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F:\SVN\vtescsv_csv\ArchonSeatings\ArchonComparer\archons\"/>
    </mc:Choice>
  </mc:AlternateContent>
  <xr:revisionPtr revIDLastSave="0" documentId="10_ncr:8100000_{B0400FE1-E8A5-4319-B2DF-6D47303FE25B}" xr6:coauthVersionLast="34" xr6:coauthVersionMax="34" xr10:uidLastSave="{00000000-0000-0000-0000-000000000000}"/>
  <bookViews>
    <workbookView xWindow="0" yWindow="0" windowWidth="28800" windowHeight="13725" tabRatio="756" xr2:uid="{00000000-000D-0000-FFFF-FFFF00000000}"/>
  </bookViews>
  <sheets>
    <sheet name="Instructions" sheetId="1" r:id="rId1"/>
    <sheet name="Tournament Info" sheetId="2" r:id="rId2"/>
    <sheet name="Methuselahs" sheetId="3" r:id="rId3"/>
    <sheet name="Standings" sheetId="4" r:id="rId4"/>
    <sheet name="Round 1" sheetId="5" r:id="rId5"/>
    <sheet name="Round 2" sheetId="6" r:id="rId6"/>
    <sheet name="Round 3" sheetId="7" r:id="rId7"/>
    <sheet name="Final Round" sheetId="8" r:id="rId8"/>
    <sheet name="Override" sheetId="9" r:id="rId9"/>
    <sheet name="VEKN Report" sheetId="10" r:id="rId10"/>
    <sheet name="Notes" sheetId="11" r:id="rId11"/>
    <sheet name="Optimal Seating 3R+F" sheetId="12" r:id="rId12"/>
    <sheet name="Optimal Seating 2R+F" sheetId="15" r:id="rId13"/>
    <sheet name="TPMatrix" sheetId="14" r:id="rId14"/>
  </sheets>
  <definedNames>
    <definedName name="MPlayerNo">Methuselahs!$A$7:$A$206</definedName>
  </definedNames>
  <calcPr calcId="162913"/>
</workbook>
</file>

<file path=xl/calcChain.xml><?xml version="1.0" encoding="utf-8"?>
<calcChain xmlns="http://schemas.openxmlformats.org/spreadsheetml/2006/main">
  <c r="C26" i="2" l="1"/>
  <c r="C19" i="2"/>
  <c r="C20" i="2"/>
  <c r="C21" i="2"/>
  <c r="C22" i="2"/>
  <c r="C23" i="2"/>
  <c r="C24" i="2"/>
  <c r="C25" i="2"/>
  <c r="C18" i="2"/>
  <c r="C17" i="2"/>
  <c r="C6" i="2"/>
  <c r="A12" i="7"/>
  <c r="B12" i="7" s="1"/>
  <c r="A13" i="7"/>
  <c r="S13" i="7" s="1"/>
  <c r="A14" i="7"/>
  <c r="K14" i="7" s="1"/>
  <c r="A15" i="7"/>
  <c r="D15" i="7" s="1"/>
  <c r="A16" i="7"/>
  <c r="A17" i="7"/>
  <c r="A18" i="7"/>
  <c r="D18" i="7" s="1"/>
  <c r="A19" i="7"/>
  <c r="Y19" i="7" s="1"/>
  <c r="A20" i="7"/>
  <c r="G20" i="7" s="1"/>
  <c r="A21" i="7"/>
  <c r="X21" i="7" s="1"/>
  <c r="A22" i="7"/>
  <c r="I22" i="7" s="1"/>
  <c r="AA22" i="7" s="1"/>
  <c r="A23" i="7"/>
  <c r="Y23" i="7" s="1"/>
  <c r="A24" i="7"/>
  <c r="A25" i="7"/>
  <c r="Z25" i="7" s="1"/>
  <c r="A26" i="7"/>
  <c r="K26" i="7" s="1"/>
  <c r="A27" i="7"/>
  <c r="A28" i="7"/>
  <c r="G28" i="7" s="1"/>
  <c r="A29" i="7"/>
  <c r="X29" i="7" s="1"/>
  <c r="A30" i="7"/>
  <c r="I30" i="7" s="1"/>
  <c r="A31" i="7"/>
  <c r="A32" i="7"/>
  <c r="A33" i="7"/>
  <c r="H33" i="7" s="1"/>
  <c r="A34" i="7"/>
  <c r="K34" i="7" s="1"/>
  <c r="A35" i="7"/>
  <c r="C35" i="7" s="1"/>
  <c r="A36" i="7"/>
  <c r="Z36" i="7" s="1"/>
  <c r="A37" i="7"/>
  <c r="S37" i="7" s="1"/>
  <c r="A38" i="7"/>
  <c r="D38" i="7" s="1"/>
  <c r="A39" i="7"/>
  <c r="Z39" i="7" s="1"/>
  <c r="A40" i="7"/>
  <c r="X40" i="7" s="1"/>
  <c r="A41" i="7"/>
  <c r="X41" i="7" s="1"/>
  <c r="A42" i="7"/>
  <c r="G42" i="7" s="1"/>
  <c r="A43" i="7"/>
  <c r="G43" i="7" s="1"/>
  <c r="A44" i="7"/>
  <c r="C44" i="7" s="1"/>
  <c r="A45" i="7"/>
  <c r="B45" i="7" s="1"/>
  <c r="A46" i="7"/>
  <c r="X46" i="7" s="1"/>
  <c r="A47" i="7"/>
  <c r="A48" i="7"/>
  <c r="C48" i="7" s="1"/>
  <c r="A49" i="7"/>
  <c r="H49" i="7" s="1"/>
  <c r="A50" i="7"/>
  <c r="H50" i="7" s="1"/>
  <c r="A51" i="7"/>
  <c r="K51" i="7" s="1"/>
  <c r="A52" i="7"/>
  <c r="K52" i="7" s="1"/>
  <c r="A53" i="7"/>
  <c r="H53" i="7" s="1"/>
  <c r="A54" i="7"/>
  <c r="I54" i="7" s="1"/>
  <c r="AA54" i="7" s="1"/>
  <c r="A55" i="7"/>
  <c r="Z55" i="7" s="1"/>
  <c r="A56" i="7"/>
  <c r="A57" i="7"/>
  <c r="K57" i="7" s="1"/>
  <c r="A58" i="7"/>
  <c r="K58" i="7" s="1"/>
  <c r="A59" i="7"/>
  <c r="A60" i="7"/>
  <c r="Y60" i="7" s="1"/>
  <c r="A61" i="7"/>
  <c r="S61" i="7" s="1"/>
  <c r="A62" i="7"/>
  <c r="X62" i="7" s="1"/>
  <c r="A63" i="7"/>
  <c r="D63" i="7" s="1"/>
  <c r="A64" i="7"/>
  <c r="I64" i="7" s="1"/>
  <c r="A65" i="7"/>
  <c r="B65" i="7" s="1"/>
  <c r="A66" i="7"/>
  <c r="G66" i="7" s="1"/>
  <c r="A67" i="7"/>
  <c r="I67" i="7" s="1"/>
  <c r="W67" i="7" s="1"/>
  <c r="A68" i="7"/>
  <c r="C68" i="7" s="1"/>
  <c r="A69" i="7"/>
  <c r="C69" i="7" s="1"/>
  <c r="A70" i="7"/>
  <c r="Z70" i="7" s="1"/>
  <c r="A71" i="7"/>
  <c r="B71" i="7" s="1"/>
  <c r="A72" i="7"/>
  <c r="A73" i="7"/>
  <c r="C73" i="7" s="1"/>
  <c r="A74" i="7"/>
  <c r="B74" i="7" s="1"/>
  <c r="A75" i="7"/>
  <c r="A76" i="7"/>
  <c r="S76" i="7" s="1"/>
  <c r="A77" i="7"/>
  <c r="I77" i="7" s="1"/>
  <c r="W77" i="7" s="1"/>
  <c r="A78" i="7"/>
  <c r="I78" i="7" s="1"/>
  <c r="W78" i="7" s="1"/>
  <c r="A79" i="7"/>
  <c r="B79" i="7" s="1"/>
  <c r="A80" i="7"/>
  <c r="B80" i="7" s="1"/>
  <c r="A81" i="7"/>
  <c r="Y81" i="7" s="1"/>
  <c r="A82" i="7"/>
  <c r="D82" i="7" s="1"/>
  <c r="A83" i="7"/>
  <c r="A84" i="7"/>
  <c r="D84" i="7" s="1"/>
  <c r="A85" i="7"/>
  <c r="H85" i="7" s="1"/>
  <c r="A86" i="7"/>
  <c r="D86" i="7" s="1"/>
  <c r="A87" i="7"/>
  <c r="B87" i="7" s="1"/>
  <c r="A88" i="7"/>
  <c r="D88" i="7" s="1"/>
  <c r="A89" i="7"/>
  <c r="G89" i="7" s="1"/>
  <c r="A90" i="7"/>
  <c r="K90" i="7" s="1"/>
  <c r="A91" i="7"/>
  <c r="G91" i="7" s="1"/>
  <c r="A92" i="7"/>
  <c r="D92" i="7" s="1"/>
  <c r="A93" i="7"/>
  <c r="G93" i="7" s="1"/>
  <c r="A94" i="7"/>
  <c r="K94" i="7" s="1"/>
  <c r="A95" i="7"/>
  <c r="I95" i="7" s="1"/>
  <c r="W95" i="7" s="1"/>
  <c r="A96" i="7"/>
  <c r="B96" i="7" s="1"/>
  <c r="A97" i="7"/>
  <c r="S97" i="7" s="1"/>
  <c r="A98" i="7"/>
  <c r="Y98" i="7" s="1"/>
  <c r="A99" i="7"/>
  <c r="H99" i="7" s="1"/>
  <c r="A100" i="7"/>
  <c r="S100" i="7" s="1"/>
  <c r="A101" i="7"/>
  <c r="H101" i="7" s="1"/>
  <c r="A102" i="7"/>
  <c r="D102" i="7" s="1"/>
  <c r="A103" i="7"/>
  <c r="X103" i="7" s="1"/>
  <c r="A104" i="7"/>
  <c r="A105" i="7"/>
  <c r="G105" i="7" s="1"/>
  <c r="A106" i="7"/>
  <c r="Z106" i="7" s="1"/>
  <c r="A107" i="7"/>
  <c r="A108" i="7"/>
  <c r="A109" i="7"/>
  <c r="Y109" i="7" s="1"/>
  <c r="A110" i="7"/>
  <c r="C110" i="7" s="1"/>
  <c r="A111" i="7"/>
  <c r="A112" i="7"/>
  <c r="A113" i="7"/>
  <c r="Z113" i="7" s="1"/>
  <c r="A114" i="7"/>
  <c r="G114" i="7" s="1"/>
  <c r="A115" i="7"/>
  <c r="A116" i="7"/>
  <c r="X116" i="7" s="1"/>
  <c r="A117" i="7"/>
  <c r="K117" i="7" s="1"/>
  <c r="A118" i="7"/>
  <c r="I118" i="7" s="1"/>
  <c r="AA118" i="7" s="1"/>
  <c r="A119" i="7"/>
  <c r="X119" i="7" s="1"/>
  <c r="A120" i="7"/>
  <c r="I120" i="7" s="1"/>
  <c r="A121" i="7"/>
  <c r="G121" i="7" s="1"/>
  <c r="A122" i="7"/>
  <c r="D122" i="7" s="1"/>
  <c r="A123" i="7"/>
  <c r="K123" i="7" s="1"/>
  <c r="A124" i="7"/>
  <c r="D124" i="7" s="1"/>
  <c r="A125" i="7"/>
  <c r="H125" i="7" s="1"/>
  <c r="A126" i="7"/>
  <c r="C126" i="7" s="1"/>
  <c r="A127" i="7"/>
  <c r="K127" i="7" s="1"/>
  <c r="A128" i="7"/>
  <c r="A129" i="7"/>
  <c r="G129" i="7" s="1"/>
  <c r="A130" i="7"/>
  <c r="D130" i="7" s="1"/>
  <c r="A131" i="7"/>
  <c r="D131" i="7" s="1"/>
  <c r="A132" i="7"/>
  <c r="G132" i="7" s="1"/>
  <c r="A133" i="7"/>
  <c r="D133" i="7" s="1"/>
  <c r="A134" i="7"/>
  <c r="D134" i="7" s="1"/>
  <c r="A135" i="7"/>
  <c r="D135" i="7" s="1"/>
  <c r="A136" i="7"/>
  <c r="Y136" i="7" s="1"/>
  <c r="A137" i="7"/>
  <c r="S137" i="7" s="1"/>
  <c r="A138" i="7"/>
  <c r="I138" i="7" s="1"/>
  <c r="W138" i="7" s="1"/>
  <c r="A139" i="7"/>
  <c r="H139" i="7" s="1"/>
  <c r="A140" i="7"/>
  <c r="B140" i="7" s="1"/>
  <c r="A141" i="7"/>
  <c r="X141" i="7" s="1"/>
  <c r="A142" i="7"/>
  <c r="Z142" i="7" s="1"/>
  <c r="A143" i="7"/>
  <c r="C143" i="7" s="1"/>
  <c r="A144" i="7"/>
  <c r="A145" i="7"/>
  <c r="I145" i="7" s="1"/>
  <c r="A146" i="7"/>
  <c r="X146" i="7" s="1"/>
  <c r="A147" i="7"/>
  <c r="A148" i="7"/>
  <c r="S148" i="7" s="1"/>
  <c r="A149" i="7"/>
  <c r="Y149" i="7" s="1"/>
  <c r="A150" i="7"/>
  <c r="H150" i="7" s="1"/>
  <c r="A151" i="7"/>
  <c r="C151" i="7" s="1"/>
  <c r="A152" i="7"/>
  <c r="K152" i="7" s="1"/>
  <c r="A153" i="7"/>
  <c r="Y153" i="7" s="1"/>
  <c r="A154" i="7"/>
  <c r="I154" i="7" s="1"/>
  <c r="W154" i="7" s="1"/>
  <c r="A155" i="7"/>
  <c r="H155" i="7" s="1"/>
  <c r="A156" i="7"/>
  <c r="H156" i="7" s="1"/>
  <c r="A157" i="7"/>
  <c r="C157" i="7" s="1"/>
  <c r="A158" i="7"/>
  <c r="G158" i="7" s="1"/>
  <c r="A159" i="7"/>
  <c r="C159" i="7" s="1"/>
  <c r="A160" i="7"/>
  <c r="A161" i="7"/>
  <c r="H161" i="7" s="1"/>
  <c r="A162" i="7"/>
  <c r="B162" i="7" s="1"/>
  <c r="A163" i="7"/>
  <c r="S163" i="7" s="1"/>
  <c r="A164" i="7"/>
  <c r="I164" i="7" s="1"/>
  <c r="A165" i="7"/>
  <c r="G165" i="7" s="1"/>
  <c r="A166" i="7"/>
  <c r="Y166" i="7" s="1"/>
  <c r="A167" i="7"/>
  <c r="Z167" i="7" s="1"/>
  <c r="A168" i="7"/>
  <c r="A169" i="7"/>
  <c r="C169" i="7" s="1"/>
  <c r="A170" i="7"/>
  <c r="G170" i="7" s="1"/>
  <c r="A171" i="7"/>
  <c r="A172" i="7"/>
  <c r="D172" i="7" s="1"/>
  <c r="A173" i="7"/>
  <c r="X173" i="7" s="1"/>
  <c r="A174" i="7"/>
  <c r="H174" i="7" s="1"/>
  <c r="A175" i="7"/>
  <c r="Z175" i="7" s="1"/>
  <c r="A176" i="7"/>
  <c r="D176" i="7" s="1"/>
  <c r="A177" i="7"/>
  <c r="X177" i="7" s="1"/>
  <c r="A178" i="7"/>
  <c r="H178" i="7" s="1"/>
  <c r="A179" i="7"/>
  <c r="A180" i="7"/>
  <c r="Y180" i="7" s="1"/>
  <c r="A181" i="7"/>
  <c r="Z181" i="7" s="1"/>
  <c r="A182" i="7"/>
  <c r="H182" i="7" s="1"/>
  <c r="A183" i="7"/>
  <c r="A184" i="7"/>
  <c r="A185" i="7"/>
  <c r="H185" i="7" s="1"/>
  <c r="A186" i="7"/>
  <c r="G186" i="7" s="1"/>
  <c r="A187" i="7"/>
  <c r="A188" i="7"/>
  <c r="A189" i="7"/>
  <c r="C189" i="7" s="1"/>
  <c r="A190" i="7"/>
  <c r="S190" i="7" s="1"/>
  <c r="A191" i="7"/>
  <c r="Y191" i="7" s="1"/>
  <c r="A192" i="7"/>
  <c r="A193" i="7"/>
  <c r="D193" i="7" s="1"/>
  <c r="A194" i="7"/>
  <c r="K194" i="7" s="1"/>
  <c r="A195" i="7"/>
  <c r="I195" i="7" s="1"/>
  <c r="A196" i="7"/>
  <c r="K196" i="7" s="1"/>
  <c r="A197" i="7"/>
  <c r="I197" i="7" s="1"/>
  <c r="W197" i="7" s="1"/>
  <c r="A198" i="7"/>
  <c r="Y198" i="7" s="1"/>
  <c r="A199" i="7"/>
  <c r="Y199" i="7" s="1"/>
  <c r="A200" i="7"/>
  <c r="D200" i="7" s="1"/>
  <c r="A201" i="7"/>
  <c r="G201" i="7" s="1"/>
  <c r="A202" i="7"/>
  <c r="H202" i="7" s="1"/>
  <c r="A203" i="7"/>
  <c r="A204" i="7"/>
  <c r="C204" i="7" s="1"/>
  <c r="A205" i="7"/>
  <c r="H205" i="7" s="1"/>
  <c r="A206" i="7"/>
  <c r="S206" i="7" s="1"/>
  <c r="A11" i="7"/>
  <c r="K11" i="7" s="1"/>
  <c r="A10" i="7"/>
  <c r="A9" i="7"/>
  <c r="I9" i="7" s="1"/>
  <c r="A8" i="7"/>
  <c r="G8" i="7" s="1"/>
  <c r="A7" i="7"/>
  <c r="BC239" i="15"/>
  <c r="BB239" i="15"/>
  <c r="BA239" i="15"/>
  <c r="AZ239" i="15"/>
  <c r="AY239" i="15"/>
  <c r="AX239" i="15"/>
  <c r="AW239" i="15"/>
  <c r="AV239" i="15"/>
  <c r="AU239" i="15"/>
  <c r="AT239" i="15"/>
  <c r="AS239" i="15"/>
  <c r="AR239" i="15"/>
  <c r="AQ239" i="15"/>
  <c r="AP239" i="15"/>
  <c r="AO239" i="15"/>
  <c r="AN239" i="15"/>
  <c r="AM239" i="15"/>
  <c r="AL239" i="15"/>
  <c r="AK239" i="15"/>
  <c r="AJ239" i="15"/>
  <c r="AI239" i="15"/>
  <c r="AH239" i="15"/>
  <c r="AG239" i="15"/>
  <c r="AF239" i="15"/>
  <c r="AE239" i="15"/>
  <c r="BC238" i="15"/>
  <c r="BB238" i="15"/>
  <c r="BA238" i="15"/>
  <c r="AZ238" i="15"/>
  <c r="AY238" i="15"/>
  <c r="AX238" i="15"/>
  <c r="AW238" i="15"/>
  <c r="AV238" i="15"/>
  <c r="AU238" i="15"/>
  <c r="AT238" i="15"/>
  <c r="AS238" i="15"/>
  <c r="AR238" i="15"/>
  <c r="AQ238" i="15"/>
  <c r="AP238" i="15"/>
  <c r="AO238" i="15"/>
  <c r="AN238" i="15"/>
  <c r="AM238" i="15"/>
  <c r="AL238" i="15"/>
  <c r="AK238" i="15"/>
  <c r="AJ238" i="15"/>
  <c r="AI238" i="15"/>
  <c r="AH238" i="15"/>
  <c r="AG238" i="15"/>
  <c r="AF238" i="15"/>
  <c r="AE238" i="15"/>
  <c r="BB234" i="15"/>
  <c r="BA234" i="15"/>
  <c r="AZ234" i="15"/>
  <c r="AY234" i="15"/>
  <c r="AX234" i="15"/>
  <c r="AW234" i="15"/>
  <c r="AV234" i="15"/>
  <c r="AU234" i="15"/>
  <c r="AT234" i="15"/>
  <c r="AS234" i="15"/>
  <c r="AR234" i="15"/>
  <c r="AQ234" i="15"/>
  <c r="AP234" i="15"/>
  <c r="AO234" i="15"/>
  <c r="AN234" i="15"/>
  <c r="AM234" i="15"/>
  <c r="AL234" i="15"/>
  <c r="AK234" i="15"/>
  <c r="AJ234" i="15"/>
  <c r="AI234" i="15"/>
  <c r="AH234" i="15"/>
  <c r="AG234" i="15"/>
  <c r="AF234" i="15"/>
  <c r="AE234" i="15"/>
  <c r="BB233" i="15"/>
  <c r="BA233" i="15"/>
  <c r="AZ233" i="15"/>
  <c r="AY233" i="15"/>
  <c r="AX233" i="15"/>
  <c r="AW233" i="15"/>
  <c r="AV233" i="15"/>
  <c r="AU233" i="15"/>
  <c r="AT233" i="15"/>
  <c r="AS233" i="15"/>
  <c r="AR233" i="15"/>
  <c r="AQ233" i="15"/>
  <c r="AP233" i="15"/>
  <c r="AO233" i="15"/>
  <c r="AN233" i="15"/>
  <c r="AM233" i="15"/>
  <c r="AL233" i="15"/>
  <c r="AK233" i="15"/>
  <c r="AJ233" i="15"/>
  <c r="AI233" i="15"/>
  <c r="AH233" i="15"/>
  <c r="AG233" i="15"/>
  <c r="AF233" i="15"/>
  <c r="AE233" i="15"/>
  <c r="BB229" i="15"/>
  <c r="BA229" i="15"/>
  <c r="AZ229" i="15"/>
  <c r="AY229" i="15"/>
  <c r="AX229" i="15"/>
  <c r="AW229" i="15"/>
  <c r="AV229" i="15"/>
  <c r="AU229" i="15"/>
  <c r="AT229" i="15"/>
  <c r="AS229" i="15"/>
  <c r="AR229" i="15"/>
  <c r="AQ229" i="15"/>
  <c r="AP229" i="15"/>
  <c r="AO229" i="15"/>
  <c r="AN229" i="15"/>
  <c r="AM229" i="15"/>
  <c r="AL229" i="15"/>
  <c r="AK229" i="15"/>
  <c r="AJ229" i="15"/>
  <c r="AI229" i="15"/>
  <c r="AH229" i="15"/>
  <c r="AG229" i="15"/>
  <c r="AF229" i="15"/>
  <c r="AE229" i="15"/>
  <c r="BB228" i="15"/>
  <c r="BA228" i="15"/>
  <c r="AZ228" i="15"/>
  <c r="AY228" i="15"/>
  <c r="AX228" i="15"/>
  <c r="AW228" i="15"/>
  <c r="AV228" i="15"/>
  <c r="AU228" i="15"/>
  <c r="AT228" i="15"/>
  <c r="AS228" i="15"/>
  <c r="AR228" i="15"/>
  <c r="AQ228" i="15"/>
  <c r="AP228" i="15"/>
  <c r="AO228" i="15"/>
  <c r="AN228" i="15"/>
  <c r="AM228" i="15"/>
  <c r="AL228" i="15"/>
  <c r="AK228" i="15"/>
  <c r="AJ228" i="15"/>
  <c r="AI228" i="15"/>
  <c r="AH228" i="15"/>
  <c r="AG228" i="15"/>
  <c r="AF228" i="15"/>
  <c r="AE228" i="15"/>
  <c r="D92" i="15"/>
  <c r="D97" i="15" s="1"/>
  <c r="D102" i="15" s="1"/>
  <c r="D107" i="15" s="1"/>
  <c r="D112" i="15" s="1"/>
  <c r="D117" i="15" s="1"/>
  <c r="D122" i="15" s="1"/>
  <c r="D127" i="15" s="1"/>
  <c r="D132" i="15" s="1"/>
  <c r="D137" i="15" s="1"/>
  <c r="D142" i="15" s="1"/>
  <c r="D147" i="15" s="1"/>
  <c r="D152" i="15" s="1"/>
  <c r="D157" i="15" s="1"/>
  <c r="D162" i="15" s="1"/>
  <c r="D167" i="15" s="1"/>
  <c r="D172" i="15" s="1"/>
  <c r="D177" i="15" s="1"/>
  <c r="D182" i="15" s="1"/>
  <c r="D187" i="15" s="1"/>
  <c r="D192" i="15" s="1"/>
  <c r="D197" i="15" s="1"/>
  <c r="D202" i="15" s="1"/>
  <c r="D207" i="15" s="1"/>
  <c r="D212" i="15" s="1"/>
  <c r="D217" i="15" s="1"/>
  <c r="D222" i="15" s="1"/>
  <c r="D227" i="15" s="1"/>
  <c r="D232" i="15" s="1"/>
  <c r="D237" i="15" s="1"/>
  <c r="Z1"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F24" i="3"/>
  <c r="F25" i="3"/>
  <c r="F17" i="3"/>
  <c r="F18" i="3"/>
  <c r="F19" i="3"/>
  <c r="F20" i="3"/>
  <c r="F21" i="3"/>
  <c r="F22" i="3"/>
  <c r="F23"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B51" i="1"/>
  <c r="B53" i="1" s="1"/>
  <c r="B55" i="1" s="1"/>
  <c r="B57" i="1" s="1"/>
  <c r="B61" i="1" s="1"/>
  <c r="B64" i="1" s="1"/>
  <c r="B71" i="1" s="1"/>
  <c r="B79" i="1" s="1"/>
  <c r="B82" i="1" s="1"/>
  <c r="B92" i="1" s="1"/>
  <c r="B102" i="1" s="1"/>
  <c r="B105" i="1" s="1"/>
  <c r="A1" i="2"/>
  <c r="B5" i="2"/>
  <c r="A1" i="3"/>
  <c r="A4" i="3"/>
  <c r="B202" i="4" s="1"/>
  <c r="C202" i="4" s="1"/>
  <c r="H202" i="4" s="1"/>
  <c r="Q6" i="3"/>
  <c r="W6" i="3"/>
  <c r="T7" i="3"/>
  <c r="Y7" i="3"/>
  <c r="T8" i="3"/>
  <c r="Y8" i="3"/>
  <c r="T9" i="3"/>
  <c r="Y9" i="3"/>
  <c r="T10" i="3"/>
  <c r="Y10" i="3"/>
  <c r="T11" i="3"/>
  <c r="Y11" i="3"/>
  <c r="T12" i="3"/>
  <c r="Y12" i="3"/>
  <c r="T13" i="3"/>
  <c r="Y13" i="3"/>
  <c r="T14" i="3"/>
  <c r="Y14" i="3"/>
  <c r="T15" i="3"/>
  <c r="Y15" i="3"/>
  <c r="T16" i="3"/>
  <c r="Y16" i="3"/>
  <c r="H17" i="3"/>
  <c r="I17" i="3"/>
  <c r="J17" i="3"/>
  <c r="K17" i="3"/>
  <c r="L17" i="3" s="1"/>
  <c r="O17" i="3"/>
  <c r="P17" i="3"/>
  <c r="Q17" i="3"/>
  <c r="R17" i="3"/>
  <c r="T17" i="3"/>
  <c r="W17" i="3"/>
  <c r="X17" i="3"/>
  <c r="Y17" i="3"/>
  <c r="H18" i="3"/>
  <c r="I18" i="3"/>
  <c r="J18" i="3"/>
  <c r="K18" i="3"/>
  <c r="L18" i="3" s="1"/>
  <c r="O18" i="3"/>
  <c r="P18" i="3"/>
  <c r="Q18" i="3"/>
  <c r="R18" i="3"/>
  <c r="T18" i="3"/>
  <c r="W18" i="3"/>
  <c r="X18" i="3"/>
  <c r="Y18" i="3"/>
  <c r="H19" i="3"/>
  <c r="I19" i="3"/>
  <c r="J19" i="3"/>
  <c r="K19" i="3"/>
  <c r="L19" i="3"/>
  <c r="O19" i="3"/>
  <c r="P19" i="3"/>
  <c r="Q19" i="3"/>
  <c r="R19" i="3"/>
  <c r="T19" i="3"/>
  <c r="W19" i="3"/>
  <c r="X19" i="3"/>
  <c r="Y19" i="3"/>
  <c r="H20" i="3"/>
  <c r="I20" i="3"/>
  <c r="J20" i="3"/>
  <c r="K20" i="3"/>
  <c r="L20" i="3" s="1"/>
  <c r="O20" i="3"/>
  <c r="P20" i="3"/>
  <c r="Q20" i="3"/>
  <c r="R20" i="3"/>
  <c r="T20" i="3"/>
  <c r="W20" i="3"/>
  <c r="X20" i="3"/>
  <c r="Y20" i="3"/>
  <c r="H21" i="3"/>
  <c r="I21" i="3"/>
  <c r="J21" i="3"/>
  <c r="K21" i="3"/>
  <c r="L21" i="3" s="1"/>
  <c r="O21" i="3"/>
  <c r="P21" i="3"/>
  <c r="Q21" i="3"/>
  <c r="R21" i="3"/>
  <c r="T21" i="3"/>
  <c r="W21" i="3"/>
  <c r="X21" i="3"/>
  <c r="Y21" i="3"/>
  <c r="H22" i="3"/>
  <c r="I22" i="3"/>
  <c r="J22" i="3"/>
  <c r="K22" i="3"/>
  <c r="L22" i="3" s="1"/>
  <c r="O22" i="3"/>
  <c r="P22" i="3"/>
  <c r="Q22" i="3"/>
  <c r="R22" i="3"/>
  <c r="T22" i="3"/>
  <c r="W22" i="3"/>
  <c r="X22" i="3"/>
  <c r="Y22" i="3"/>
  <c r="H23" i="3"/>
  <c r="I23" i="3"/>
  <c r="J23" i="3"/>
  <c r="K23" i="3"/>
  <c r="L23" i="3" s="1"/>
  <c r="O23" i="3"/>
  <c r="P23" i="3"/>
  <c r="Q23" i="3"/>
  <c r="R23" i="3"/>
  <c r="T23" i="3"/>
  <c r="W23" i="3"/>
  <c r="X23" i="3"/>
  <c r="Y23" i="3"/>
  <c r="H24" i="3"/>
  <c r="I24" i="3"/>
  <c r="J24" i="3"/>
  <c r="K24" i="3"/>
  <c r="L24" i="3" s="1"/>
  <c r="O24" i="3"/>
  <c r="P24" i="3"/>
  <c r="Q24" i="3"/>
  <c r="R24" i="3"/>
  <c r="N24" i="3" s="1"/>
  <c r="T24" i="3"/>
  <c r="W24" i="3"/>
  <c r="X24" i="3"/>
  <c r="Y24" i="3"/>
  <c r="H25" i="3"/>
  <c r="I25" i="3"/>
  <c r="J25" i="3"/>
  <c r="K25" i="3"/>
  <c r="L25" i="3" s="1"/>
  <c r="O25" i="3"/>
  <c r="P25" i="3"/>
  <c r="Q25" i="3"/>
  <c r="R25" i="3"/>
  <c r="T25" i="3"/>
  <c r="W25" i="3"/>
  <c r="X25" i="3"/>
  <c r="Y25" i="3"/>
  <c r="H26" i="3"/>
  <c r="I26" i="3"/>
  <c r="J26" i="3"/>
  <c r="K26" i="3"/>
  <c r="L26" i="3"/>
  <c r="O26" i="3"/>
  <c r="P26" i="3"/>
  <c r="Q26" i="3"/>
  <c r="R26" i="3"/>
  <c r="T26" i="3"/>
  <c r="W26" i="3"/>
  <c r="X26" i="3"/>
  <c r="Y26" i="3"/>
  <c r="H27" i="3"/>
  <c r="I27" i="3"/>
  <c r="J27" i="3"/>
  <c r="K27" i="3"/>
  <c r="L27" i="3" s="1"/>
  <c r="O27" i="3"/>
  <c r="P27" i="3"/>
  <c r="Q27" i="3"/>
  <c r="R27" i="3"/>
  <c r="T27" i="3"/>
  <c r="W27" i="3"/>
  <c r="X27" i="3"/>
  <c r="Y27" i="3"/>
  <c r="H28" i="3"/>
  <c r="I28" i="3"/>
  <c r="J28" i="3"/>
  <c r="K28" i="3"/>
  <c r="L28" i="3" s="1"/>
  <c r="O28" i="3"/>
  <c r="P28" i="3"/>
  <c r="Q28" i="3"/>
  <c r="R28" i="3"/>
  <c r="T28" i="3"/>
  <c r="W28" i="3"/>
  <c r="X28" i="3"/>
  <c r="Y28" i="3"/>
  <c r="H29" i="3"/>
  <c r="I29" i="3"/>
  <c r="J29" i="3"/>
  <c r="K29" i="3"/>
  <c r="L29" i="3" s="1"/>
  <c r="O29" i="3"/>
  <c r="P29" i="3"/>
  <c r="Q29" i="3"/>
  <c r="R29" i="3"/>
  <c r="T29" i="3"/>
  <c r="W29" i="3"/>
  <c r="X29" i="3"/>
  <c r="Y29" i="3"/>
  <c r="H30" i="3"/>
  <c r="I30" i="3"/>
  <c r="J30" i="3"/>
  <c r="K30" i="3"/>
  <c r="L30" i="3"/>
  <c r="O30" i="3"/>
  <c r="P30" i="3"/>
  <c r="Q30" i="3"/>
  <c r="R30" i="3"/>
  <c r="T30" i="3"/>
  <c r="W30" i="3"/>
  <c r="X30" i="3"/>
  <c r="Y30" i="3"/>
  <c r="H31" i="3"/>
  <c r="I31" i="3"/>
  <c r="J31" i="3"/>
  <c r="K31" i="3"/>
  <c r="L31" i="3" s="1"/>
  <c r="O31" i="3"/>
  <c r="P31" i="3"/>
  <c r="Q31" i="3"/>
  <c r="R31" i="3"/>
  <c r="T31" i="3"/>
  <c r="W31" i="3"/>
  <c r="X31" i="3"/>
  <c r="Y31" i="3"/>
  <c r="H32" i="3"/>
  <c r="I32" i="3"/>
  <c r="J32" i="3"/>
  <c r="K32" i="3"/>
  <c r="L32" i="3" s="1"/>
  <c r="O32" i="3"/>
  <c r="P32" i="3"/>
  <c r="Q32" i="3"/>
  <c r="R32" i="3"/>
  <c r="T32" i="3"/>
  <c r="W32" i="3"/>
  <c r="X32" i="3"/>
  <c r="Y32" i="3"/>
  <c r="H33" i="3"/>
  <c r="I33" i="3"/>
  <c r="J33" i="3"/>
  <c r="K33" i="3"/>
  <c r="L33" i="3" s="1"/>
  <c r="O33" i="3"/>
  <c r="P33" i="3"/>
  <c r="Q33" i="3"/>
  <c r="R33" i="3"/>
  <c r="T33" i="3"/>
  <c r="W33" i="3"/>
  <c r="X33" i="3"/>
  <c r="Y33" i="3"/>
  <c r="H34" i="3"/>
  <c r="I34" i="3"/>
  <c r="J34" i="3"/>
  <c r="K34" i="3"/>
  <c r="L34" i="3"/>
  <c r="O34" i="3"/>
  <c r="P34" i="3"/>
  <c r="Q34" i="3"/>
  <c r="R34" i="3"/>
  <c r="T34" i="3"/>
  <c r="W34" i="3"/>
  <c r="X34" i="3"/>
  <c r="Y34" i="3"/>
  <c r="H35" i="3"/>
  <c r="I35" i="3"/>
  <c r="J35" i="3"/>
  <c r="K35" i="3"/>
  <c r="L35" i="3" s="1"/>
  <c r="O35" i="3"/>
  <c r="P35" i="3"/>
  <c r="Q35" i="3"/>
  <c r="R35" i="3"/>
  <c r="T35" i="3"/>
  <c r="W35" i="3"/>
  <c r="X35" i="3"/>
  <c r="Y35" i="3"/>
  <c r="H36" i="3"/>
  <c r="I36" i="3"/>
  <c r="J36" i="3"/>
  <c r="K36" i="3"/>
  <c r="L36" i="3" s="1"/>
  <c r="O36" i="3"/>
  <c r="P36" i="3"/>
  <c r="Q36" i="3"/>
  <c r="R36" i="3"/>
  <c r="N36" i="3" s="1"/>
  <c r="T36" i="3"/>
  <c r="W36" i="3"/>
  <c r="X36" i="3"/>
  <c r="Y36" i="3"/>
  <c r="H37" i="3"/>
  <c r="I37" i="3"/>
  <c r="J37" i="3"/>
  <c r="K37" i="3"/>
  <c r="L37" i="3"/>
  <c r="O37" i="3"/>
  <c r="P37" i="3"/>
  <c r="Q37" i="3"/>
  <c r="R37" i="3"/>
  <c r="T37" i="3"/>
  <c r="W37" i="3"/>
  <c r="X37" i="3"/>
  <c r="Y37" i="3"/>
  <c r="H38" i="3"/>
  <c r="I38" i="3"/>
  <c r="J38" i="3"/>
  <c r="K38" i="3"/>
  <c r="L38" i="3" s="1"/>
  <c r="O38" i="3"/>
  <c r="P38" i="3"/>
  <c r="Q38" i="3"/>
  <c r="R38" i="3"/>
  <c r="T38" i="3"/>
  <c r="W38" i="3"/>
  <c r="X38" i="3"/>
  <c r="Y38" i="3"/>
  <c r="H39" i="3"/>
  <c r="I39" i="3"/>
  <c r="J39" i="3"/>
  <c r="K39" i="3"/>
  <c r="L39" i="3" s="1"/>
  <c r="O39" i="3"/>
  <c r="P39" i="3"/>
  <c r="Q39" i="3"/>
  <c r="R39" i="3"/>
  <c r="T39" i="3"/>
  <c r="W39" i="3"/>
  <c r="X39" i="3"/>
  <c r="Y39" i="3"/>
  <c r="H40" i="3"/>
  <c r="I40" i="3"/>
  <c r="J40" i="3"/>
  <c r="K40" i="3"/>
  <c r="L40" i="3" s="1"/>
  <c r="O40" i="3"/>
  <c r="P40" i="3"/>
  <c r="Q40" i="3"/>
  <c r="R40" i="3"/>
  <c r="T40" i="3"/>
  <c r="W40" i="3"/>
  <c r="X40" i="3"/>
  <c r="Y40" i="3"/>
  <c r="H41" i="3"/>
  <c r="I41" i="3"/>
  <c r="J41" i="3"/>
  <c r="K41" i="3"/>
  <c r="L41" i="3"/>
  <c r="O41" i="3"/>
  <c r="P41" i="3"/>
  <c r="Q41" i="3"/>
  <c r="R41" i="3"/>
  <c r="T41" i="3"/>
  <c r="W41" i="3"/>
  <c r="X41" i="3"/>
  <c r="Y41" i="3"/>
  <c r="H42" i="3"/>
  <c r="I42" i="3"/>
  <c r="J42" i="3"/>
  <c r="K42" i="3"/>
  <c r="L42" i="3" s="1"/>
  <c r="O42" i="3"/>
  <c r="P42" i="3"/>
  <c r="Q42" i="3"/>
  <c r="R42" i="3"/>
  <c r="T42" i="3"/>
  <c r="W42" i="3"/>
  <c r="X42" i="3"/>
  <c r="Y42" i="3"/>
  <c r="H43" i="3"/>
  <c r="I43" i="3"/>
  <c r="J43" i="3"/>
  <c r="K43" i="3"/>
  <c r="L43" i="3" s="1"/>
  <c r="O43" i="3"/>
  <c r="P43" i="3"/>
  <c r="Q43" i="3"/>
  <c r="R43" i="3"/>
  <c r="T43" i="3"/>
  <c r="W43" i="3"/>
  <c r="X43" i="3"/>
  <c r="Y43" i="3"/>
  <c r="H44" i="3"/>
  <c r="I44" i="3"/>
  <c r="J44" i="3"/>
  <c r="K44" i="3"/>
  <c r="L44" i="3" s="1"/>
  <c r="O44" i="3"/>
  <c r="P44" i="3"/>
  <c r="Q44" i="3"/>
  <c r="R44" i="3"/>
  <c r="T44" i="3"/>
  <c r="W44" i="3"/>
  <c r="X44" i="3"/>
  <c r="Y44" i="3"/>
  <c r="H45" i="3"/>
  <c r="I45" i="3"/>
  <c r="J45" i="3"/>
  <c r="K45" i="3"/>
  <c r="L45" i="3" s="1"/>
  <c r="O45" i="3"/>
  <c r="P45" i="3"/>
  <c r="Q45" i="3"/>
  <c r="R45" i="3"/>
  <c r="T45" i="3"/>
  <c r="W45" i="3"/>
  <c r="X45" i="3"/>
  <c r="Y45" i="3"/>
  <c r="H46" i="3"/>
  <c r="I46" i="3"/>
  <c r="J46" i="3"/>
  <c r="K46" i="3"/>
  <c r="L46" i="3" s="1"/>
  <c r="O46" i="3"/>
  <c r="P46" i="3"/>
  <c r="Q46" i="3"/>
  <c r="R46" i="3"/>
  <c r="T46" i="3"/>
  <c r="W46" i="3"/>
  <c r="X46" i="3"/>
  <c r="Y46" i="3"/>
  <c r="H47" i="3"/>
  <c r="I47" i="3"/>
  <c r="J47" i="3"/>
  <c r="K47" i="3"/>
  <c r="L47" i="3" s="1"/>
  <c r="O47" i="3"/>
  <c r="P47" i="3"/>
  <c r="Q47" i="3"/>
  <c r="R47" i="3"/>
  <c r="T47" i="3"/>
  <c r="W47" i="3"/>
  <c r="X47" i="3"/>
  <c r="Y47" i="3"/>
  <c r="H48" i="3"/>
  <c r="I48" i="3"/>
  <c r="J48" i="3"/>
  <c r="K48" i="3"/>
  <c r="L48" i="3" s="1"/>
  <c r="O48" i="3"/>
  <c r="P48" i="3"/>
  <c r="Q48" i="3"/>
  <c r="R48" i="3"/>
  <c r="T48" i="3"/>
  <c r="W48" i="3"/>
  <c r="X48" i="3"/>
  <c r="Y48" i="3"/>
  <c r="H49" i="3"/>
  <c r="I49" i="3"/>
  <c r="J49" i="3"/>
  <c r="K49" i="3"/>
  <c r="L49" i="3"/>
  <c r="O49" i="3"/>
  <c r="P49" i="3"/>
  <c r="Q49" i="3"/>
  <c r="R49" i="3"/>
  <c r="T49" i="3"/>
  <c r="W49" i="3"/>
  <c r="X49" i="3"/>
  <c r="Y49" i="3"/>
  <c r="H50" i="3"/>
  <c r="I50" i="3"/>
  <c r="J50" i="3"/>
  <c r="K50" i="3"/>
  <c r="L50" i="3" s="1"/>
  <c r="O50" i="3"/>
  <c r="P50" i="3"/>
  <c r="Q50" i="3"/>
  <c r="R50" i="3"/>
  <c r="T50" i="3"/>
  <c r="W50" i="3"/>
  <c r="X50" i="3"/>
  <c r="Y50" i="3"/>
  <c r="H51" i="3"/>
  <c r="I51" i="3"/>
  <c r="J51" i="3"/>
  <c r="K51" i="3"/>
  <c r="L51" i="3" s="1"/>
  <c r="O51" i="3"/>
  <c r="P51" i="3"/>
  <c r="Q51" i="3"/>
  <c r="R51" i="3"/>
  <c r="T51" i="3"/>
  <c r="W51" i="3"/>
  <c r="X51" i="3"/>
  <c r="Y51" i="3"/>
  <c r="H52" i="3"/>
  <c r="I52" i="3"/>
  <c r="J52" i="3"/>
  <c r="K52" i="3"/>
  <c r="L52" i="3" s="1"/>
  <c r="O52" i="3"/>
  <c r="P52" i="3"/>
  <c r="Q52" i="3"/>
  <c r="R52" i="3"/>
  <c r="T52" i="3"/>
  <c r="W52" i="3"/>
  <c r="X52" i="3"/>
  <c r="Y52" i="3"/>
  <c r="H53" i="3"/>
  <c r="I53" i="3"/>
  <c r="J53" i="3"/>
  <c r="K53" i="3"/>
  <c r="L53" i="3"/>
  <c r="O53" i="3"/>
  <c r="P53" i="3"/>
  <c r="Q53" i="3"/>
  <c r="R53" i="3"/>
  <c r="T53" i="3"/>
  <c r="W53" i="3"/>
  <c r="X53" i="3"/>
  <c r="Y53" i="3"/>
  <c r="H54" i="3"/>
  <c r="I54" i="3"/>
  <c r="J54" i="3"/>
  <c r="K54" i="3"/>
  <c r="L54" i="3" s="1"/>
  <c r="O54" i="3"/>
  <c r="P54" i="3"/>
  <c r="Q54" i="3"/>
  <c r="R54" i="3"/>
  <c r="T54" i="3"/>
  <c r="W54" i="3"/>
  <c r="X54" i="3"/>
  <c r="Y54" i="3"/>
  <c r="H55" i="3"/>
  <c r="I55" i="3"/>
  <c r="J55" i="3"/>
  <c r="K55" i="3"/>
  <c r="L55" i="3" s="1"/>
  <c r="O55" i="3"/>
  <c r="P55" i="3"/>
  <c r="Q55" i="3"/>
  <c r="R55" i="3"/>
  <c r="T55" i="3"/>
  <c r="W55" i="3"/>
  <c r="X55" i="3"/>
  <c r="Y55" i="3"/>
  <c r="H56" i="3"/>
  <c r="I56" i="3"/>
  <c r="J56" i="3"/>
  <c r="K56" i="3"/>
  <c r="L56" i="3" s="1"/>
  <c r="O56" i="3"/>
  <c r="P56" i="3"/>
  <c r="Q56" i="3"/>
  <c r="R56" i="3"/>
  <c r="T56" i="3"/>
  <c r="W56" i="3"/>
  <c r="X56" i="3"/>
  <c r="Y56" i="3"/>
  <c r="H57" i="3"/>
  <c r="I57" i="3"/>
  <c r="J57" i="3"/>
  <c r="K57" i="3"/>
  <c r="L57" i="3"/>
  <c r="O57" i="3"/>
  <c r="P57" i="3"/>
  <c r="Q57" i="3"/>
  <c r="R57" i="3"/>
  <c r="T57" i="3"/>
  <c r="W57" i="3"/>
  <c r="X57" i="3"/>
  <c r="Y57" i="3"/>
  <c r="H58" i="3"/>
  <c r="I58" i="3"/>
  <c r="J58" i="3"/>
  <c r="K58" i="3"/>
  <c r="L58" i="3" s="1"/>
  <c r="O58" i="3"/>
  <c r="P58" i="3"/>
  <c r="Q58" i="3"/>
  <c r="R58" i="3"/>
  <c r="T58" i="3"/>
  <c r="W58" i="3"/>
  <c r="X58" i="3"/>
  <c r="Y58" i="3"/>
  <c r="H59" i="3"/>
  <c r="I59" i="3"/>
  <c r="J59" i="3"/>
  <c r="K59" i="3"/>
  <c r="L59" i="3" s="1"/>
  <c r="O59" i="3"/>
  <c r="P59" i="3"/>
  <c r="Q59" i="3"/>
  <c r="R59" i="3"/>
  <c r="T59" i="3"/>
  <c r="W59" i="3"/>
  <c r="X59" i="3"/>
  <c r="Y59" i="3"/>
  <c r="H60" i="3"/>
  <c r="I60" i="3"/>
  <c r="J60" i="3"/>
  <c r="K60" i="3"/>
  <c r="L60" i="3" s="1"/>
  <c r="O60" i="3"/>
  <c r="P60" i="3"/>
  <c r="Q60" i="3"/>
  <c r="R60" i="3"/>
  <c r="T60" i="3"/>
  <c r="W60" i="3"/>
  <c r="X60" i="3"/>
  <c r="Y60" i="3"/>
  <c r="H61" i="3"/>
  <c r="I61" i="3"/>
  <c r="J61" i="3"/>
  <c r="K61" i="3"/>
  <c r="L61" i="3"/>
  <c r="O61" i="3"/>
  <c r="P61" i="3"/>
  <c r="Q61" i="3"/>
  <c r="R61" i="3"/>
  <c r="T61" i="3"/>
  <c r="W61" i="3"/>
  <c r="X61" i="3"/>
  <c r="Y61" i="3"/>
  <c r="H62" i="3"/>
  <c r="I62" i="3"/>
  <c r="J62" i="3"/>
  <c r="K62" i="3"/>
  <c r="L62" i="3" s="1"/>
  <c r="O62" i="3"/>
  <c r="P62" i="3"/>
  <c r="Q62" i="3"/>
  <c r="R62" i="3"/>
  <c r="T62" i="3"/>
  <c r="W62" i="3"/>
  <c r="X62" i="3"/>
  <c r="Y62" i="3"/>
  <c r="H63" i="3"/>
  <c r="I63" i="3"/>
  <c r="J63" i="3"/>
  <c r="K63" i="3"/>
  <c r="L63" i="3" s="1"/>
  <c r="O63" i="3"/>
  <c r="P63" i="3"/>
  <c r="Q63" i="3"/>
  <c r="R63" i="3"/>
  <c r="T63" i="3"/>
  <c r="W63" i="3"/>
  <c r="X63" i="3"/>
  <c r="Y63" i="3"/>
  <c r="H64" i="3"/>
  <c r="I64" i="3"/>
  <c r="J64" i="3"/>
  <c r="K64" i="3"/>
  <c r="L64" i="3" s="1"/>
  <c r="O64" i="3"/>
  <c r="P64" i="3"/>
  <c r="Q64" i="3"/>
  <c r="R64" i="3"/>
  <c r="T64" i="3"/>
  <c r="W64" i="3"/>
  <c r="X64" i="3"/>
  <c r="Y64" i="3"/>
  <c r="H65" i="3"/>
  <c r="I65" i="3"/>
  <c r="J65" i="3"/>
  <c r="K65" i="3"/>
  <c r="L65" i="3"/>
  <c r="O65" i="3"/>
  <c r="P65" i="3"/>
  <c r="Q65" i="3"/>
  <c r="R65" i="3"/>
  <c r="T65" i="3"/>
  <c r="W65" i="3"/>
  <c r="X65" i="3"/>
  <c r="Y65" i="3"/>
  <c r="H66" i="3"/>
  <c r="I66" i="3"/>
  <c r="J66" i="3"/>
  <c r="K66" i="3"/>
  <c r="L66" i="3" s="1"/>
  <c r="O66" i="3"/>
  <c r="P66" i="3"/>
  <c r="Q66" i="3"/>
  <c r="R66" i="3"/>
  <c r="T66" i="3"/>
  <c r="W66" i="3"/>
  <c r="X66" i="3"/>
  <c r="Y66" i="3"/>
  <c r="H67" i="3"/>
  <c r="I67" i="3"/>
  <c r="J67" i="3"/>
  <c r="K67" i="3"/>
  <c r="L67" i="3" s="1"/>
  <c r="O67" i="3"/>
  <c r="P67" i="3"/>
  <c r="Q67" i="3"/>
  <c r="R67" i="3"/>
  <c r="T67" i="3"/>
  <c r="W67" i="3"/>
  <c r="X67" i="3"/>
  <c r="Y67" i="3"/>
  <c r="H68" i="3"/>
  <c r="I68" i="3"/>
  <c r="J68" i="3"/>
  <c r="K68" i="3"/>
  <c r="L68" i="3" s="1"/>
  <c r="O68" i="3"/>
  <c r="P68" i="3"/>
  <c r="Q68" i="3"/>
  <c r="R68" i="3"/>
  <c r="T68" i="3"/>
  <c r="W68" i="3"/>
  <c r="X68" i="3"/>
  <c r="Y68" i="3"/>
  <c r="H69" i="3"/>
  <c r="I69" i="3"/>
  <c r="J69" i="3"/>
  <c r="K69" i="3"/>
  <c r="L69" i="3"/>
  <c r="O69" i="3"/>
  <c r="P69" i="3"/>
  <c r="Q69" i="3"/>
  <c r="R69" i="3"/>
  <c r="T69" i="3"/>
  <c r="W69" i="3"/>
  <c r="X69" i="3"/>
  <c r="Y69" i="3"/>
  <c r="H70" i="3"/>
  <c r="I70" i="3"/>
  <c r="J70" i="3"/>
  <c r="K70" i="3"/>
  <c r="L70" i="3" s="1"/>
  <c r="O70" i="3"/>
  <c r="P70" i="3"/>
  <c r="Q70" i="3"/>
  <c r="R70" i="3"/>
  <c r="T70" i="3"/>
  <c r="W70" i="3"/>
  <c r="X70" i="3"/>
  <c r="Y70" i="3"/>
  <c r="H71" i="3"/>
  <c r="I71" i="3"/>
  <c r="J71" i="3"/>
  <c r="K71" i="3"/>
  <c r="L71" i="3" s="1"/>
  <c r="O71" i="3"/>
  <c r="P71" i="3"/>
  <c r="Q71" i="3"/>
  <c r="R71" i="3"/>
  <c r="T71" i="3"/>
  <c r="W71" i="3"/>
  <c r="X71" i="3"/>
  <c r="Y71" i="3"/>
  <c r="H72" i="3"/>
  <c r="I72" i="3"/>
  <c r="J72" i="3"/>
  <c r="K72" i="3"/>
  <c r="L72" i="3" s="1"/>
  <c r="O72" i="3"/>
  <c r="P72" i="3"/>
  <c r="Q72" i="3"/>
  <c r="R72" i="3"/>
  <c r="T72" i="3"/>
  <c r="W72" i="3"/>
  <c r="X72" i="3"/>
  <c r="Y72" i="3"/>
  <c r="H73" i="3"/>
  <c r="I73" i="3"/>
  <c r="J73" i="3"/>
  <c r="K73" i="3"/>
  <c r="L73" i="3"/>
  <c r="O73" i="3"/>
  <c r="P73" i="3"/>
  <c r="Q73" i="3"/>
  <c r="R73" i="3"/>
  <c r="T73" i="3"/>
  <c r="W73" i="3"/>
  <c r="X73" i="3"/>
  <c r="Y73" i="3"/>
  <c r="H74" i="3"/>
  <c r="I74" i="3"/>
  <c r="J74" i="3"/>
  <c r="K74" i="3"/>
  <c r="L74" i="3" s="1"/>
  <c r="O74" i="3"/>
  <c r="P74" i="3"/>
  <c r="Q74" i="3"/>
  <c r="R74" i="3"/>
  <c r="N74" i="3" s="1"/>
  <c r="T74" i="3"/>
  <c r="W74" i="3"/>
  <c r="X74" i="3"/>
  <c r="Y74" i="3"/>
  <c r="H75" i="3"/>
  <c r="I75" i="3"/>
  <c r="J75" i="3"/>
  <c r="K75" i="3"/>
  <c r="L75" i="3" s="1"/>
  <c r="O75" i="3"/>
  <c r="P75" i="3"/>
  <c r="Q75" i="3"/>
  <c r="R75" i="3"/>
  <c r="T75" i="3"/>
  <c r="W75" i="3"/>
  <c r="X75" i="3"/>
  <c r="Y75" i="3"/>
  <c r="H76" i="3"/>
  <c r="I76" i="3"/>
  <c r="J76" i="3"/>
  <c r="K76" i="3"/>
  <c r="L76" i="3"/>
  <c r="O76" i="3"/>
  <c r="P76" i="3"/>
  <c r="Q76" i="3"/>
  <c r="R76" i="3"/>
  <c r="T76" i="3"/>
  <c r="W76" i="3"/>
  <c r="X76" i="3"/>
  <c r="Y76" i="3"/>
  <c r="H77" i="3"/>
  <c r="I77" i="3"/>
  <c r="J77" i="3"/>
  <c r="K77" i="3"/>
  <c r="L77" i="3" s="1"/>
  <c r="O77" i="3"/>
  <c r="P77" i="3"/>
  <c r="Q77" i="3"/>
  <c r="R77" i="3"/>
  <c r="T77" i="3"/>
  <c r="W77" i="3"/>
  <c r="X77" i="3"/>
  <c r="Y77" i="3"/>
  <c r="H78" i="3"/>
  <c r="I78" i="3"/>
  <c r="J78" i="3"/>
  <c r="K78" i="3"/>
  <c r="L78" i="3" s="1"/>
  <c r="O78" i="3"/>
  <c r="P78" i="3"/>
  <c r="Q78" i="3"/>
  <c r="R78" i="3"/>
  <c r="T78" i="3"/>
  <c r="W78" i="3"/>
  <c r="X78" i="3"/>
  <c r="Y78" i="3"/>
  <c r="H79" i="3"/>
  <c r="I79" i="3"/>
  <c r="J79" i="3"/>
  <c r="K79" i="3"/>
  <c r="L79" i="3" s="1"/>
  <c r="O79" i="3"/>
  <c r="P79" i="3"/>
  <c r="Q79" i="3"/>
  <c r="R79" i="3"/>
  <c r="T79" i="3"/>
  <c r="W79" i="3"/>
  <c r="X79" i="3"/>
  <c r="Y79" i="3"/>
  <c r="H80" i="3"/>
  <c r="I80" i="3"/>
  <c r="J80" i="3"/>
  <c r="K80" i="3"/>
  <c r="L80" i="3"/>
  <c r="O80" i="3"/>
  <c r="P80" i="3"/>
  <c r="Q80" i="3"/>
  <c r="R80" i="3"/>
  <c r="N80" i="3" s="1"/>
  <c r="T80" i="3"/>
  <c r="W80" i="3"/>
  <c r="X80" i="3"/>
  <c r="Y80" i="3"/>
  <c r="H81" i="3"/>
  <c r="I81" i="3"/>
  <c r="J81" i="3"/>
  <c r="K81" i="3"/>
  <c r="L81" i="3" s="1"/>
  <c r="O81" i="3"/>
  <c r="P81" i="3"/>
  <c r="Q81" i="3"/>
  <c r="R81" i="3"/>
  <c r="T81" i="3"/>
  <c r="W81" i="3"/>
  <c r="X81" i="3"/>
  <c r="Y81" i="3"/>
  <c r="H82" i="3"/>
  <c r="I82" i="3"/>
  <c r="J82" i="3"/>
  <c r="K82" i="3"/>
  <c r="L82" i="3" s="1"/>
  <c r="O82" i="3"/>
  <c r="P82" i="3"/>
  <c r="Q82" i="3"/>
  <c r="R82" i="3"/>
  <c r="T82" i="3"/>
  <c r="W82" i="3"/>
  <c r="X82" i="3"/>
  <c r="Y82" i="3"/>
  <c r="H83" i="3"/>
  <c r="I83" i="3"/>
  <c r="J83" i="3"/>
  <c r="K83" i="3"/>
  <c r="L83" i="3"/>
  <c r="O83" i="3"/>
  <c r="P83" i="3"/>
  <c r="Q83" i="3"/>
  <c r="R83" i="3"/>
  <c r="T83" i="3"/>
  <c r="W83" i="3"/>
  <c r="X83" i="3"/>
  <c r="Y83" i="3"/>
  <c r="H84" i="3"/>
  <c r="I84" i="3"/>
  <c r="J84" i="3"/>
  <c r="K84" i="3"/>
  <c r="L84" i="3" s="1"/>
  <c r="O84" i="3"/>
  <c r="P84" i="3"/>
  <c r="Q84" i="3"/>
  <c r="R84" i="3"/>
  <c r="T84" i="3"/>
  <c r="W84" i="3"/>
  <c r="X84" i="3"/>
  <c r="Y84" i="3"/>
  <c r="H85" i="3"/>
  <c r="I85" i="3"/>
  <c r="J85" i="3"/>
  <c r="K85" i="3"/>
  <c r="L85" i="3" s="1"/>
  <c r="O85" i="3"/>
  <c r="P85" i="3"/>
  <c r="Q85" i="3"/>
  <c r="R85" i="3"/>
  <c r="T85" i="3"/>
  <c r="W85" i="3"/>
  <c r="X85" i="3"/>
  <c r="Y85" i="3"/>
  <c r="H86" i="3"/>
  <c r="I86" i="3"/>
  <c r="J86" i="3"/>
  <c r="K86" i="3"/>
  <c r="L86" i="3" s="1"/>
  <c r="O86" i="3"/>
  <c r="P86" i="3"/>
  <c r="Q86" i="3"/>
  <c r="R86" i="3"/>
  <c r="T86" i="3"/>
  <c r="W86" i="3"/>
  <c r="X86" i="3"/>
  <c r="Y86" i="3"/>
  <c r="H87" i="3"/>
  <c r="I87" i="3"/>
  <c r="J87" i="3"/>
  <c r="K87" i="3"/>
  <c r="L87" i="3"/>
  <c r="O87" i="3"/>
  <c r="P87" i="3"/>
  <c r="Q87" i="3"/>
  <c r="R87" i="3"/>
  <c r="T87" i="3"/>
  <c r="W87" i="3"/>
  <c r="X87" i="3"/>
  <c r="Y87" i="3"/>
  <c r="H88" i="3"/>
  <c r="I88" i="3"/>
  <c r="J88" i="3"/>
  <c r="K88" i="3"/>
  <c r="L88" i="3" s="1"/>
  <c r="O88" i="3"/>
  <c r="P88" i="3"/>
  <c r="Q88" i="3"/>
  <c r="R88" i="3"/>
  <c r="N88" i="3" s="1"/>
  <c r="T88" i="3"/>
  <c r="W88" i="3"/>
  <c r="X88" i="3"/>
  <c r="Y88" i="3"/>
  <c r="H89" i="3"/>
  <c r="I89" i="3"/>
  <c r="J89" i="3"/>
  <c r="K89" i="3"/>
  <c r="L89" i="3" s="1"/>
  <c r="O89" i="3"/>
  <c r="P89" i="3"/>
  <c r="Q89" i="3"/>
  <c r="R89" i="3"/>
  <c r="T89" i="3"/>
  <c r="W89" i="3"/>
  <c r="X89" i="3"/>
  <c r="Y89" i="3"/>
  <c r="H90" i="3"/>
  <c r="I90" i="3"/>
  <c r="J90" i="3"/>
  <c r="K90" i="3"/>
  <c r="L90" i="3"/>
  <c r="O90" i="3"/>
  <c r="P90" i="3"/>
  <c r="Q90" i="3"/>
  <c r="R90" i="3"/>
  <c r="T90" i="3"/>
  <c r="W90" i="3"/>
  <c r="X90" i="3"/>
  <c r="Y90" i="3"/>
  <c r="H91" i="3"/>
  <c r="I91" i="3"/>
  <c r="J91" i="3"/>
  <c r="K91" i="3"/>
  <c r="L91" i="3" s="1"/>
  <c r="O91" i="3"/>
  <c r="P91" i="3"/>
  <c r="Q91" i="3"/>
  <c r="R91" i="3"/>
  <c r="T91" i="3"/>
  <c r="W91" i="3"/>
  <c r="X91" i="3"/>
  <c r="Y91" i="3"/>
  <c r="H92" i="3"/>
  <c r="I92" i="3"/>
  <c r="J92" i="3"/>
  <c r="K92" i="3"/>
  <c r="L92" i="3" s="1"/>
  <c r="O92" i="3"/>
  <c r="P92" i="3"/>
  <c r="Q92" i="3"/>
  <c r="R92" i="3"/>
  <c r="T92" i="3"/>
  <c r="W92" i="3"/>
  <c r="X92" i="3"/>
  <c r="Y92" i="3"/>
  <c r="H93" i="3"/>
  <c r="I93" i="3"/>
  <c r="J93" i="3"/>
  <c r="K93" i="3"/>
  <c r="L93" i="3" s="1"/>
  <c r="O93" i="3"/>
  <c r="P93" i="3"/>
  <c r="Q93" i="3"/>
  <c r="R93" i="3"/>
  <c r="T93" i="3"/>
  <c r="W93" i="3"/>
  <c r="X93" i="3"/>
  <c r="Y93" i="3"/>
  <c r="H94" i="3"/>
  <c r="I94" i="3"/>
  <c r="J94" i="3"/>
  <c r="K94" i="3"/>
  <c r="L94" i="3"/>
  <c r="O94" i="3"/>
  <c r="P94" i="3"/>
  <c r="Q94" i="3"/>
  <c r="R94" i="3"/>
  <c r="T94" i="3"/>
  <c r="W94" i="3"/>
  <c r="X94" i="3"/>
  <c r="Y94" i="3"/>
  <c r="H95" i="3"/>
  <c r="I95" i="3"/>
  <c r="J95" i="3"/>
  <c r="K95" i="3"/>
  <c r="L95" i="3" s="1"/>
  <c r="O95" i="3"/>
  <c r="P95" i="3"/>
  <c r="Q95" i="3"/>
  <c r="R95" i="3"/>
  <c r="T95" i="3"/>
  <c r="W95" i="3"/>
  <c r="X95" i="3"/>
  <c r="Y95" i="3"/>
  <c r="H96" i="3"/>
  <c r="I96" i="3"/>
  <c r="J96" i="3"/>
  <c r="K96" i="3"/>
  <c r="L96" i="3" s="1"/>
  <c r="O96" i="3"/>
  <c r="P96" i="3"/>
  <c r="Q96" i="3"/>
  <c r="R96" i="3"/>
  <c r="T96" i="3"/>
  <c r="W96" i="3"/>
  <c r="X96" i="3"/>
  <c r="Y96" i="3"/>
  <c r="H97" i="3"/>
  <c r="I97" i="3"/>
  <c r="J97" i="3"/>
  <c r="K97" i="3"/>
  <c r="L97" i="3" s="1"/>
  <c r="O97" i="3"/>
  <c r="P97" i="3"/>
  <c r="Q97" i="3"/>
  <c r="R97" i="3"/>
  <c r="T97" i="3"/>
  <c r="W97" i="3"/>
  <c r="X97" i="3"/>
  <c r="Y97" i="3"/>
  <c r="H98" i="3"/>
  <c r="I98" i="3"/>
  <c r="J98" i="3"/>
  <c r="K98" i="3"/>
  <c r="L98" i="3"/>
  <c r="O98" i="3"/>
  <c r="P98" i="3"/>
  <c r="Q98" i="3"/>
  <c r="R98" i="3"/>
  <c r="T98" i="3"/>
  <c r="W98" i="3"/>
  <c r="X98" i="3"/>
  <c r="Y98" i="3"/>
  <c r="H99" i="3"/>
  <c r="I99" i="3"/>
  <c r="J99" i="3"/>
  <c r="K99" i="3"/>
  <c r="L99" i="3" s="1"/>
  <c r="O99" i="3"/>
  <c r="P99" i="3"/>
  <c r="Q99" i="3"/>
  <c r="R99" i="3"/>
  <c r="T99" i="3"/>
  <c r="W99" i="3"/>
  <c r="X99" i="3"/>
  <c r="Y99" i="3"/>
  <c r="H100" i="3"/>
  <c r="I100" i="3"/>
  <c r="J100" i="3"/>
  <c r="K100" i="3"/>
  <c r="L100" i="3" s="1"/>
  <c r="O100" i="3"/>
  <c r="P100" i="3"/>
  <c r="Q100" i="3"/>
  <c r="R100" i="3"/>
  <c r="S100" i="3" s="1"/>
  <c r="T100" i="3"/>
  <c r="W100" i="3"/>
  <c r="X100" i="3"/>
  <c r="Y100" i="3"/>
  <c r="H101" i="3"/>
  <c r="I101" i="3"/>
  <c r="J101" i="3"/>
  <c r="K101" i="3"/>
  <c r="L101" i="3" s="1"/>
  <c r="O101" i="3"/>
  <c r="P101" i="3"/>
  <c r="Q101" i="3"/>
  <c r="R101" i="3"/>
  <c r="T101" i="3"/>
  <c r="W101" i="3"/>
  <c r="X101" i="3"/>
  <c r="Y101" i="3"/>
  <c r="H102" i="3"/>
  <c r="I102" i="3"/>
  <c r="J102" i="3"/>
  <c r="K102" i="3"/>
  <c r="L102" i="3" s="1"/>
  <c r="O102" i="3"/>
  <c r="P102" i="3"/>
  <c r="Q102" i="3"/>
  <c r="R102" i="3"/>
  <c r="T102" i="3"/>
  <c r="W102" i="3"/>
  <c r="X102" i="3"/>
  <c r="Y102" i="3"/>
  <c r="H103" i="3"/>
  <c r="I103" i="3"/>
  <c r="J103" i="3"/>
  <c r="K103" i="3"/>
  <c r="L103" i="3" s="1"/>
  <c r="O103" i="3"/>
  <c r="P103" i="3"/>
  <c r="Q103" i="3"/>
  <c r="R103" i="3"/>
  <c r="T103" i="3"/>
  <c r="W103" i="3"/>
  <c r="X103" i="3"/>
  <c r="Y103" i="3"/>
  <c r="H104" i="3"/>
  <c r="I104" i="3"/>
  <c r="J104" i="3"/>
  <c r="K104" i="3"/>
  <c r="L104" i="3"/>
  <c r="O104" i="3"/>
  <c r="P104" i="3"/>
  <c r="Q104" i="3"/>
  <c r="R104" i="3"/>
  <c r="T104" i="3"/>
  <c r="W104" i="3"/>
  <c r="X104" i="3"/>
  <c r="Y104" i="3"/>
  <c r="H105" i="3"/>
  <c r="I105" i="3"/>
  <c r="J105" i="3"/>
  <c r="K105" i="3"/>
  <c r="L105" i="3" s="1"/>
  <c r="O105" i="3"/>
  <c r="P105" i="3"/>
  <c r="Q105" i="3"/>
  <c r="R105" i="3"/>
  <c r="T105" i="3"/>
  <c r="W105" i="3"/>
  <c r="X105" i="3"/>
  <c r="Y105" i="3"/>
  <c r="H106" i="3"/>
  <c r="I106" i="3"/>
  <c r="J106" i="3"/>
  <c r="K106" i="3"/>
  <c r="L106" i="3" s="1"/>
  <c r="O106" i="3"/>
  <c r="P106" i="3"/>
  <c r="Q106" i="3"/>
  <c r="R106" i="3"/>
  <c r="N106" i="3" s="1"/>
  <c r="T106" i="3"/>
  <c r="W106" i="3"/>
  <c r="X106" i="3"/>
  <c r="Y106" i="3"/>
  <c r="H107" i="3"/>
  <c r="I107" i="3"/>
  <c r="J107" i="3"/>
  <c r="K107" i="3"/>
  <c r="L107" i="3"/>
  <c r="O107" i="3"/>
  <c r="P107" i="3"/>
  <c r="Q107" i="3"/>
  <c r="R107" i="3"/>
  <c r="T107" i="3"/>
  <c r="W107" i="3"/>
  <c r="X107" i="3"/>
  <c r="Y107" i="3"/>
  <c r="H108" i="3"/>
  <c r="I108" i="3"/>
  <c r="J108" i="3"/>
  <c r="K108" i="3"/>
  <c r="L108" i="3" s="1"/>
  <c r="O108" i="3"/>
  <c r="P108" i="3"/>
  <c r="Q108" i="3"/>
  <c r="R108" i="3"/>
  <c r="T108" i="3"/>
  <c r="W108" i="3"/>
  <c r="X108" i="3"/>
  <c r="Y108" i="3"/>
  <c r="H109" i="3"/>
  <c r="I109" i="3"/>
  <c r="J109" i="3"/>
  <c r="K109" i="3"/>
  <c r="L109" i="3" s="1"/>
  <c r="O109" i="3"/>
  <c r="P109" i="3"/>
  <c r="Q109" i="3"/>
  <c r="R109" i="3"/>
  <c r="T109" i="3"/>
  <c r="W109" i="3"/>
  <c r="X109" i="3"/>
  <c r="Y109" i="3"/>
  <c r="H110" i="3"/>
  <c r="I110" i="3"/>
  <c r="J110" i="3"/>
  <c r="K110" i="3"/>
  <c r="L110" i="3" s="1"/>
  <c r="O110" i="3"/>
  <c r="P110" i="3"/>
  <c r="Q110" i="3"/>
  <c r="R110" i="3"/>
  <c r="T110" i="3"/>
  <c r="W110" i="3"/>
  <c r="X110" i="3"/>
  <c r="Y110" i="3"/>
  <c r="H111" i="3"/>
  <c r="I111" i="3"/>
  <c r="J111" i="3"/>
  <c r="K111" i="3"/>
  <c r="L111" i="3"/>
  <c r="O111" i="3"/>
  <c r="P111" i="3"/>
  <c r="Q111" i="3"/>
  <c r="R111" i="3"/>
  <c r="T111" i="3"/>
  <c r="W111" i="3"/>
  <c r="X111" i="3"/>
  <c r="Y111" i="3"/>
  <c r="H112" i="3"/>
  <c r="I112" i="3"/>
  <c r="J112" i="3"/>
  <c r="K112" i="3"/>
  <c r="L112" i="3" s="1"/>
  <c r="O112" i="3"/>
  <c r="P112" i="3"/>
  <c r="Q112" i="3"/>
  <c r="R112" i="3"/>
  <c r="T112" i="3"/>
  <c r="W112" i="3"/>
  <c r="X112" i="3"/>
  <c r="Y112" i="3"/>
  <c r="H113" i="3"/>
  <c r="I113" i="3"/>
  <c r="J113" i="3"/>
  <c r="K113" i="3"/>
  <c r="L113" i="3" s="1"/>
  <c r="O113" i="3"/>
  <c r="P113" i="3"/>
  <c r="Q113" i="3"/>
  <c r="R113" i="3"/>
  <c r="T113" i="3"/>
  <c r="W113" i="3"/>
  <c r="X113" i="3"/>
  <c r="Y113" i="3"/>
  <c r="H114" i="3"/>
  <c r="I114" i="3"/>
  <c r="J114" i="3"/>
  <c r="K114" i="3"/>
  <c r="L114" i="3" s="1"/>
  <c r="O114" i="3"/>
  <c r="P114" i="3"/>
  <c r="Q114" i="3"/>
  <c r="R114" i="3"/>
  <c r="T114" i="3"/>
  <c r="W114" i="3"/>
  <c r="X114" i="3"/>
  <c r="Y114" i="3"/>
  <c r="H115" i="3"/>
  <c r="I115" i="3"/>
  <c r="J115" i="3"/>
  <c r="K115" i="3"/>
  <c r="L115" i="3" s="1"/>
  <c r="O115" i="3"/>
  <c r="P115" i="3"/>
  <c r="Q115" i="3"/>
  <c r="R115" i="3"/>
  <c r="T115" i="3"/>
  <c r="W115" i="3"/>
  <c r="X115" i="3"/>
  <c r="Y115" i="3"/>
  <c r="H116" i="3"/>
  <c r="I116" i="3"/>
  <c r="J116" i="3"/>
  <c r="K116" i="3"/>
  <c r="L116" i="3"/>
  <c r="O116" i="3"/>
  <c r="P116" i="3"/>
  <c r="Q116" i="3"/>
  <c r="R116" i="3"/>
  <c r="T116" i="3"/>
  <c r="W116" i="3"/>
  <c r="X116" i="3"/>
  <c r="Y116" i="3"/>
  <c r="H117" i="3"/>
  <c r="I117" i="3"/>
  <c r="J117" i="3"/>
  <c r="K117" i="3"/>
  <c r="L117" i="3" s="1"/>
  <c r="O117" i="3"/>
  <c r="P117" i="3"/>
  <c r="Q117" i="3"/>
  <c r="R117" i="3"/>
  <c r="T117" i="3"/>
  <c r="W117" i="3"/>
  <c r="X117" i="3"/>
  <c r="Y117" i="3"/>
  <c r="H118" i="3"/>
  <c r="I118" i="3"/>
  <c r="J118" i="3"/>
  <c r="K118" i="3"/>
  <c r="L118" i="3" s="1"/>
  <c r="O118" i="3"/>
  <c r="P118" i="3"/>
  <c r="Q118" i="3"/>
  <c r="R118" i="3"/>
  <c r="T118" i="3"/>
  <c r="W118" i="3"/>
  <c r="X118" i="3"/>
  <c r="Y118" i="3"/>
  <c r="H119" i="3"/>
  <c r="I119" i="3"/>
  <c r="J119" i="3"/>
  <c r="K119" i="3"/>
  <c r="L119" i="3" s="1"/>
  <c r="O119" i="3"/>
  <c r="P119" i="3"/>
  <c r="Q119" i="3"/>
  <c r="R119" i="3"/>
  <c r="T119" i="3"/>
  <c r="W119" i="3"/>
  <c r="X119" i="3"/>
  <c r="Y119" i="3"/>
  <c r="H120" i="3"/>
  <c r="I120" i="3"/>
  <c r="J120" i="3"/>
  <c r="K120" i="3"/>
  <c r="L120" i="3" s="1"/>
  <c r="O120" i="3"/>
  <c r="P120" i="3"/>
  <c r="Q120" i="3"/>
  <c r="R120" i="3"/>
  <c r="S120" i="3" s="1"/>
  <c r="T120" i="3"/>
  <c r="W120" i="3"/>
  <c r="X120" i="3"/>
  <c r="Y120" i="3"/>
  <c r="H121" i="3"/>
  <c r="I121" i="3"/>
  <c r="J121" i="3"/>
  <c r="K121" i="3"/>
  <c r="L121" i="3" s="1"/>
  <c r="O121" i="3"/>
  <c r="P121" i="3"/>
  <c r="Q121" i="3"/>
  <c r="R121" i="3"/>
  <c r="T121" i="3"/>
  <c r="W121" i="3"/>
  <c r="X121" i="3"/>
  <c r="Y121" i="3"/>
  <c r="H122" i="3"/>
  <c r="I122" i="3"/>
  <c r="J122" i="3"/>
  <c r="K122" i="3"/>
  <c r="L122" i="3"/>
  <c r="O122" i="3"/>
  <c r="P122" i="3"/>
  <c r="Q122" i="3"/>
  <c r="R122" i="3"/>
  <c r="T122" i="3"/>
  <c r="W122" i="3"/>
  <c r="X122" i="3"/>
  <c r="Y122" i="3"/>
  <c r="H123" i="3"/>
  <c r="I123" i="3"/>
  <c r="J123" i="3"/>
  <c r="K123" i="3"/>
  <c r="L123" i="3" s="1"/>
  <c r="O123" i="3"/>
  <c r="P123" i="3"/>
  <c r="Q123" i="3"/>
  <c r="R123" i="3"/>
  <c r="T123" i="3"/>
  <c r="W123" i="3"/>
  <c r="X123" i="3"/>
  <c r="Y123" i="3"/>
  <c r="H124" i="3"/>
  <c r="I124" i="3"/>
  <c r="J124" i="3"/>
  <c r="K124" i="3"/>
  <c r="L124" i="3" s="1"/>
  <c r="O124" i="3"/>
  <c r="P124" i="3"/>
  <c r="Q124" i="3"/>
  <c r="R124" i="3"/>
  <c r="T124" i="3"/>
  <c r="W124" i="3"/>
  <c r="X124" i="3"/>
  <c r="Y124" i="3"/>
  <c r="H125" i="3"/>
  <c r="I125" i="3"/>
  <c r="J125" i="3"/>
  <c r="K125" i="3"/>
  <c r="L125" i="3" s="1"/>
  <c r="O125" i="3"/>
  <c r="P125" i="3"/>
  <c r="Q125" i="3"/>
  <c r="R125" i="3"/>
  <c r="T125" i="3"/>
  <c r="W125" i="3"/>
  <c r="X125" i="3"/>
  <c r="Y125" i="3"/>
  <c r="H126" i="3"/>
  <c r="I126" i="3"/>
  <c r="J126" i="3"/>
  <c r="K126" i="3"/>
  <c r="L126" i="3" s="1"/>
  <c r="O126" i="3"/>
  <c r="P126" i="3"/>
  <c r="Q126" i="3"/>
  <c r="R126" i="3"/>
  <c r="T126" i="3"/>
  <c r="W126" i="3"/>
  <c r="X126" i="3"/>
  <c r="Y126" i="3"/>
  <c r="H127" i="3"/>
  <c r="I127" i="3"/>
  <c r="J127" i="3"/>
  <c r="K127" i="3"/>
  <c r="L127" i="3"/>
  <c r="O127" i="3"/>
  <c r="P127" i="3"/>
  <c r="Q127" i="3"/>
  <c r="R127" i="3"/>
  <c r="T127" i="3"/>
  <c r="W127" i="3"/>
  <c r="X127" i="3"/>
  <c r="Y127" i="3"/>
  <c r="H128" i="3"/>
  <c r="I128" i="3"/>
  <c r="J128" i="3"/>
  <c r="K128" i="3"/>
  <c r="L128" i="3" s="1"/>
  <c r="O128" i="3"/>
  <c r="P128" i="3"/>
  <c r="Q128" i="3"/>
  <c r="R128" i="3"/>
  <c r="T128" i="3"/>
  <c r="W128" i="3"/>
  <c r="X128" i="3"/>
  <c r="Y128" i="3"/>
  <c r="H129" i="3"/>
  <c r="I129" i="3"/>
  <c r="J129" i="3"/>
  <c r="K129" i="3"/>
  <c r="L129" i="3" s="1"/>
  <c r="O129" i="3"/>
  <c r="P129" i="3"/>
  <c r="Q129" i="3"/>
  <c r="R129" i="3"/>
  <c r="T129" i="3"/>
  <c r="W129" i="3"/>
  <c r="X129" i="3"/>
  <c r="Y129" i="3"/>
  <c r="H130" i="3"/>
  <c r="I130" i="3"/>
  <c r="J130" i="3"/>
  <c r="K130" i="3"/>
  <c r="L130" i="3"/>
  <c r="O130" i="3"/>
  <c r="P130" i="3"/>
  <c r="Q130" i="3"/>
  <c r="R130" i="3"/>
  <c r="T130" i="3"/>
  <c r="W130" i="3"/>
  <c r="X130" i="3"/>
  <c r="Y130" i="3"/>
  <c r="H131" i="3"/>
  <c r="I131" i="3"/>
  <c r="J131" i="3"/>
  <c r="K131" i="3"/>
  <c r="L131" i="3"/>
  <c r="O131" i="3"/>
  <c r="P131" i="3"/>
  <c r="Q131" i="3"/>
  <c r="R131" i="3"/>
  <c r="T131" i="3"/>
  <c r="W131" i="3"/>
  <c r="X131" i="3"/>
  <c r="Y131" i="3"/>
  <c r="H132" i="3"/>
  <c r="I132" i="3"/>
  <c r="J132" i="3"/>
  <c r="K132" i="3"/>
  <c r="L132" i="3" s="1"/>
  <c r="O132" i="3"/>
  <c r="P132" i="3"/>
  <c r="Q132" i="3"/>
  <c r="R132" i="3"/>
  <c r="T132" i="3"/>
  <c r="W132" i="3"/>
  <c r="X132" i="3"/>
  <c r="Y132" i="3"/>
  <c r="H133" i="3"/>
  <c r="I133" i="3"/>
  <c r="J133" i="3"/>
  <c r="K133" i="3"/>
  <c r="L133" i="3" s="1"/>
  <c r="O133" i="3"/>
  <c r="P133" i="3"/>
  <c r="Q133" i="3"/>
  <c r="R133" i="3"/>
  <c r="T133" i="3"/>
  <c r="W133" i="3"/>
  <c r="X133" i="3"/>
  <c r="Y133" i="3"/>
  <c r="H134" i="3"/>
  <c r="I134" i="3"/>
  <c r="J134" i="3"/>
  <c r="K134" i="3"/>
  <c r="L134" i="3" s="1"/>
  <c r="O134" i="3"/>
  <c r="P134" i="3"/>
  <c r="Q134" i="3"/>
  <c r="R134" i="3"/>
  <c r="T134" i="3"/>
  <c r="W134" i="3"/>
  <c r="X134" i="3"/>
  <c r="Y134" i="3"/>
  <c r="H135" i="3"/>
  <c r="I135" i="3"/>
  <c r="J135" i="3"/>
  <c r="K135" i="3"/>
  <c r="L135" i="3"/>
  <c r="O135" i="3"/>
  <c r="P135" i="3"/>
  <c r="Q135" i="3"/>
  <c r="R135" i="3"/>
  <c r="T135" i="3"/>
  <c r="W135" i="3"/>
  <c r="X135" i="3"/>
  <c r="Y135" i="3"/>
  <c r="H136" i="3"/>
  <c r="I136" i="3"/>
  <c r="J136" i="3"/>
  <c r="K136" i="3"/>
  <c r="L136" i="3" s="1"/>
  <c r="O136" i="3"/>
  <c r="P136" i="3"/>
  <c r="Q136" i="3"/>
  <c r="R136" i="3"/>
  <c r="T136" i="3"/>
  <c r="W136" i="3"/>
  <c r="X136" i="3"/>
  <c r="Y136" i="3"/>
  <c r="H137" i="3"/>
  <c r="I137" i="3"/>
  <c r="J137" i="3"/>
  <c r="K137" i="3"/>
  <c r="L137" i="3" s="1"/>
  <c r="O137" i="3"/>
  <c r="P137" i="3"/>
  <c r="Q137" i="3"/>
  <c r="R137" i="3"/>
  <c r="T137" i="3"/>
  <c r="W137" i="3"/>
  <c r="X137" i="3"/>
  <c r="Y137" i="3"/>
  <c r="H138" i="3"/>
  <c r="I138" i="3"/>
  <c r="J138" i="3"/>
  <c r="K138" i="3"/>
  <c r="L138" i="3"/>
  <c r="O138" i="3"/>
  <c r="P138" i="3"/>
  <c r="Q138" i="3"/>
  <c r="R138" i="3"/>
  <c r="S138" i="3"/>
  <c r="T138" i="3"/>
  <c r="W138" i="3"/>
  <c r="X138" i="3"/>
  <c r="Y138" i="3"/>
  <c r="H139" i="3"/>
  <c r="I139" i="3"/>
  <c r="J139" i="3"/>
  <c r="K139" i="3"/>
  <c r="L139" i="3" s="1"/>
  <c r="O139" i="3"/>
  <c r="P139" i="3"/>
  <c r="Q139" i="3"/>
  <c r="R139" i="3"/>
  <c r="T139" i="3"/>
  <c r="W139" i="3"/>
  <c r="X139" i="3"/>
  <c r="Y139" i="3"/>
  <c r="H140" i="3"/>
  <c r="I140" i="3"/>
  <c r="J140" i="3"/>
  <c r="K140" i="3"/>
  <c r="L140" i="3" s="1"/>
  <c r="O140" i="3"/>
  <c r="P140" i="3"/>
  <c r="Q140" i="3"/>
  <c r="R140" i="3"/>
  <c r="T140" i="3"/>
  <c r="W140" i="3"/>
  <c r="X140" i="3"/>
  <c r="Y140" i="3"/>
  <c r="H141" i="3"/>
  <c r="I141" i="3"/>
  <c r="J141" i="3"/>
  <c r="K141" i="3"/>
  <c r="L141" i="3" s="1"/>
  <c r="O141" i="3"/>
  <c r="P141" i="3"/>
  <c r="Q141" i="3"/>
  <c r="R141" i="3"/>
  <c r="T141" i="3"/>
  <c r="W141" i="3"/>
  <c r="X141" i="3"/>
  <c r="Y141" i="3"/>
  <c r="H142" i="3"/>
  <c r="I142" i="3"/>
  <c r="J142" i="3"/>
  <c r="K142" i="3"/>
  <c r="L142" i="3"/>
  <c r="O142" i="3"/>
  <c r="P142" i="3"/>
  <c r="Q142" i="3"/>
  <c r="R142" i="3"/>
  <c r="T142" i="3"/>
  <c r="W142" i="3"/>
  <c r="X142" i="3"/>
  <c r="Y142" i="3"/>
  <c r="H143" i="3"/>
  <c r="I143" i="3"/>
  <c r="J143" i="3"/>
  <c r="K143" i="3"/>
  <c r="L143" i="3" s="1"/>
  <c r="O143" i="3"/>
  <c r="P143" i="3"/>
  <c r="Q143" i="3"/>
  <c r="R143" i="3"/>
  <c r="T143" i="3"/>
  <c r="W143" i="3"/>
  <c r="X143" i="3"/>
  <c r="Y143" i="3"/>
  <c r="H144" i="3"/>
  <c r="I144" i="3"/>
  <c r="J144" i="3"/>
  <c r="K144" i="3"/>
  <c r="L144" i="3" s="1"/>
  <c r="O144" i="3"/>
  <c r="P144" i="3"/>
  <c r="Q144" i="3"/>
  <c r="R144" i="3"/>
  <c r="T144" i="3"/>
  <c r="W144" i="3"/>
  <c r="X144" i="3"/>
  <c r="Y144" i="3"/>
  <c r="H145" i="3"/>
  <c r="I145" i="3"/>
  <c r="J145" i="3"/>
  <c r="K145" i="3"/>
  <c r="L145" i="3"/>
  <c r="O145" i="3"/>
  <c r="P145" i="3"/>
  <c r="Q145" i="3"/>
  <c r="R145" i="3"/>
  <c r="T145" i="3"/>
  <c r="W145" i="3"/>
  <c r="X145" i="3"/>
  <c r="Y145" i="3"/>
  <c r="H146" i="3"/>
  <c r="I146" i="3"/>
  <c r="J146" i="3"/>
  <c r="K146" i="3"/>
  <c r="L146" i="3"/>
  <c r="O146" i="3"/>
  <c r="P146" i="3"/>
  <c r="Q146" i="3"/>
  <c r="R146" i="3"/>
  <c r="T146" i="3"/>
  <c r="W146" i="3"/>
  <c r="X146" i="3"/>
  <c r="Y146" i="3"/>
  <c r="H147" i="3"/>
  <c r="I147" i="3"/>
  <c r="J147" i="3"/>
  <c r="K147" i="3"/>
  <c r="L147" i="3" s="1"/>
  <c r="O147" i="3"/>
  <c r="P147" i="3"/>
  <c r="Q147" i="3"/>
  <c r="R147" i="3"/>
  <c r="T147" i="3"/>
  <c r="W147" i="3"/>
  <c r="X147" i="3"/>
  <c r="Y147" i="3"/>
  <c r="H148" i="3"/>
  <c r="I148" i="3"/>
  <c r="J148" i="3"/>
  <c r="K148" i="3"/>
  <c r="L148" i="3" s="1"/>
  <c r="O148" i="3"/>
  <c r="P148" i="3"/>
  <c r="Q148" i="3"/>
  <c r="R148" i="3"/>
  <c r="T148" i="3"/>
  <c r="W148" i="3"/>
  <c r="X148" i="3"/>
  <c r="Y148" i="3"/>
  <c r="H149" i="3"/>
  <c r="I149" i="3"/>
  <c r="J149" i="3"/>
  <c r="K149" i="3"/>
  <c r="L149" i="3" s="1"/>
  <c r="O149" i="3"/>
  <c r="P149" i="3"/>
  <c r="Q149" i="3"/>
  <c r="R149" i="3"/>
  <c r="T149" i="3"/>
  <c r="W149" i="3"/>
  <c r="X149" i="3"/>
  <c r="Y149" i="3"/>
  <c r="H150" i="3"/>
  <c r="I150" i="3"/>
  <c r="J150" i="3"/>
  <c r="K150" i="3"/>
  <c r="L150" i="3" s="1"/>
  <c r="O150" i="3"/>
  <c r="P150" i="3"/>
  <c r="Q150" i="3"/>
  <c r="R150" i="3"/>
  <c r="T150" i="3"/>
  <c r="W150" i="3"/>
  <c r="X150" i="3"/>
  <c r="Y150" i="3"/>
  <c r="H151" i="3"/>
  <c r="I151" i="3"/>
  <c r="J151" i="3"/>
  <c r="K151" i="3"/>
  <c r="L151" i="3" s="1"/>
  <c r="O151" i="3"/>
  <c r="P151" i="3"/>
  <c r="Q151" i="3"/>
  <c r="R151" i="3"/>
  <c r="T151" i="3"/>
  <c r="W151" i="3"/>
  <c r="X151" i="3"/>
  <c r="Y151" i="3"/>
  <c r="H152" i="3"/>
  <c r="I152" i="3"/>
  <c r="J152" i="3"/>
  <c r="K152" i="3"/>
  <c r="L152" i="3" s="1"/>
  <c r="O152" i="3"/>
  <c r="P152" i="3"/>
  <c r="Q152" i="3"/>
  <c r="R152" i="3"/>
  <c r="T152" i="3"/>
  <c r="W152" i="3"/>
  <c r="X152" i="3"/>
  <c r="Y152" i="3"/>
  <c r="H153" i="3"/>
  <c r="I153" i="3"/>
  <c r="J153" i="3"/>
  <c r="K153" i="3"/>
  <c r="L153" i="3"/>
  <c r="O153" i="3"/>
  <c r="P153" i="3"/>
  <c r="Q153" i="3"/>
  <c r="R153" i="3"/>
  <c r="T153" i="3"/>
  <c r="W153" i="3"/>
  <c r="X153" i="3"/>
  <c r="Y153" i="3"/>
  <c r="H154" i="3"/>
  <c r="I154" i="3"/>
  <c r="J154" i="3"/>
  <c r="K154" i="3"/>
  <c r="L154" i="3"/>
  <c r="O154" i="3"/>
  <c r="P154" i="3"/>
  <c r="Q154" i="3"/>
  <c r="R154" i="3"/>
  <c r="T154" i="3"/>
  <c r="W154" i="3"/>
  <c r="X154" i="3"/>
  <c r="Y154" i="3"/>
  <c r="H155" i="3"/>
  <c r="I155" i="3"/>
  <c r="J155" i="3"/>
  <c r="K155" i="3"/>
  <c r="L155" i="3" s="1"/>
  <c r="O155" i="3"/>
  <c r="P155" i="3"/>
  <c r="Q155" i="3"/>
  <c r="R155" i="3"/>
  <c r="T155" i="3"/>
  <c r="W155" i="3"/>
  <c r="X155" i="3"/>
  <c r="Y155" i="3"/>
  <c r="H156" i="3"/>
  <c r="I156" i="3"/>
  <c r="J156" i="3"/>
  <c r="K156" i="3"/>
  <c r="L156" i="3"/>
  <c r="O156" i="3"/>
  <c r="P156" i="3"/>
  <c r="Q156" i="3"/>
  <c r="R156" i="3"/>
  <c r="T156" i="3"/>
  <c r="W156" i="3"/>
  <c r="X156" i="3"/>
  <c r="Y156" i="3"/>
  <c r="H157" i="3"/>
  <c r="I157" i="3"/>
  <c r="J157" i="3"/>
  <c r="K157" i="3"/>
  <c r="L157" i="3" s="1"/>
  <c r="O157" i="3"/>
  <c r="P157" i="3"/>
  <c r="Q157" i="3"/>
  <c r="R157" i="3"/>
  <c r="T157" i="3"/>
  <c r="W157" i="3"/>
  <c r="X157" i="3"/>
  <c r="Y157" i="3"/>
  <c r="H158" i="3"/>
  <c r="I158" i="3"/>
  <c r="J158" i="3"/>
  <c r="K158" i="3"/>
  <c r="L158" i="3"/>
  <c r="O158" i="3"/>
  <c r="P158" i="3"/>
  <c r="Q158" i="3"/>
  <c r="R158" i="3"/>
  <c r="T158" i="3"/>
  <c r="W158" i="3"/>
  <c r="X158" i="3"/>
  <c r="Y158" i="3"/>
  <c r="H159" i="3"/>
  <c r="I159" i="3"/>
  <c r="J159" i="3"/>
  <c r="K159" i="3"/>
  <c r="L159" i="3" s="1"/>
  <c r="O159" i="3"/>
  <c r="P159" i="3"/>
  <c r="Q159" i="3"/>
  <c r="R159" i="3"/>
  <c r="T159" i="3"/>
  <c r="W159" i="3"/>
  <c r="X159" i="3"/>
  <c r="Y159" i="3"/>
  <c r="H160" i="3"/>
  <c r="I160" i="3"/>
  <c r="J160" i="3"/>
  <c r="K160" i="3"/>
  <c r="L160" i="3" s="1"/>
  <c r="O160" i="3"/>
  <c r="P160" i="3"/>
  <c r="Q160" i="3"/>
  <c r="R160" i="3"/>
  <c r="T160" i="3"/>
  <c r="W160" i="3"/>
  <c r="X160" i="3"/>
  <c r="Y160" i="3"/>
  <c r="H161" i="3"/>
  <c r="I161" i="3"/>
  <c r="J161" i="3"/>
  <c r="K161" i="3"/>
  <c r="L161" i="3"/>
  <c r="O161" i="3"/>
  <c r="P161" i="3"/>
  <c r="Q161" i="3"/>
  <c r="R161" i="3"/>
  <c r="T161" i="3"/>
  <c r="W161" i="3"/>
  <c r="X161" i="3"/>
  <c r="Y161" i="3"/>
  <c r="H162" i="3"/>
  <c r="I162" i="3"/>
  <c r="J162" i="3"/>
  <c r="K162" i="3"/>
  <c r="L162" i="3"/>
  <c r="O162" i="3"/>
  <c r="P162" i="3"/>
  <c r="Q162" i="3"/>
  <c r="R162" i="3"/>
  <c r="T162" i="3"/>
  <c r="W162" i="3"/>
  <c r="X162" i="3"/>
  <c r="Y162" i="3"/>
  <c r="H163" i="3"/>
  <c r="I163" i="3"/>
  <c r="J163" i="3"/>
  <c r="K163" i="3"/>
  <c r="L163" i="3" s="1"/>
  <c r="O163" i="3"/>
  <c r="P163" i="3"/>
  <c r="Q163" i="3"/>
  <c r="R163" i="3"/>
  <c r="T163" i="3"/>
  <c r="W163" i="3"/>
  <c r="X163" i="3"/>
  <c r="Y163" i="3"/>
  <c r="H164" i="3"/>
  <c r="I164" i="3"/>
  <c r="J164" i="3"/>
  <c r="K164" i="3"/>
  <c r="L164" i="3" s="1"/>
  <c r="O164" i="3"/>
  <c r="P164" i="3"/>
  <c r="Q164" i="3"/>
  <c r="R164" i="3"/>
  <c r="T164" i="3"/>
  <c r="W164" i="3"/>
  <c r="X164" i="3"/>
  <c r="Y164" i="3"/>
  <c r="H165" i="3"/>
  <c r="I165" i="3"/>
  <c r="J165" i="3"/>
  <c r="K165" i="3"/>
  <c r="L165" i="3"/>
  <c r="O165" i="3"/>
  <c r="P165" i="3"/>
  <c r="Q165" i="3"/>
  <c r="R165" i="3"/>
  <c r="T165" i="3"/>
  <c r="W165" i="3"/>
  <c r="X165" i="3"/>
  <c r="Y165" i="3"/>
  <c r="H166" i="3"/>
  <c r="I166" i="3"/>
  <c r="J166" i="3"/>
  <c r="K166" i="3"/>
  <c r="L166" i="3"/>
  <c r="O166" i="3"/>
  <c r="P166" i="3"/>
  <c r="Q166" i="3"/>
  <c r="R166" i="3"/>
  <c r="T166" i="3"/>
  <c r="W166" i="3"/>
  <c r="X166" i="3"/>
  <c r="Y166" i="3"/>
  <c r="H167" i="3"/>
  <c r="I167" i="3"/>
  <c r="J167" i="3"/>
  <c r="K167" i="3"/>
  <c r="L167" i="3" s="1"/>
  <c r="O167" i="3"/>
  <c r="P167" i="3"/>
  <c r="Q167" i="3"/>
  <c r="R167" i="3"/>
  <c r="T167" i="3"/>
  <c r="W167" i="3"/>
  <c r="X167" i="3"/>
  <c r="Y167" i="3"/>
  <c r="H168" i="3"/>
  <c r="I168" i="3"/>
  <c r="J168" i="3"/>
  <c r="K168" i="3"/>
  <c r="L168" i="3" s="1"/>
  <c r="O168" i="3"/>
  <c r="P168" i="3"/>
  <c r="Q168" i="3"/>
  <c r="R168" i="3"/>
  <c r="T168" i="3"/>
  <c r="W168" i="3"/>
  <c r="X168" i="3"/>
  <c r="Y168" i="3"/>
  <c r="H169" i="3"/>
  <c r="I169" i="3"/>
  <c r="J169" i="3"/>
  <c r="K169" i="3"/>
  <c r="L169" i="3"/>
  <c r="O169" i="3"/>
  <c r="P169" i="3"/>
  <c r="Q169" i="3"/>
  <c r="R169" i="3"/>
  <c r="T169" i="3"/>
  <c r="W169" i="3"/>
  <c r="X169" i="3"/>
  <c r="Y169" i="3"/>
  <c r="H170" i="3"/>
  <c r="I170" i="3"/>
  <c r="J170" i="3"/>
  <c r="K170" i="3"/>
  <c r="L170" i="3" s="1"/>
  <c r="O170" i="3"/>
  <c r="P170" i="3"/>
  <c r="Q170" i="3"/>
  <c r="R170" i="3"/>
  <c r="T170" i="3"/>
  <c r="W170" i="3"/>
  <c r="X170" i="3"/>
  <c r="Y170" i="3"/>
  <c r="H171" i="3"/>
  <c r="I171" i="3"/>
  <c r="J171" i="3"/>
  <c r="K171" i="3"/>
  <c r="L171" i="3" s="1"/>
  <c r="O171" i="3"/>
  <c r="P171" i="3"/>
  <c r="Q171" i="3"/>
  <c r="R171" i="3"/>
  <c r="T171" i="3"/>
  <c r="W171" i="3"/>
  <c r="X171" i="3"/>
  <c r="Y171" i="3"/>
  <c r="H172" i="3"/>
  <c r="I172" i="3"/>
  <c r="J172" i="3"/>
  <c r="K172" i="3"/>
  <c r="L172" i="3"/>
  <c r="O172" i="3"/>
  <c r="P172" i="3"/>
  <c r="Q172" i="3"/>
  <c r="R172" i="3"/>
  <c r="T172" i="3"/>
  <c r="W172" i="3"/>
  <c r="X172" i="3"/>
  <c r="Y172" i="3"/>
  <c r="H173" i="3"/>
  <c r="I173" i="3"/>
  <c r="J173" i="3"/>
  <c r="K173" i="3"/>
  <c r="L173" i="3"/>
  <c r="O173" i="3"/>
  <c r="P173" i="3"/>
  <c r="Q173" i="3"/>
  <c r="R173" i="3"/>
  <c r="T173" i="3"/>
  <c r="W173" i="3"/>
  <c r="X173" i="3"/>
  <c r="Y173" i="3"/>
  <c r="H174" i="3"/>
  <c r="I174" i="3"/>
  <c r="J174" i="3"/>
  <c r="K174" i="3"/>
  <c r="L174" i="3"/>
  <c r="O174" i="3"/>
  <c r="P174" i="3"/>
  <c r="Q174" i="3"/>
  <c r="R174" i="3"/>
  <c r="T174" i="3"/>
  <c r="W174" i="3"/>
  <c r="X174" i="3"/>
  <c r="Y174" i="3"/>
  <c r="H175" i="3"/>
  <c r="I175" i="3"/>
  <c r="J175" i="3"/>
  <c r="K175" i="3"/>
  <c r="L175" i="3" s="1"/>
  <c r="O175" i="3"/>
  <c r="P175" i="3"/>
  <c r="Q175" i="3"/>
  <c r="R175" i="3"/>
  <c r="T175" i="3"/>
  <c r="W175" i="3"/>
  <c r="X175" i="3"/>
  <c r="Y175" i="3"/>
  <c r="H176" i="3"/>
  <c r="I176" i="3"/>
  <c r="J176" i="3"/>
  <c r="K176" i="3"/>
  <c r="L176" i="3" s="1"/>
  <c r="O176" i="3"/>
  <c r="P176" i="3"/>
  <c r="Q176" i="3"/>
  <c r="R176" i="3"/>
  <c r="T176" i="3"/>
  <c r="W176" i="3"/>
  <c r="X176" i="3"/>
  <c r="Y176" i="3"/>
  <c r="H177" i="3"/>
  <c r="I177" i="3"/>
  <c r="J177" i="3"/>
  <c r="K177" i="3"/>
  <c r="L177" i="3" s="1"/>
  <c r="O177" i="3"/>
  <c r="P177" i="3"/>
  <c r="Q177" i="3"/>
  <c r="R177" i="3"/>
  <c r="T177" i="3"/>
  <c r="W177" i="3"/>
  <c r="X177" i="3"/>
  <c r="Y177" i="3"/>
  <c r="H178" i="3"/>
  <c r="I178" i="3"/>
  <c r="J178" i="3"/>
  <c r="K178" i="3"/>
  <c r="L178" i="3"/>
  <c r="O178" i="3"/>
  <c r="P178" i="3"/>
  <c r="Q178" i="3"/>
  <c r="R178" i="3"/>
  <c r="T178" i="3"/>
  <c r="W178" i="3"/>
  <c r="X178" i="3"/>
  <c r="Y178" i="3"/>
  <c r="H179" i="3"/>
  <c r="I179" i="3"/>
  <c r="J179" i="3"/>
  <c r="K179" i="3"/>
  <c r="L179" i="3" s="1"/>
  <c r="O179" i="3"/>
  <c r="P179" i="3"/>
  <c r="Q179" i="3"/>
  <c r="R179" i="3"/>
  <c r="T179" i="3"/>
  <c r="W179" i="3"/>
  <c r="X179" i="3"/>
  <c r="Y179" i="3"/>
  <c r="H180" i="3"/>
  <c r="I180" i="3"/>
  <c r="J180" i="3"/>
  <c r="K180" i="3"/>
  <c r="L180" i="3"/>
  <c r="O180" i="3"/>
  <c r="P180" i="3"/>
  <c r="Q180" i="3"/>
  <c r="R180" i="3"/>
  <c r="T180" i="3"/>
  <c r="W180" i="3"/>
  <c r="X180" i="3"/>
  <c r="Y180" i="3"/>
  <c r="H181" i="3"/>
  <c r="I181" i="3"/>
  <c r="J181" i="3"/>
  <c r="K181" i="3"/>
  <c r="L181" i="3"/>
  <c r="O181" i="3"/>
  <c r="P181" i="3"/>
  <c r="Q181" i="3"/>
  <c r="R181" i="3"/>
  <c r="T181" i="3"/>
  <c r="W181" i="3"/>
  <c r="X181" i="3"/>
  <c r="Y181" i="3"/>
  <c r="H182" i="3"/>
  <c r="I182" i="3"/>
  <c r="J182" i="3"/>
  <c r="K182" i="3"/>
  <c r="L182" i="3" s="1"/>
  <c r="O182" i="3"/>
  <c r="P182" i="3"/>
  <c r="Q182" i="3"/>
  <c r="R182" i="3"/>
  <c r="T182" i="3"/>
  <c r="W182" i="3"/>
  <c r="X182" i="3"/>
  <c r="Y182" i="3"/>
  <c r="H183" i="3"/>
  <c r="I183" i="3"/>
  <c r="J183" i="3"/>
  <c r="K183" i="3"/>
  <c r="L183" i="3" s="1"/>
  <c r="O183" i="3"/>
  <c r="P183" i="3"/>
  <c r="Q183" i="3"/>
  <c r="R183" i="3"/>
  <c r="T183" i="3"/>
  <c r="W183" i="3"/>
  <c r="X183" i="3"/>
  <c r="Y183" i="3"/>
  <c r="H184" i="3"/>
  <c r="I184" i="3"/>
  <c r="J184" i="3"/>
  <c r="K184" i="3"/>
  <c r="L184" i="3" s="1"/>
  <c r="O184" i="3"/>
  <c r="P184" i="3"/>
  <c r="Q184" i="3"/>
  <c r="R184" i="3"/>
  <c r="T184" i="3"/>
  <c r="W184" i="3"/>
  <c r="X184" i="3"/>
  <c r="Y184" i="3"/>
  <c r="H185" i="3"/>
  <c r="I185" i="3"/>
  <c r="J185" i="3"/>
  <c r="K185" i="3"/>
  <c r="L185" i="3"/>
  <c r="O185" i="3"/>
  <c r="P185" i="3"/>
  <c r="Q185" i="3"/>
  <c r="R185" i="3"/>
  <c r="T185" i="3"/>
  <c r="W185" i="3"/>
  <c r="X185" i="3"/>
  <c r="Y185" i="3"/>
  <c r="H186" i="3"/>
  <c r="I186" i="3"/>
  <c r="J186" i="3"/>
  <c r="K186" i="3"/>
  <c r="L186" i="3"/>
  <c r="O186" i="3"/>
  <c r="P186" i="3"/>
  <c r="Q186" i="3"/>
  <c r="R186" i="3"/>
  <c r="T186" i="3"/>
  <c r="W186" i="3"/>
  <c r="X186" i="3"/>
  <c r="Y186" i="3"/>
  <c r="H187" i="3"/>
  <c r="I187" i="3"/>
  <c r="J187" i="3"/>
  <c r="K187" i="3"/>
  <c r="L187" i="3" s="1"/>
  <c r="O187" i="3"/>
  <c r="P187" i="3"/>
  <c r="Q187" i="3"/>
  <c r="R187" i="3"/>
  <c r="T187" i="3"/>
  <c r="W187" i="3"/>
  <c r="X187" i="3"/>
  <c r="Y187" i="3"/>
  <c r="H188" i="3"/>
  <c r="I188" i="3"/>
  <c r="J188" i="3"/>
  <c r="K188" i="3"/>
  <c r="L188" i="3"/>
  <c r="O188" i="3"/>
  <c r="P188" i="3"/>
  <c r="Q188" i="3"/>
  <c r="R188" i="3"/>
  <c r="T188" i="3"/>
  <c r="W188" i="3"/>
  <c r="X188" i="3"/>
  <c r="Y188" i="3"/>
  <c r="H189" i="3"/>
  <c r="I189" i="3"/>
  <c r="J189" i="3"/>
  <c r="K189" i="3"/>
  <c r="L189" i="3" s="1"/>
  <c r="O189" i="3"/>
  <c r="P189" i="3"/>
  <c r="Q189" i="3"/>
  <c r="R189" i="3"/>
  <c r="T189" i="3"/>
  <c r="W189" i="3"/>
  <c r="X189" i="3"/>
  <c r="Y189" i="3"/>
  <c r="H190" i="3"/>
  <c r="I190" i="3"/>
  <c r="J190" i="3"/>
  <c r="K190" i="3"/>
  <c r="L190" i="3" s="1"/>
  <c r="O190" i="3"/>
  <c r="P190" i="3"/>
  <c r="Q190" i="3"/>
  <c r="R190" i="3"/>
  <c r="T190" i="3"/>
  <c r="W190" i="3"/>
  <c r="X190" i="3"/>
  <c r="Y190" i="3"/>
  <c r="H191" i="3"/>
  <c r="I191" i="3"/>
  <c r="J191" i="3"/>
  <c r="K191" i="3"/>
  <c r="L191" i="3" s="1"/>
  <c r="O191" i="3"/>
  <c r="P191" i="3"/>
  <c r="Q191" i="3"/>
  <c r="R191" i="3"/>
  <c r="T191" i="3"/>
  <c r="W191" i="3"/>
  <c r="X191" i="3"/>
  <c r="Y191" i="3"/>
  <c r="H192" i="3"/>
  <c r="I192" i="3"/>
  <c r="J192" i="3"/>
  <c r="K192" i="3"/>
  <c r="L192" i="3" s="1"/>
  <c r="O192" i="3"/>
  <c r="P192" i="3"/>
  <c r="Q192" i="3"/>
  <c r="R192" i="3"/>
  <c r="T192" i="3"/>
  <c r="W192" i="3"/>
  <c r="X192" i="3"/>
  <c r="Y192" i="3"/>
  <c r="H193" i="3"/>
  <c r="I193" i="3"/>
  <c r="J193" i="3"/>
  <c r="K193" i="3"/>
  <c r="L193" i="3"/>
  <c r="O193" i="3"/>
  <c r="P193" i="3"/>
  <c r="Q193" i="3"/>
  <c r="R193" i="3"/>
  <c r="T193" i="3"/>
  <c r="W193" i="3"/>
  <c r="X193" i="3"/>
  <c r="Y193" i="3"/>
  <c r="H194" i="3"/>
  <c r="I194" i="3"/>
  <c r="J194" i="3"/>
  <c r="K194" i="3"/>
  <c r="L194" i="3"/>
  <c r="O194" i="3"/>
  <c r="P194" i="3"/>
  <c r="Q194" i="3"/>
  <c r="R194" i="3"/>
  <c r="T194" i="3"/>
  <c r="W194" i="3"/>
  <c r="X194" i="3"/>
  <c r="Y194" i="3"/>
  <c r="H195" i="3"/>
  <c r="I195" i="3"/>
  <c r="J195" i="3"/>
  <c r="K195" i="3"/>
  <c r="L195" i="3" s="1"/>
  <c r="O195" i="3"/>
  <c r="P195" i="3"/>
  <c r="Q195" i="3"/>
  <c r="R195" i="3"/>
  <c r="T195" i="3"/>
  <c r="W195" i="3"/>
  <c r="X195" i="3"/>
  <c r="Y195" i="3"/>
  <c r="H196" i="3"/>
  <c r="I196" i="3"/>
  <c r="J196" i="3"/>
  <c r="K196" i="3"/>
  <c r="L196" i="3"/>
  <c r="O196" i="3"/>
  <c r="P196" i="3"/>
  <c r="Q196" i="3"/>
  <c r="R196" i="3"/>
  <c r="T196" i="3"/>
  <c r="W196" i="3"/>
  <c r="X196" i="3"/>
  <c r="Y196" i="3"/>
  <c r="H197" i="3"/>
  <c r="I197" i="3"/>
  <c r="J197" i="3"/>
  <c r="K197" i="3"/>
  <c r="L197" i="3" s="1"/>
  <c r="O197" i="3"/>
  <c r="P197" i="3"/>
  <c r="Q197" i="3"/>
  <c r="R197" i="3"/>
  <c r="T197" i="3"/>
  <c r="W197" i="3"/>
  <c r="X197" i="3"/>
  <c r="Y197" i="3"/>
  <c r="H198" i="3"/>
  <c r="I198" i="3"/>
  <c r="J198" i="3"/>
  <c r="K198" i="3"/>
  <c r="L198" i="3"/>
  <c r="O198" i="3"/>
  <c r="P198" i="3"/>
  <c r="Q198" i="3"/>
  <c r="R198" i="3"/>
  <c r="T198" i="3"/>
  <c r="W198" i="3"/>
  <c r="X198" i="3"/>
  <c r="Y198" i="3"/>
  <c r="H199" i="3"/>
  <c r="I199" i="3"/>
  <c r="J199" i="3"/>
  <c r="K199" i="3"/>
  <c r="L199" i="3" s="1"/>
  <c r="O199" i="3"/>
  <c r="P199" i="3"/>
  <c r="Q199" i="3"/>
  <c r="R199" i="3"/>
  <c r="T199" i="3"/>
  <c r="W199" i="3"/>
  <c r="X199" i="3"/>
  <c r="Y199" i="3"/>
  <c r="H200" i="3"/>
  <c r="I200" i="3"/>
  <c r="J200" i="3"/>
  <c r="K200" i="3"/>
  <c r="L200" i="3" s="1"/>
  <c r="O200" i="3"/>
  <c r="P200" i="3"/>
  <c r="Q200" i="3"/>
  <c r="R200" i="3"/>
  <c r="T200" i="3"/>
  <c r="W200" i="3"/>
  <c r="X200" i="3"/>
  <c r="Y200" i="3"/>
  <c r="H201" i="3"/>
  <c r="I201" i="3"/>
  <c r="J201" i="3"/>
  <c r="K201" i="3"/>
  <c r="L201" i="3"/>
  <c r="O201" i="3"/>
  <c r="P201" i="3"/>
  <c r="Q201" i="3"/>
  <c r="R201" i="3"/>
  <c r="T201" i="3"/>
  <c r="W201" i="3"/>
  <c r="X201" i="3"/>
  <c r="Y201" i="3"/>
  <c r="H202" i="3"/>
  <c r="I202" i="3"/>
  <c r="J202" i="3"/>
  <c r="K202" i="3"/>
  <c r="L202" i="3"/>
  <c r="O202" i="3"/>
  <c r="P202" i="3"/>
  <c r="Q202" i="3"/>
  <c r="R202" i="3"/>
  <c r="T202" i="3"/>
  <c r="W202" i="3"/>
  <c r="X202" i="3"/>
  <c r="Y202" i="3"/>
  <c r="H203" i="3"/>
  <c r="I203" i="3"/>
  <c r="J203" i="3"/>
  <c r="K203" i="3"/>
  <c r="L203" i="3" s="1"/>
  <c r="O203" i="3"/>
  <c r="P203" i="3"/>
  <c r="Q203" i="3"/>
  <c r="R203" i="3"/>
  <c r="T203" i="3"/>
  <c r="W203" i="3"/>
  <c r="X203" i="3"/>
  <c r="Y203" i="3"/>
  <c r="H204" i="3"/>
  <c r="I204" i="3"/>
  <c r="J204" i="3"/>
  <c r="K204" i="3"/>
  <c r="L204" i="3" s="1"/>
  <c r="O204" i="3"/>
  <c r="P204" i="3"/>
  <c r="Q204" i="3"/>
  <c r="R204" i="3"/>
  <c r="T204" i="3"/>
  <c r="W204" i="3"/>
  <c r="X204" i="3"/>
  <c r="Y204" i="3"/>
  <c r="H205" i="3"/>
  <c r="I205" i="3"/>
  <c r="J205" i="3"/>
  <c r="K205" i="3"/>
  <c r="L205" i="3"/>
  <c r="O205" i="3"/>
  <c r="P205" i="3"/>
  <c r="Q205" i="3"/>
  <c r="R205" i="3"/>
  <c r="T205" i="3"/>
  <c r="W205" i="3"/>
  <c r="X205" i="3"/>
  <c r="Y205" i="3"/>
  <c r="H206" i="3"/>
  <c r="I206" i="3"/>
  <c r="J206" i="3"/>
  <c r="K206" i="3"/>
  <c r="L206" i="3" s="1"/>
  <c r="O206" i="3"/>
  <c r="P206" i="3"/>
  <c r="Q206" i="3"/>
  <c r="R206" i="3"/>
  <c r="T206" i="3"/>
  <c r="W206" i="3"/>
  <c r="X206" i="3"/>
  <c r="Y206" i="3"/>
  <c r="A1" i="4"/>
  <c r="A1" i="5"/>
  <c r="F7" i="5"/>
  <c r="T7" i="5"/>
  <c r="F8" i="5"/>
  <c r="T8" i="5"/>
  <c r="F9" i="5"/>
  <c r="T9" i="5" s="1"/>
  <c r="F10" i="5"/>
  <c r="T10" i="5" s="1"/>
  <c r="F11" i="5"/>
  <c r="T11" i="5"/>
  <c r="F12" i="5"/>
  <c r="T12" i="5"/>
  <c r="F13" i="5"/>
  <c r="T13" i="5"/>
  <c r="F14" i="5"/>
  <c r="T14" i="5" s="1"/>
  <c r="F15" i="5"/>
  <c r="T15" i="5"/>
  <c r="F16" i="5"/>
  <c r="T16" i="5" s="1"/>
  <c r="F17" i="5"/>
  <c r="T17" i="5" s="1"/>
  <c r="F18" i="5"/>
  <c r="T18" i="5" s="1"/>
  <c r="F19" i="5"/>
  <c r="T19" i="5" s="1"/>
  <c r="F20" i="5"/>
  <c r="T20" i="5"/>
  <c r="F21" i="5"/>
  <c r="T21" i="5" s="1"/>
  <c r="F22" i="5"/>
  <c r="T22" i="5" s="1"/>
  <c r="F23" i="5"/>
  <c r="T23" i="5"/>
  <c r="F24" i="5"/>
  <c r="T24" i="5" s="1"/>
  <c r="F25" i="5"/>
  <c r="T25" i="5"/>
  <c r="F26" i="5"/>
  <c r="T26" i="5" s="1"/>
  <c r="F27" i="5"/>
  <c r="T27" i="5"/>
  <c r="F28" i="5"/>
  <c r="T28" i="5"/>
  <c r="F29" i="5"/>
  <c r="T29" i="5" s="1"/>
  <c r="F30" i="5"/>
  <c r="T30" i="5" s="1"/>
  <c r="F31" i="5"/>
  <c r="T31" i="5" s="1"/>
  <c r="F32" i="5"/>
  <c r="T32" i="5"/>
  <c r="F33" i="5"/>
  <c r="T33" i="5" s="1"/>
  <c r="F34" i="5"/>
  <c r="T34" i="5" s="1"/>
  <c r="F35" i="5"/>
  <c r="T35" i="5"/>
  <c r="F36" i="5"/>
  <c r="T36" i="5"/>
  <c r="F37" i="5"/>
  <c r="T37" i="5"/>
  <c r="F38" i="5"/>
  <c r="T38" i="5" s="1"/>
  <c r="F39" i="5"/>
  <c r="T39" i="5"/>
  <c r="F40" i="5"/>
  <c r="T40" i="5" s="1"/>
  <c r="F41" i="5"/>
  <c r="T41" i="5" s="1"/>
  <c r="F42" i="5"/>
  <c r="T42" i="5" s="1"/>
  <c r="F43" i="5"/>
  <c r="T43" i="5" s="1"/>
  <c r="F44" i="5"/>
  <c r="T44" i="5"/>
  <c r="F45" i="5"/>
  <c r="T45" i="5" s="1"/>
  <c r="F46" i="5"/>
  <c r="T46" i="5" s="1"/>
  <c r="F47" i="5"/>
  <c r="T47" i="5"/>
  <c r="F48" i="5"/>
  <c r="T48" i="5"/>
  <c r="F49" i="5"/>
  <c r="T49" i="5" s="1"/>
  <c r="F50" i="5"/>
  <c r="T50" i="5" s="1"/>
  <c r="F51" i="5"/>
  <c r="T51" i="5"/>
  <c r="F52" i="5"/>
  <c r="T52" i="5"/>
  <c r="F53" i="5"/>
  <c r="T53" i="5" s="1"/>
  <c r="F54" i="5"/>
  <c r="T54" i="5" s="1"/>
  <c r="F55" i="5"/>
  <c r="T55" i="5"/>
  <c r="F56" i="5"/>
  <c r="T56" i="5" s="1"/>
  <c r="F57" i="5"/>
  <c r="T57" i="5"/>
  <c r="F58" i="5"/>
  <c r="T58" i="5" s="1"/>
  <c r="F59" i="5"/>
  <c r="T59" i="5"/>
  <c r="F60" i="5"/>
  <c r="T60" i="5" s="1"/>
  <c r="F61" i="5"/>
  <c r="T61" i="5"/>
  <c r="F62" i="5"/>
  <c r="T62" i="5" s="1"/>
  <c r="F63" i="5"/>
  <c r="T63" i="5" s="1"/>
  <c r="F64" i="5"/>
  <c r="T64" i="5" s="1"/>
  <c r="F65" i="5"/>
  <c r="T65" i="5" s="1"/>
  <c r="F66" i="5"/>
  <c r="T66" i="5" s="1"/>
  <c r="F67" i="5"/>
  <c r="T67" i="5"/>
  <c r="F68" i="5"/>
  <c r="T68" i="5" s="1"/>
  <c r="F69" i="5"/>
  <c r="T69" i="5" s="1"/>
  <c r="F70" i="5"/>
  <c r="T70" i="5"/>
  <c r="F71" i="5"/>
  <c r="T71" i="5"/>
  <c r="F72" i="5"/>
  <c r="T72" i="5"/>
  <c r="F73" i="5"/>
  <c r="T73" i="5"/>
  <c r="F74" i="5"/>
  <c r="T74" i="5" s="1"/>
  <c r="F75" i="5"/>
  <c r="T75" i="5" s="1"/>
  <c r="F76" i="5"/>
  <c r="T76" i="5"/>
  <c r="F77" i="5"/>
  <c r="T77" i="5"/>
  <c r="F78" i="5"/>
  <c r="T78" i="5" s="1"/>
  <c r="F79" i="5"/>
  <c r="T79" i="5"/>
  <c r="F80" i="5"/>
  <c r="T80" i="5" s="1"/>
  <c r="F81" i="5"/>
  <c r="T81" i="5" s="1"/>
  <c r="F82" i="5"/>
  <c r="T82" i="5" s="1"/>
  <c r="F83" i="5"/>
  <c r="T83" i="5" s="1"/>
  <c r="F84" i="5"/>
  <c r="T84" i="5" s="1"/>
  <c r="F85" i="5"/>
  <c r="T85" i="5"/>
  <c r="F86" i="5"/>
  <c r="T86" i="5" s="1"/>
  <c r="F87" i="5"/>
  <c r="T87" i="5"/>
  <c r="F88" i="5"/>
  <c r="T88" i="5" s="1"/>
  <c r="F89" i="5"/>
  <c r="T89" i="5"/>
  <c r="F90" i="5"/>
  <c r="T90" i="5" s="1"/>
  <c r="F91" i="5"/>
  <c r="T91" i="5"/>
  <c r="F92" i="5"/>
  <c r="T92" i="5"/>
  <c r="F93" i="5"/>
  <c r="T93" i="5"/>
  <c r="F94" i="5"/>
  <c r="T94" i="5" s="1"/>
  <c r="F95" i="5"/>
  <c r="T95" i="5" s="1"/>
  <c r="U94" i="5" s="1"/>
  <c r="F96" i="5"/>
  <c r="T96" i="5"/>
  <c r="F97" i="5"/>
  <c r="T97" i="5"/>
  <c r="F98" i="5"/>
  <c r="T98" i="5" s="1"/>
  <c r="F99" i="5"/>
  <c r="T99" i="5"/>
  <c r="F100" i="5"/>
  <c r="T100" i="5" s="1"/>
  <c r="F101" i="5"/>
  <c r="T101" i="5"/>
  <c r="F102" i="5"/>
  <c r="T102" i="5" s="1"/>
  <c r="F103" i="5"/>
  <c r="T103" i="5" s="1"/>
  <c r="F104" i="5"/>
  <c r="T104" i="5" s="1"/>
  <c r="F105" i="5"/>
  <c r="T105" i="5"/>
  <c r="F106" i="5"/>
  <c r="T106" i="5" s="1"/>
  <c r="F107" i="5"/>
  <c r="T107" i="5" s="1"/>
  <c r="F108" i="5"/>
  <c r="T108" i="5"/>
  <c r="F109" i="5"/>
  <c r="T109" i="5"/>
  <c r="F110" i="5"/>
  <c r="T110" i="5"/>
  <c r="F111" i="5"/>
  <c r="T111" i="5" s="1"/>
  <c r="F112" i="5"/>
  <c r="T112" i="5"/>
  <c r="F113" i="5"/>
  <c r="T113" i="5" s="1"/>
  <c r="F114" i="5"/>
  <c r="T114" i="5"/>
  <c r="U115" i="5"/>
  <c r="F115" i="5"/>
  <c r="T115" i="5" s="1"/>
  <c r="F116" i="5"/>
  <c r="T116" i="5" s="1"/>
  <c r="F117" i="5"/>
  <c r="T117" i="5" s="1"/>
  <c r="F118" i="5"/>
  <c r="T118" i="5" s="1"/>
  <c r="F119" i="5"/>
  <c r="T119" i="5" s="1"/>
  <c r="F120" i="5"/>
  <c r="T120" i="5"/>
  <c r="F121" i="5"/>
  <c r="T121" i="5" s="1"/>
  <c r="F122" i="5"/>
  <c r="T122" i="5"/>
  <c r="F123" i="5"/>
  <c r="T123" i="5" s="1"/>
  <c r="F124" i="5"/>
  <c r="T124" i="5"/>
  <c r="F125" i="5"/>
  <c r="T125" i="5"/>
  <c r="F126" i="5"/>
  <c r="T126" i="5"/>
  <c r="F127" i="5"/>
  <c r="T127" i="5" s="1"/>
  <c r="F128" i="5"/>
  <c r="T128" i="5" s="1"/>
  <c r="F129" i="5"/>
  <c r="T129" i="5"/>
  <c r="F130" i="5"/>
  <c r="T130" i="5" s="1"/>
  <c r="F131" i="5"/>
  <c r="T131" i="5" s="1"/>
  <c r="F132" i="5"/>
  <c r="T132" i="5" s="1"/>
  <c r="F133" i="5"/>
  <c r="T133" i="5" s="1"/>
  <c r="F134" i="5"/>
  <c r="T134" i="5"/>
  <c r="F135" i="5"/>
  <c r="T135" i="5" s="1"/>
  <c r="U134" i="5" s="1"/>
  <c r="F136" i="5"/>
  <c r="T136" i="5" s="1"/>
  <c r="F137" i="5"/>
  <c r="T137" i="5" s="1"/>
  <c r="F138" i="5"/>
  <c r="T138" i="5"/>
  <c r="F139" i="5"/>
  <c r="T139" i="5" s="1"/>
  <c r="F140" i="5"/>
  <c r="T140" i="5"/>
  <c r="F141" i="5"/>
  <c r="T141" i="5" s="1"/>
  <c r="F142" i="5"/>
  <c r="T142" i="5"/>
  <c r="F143" i="5"/>
  <c r="T143" i="5" s="1"/>
  <c r="F144" i="5"/>
  <c r="T144" i="5"/>
  <c r="F145" i="5"/>
  <c r="T145" i="5" s="1"/>
  <c r="U145" i="5" s="1"/>
  <c r="F146" i="5"/>
  <c r="T146" i="5"/>
  <c r="F147" i="5"/>
  <c r="T147" i="5" s="1"/>
  <c r="F148" i="5"/>
  <c r="T148" i="5" s="1"/>
  <c r="F149" i="5"/>
  <c r="T149" i="5"/>
  <c r="F150" i="5"/>
  <c r="T150" i="5" s="1"/>
  <c r="F151" i="5"/>
  <c r="T151" i="5" s="1"/>
  <c r="F152" i="5"/>
  <c r="T152" i="5" s="1"/>
  <c r="F153" i="5"/>
  <c r="T153" i="5" s="1"/>
  <c r="F154" i="5"/>
  <c r="T154" i="5" s="1"/>
  <c r="F155" i="5"/>
  <c r="T155" i="5" s="1"/>
  <c r="F156" i="5"/>
  <c r="T156" i="5" s="1"/>
  <c r="F157" i="5"/>
  <c r="T157" i="5"/>
  <c r="F158" i="5"/>
  <c r="T158" i="5" s="1"/>
  <c r="U160" i="5" s="1"/>
  <c r="F159" i="5"/>
  <c r="T159" i="5" s="1"/>
  <c r="F160" i="5"/>
  <c r="T160" i="5" s="1"/>
  <c r="F161" i="5"/>
  <c r="T161" i="5" s="1"/>
  <c r="F162" i="5"/>
  <c r="T162" i="5"/>
  <c r="F163" i="5"/>
  <c r="T163" i="5" s="1"/>
  <c r="F164" i="5"/>
  <c r="T164" i="5" s="1"/>
  <c r="F165" i="5"/>
  <c r="T165" i="5"/>
  <c r="F166" i="5"/>
  <c r="T166" i="5" s="1"/>
  <c r="F167" i="5"/>
  <c r="T167" i="5" s="1"/>
  <c r="F168" i="5"/>
  <c r="T168" i="5" s="1"/>
  <c r="F169" i="5"/>
  <c r="T169" i="5" s="1"/>
  <c r="F170" i="5"/>
  <c r="T170" i="5"/>
  <c r="F171" i="5"/>
  <c r="T171" i="5" s="1"/>
  <c r="F172" i="5"/>
  <c r="T172" i="5" s="1"/>
  <c r="F173" i="5"/>
  <c r="T173" i="5"/>
  <c r="F174" i="5"/>
  <c r="T174" i="5" s="1"/>
  <c r="U173" i="5" s="1"/>
  <c r="F175" i="5"/>
  <c r="T175" i="5" s="1"/>
  <c r="F176" i="5"/>
  <c r="T176" i="5" s="1"/>
  <c r="F177" i="5"/>
  <c r="T177" i="5" s="1"/>
  <c r="F178" i="5"/>
  <c r="T178" i="5"/>
  <c r="F179" i="5"/>
  <c r="T179" i="5" s="1"/>
  <c r="F180" i="5"/>
  <c r="T180" i="5" s="1"/>
  <c r="F181" i="5"/>
  <c r="T181" i="5"/>
  <c r="F182" i="5"/>
  <c r="T182" i="5" s="1"/>
  <c r="F183" i="5"/>
  <c r="T183" i="5" s="1"/>
  <c r="F184" i="5"/>
  <c r="T184" i="5" s="1"/>
  <c r="F185" i="5"/>
  <c r="T185" i="5" s="1"/>
  <c r="F186" i="5"/>
  <c r="T186" i="5"/>
  <c r="F187" i="5"/>
  <c r="T187" i="5" s="1"/>
  <c r="F188" i="5"/>
  <c r="T188" i="5" s="1"/>
  <c r="F189" i="5"/>
  <c r="T189" i="5"/>
  <c r="F190" i="5"/>
  <c r="T190" i="5" s="1"/>
  <c r="U191" i="5" s="1"/>
  <c r="F191" i="5"/>
  <c r="T191" i="5" s="1"/>
  <c r="F192" i="5"/>
  <c r="T192" i="5" s="1"/>
  <c r="F193" i="5"/>
  <c r="T193" i="5" s="1"/>
  <c r="F194" i="5"/>
  <c r="T194" i="5"/>
  <c r="F195" i="5"/>
  <c r="T195" i="5" s="1"/>
  <c r="F196" i="5"/>
  <c r="T196" i="5" s="1"/>
  <c r="F197" i="5"/>
  <c r="T197" i="5"/>
  <c r="F198" i="5"/>
  <c r="T198" i="5" s="1"/>
  <c r="F199" i="5"/>
  <c r="T199" i="5" s="1"/>
  <c r="F200" i="5"/>
  <c r="T200" i="5" s="1"/>
  <c r="F201" i="5"/>
  <c r="T201" i="5" s="1"/>
  <c r="F202" i="5"/>
  <c r="T202" i="5"/>
  <c r="F203" i="5"/>
  <c r="T203" i="5" s="1"/>
  <c r="F204" i="5"/>
  <c r="T204" i="5" s="1"/>
  <c r="F205" i="5"/>
  <c r="T205" i="5"/>
  <c r="F206" i="5"/>
  <c r="T206" i="5" s="1"/>
  <c r="U205" i="5" s="1"/>
  <c r="A1" i="6"/>
  <c r="F7" i="6"/>
  <c r="T7" i="6"/>
  <c r="F8" i="6"/>
  <c r="T8" i="6" s="1"/>
  <c r="F9" i="6"/>
  <c r="T9" i="6" s="1"/>
  <c r="F10" i="6"/>
  <c r="T10" i="6"/>
  <c r="F11" i="6"/>
  <c r="T11" i="6"/>
  <c r="F12" i="6"/>
  <c r="T12" i="6" s="1"/>
  <c r="F13" i="6"/>
  <c r="T13" i="6" s="1"/>
  <c r="F14" i="6"/>
  <c r="T14" i="6" s="1"/>
  <c r="F15" i="6"/>
  <c r="T15" i="6" s="1"/>
  <c r="F16" i="6"/>
  <c r="T16" i="6" s="1"/>
  <c r="F17" i="6"/>
  <c r="T17" i="6"/>
  <c r="F18" i="6"/>
  <c r="T18" i="6" s="1"/>
  <c r="F19" i="6"/>
  <c r="T19" i="6" s="1"/>
  <c r="F20" i="6"/>
  <c r="T20" i="6" s="1"/>
  <c r="F21" i="6"/>
  <c r="T21" i="6"/>
  <c r="F22" i="6"/>
  <c r="T22" i="6"/>
  <c r="F23" i="6"/>
  <c r="T23" i="6" s="1"/>
  <c r="F24" i="6"/>
  <c r="T24" i="6" s="1"/>
  <c r="F25" i="6"/>
  <c r="T25" i="6" s="1"/>
  <c r="F26" i="6"/>
  <c r="T26" i="6"/>
  <c r="F27" i="6"/>
  <c r="T27" i="6" s="1"/>
  <c r="F28" i="6"/>
  <c r="T28" i="6" s="1"/>
  <c r="F29" i="6"/>
  <c r="T29" i="6" s="1"/>
  <c r="F30" i="6"/>
  <c r="T30" i="6"/>
  <c r="F31" i="6"/>
  <c r="T31" i="6" s="1"/>
  <c r="F32" i="6"/>
  <c r="T32" i="6"/>
  <c r="F33" i="6"/>
  <c r="T33" i="6" s="1"/>
  <c r="F34" i="6"/>
  <c r="T34" i="6"/>
  <c r="F35" i="6"/>
  <c r="T35" i="6" s="1"/>
  <c r="F36" i="6"/>
  <c r="T36" i="6" s="1"/>
  <c r="F37" i="6"/>
  <c r="T37" i="6" s="1"/>
  <c r="F38" i="6"/>
  <c r="T38" i="6"/>
  <c r="F39" i="6"/>
  <c r="T39" i="6" s="1"/>
  <c r="F40" i="6"/>
  <c r="T40" i="6"/>
  <c r="F41" i="6"/>
  <c r="T41" i="6" s="1"/>
  <c r="F42" i="6"/>
  <c r="T42" i="6"/>
  <c r="F43" i="6"/>
  <c r="T43" i="6" s="1"/>
  <c r="F44" i="6"/>
  <c r="T44" i="6" s="1"/>
  <c r="F45" i="6"/>
  <c r="T45" i="6" s="1"/>
  <c r="F46" i="6"/>
  <c r="T46" i="6"/>
  <c r="F47" i="6"/>
  <c r="T47" i="6" s="1"/>
  <c r="F48" i="6"/>
  <c r="T48" i="6"/>
  <c r="F49" i="6"/>
  <c r="T49" i="6" s="1"/>
  <c r="F50" i="6"/>
  <c r="T50" i="6"/>
  <c r="F51" i="6"/>
  <c r="T51" i="6" s="1"/>
  <c r="F52" i="6"/>
  <c r="T52" i="6" s="1"/>
  <c r="F53" i="6"/>
  <c r="T53" i="6"/>
  <c r="F54" i="6"/>
  <c r="T54" i="6" s="1"/>
  <c r="F55" i="6"/>
  <c r="T55" i="6" s="1"/>
  <c r="F56" i="6"/>
  <c r="T56" i="6" s="1"/>
  <c r="F57" i="6"/>
  <c r="T57" i="6" s="1"/>
  <c r="F58" i="6"/>
  <c r="T58" i="6" s="1"/>
  <c r="F59" i="6"/>
  <c r="T59" i="6" s="1"/>
  <c r="F60" i="6"/>
  <c r="T60" i="6" s="1"/>
  <c r="F61" i="6"/>
  <c r="T61" i="6" s="1"/>
  <c r="F62" i="6"/>
  <c r="T62" i="6" s="1"/>
  <c r="F63" i="6"/>
  <c r="T63" i="6" s="1"/>
  <c r="F64" i="6"/>
  <c r="T64" i="6" s="1"/>
  <c r="F65" i="6"/>
  <c r="T65" i="6" s="1"/>
  <c r="F66" i="6"/>
  <c r="T66" i="6" s="1"/>
  <c r="F67" i="6"/>
  <c r="T67" i="6" s="1"/>
  <c r="F68" i="6"/>
  <c r="T68" i="6" s="1"/>
  <c r="F69" i="6"/>
  <c r="T69" i="6" s="1"/>
  <c r="F70" i="6"/>
  <c r="T70" i="6" s="1"/>
  <c r="F71" i="6"/>
  <c r="T71" i="6"/>
  <c r="F72" i="6"/>
  <c r="T72" i="6" s="1"/>
  <c r="F73" i="6"/>
  <c r="T73" i="6" s="1"/>
  <c r="F74" i="6"/>
  <c r="T74" i="6" s="1"/>
  <c r="F75" i="6"/>
  <c r="T75" i="6" s="1"/>
  <c r="F76" i="6"/>
  <c r="T76" i="6"/>
  <c r="F77" i="6"/>
  <c r="T77" i="6" s="1"/>
  <c r="F78" i="6"/>
  <c r="T78" i="6" s="1"/>
  <c r="F79" i="6"/>
  <c r="T79" i="6" s="1"/>
  <c r="F80" i="6"/>
  <c r="T80" i="6"/>
  <c r="F81" i="6"/>
  <c r="T81" i="6" s="1"/>
  <c r="F82" i="6"/>
  <c r="T82" i="6" s="1"/>
  <c r="F83" i="6"/>
  <c r="T83" i="6" s="1"/>
  <c r="F84" i="6"/>
  <c r="T84" i="6" s="1"/>
  <c r="F85" i="6"/>
  <c r="T85" i="6"/>
  <c r="F86" i="6"/>
  <c r="T86" i="6" s="1"/>
  <c r="F87" i="6"/>
  <c r="T87" i="6" s="1"/>
  <c r="F88" i="6"/>
  <c r="T88" i="6" s="1"/>
  <c r="F89" i="6"/>
  <c r="T89" i="6"/>
  <c r="F90" i="6"/>
  <c r="T90" i="6" s="1"/>
  <c r="F91" i="6"/>
  <c r="T91" i="6" s="1"/>
  <c r="F92" i="6"/>
  <c r="T92" i="6"/>
  <c r="F93" i="6"/>
  <c r="T93" i="6" s="1"/>
  <c r="F94" i="6"/>
  <c r="T94" i="6" s="1"/>
  <c r="F95" i="6"/>
  <c r="T95" i="6" s="1"/>
  <c r="F96" i="6"/>
  <c r="T96" i="6" s="1"/>
  <c r="F97" i="6"/>
  <c r="T97" i="6"/>
  <c r="F98" i="6"/>
  <c r="T98" i="6" s="1"/>
  <c r="F99" i="6"/>
  <c r="T99" i="6" s="1"/>
  <c r="F100" i="6"/>
  <c r="T100" i="6"/>
  <c r="F101" i="6"/>
  <c r="T101" i="6" s="1"/>
  <c r="F102" i="6"/>
  <c r="T102" i="6"/>
  <c r="F103" i="6"/>
  <c r="T103" i="6" s="1"/>
  <c r="F104" i="6"/>
  <c r="T104" i="6"/>
  <c r="F105" i="6"/>
  <c r="T105" i="6" s="1"/>
  <c r="F106" i="6"/>
  <c r="T106" i="6"/>
  <c r="F107" i="6"/>
  <c r="T107" i="6" s="1"/>
  <c r="F108" i="6"/>
  <c r="T108" i="6" s="1"/>
  <c r="F109" i="6"/>
  <c r="T109" i="6"/>
  <c r="F110" i="6"/>
  <c r="T110" i="6" s="1"/>
  <c r="F111" i="6"/>
  <c r="T111" i="6"/>
  <c r="F112" i="6"/>
  <c r="T112" i="6" s="1"/>
  <c r="F113" i="6"/>
  <c r="T113" i="6" s="1"/>
  <c r="F114" i="6"/>
  <c r="T114" i="6" s="1"/>
  <c r="F115" i="6"/>
  <c r="T115" i="6" s="1"/>
  <c r="F116" i="6"/>
  <c r="T116" i="6"/>
  <c r="F117" i="6"/>
  <c r="T117" i="6" s="1"/>
  <c r="F118" i="6"/>
  <c r="T118" i="6" s="1"/>
  <c r="F119" i="6"/>
  <c r="T119" i="6"/>
  <c r="F120" i="6"/>
  <c r="T120" i="6" s="1"/>
  <c r="F121" i="6"/>
  <c r="T121" i="6" s="1"/>
  <c r="F122" i="6"/>
  <c r="T122" i="6" s="1"/>
  <c r="F123" i="6"/>
  <c r="T123" i="6" s="1"/>
  <c r="F124" i="6"/>
  <c r="T124" i="6"/>
  <c r="F125" i="6"/>
  <c r="T125" i="6" s="1"/>
  <c r="F126" i="6"/>
  <c r="T126" i="6" s="1"/>
  <c r="F127" i="6"/>
  <c r="T127" i="6"/>
  <c r="F128" i="6"/>
  <c r="T128" i="6" s="1"/>
  <c r="F129" i="6"/>
  <c r="T129" i="6" s="1"/>
  <c r="F130" i="6"/>
  <c r="T130" i="6" s="1"/>
  <c r="F131" i="6"/>
  <c r="T131" i="6" s="1"/>
  <c r="F132" i="6"/>
  <c r="T132" i="6"/>
  <c r="F133" i="6"/>
  <c r="T133" i="6" s="1"/>
  <c r="F134" i="6"/>
  <c r="T134" i="6" s="1"/>
  <c r="F135" i="6"/>
  <c r="T135" i="6"/>
  <c r="F136" i="6"/>
  <c r="T136" i="6" s="1"/>
  <c r="F137" i="6"/>
  <c r="T137" i="6" s="1"/>
  <c r="F138" i="6"/>
  <c r="T138" i="6" s="1"/>
  <c r="F139" i="6"/>
  <c r="T139" i="6" s="1"/>
  <c r="U139" i="6" s="1"/>
  <c r="F140" i="6"/>
  <c r="T140" i="6"/>
  <c r="F141" i="6"/>
  <c r="T141" i="6" s="1"/>
  <c r="F142" i="6"/>
  <c r="T142" i="6" s="1"/>
  <c r="F143" i="6"/>
  <c r="T143" i="6"/>
  <c r="F144" i="6"/>
  <c r="T144" i="6" s="1"/>
  <c r="U142" i="6" s="1"/>
  <c r="F145" i="6"/>
  <c r="T145" i="6" s="1"/>
  <c r="F146" i="6"/>
  <c r="T146" i="6" s="1"/>
  <c r="F147" i="6"/>
  <c r="T147" i="6" s="1"/>
  <c r="F148" i="6"/>
  <c r="T148" i="6"/>
  <c r="F149" i="6"/>
  <c r="T149" i="6" s="1"/>
  <c r="F150" i="6"/>
  <c r="T150" i="6" s="1"/>
  <c r="F151" i="6"/>
  <c r="T151" i="6" s="1"/>
  <c r="F152" i="6"/>
  <c r="T152" i="6" s="1"/>
  <c r="F153" i="6"/>
  <c r="T153" i="6" s="1"/>
  <c r="F154" i="6"/>
  <c r="T154" i="6" s="1"/>
  <c r="F155" i="6"/>
  <c r="T155" i="6" s="1"/>
  <c r="F156" i="6"/>
  <c r="T156" i="6" s="1"/>
  <c r="F157" i="6"/>
  <c r="T157" i="6" s="1"/>
  <c r="F158" i="6"/>
  <c r="T158" i="6" s="1"/>
  <c r="F159" i="6"/>
  <c r="T159" i="6" s="1"/>
  <c r="F160" i="6"/>
  <c r="T160" i="6" s="1"/>
  <c r="U160" i="6" s="1"/>
  <c r="F161" i="6"/>
  <c r="T161" i="6" s="1"/>
  <c r="F162" i="6"/>
  <c r="T162" i="6" s="1"/>
  <c r="F163" i="6"/>
  <c r="T163" i="6" s="1"/>
  <c r="F164" i="6"/>
  <c r="T164" i="6" s="1"/>
  <c r="F165" i="6"/>
  <c r="T165" i="6" s="1"/>
  <c r="F166" i="6"/>
  <c r="T166" i="6" s="1"/>
  <c r="F167" i="6"/>
  <c r="T167" i="6" s="1"/>
  <c r="F168" i="6"/>
  <c r="T168" i="6" s="1"/>
  <c r="F169" i="6"/>
  <c r="T169" i="6" s="1"/>
  <c r="F170" i="6"/>
  <c r="T170" i="6" s="1"/>
  <c r="F171" i="6"/>
  <c r="T171" i="6" s="1"/>
  <c r="F172" i="6"/>
  <c r="T172" i="6" s="1"/>
  <c r="F173" i="6"/>
  <c r="T173" i="6" s="1"/>
  <c r="F174" i="6"/>
  <c r="T174" i="6" s="1"/>
  <c r="F175" i="6"/>
  <c r="T175" i="6" s="1"/>
  <c r="F176" i="6"/>
  <c r="T176" i="6" s="1"/>
  <c r="U176" i="6" s="1"/>
  <c r="F177" i="6"/>
  <c r="T177" i="6" s="1"/>
  <c r="F178" i="6"/>
  <c r="T178" i="6" s="1"/>
  <c r="F179" i="6"/>
  <c r="T179" i="6" s="1"/>
  <c r="F180" i="6"/>
  <c r="T180" i="6" s="1"/>
  <c r="F181" i="6"/>
  <c r="T181" i="6" s="1"/>
  <c r="F182" i="6"/>
  <c r="T182" i="6" s="1"/>
  <c r="F183" i="6"/>
  <c r="T183" i="6" s="1"/>
  <c r="F184" i="6"/>
  <c r="T184" i="6" s="1"/>
  <c r="F185" i="6"/>
  <c r="T185" i="6" s="1"/>
  <c r="F186" i="6"/>
  <c r="T186" i="6" s="1"/>
  <c r="F187" i="6"/>
  <c r="T187" i="6" s="1"/>
  <c r="F188" i="6"/>
  <c r="T188" i="6" s="1"/>
  <c r="F189" i="6"/>
  <c r="T189" i="6" s="1"/>
  <c r="F190" i="6"/>
  <c r="T190" i="6" s="1"/>
  <c r="F191" i="6"/>
  <c r="T191" i="6" s="1"/>
  <c r="F192" i="6"/>
  <c r="T192" i="6" s="1"/>
  <c r="F193" i="6"/>
  <c r="T193" i="6" s="1"/>
  <c r="F194" i="6"/>
  <c r="T194" i="6" s="1"/>
  <c r="F195" i="6"/>
  <c r="T195" i="6" s="1"/>
  <c r="F196" i="6"/>
  <c r="T196" i="6" s="1"/>
  <c r="F197" i="6"/>
  <c r="T197" i="6" s="1"/>
  <c r="F198" i="6"/>
  <c r="T198" i="6" s="1"/>
  <c r="F199" i="6"/>
  <c r="T199" i="6" s="1"/>
  <c r="F200" i="6"/>
  <c r="T200" i="6" s="1"/>
  <c r="F201" i="6"/>
  <c r="T201" i="6" s="1"/>
  <c r="F202" i="6"/>
  <c r="T202" i="6" s="1"/>
  <c r="F203" i="6"/>
  <c r="T203" i="6" s="1"/>
  <c r="F204" i="6"/>
  <c r="T204" i="6" s="1"/>
  <c r="F205" i="6"/>
  <c r="T205" i="6" s="1"/>
  <c r="F206" i="6"/>
  <c r="T206" i="6" s="1"/>
  <c r="A1" i="7"/>
  <c r="F7" i="7"/>
  <c r="T7" i="7" s="1"/>
  <c r="F8" i="7"/>
  <c r="T8" i="7" s="1"/>
  <c r="F9" i="7"/>
  <c r="T9" i="7" s="1"/>
  <c r="F10" i="7"/>
  <c r="T10" i="7" s="1"/>
  <c r="F11" i="7"/>
  <c r="T11" i="7" s="1"/>
  <c r="F12" i="7"/>
  <c r="T12" i="7" s="1"/>
  <c r="F13" i="7"/>
  <c r="T13" i="7" s="1"/>
  <c r="F14" i="7"/>
  <c r="T14" i="7"/>
  <c r="F15" i="7"/>
  <c r="T15" i="7" s="1"/>
  <c r="F16" i="7"/>
  <c r="T16" i="7" s="1"/>
  <c r="F17" i="7"/>
  <c r="T17" i="7" s="1"/>
  <c r="U20" i="7" s="1"/>
  <c r="F18" i="7"/>
  <c r="T18" i="7" s="1"/>
  <c r="F19" i="7"/>
  <c r="T19" i="7" s="1"/>
  <c r="F20" i="7"/>
  <c r="T20" i="7" s="1"/>
  <c r="F21" i="7"/>
  <c r="T21" i="7" s="1"/>
  <c r="F22" i="7"/>
  <c r="T22" i="7" s="1"/>
  <c r="F23" i="7"/>
  <c r="T23" i="7" s="1"/>
  <c r="F24" i="7"/>
  <c r="T24" i="7" s="1"/>
  <c r="F25" i="7"/>
  <c r="T25" i="7"/>
  <c r="F26" i="7"/>
  <c r="T26" i="7"/>
  <c r="F27" i="7"/>
  <c r="T27" i="7" s="1"/>
  <c r="F28" i="7"/>
  <c r="T28" i="7" s="1"/>
  <c r="F29" i="7"/>
  <c r="T29" i="7" s="1"/>
  <c r="F30" i="7"/>
  <c r="T30" i="7" s="1"/>
  <c r="F31" i="7"/>
  <c r="T31" i="7" s="1"/>
  <c r="F32" i="7"/>
  <c r="T32" i="7"/>
  <c r="F33" i="7"/>
  <c r="T33" i="7" s="1"/>
  <c r="F34" i="7"/>
  <c r="T34" i="7" s="1"/>
  <c r="F35" i="7"/>
  <c r="T35" i="7" s="1"/>
  <c r="F36" i="7"/>
  <c r="T36" i="7" s="1"/>
  <c r="U36" i="7" s="1"/>
  <c r="F37" i="7"/>
  <c r="T37" i="7" s="1"/>
  <c r="F38" i="7"/>
  <c r="T38" i="7" s="1"/>
  <c r="F39" i="7"/>
  <c r="T39" i="7" s="1"/>
  <c r="F40" i="7"/>
  <c r="T40" i="7"/>
  <c r="F41" i="7"/>
  <c r="T41" i="7" s="1"/>
  <c r="F42" i="7"/>
  <c r="T42" i="7" s="1"/>
  <c r="F43" i="7"/>
  <c r="T43" i="7" s="1"/>
  <c r="F44" i="7"/>
  <c r="T44" i="7" s="1"/>
  <c r="F45" i="7"/>
  <c r="T45" i="7" s="1"/>
  <c r="F46" i="7"/>
  <c r="T46" i="7" s="1"/>
  <c r="F47" i="7"/>
  <c r="T47" i="7" s="1"/>
  <c r="F48" i="7"/>
  <c r="T48" i="7"/>
  <c r="F49" i="7"/>
  <c r="T49" i="7" s="1"/>
  <c r="F50" i="7"/>
  <c r="T50" i="7" s="1"/>
  <c r="F51" i="7"/>
  <c r="T51" i="7" s="1"/>
  <c r="F52" i="7"/>
  <c r="T52" i="7" s="1"/>
  <c r="F53" i="7"/>
  <c r="T53" i="7" s="1"/>
  <c r="F54" i="7"/>
  <c r="T54" i="7" s="1"/>
  <c r="F55" i="7"/>
  <c r="T55" i="7" s="1"/>
  <c r="F56" i="7"/>
  <c r="T56" i="7"/>
  <c r="F57" i="7"/>
  <c r="T57" i="7" s="1"/>
  <c r="F58" i="7"/>
  <c r="T58" i="7" s="1"/>
  <c r="F59" i="7"/>
  <c r="T59" i="7" s="1"/>
  <c r="F60" i="7"/>
  <c r="T60" i="7" s="1"/>
  <c r="U60" i="7" s="1"/>
  <c r="F61" i="7"/>
  <c r="T61" i="7" s="1"/>
  <c r="F62" i="7"/>
  <c r="T62" i="7" s="1"/>
  <c r="F63" i="7"/>
  <c r="T63" i="7" s="1"/>
  <c r="F64" i="7"/>
  <c r="T64" i="7"/>
  <c r="F65" i="7"/>
  <c r="T65" i="7" s="1"/>
  <c r="F66" i="7"/>
  <c r="T66" i="7" s="1"/>
  <c r="F67" i="7"/>
  <c r="T67" i="7" s="1"/>
  <c r="F68" i="7"/>
  <c r="T68" i="7" s="1"/>
  <c r="F69" i="7"/>
  <c r="T69" i="7" s="1"/>
  <c r="F70" i="7"/>
  <c r="T70" i="7" s="1"/>
  <c r="F71" i="7"/>
  <c r="T71" i="7" s="1"/>
  <c r="F72" i="7"/>
  <c r="T72" i="7"/>
  <c r="F73" i="7"/>
  <c r="T73" i="7" s="1"/>
  <c r="F74" i="7"/>
  <c r="T74" i="7" s="1"/>
  <c r="F75" i="7"/>
  <c r="T75" i="7" s="1"/>
  <c r="F76" i="7"/>
  <c r="T76" i="7" s="1"/>
  <c r="F77" i="7"/>
  <c r="T77" i="7" s="1"/>
  <c r="F78" i="7"/>
  <c r="T78" i="7" s="1"/>
  <c r="F79" i="7"/>
  <c r="T79" i="7" s="1"/>
  <c r="F80" i="7"/>
  <c r="T80" i="7"/>
  <c r="F81" i="7"/>
  <c r="T81" i="7" s="1"/>
  <c r="F82" i="7"/>
  <c r="T82" i="7" s="1"/>
  <c r="F83" i="7"/>
  <c r="T83" i="7" s="1"/>
  <c r="F84" i="7"/>
  <c r="T84" i="7" s="1"/>
  <c r="F85" i="7"/>
  <c r="T85" i="7" s="1"/>
  <c r="F86" i="7"/>
  <c r="T86" i="7" s="1"/>
  <c r="F87" i="7"/>
  <c r="T87" i="7" s="1"/>
  <c r="F88" i="7"/>
  <c r="T88" i="7"/>
  <c r="F89" i="7"/>
  <c r="T89" i="7" s="1"/>
  <c r="F90" i="7"/>
  <c r="T90" i="7" s="1"/>
  <c r="F91" i="7"/>
  <c r="T91" i="7" s="1"/>
  <c r="F92" i="7"/>
  <c r="T92" i="7" s="1"/>
  <c r="F93" i="7"/>
  <c r="T93" i="7" s="1"/>
  <c r="F94" i="7"/>
  <c r="T94" i="7"/>
  <c r="F95" i="7"/>
  <c r="T95" i="7" s="1"/>
  <c r="F96" i="7"/>
  <c r="T96" i="7" s="1"/>
  <c r="F97" i="7"/>
  <c r="T97" i="7"/>
  <c r="F98" i="7"/>
  <c r="T98" i="7"/>
  <c r="F99" i="7"/>
  <c r="T99" i="7" s="1"/>
  <c r="F100" i="7"/>
  <c r="T100" i="7" s="1"/>
  <c r="F101" i="7"/>
  <c r="T101" i="7"/>
  <c r="F102" i="7"/>
  <c r="T102" i="7"/>
  <c r="F103" i="7"/>
  <c r="T103" i="7" s="1"/>
  <c r="F104" i="7"/>
  <c r="T104" i="7" s="1"/>
  <c r="F105" i="7"/>
  <c r="T105" i="7"/>
  <c r="F106" i="7"/>
  <c r="T106" i="7"/>
  <c r="F107" i="7"/>
  <c r="T107" i="7"/>
  <c r="F108" i="7"/>
  <c r="T108" i="7" s="1"/>
  <c r="F109" i="7"/>
  <c r="T109" i="7" s="1"/>
  <c r="F110" i="7"/>
  <c r="T110" i="7" s="1"/>
  <c r="F111" i="7"/>
  <c r="T111" i="7" s="1"/>
  <c r="F112" i="7"/>
  <c r="T112" i="7" s="1"/>
  <c r="F113" i="7"/>
  <c r="T113" i="7" s="1"/>
  <c r="F114" i="7"/>
  <c r="T114" i="7" s="1"/>
  <c r="F115" i="7"/>
  <c r="T115" i="7" s="1"/>
  <c r="F116" i="7"/>
  <c r="T116" i="7" s="1"/>
  <c r="F117" i="7"/>
  <c r="T117" i="7" s="1"/>
  <c r="F118" i="7"/>
  <c r="T118" i="7" s="1"/>
  <c r="F119" i="7"/>
  <c r="T119" i="7" s="1"/>
  <c r="F120" i="7"/>
  <c r="T120" i="7" s="1"/>
  <c r="F121" i="7"/>
  <c r="T121" i="7" s="1"/>
  <c r="F122" i="7"/>
  <c r="T122" i="7" s="1"/>
  <c r="F123" i="7"/>
  <c r="T123" i="7" s="1"/>
  <c r="F124" i="7"/>
  <c r="T124" i="7" s="1"/>
  <c r="F125" i="7"/>
  <c r="T125" i="7" s="1"/>
  <c r="F126" i="7"/>
  <c r="T126" i="7" s="1"/>
  <c r="F127" i="7"/>
  <c r="T127" i="7" s="1"/>
  <c r="F128" i="7"/>
  <c r="T128" i="7" s="1"/>
  <c r="F129" i="7"/>
  <c r="T129" i="7" s="1"/>
  <c r="F130" i="7"/>
  <c r="T130" i="7" s="1"/>
  <c r="F131" i="7"/>
  <c r="T131" i="7" s="1"/>
  <c r="F132" i="7"/>
  <c r="T132" i="7" s="1"/>
  <c r="F133" i="7"/>
  <c r="T133" i="7" s="1"/>
  <c r="F134" i="7"/>
  <c r="T134" i="7" s="1"/>
  <c r="F135" i="7"/>
  <c r="T135" i="7" s="1"/>
  <c r="F136" i="7"/>
  <c r="T136" i="7" s="1"/>
  <c r="F137" i="7"/>
  <c r="T137" i="7" s="1"/>
  <c r="F138" i="7"/>
  <c r="T138" i="7"/>
  <c r="F139" i="7"/>
  <c r="T139" i="7" s="1"/>
  <c r="F140" i="7"/>
  <c r="T140" i="7" s="1"/>
  <c r="F141" i="7"/>
  <c r="T141" i="7" s="1"/>
  <c r="F142" i="7"/>
  <c r="T142" i="7" s="1"/>
  <c r="F143" i="7"/>
  <c r="T143" i="7" s="1"/>
  <c r="F144" i="7"/>
  <c r="T144" i="7" s="1"/>
  <c r="F145" i="7"/>
  <c r="T145" i="7" s="1"/>
  <c r="F146" i="7"/>
  <c r="T146" i="7"/>
  <c r="F147" i="7"/>
  <c r="T147" i="7" s="1"/>
  <c r="F148" i="7"/>
  <c r="T148" i="7" s="1"/>
  <c r="F149" i="7"/>
  <c r="T149" i="7" s="1"/>
  <c r="F150" i="7"/>
  <c r="T150" i="7" s="1"/>
  <c r="U147" i="7" s="1"/>
  <c r="F151" i="7"/>
  <c r="T151" i="7" s="1"/>
  <c r="F152" i="7"/>
  <c r="T152" i="7" s="1"/>
  <c r="F153" i="7"/>
  <c r="T153" i="7" s="1"/>
  <c r="F154" i="7"/>
  <c r="T154" i="7"/>
  <c r="F155" i="7"/>
  <c r="T155" i="7" s="1"/>
  <c r="F156" i="7"/>
  <c r="T156" i="7" s="1"/>
  <c r="F157" i="7"/>
  <c r="T157" i="7" s="1"/>
  <c r="F158" i="7"/>
  <c r="T158" i="7" s="1"/>
  <c r="F159" i="7"/>
  <c r="T159" i="7" s="1"/>
  <c r="F160" i="7"/>
  <c r="T160" i="7" s="1"/>
  <c r="F161" i="7"/>
  <c r="T161" i="7" s="1"/>
  <c r="F162" i="7"/>
  <c r="T162" i="7"/>
  <c r="F163" i="7"/>
  <c r="T163" i="7" s="1"/>
  <c r="F164" i="7"/>
  <c r="T164" i="7" s="1"/>
  <c r="F165" i="7"/>
  <c r="T165" i="7" s="1"/>
  <c r="F166" i="7"/>
  <c r="T166" i="7" s="1"/>
  <c r="F167" i="7"/>
  <c r="T167" i="7" s="1"/>
  <c r="F168" i="7"/>
  <c r="T168" i="7" s="1"/>
  <c r="F169" i="7"/>
  <c r="T169" i="7" s="1"/>
  <c r="F170" i="7"/>
  <c r="T170" i="7"/>
  <c r="F171" i="7"/>
  <c r="T171" i="7" s="1"/>
  <c r="F172" i="7"/>
  <c r="T172" i="7" s="1"/>
  <c r="F173" i="7"/>
  <c r="T173" i="7" s="1"/>
  <c r="F174" i="7"/>
  <c r="T174" i="7" s="1"/>
  <c r="F175" i="7"/>
  <c r="T175" i="7" s="1"/>
  <c r="F176" i="7"/>
  <c r="T176" i="7" s="1"/>
  <c r="F177" i="7"/>
  <c r="T177" i="7" s="1"/>
  <c r="F178" i="7"/>
  <c r="T178" i="7"/>
  <c r="F179" i="7"/>
  <c r="T179" i="7" s="1"/>
  <c r="F180" i="7"/>
  <c r="T180" i="7" s="1"/>
  <c r="F181" i="7"/>
  <c r="T181" i="7" s="1"/>
  <c r="F182" i="7"/>
  <c r="T182" i="7" s="1"/>
  <c r="F183" i="7"/>
  <c r="T183" i="7" s="1"/>
  <c r="F184" i="7"/>
  <c r="T184" i="7" s="1"/>
  <c r="F185" i="7"/>
  <c r="T185" i="7" s="1"/>
  <c r="F186" i="7"/>
  <c r="T186" i="7"/>
  <c r="F187" i="7"/>
  <c r="T187" i="7" s="1"/>
  <c r="F188" i="7"/>
  <c r="T188" i="7" s="1"/>
  <c r="F189" i="7"/>
  <c r="T189" i="7" s="1"/>
  <c r="F190" i="7"/>
  <c r="T190" i="7" s="1"/>
  <c r="F191" i="7"/>
  <c r="T191" i="7" s="1"/>
  <c r="F192" i="7"/>
  <c r="T192" i="7" s="1"/>
  <c r="F193" i="7"/>
  <c r="T193" i="7" s="1"/>
  <c r="F194" i="7"/>
  <c r="T194" i="7"/>
  <c r="F195" i="7"/>
  <c r="T195" i="7" s="1"/>
  <c r="F196" i="7"/>
  <c r="T196" i="7" s="1"/>
  <c r="F197" i="7"/>
  <c r="T197" i="7" s="1"/>
  <c r="F198" i="7"/>
  <c r="T198" i="7" s="1"/>
  <c r="F199" i="7"/>
  <c r="T199" i="7"/>
  <c r="F200" i="7"/>
  <c r="T200" i="7"/>
  <c r="F201" i="7"/>
  <c r="T201" i="7" s="1"/>
  <c r="F202" i="7"/>
  <c r="T202" i="7" s="1"/>
  <c r="F203" i="7"/>
  <c r="T203" i="7"/>
  <c r="F204" i="7"/>
  <c r="T204" i="7"/>
  <c r="F205" i="7"/>
  <c r="T205" i="7" s="1"/>
  <c r="F206" i="7"/>
  <c r="T206" i="7" s="1"/>
  <c r="A1" i="8"/>
  <c r="B14" i="8"/>
  <c r="C14" i="8"/>
  <c r="D14" i="8"/>
  <c r="E14" i="8"/>
  <c r="G14" i="8"/>
  <c r="U14" i="8" s="1"/>
  <c r="H14" i="8"/>
  <c r="I14" i="8"/>
  <c r="A3" i="10" s="1"/>
  <c r="K14" i="8"/>
  <c r="L14" i="8"/>
  <c r="T14" i="8"/>
  <c r="V14" i="8"/>
  <c r="Y14" i="8"/>
  <c r="J14" i="8" s="1"/>
  <c r="B15" i="8"/>
  <c r="C15" i="8"/>
  <c r="D15" i="8"/>
  <c r="E15" i="8"/>
  <c r="G15" i="8"/>
  <c r="U15" i="8"/>
  <c r="H15" i="8"/>
  <c r="I15" i="8"/>
  <c r="L15" i="8"/>
  <c r="T15" i="8"/>
  <c r="V15" i="8"/>
  <c r="Y15" i="8"/>
  <c r="J15" i="8" s="1"/>
  <c r="Z15" i="8" s="1"/>
  <c r="B16" i="8"/>
  <c r="C16" i="8"/>
  <c r="D16" i="8"/>
  <c r="E16" i="8"/>
  <c r="G16" i="8"/>
  <c r="U16" i="8" s="1"/>
  <c r="H16" i="8"/>
  <c r="I16" i="8"/>
  <c r="L16" i="8"/>
  <c r="T16" i="8"/>
  <c r="V16" i="8"/>
  <c r="Y16" i="8"/>
  <c r="J16" i="8"/>
  <c r="Z16" i="8" s="1"/>
  <c r="B17" i="8"/>
  <c r="C17" i="8"/>
  <c r="D17" i="8"/>
  <c r="E17" i="8"/>
  <c r="G17" i="8"/>
  <c r="U17" i="8" s="1"/>
  <c r="H17" i="8"/>
  <c r="I17" i="8"/>
  <c r="L17" i="8"/>
  <c r="T17" i="8"/>
  <c r="V17" i="8"/>
  <c r="Y17" i="8"/>
  <c r="J17" i="8"/>
  <c r="Z17" i="8" s="1"/>
  <c r="B18" i="8"/>
  <c r="C18" i="8"/>
  <c r="D18" i="8"/>
  <c r="E18" i="8"/>
  <c r="G18" i="8"/>
  <c r="U18" i="8" s="1"/>
  <c r="H18" i="8"/>
  <c r="I18" i="8"/>
  <c r="L18" i="8"/>
  <c r="T18" i="8"/>
  <c r="V18" i="8"/>
  <c r="Y18" i="8"/>
  <c r="J18" i="8" s="1"/>
  <c r="Z18" i="8" s="1"/>
  <c r="W19" i="8"/>
  <c r="X19" i="8"/>
  <c r="W20" i="8"/>
  <c r="X20" i="8"/>
  <c r="W21" i="8"/>
  <c r="X21" i="8"/>
  <c r="W22" i="8"/>
  <c r="X22" i="8"/>
  <c r="W23" i="8"/>
  <c r="X23" i="8"/>
  <c r="W24" i="8"/>
  <c r="X24" i="8"/>
  <c r="W25" i="8"/>
  <c r="X25" i="8"/>
  <c r="W26" i="8"/>
  <c r="X26" i="8"/>
  <c r="W27" i="8"/>
  <c r="X27" i="8"/>
  <c r="W28" i="8"/>
  <c r="X28" i="8"/>
  <c r="W29" i="8"/>
  <c r="X29" i="8"/>
  <c r="W30" i="8"/>
  <c r="X30" i="8"/>
  <c r="W31" i="8"/>
  <c r="X31" i="8"/>
  <c r="W32" i="8"/>
  <c r="X32" i="8"/>
  <c r="W33" i="8"/>
  <c r="X33" i="8"/>
  <c r="W34" i="8"/>
  <c r="X34" i="8"/>
  <c r="W35" i="8"/>
  <c r="X35" i="8"/>
  <c r="W36" i="8"/>
  <c r="X36" i="8"/>
  <c r="W37" i="8"/>
  <c r="X37" i="8"/>
  <c r="W38" i="8"/>
  <c r="X38" i="8"/>
  <c r="W39" i="8"/>
  <c r="X39" i="8"/>
  <c r="W40" i="8"/>
  <c r="X40" i="8"/>
  <c r="W41" i="8"/>
  <c r="X41" i="8"/>
  <c r="W42" i="8"/>
  <c r="X42" i="8"/>
  <c r="W43" i="8"/>
  <c r="X43" i="8"/>
  <c r="W44" i="8"/>
  <c r="X44" i="8"/>
  <c r="W45" i="8"/>
  <c r="X45" i="8"/>
  <c r="W46" i="8"/>
  <c r="X46" i="8"/>
  <c r="W47" i="8"/>
  <c r="X47" i="8"/>
  <c r="W48" i="8"/>
  <c r="X48" i="8"/>
  <c r="W49" i="8"/>
  <c r="X49" i="8"/>
  <c r="W50" i="8"/>
  <c r="X50" i="8"/>
  <c r="W51" i="8"/>
  <c r="X51" i="8"/>
  <c r="W52" i="8"/>
  <c r="X52" i="8"/>
  <c r="W53" i="8"/>
  <c r="X53" i="8"/>
  <c r="W54" i="8"/>
  <c r="X54" i="8"/>
  <c r="W55" i="8"/>
  <c r="X55" i="8"/>
  <c r="W56" i="8"/>
  <c r="X56" i="8"/>
  <c r="W57" i="8"/>
  <c r="X57" i="8"/>
  <c r="W58" i="8"/>
  <c r="X58" i="8"/>
  <c r="W59" i="8"/>
  <c r="X59" i="8"/>
  <c r="W60" i="8"/>
  <c r="X60" i="8"/>
  <c r="W61" i="8"/>
  <c r="X61" i="8"/>
  <c r="W62" i="8"/>
  <c r="X62" i="8"/>
  <c r="W63" i="8"/>
  <c r="X63" i="8"/>
  <c r="W64" i="8"/>
  <c r="X64" i="8"/>
  <c r="W65" i="8"/>
  <c r="X65" i="8"/>
  <c r="W66" i="8"/>
  <c r="X66" i="8"/>
  <c r="W67" i="8"/>
  <c r="X67" i="8"/>
  <c r="W68" i="8"/>
  <c r="X68" i="8"/>
  <c r="W69" i="8"/>
  <c r="X69" i="8"/>
  <c r="W70" i="8"/>
  <c r="X70" i="8"/>
  <c r="W71" i="8"/>
  <c r="X71" i="8"/>
  <c r="W72" i="8"/>
  <c r="X72" i="8"/>
  <c r="W73" i="8"/>
  <c r="X73" i="8"/>
  <c r="W74" i="8"/>
  <c r="X74" i="8"/>
  <c r="W75" i="8"/>
  <c r="X75" i="8"/>
  <c r="W76" i="8"/>
  <c r="X76" i="8"/>
  <c r="W77" i="8"/>
  <c r="X77" i="8"/>
  <c r="W78" i="8"/>
  <c r="X78" i="8"/>
  <c r="W79" i="8"/>
  <c r="X79" i="8"/>
  <c r="W80" i="8"/>
  <c r="X80" i="8"/>
  <c r="W81" i="8"/>
  <c r="X81" i="8"/>
  <c r="W82" i="8"/>
  <c r="X82" i="8"/>
  <c r="W83" i="8"/>
  <c r="X83" i="8"/>
  <c r="W84" i="8"/>
  <c r="X84" i="8"/>
  <c r="W85" i="8"/>
  <c r="X85" i="8"/>
  <c r="W86" i="8"/>
  <c r="X86" i="8"/>
  <c r="W87" i="8"/>
  <c r="X87" i="8"/>
  <c r="W88" i="8"/>
  <c r="X88" i="8"/>
  <c r="W89" i="8"/>
  <c r="X89" i="8"/>
  <c r="W90" i="8"/>
  <c r="X90" i="8"/>
  <c r="W91" i="8"/>
  <c r="X91" i="8"/>
  <c r="W92" i="8"/>
  <c r="X92" i="8"/>
  <c r="W93" i="8"/>
  <c r="X93" i="8"/>
  <c r="W94" i="8"/>
  <c r="X94" i="8"/>
  <c r="W95" i="8"/>
  <c r="X95" i="8"/>
  <c r="W96" i="8"/>
  <c r="X96" i="8"/>
  <c r="W97" i="8"/>
  <c r="X97" i="8"/>
  <c r="W98" i="8"/>
  <c r="X98" i="8"/>
  <c r="W99" i="8"/>
  <c r="X99" i="8"/>
  <c r="W100" i="8"/>
  <c r="X100" i="8"/>
  <c r="W101" i="8"/>
  <c r="X101" i="8"/>
  <c r="W102" i="8"/>
  <c r="X102" i="8"/>
  <c r="W103" i="8"/>
  <c r="X103" i="8"/>
  <c r="W104" i="8"/>
  <c r="X104" i="8"/>
  <c r="W105" i="8"/>
  <c r="X105" i="8"/>
  <c r="W106" i="8"/>
  <c r="X106" i="8"/>
  <c r="W107" i="8"/>
  <c r="X107" i="8"/>
  <c r="W108" i="8"/>
  <c r="X108" i="8"/>
  <c r="W109" i="8"/>
  <c r="X109" i="8"/>
  <c r="W110" i="8"/>
  <c r="X110" i="8"/>
  <c r="W111" i="8"/>
  <c r="X111" i="8"/>
  <c r="W112" i="8"/>
  <c r="X112" i="8"/>
  <c r="W113" i="8"/>
  <c r="X113" i="8"/>
  <c r="W114" i="8"/>
  <c r="X114" i="8"/>
  <c r="W115" i="8"/>
  <c r="X115" i="8"/>
  <c r="W116" i="8"/>
  <c r="X116" i="8"/>
  <c r="W117" i="8"/>
  <c r="X117" i="8"/>
  <c r="W118" i="8"/>
  <c r="X118" i="8"/>
  <c r="W119" i="8"/>
  <c r="X119" i="8"/>
  <c r="W120" i="8"/>
  <c r="X120" i="8"/>
  <c r="W121" i="8"/>
  <c r="X121" i="8"/>
  <c r="W122" i="8"/>
  <c r="X122" i="8"/>
  <c r="W123" i="8"/>
  <c r="X123" i="8"/>
  <c r="W124" i="8"/>
  <c r="X124" i="8"/>
  <c r="W125" i="8"/>
  <c r="X125" i="8"/>
  <c r="W126" i="8"/>
  <c r="X126" i="8"/>
  <c r="W127" i="8"/>
  <c r="X127" i="8"/>
  <c r="W128" i="8"/>
  <c r="X128" i="8"/>
  <c r="W129" i="8"/>
  <c r="X129" i="8"/>
  <c r="W130" i="8"/>
  <c r="X130" i="8"/>
  <c r="W131" i="8"/>
  <c r="X131" i="8"/>
  <c r="W132" i="8"/>
  <c r="X132" i="8"/>
  <c r="W133" i="8"/>
  <c r="X133" i="8"/>
  <c r="W134" i="8"/>
  <c r="X134" i="8"/>
  <c r="W135" i="8"/>
  <c r="X135" i="8"/>
  <c r="W136" i="8"/>
  <c r="X136" i="8"/>
  <c r="W137" i="8"/>
  <c r="X137" i="8"/>
  <c r="W138" i="8"/>
  <c r="X138" i="8"/>
  <c r="W139" i="8"/>
  <c r="X139" i="8"/>
  <c r="W140" i="8"/>
  <c r="X140" i="8"/>
  <c r="W141" i="8"/>
  <c r="X141" i="8"/>
  <c r="W142" i="8"/>
  <c r="X142" i="8"/>
  <c r="W143" i="8"/>
  <c r="X143" i="8"/>
  <c r="W144" i="8"/>
  <c r="X144" i="8"/>
  <c r="W145" i="8"/>
  <c r="X145" i="8"/>
  <c r="W146" i="8"/>
  <c r="X146" i="8"/>
  <c r="W147" i="8"/>
  <c r="X147" i="8"/>
  <c r="W148" i="8"/>
  <c r="X148" i="8"/>
  <c r="W149" i="8"/>
  <c r="X149" i="8"/>
  <c r="W150" i="8"/>
  <c r="X150" i="8"/>
  <c r="W151" i="8"/>
  <c r="X151" i="8"/>
  <c r="W152" i="8"/>
  <c r="X152" i="8"/>
  <c r="W153" i="8"/>
  <c r="X153" i="8"/>
  <c r="W154" i="8"/>
  <c r="X154" i="8"/>
  <c r="W155" i="8"/>
  <c r="X155" i="8"/>
  <c r="W156" i="8"/>
  <c r="X156" i="8"/>
  <c r="W157" i="8"/>
  <c r="X157" i="8"/>
  <c r="W158" i="8"/>
  <c r="X158" i="8"/>
  <c r="W159" i="8"/>
  <c r="X159" i="8"/>
  <c r="W160" i="8"/>
  <c r="X160" i="8"/>
  <c r="W161" i="8"/>
  <c r="X161" i="8"/>
  <c r="W162" i="8"/>
  <c r="X162" i="8"/>
  <c r="W163" i="8"/>
  <c r="X163" i="8"/>
  <c r="W164" i="8"/>
  <c r="X164" i="8"/>
  <c r="W165" i="8"/>
  <c r="X165" i="8"/>
  <c r="W166" i="8"/>
  <c r="X166" i="8"/>
  <c r="W167" i="8"/>
  <c r="X167" i="8"/>
  <c r="W168" i="8"/>
  <c r="X168" i="8"/>
  <c r="W169" i="8"/>
  <c r="X169" i="8"/>
  <c r="W170" i="8"/>
  <c r="X170" i="8"/>
  <c r="W171" i="8"/>
  <c r="X171" i="8"/>
  <c r="W172" i="8"/>
  <c r="X172" i="8"/>
  <c r="W173" i="8"/>
  <c r="X173" i="8"/>
  <c r="W174" i="8"/>
  <c r="X174" i="8"/>
  <c r="W175" i="8"/>
  <c r="X175" i="8"/>
  <c r="W176" i="8"/>
  <c r="X176" i="8"/>
  <c r="W177" i="8"/>
  <c r="X177" i="8"/>
  <c r="W178" i="8"/>
  <c r="X178" i="8"/>
  <c r="W179" i="8"/>
  <c r="X179" i="8"/>
  <c r="W180" i="8"/>
  <c r="X180" i="8"/>
  <c r="W181" i="8"/>
  <c r="X181" i="8"/>
  <c r="W182" i="8"/>
  <c r="X182" i="8"/>
  <c r="W183" i="8"/>
  <c r="X183" i="8"/>
  <c r="W184" i="8"/>
  <c r="X184" i="8"/>
  <c r="W185" i="8"/>
  <c r="X185" i="8"/>
  <c r="W186" i="8"/>
  <c r="X186" i="8"/>
  <c r="W187" i="8"/>
  <c r="X187" i="8"/>
  <c r="W188" i="8"/>
  <c r="X188" i="8"/>
  <c r="W189" i="8"/>
  <c r="X189" i="8"/>
  <c r="W190" i="8"/>
  <c r="X190" i="8"/>
  <c r="W191" i="8"/>
  <c r="X191" i="8"/>
  <c r="W192" i="8"/>
  <c r="X192" i="8"/>
  <c r="W193" i="8"/>
  <c r="X193" i="8"/>
  <c r="W194" i="8"/>
  <c r="X194" i="8"/>
  <c r="W195" i="8"/>
  <c r="X195" i="8"/>
  <c r="W196" i="8"/>
  <c r="X196" i="8"/>
  <c r="W197" i="8"/>
  <c r="X197" i="8"/>
  <c r="W198" i="8"/>
  <c r="X198" i="8"/>
  <c r="W199" i="8"/>
  <c r="X199" i="8"/>
  <c r="W200" i="8"/>
  <c r="X200" i="8"/>
  <c r="W201" i="8"/>
  <c r="X201" i="8"/>
  <c r="W202" i="8"/>
  <c r="X202" i="8"/>
  <c r="W203" i="8"/>
  <c r="X203" i="8"/>
  <c r="W204" i="8"/>
  <c r="X204" i="8"/>
  <c r="W205" i="8"/>
  <c r="X205" i="8"/>
  <c r="W206" i="8"/>
  <c r="X206" i="8"/>
  <c r="A1"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A1" i="10"/>
  <c r="A1" i="11"/>
  <c r="D52" i="12"/>
  <c r="D57" i="12" s="1"/>
  <c r="D62" i="12" s="1"/>
  <c r="D67" i="12" s="1"/>
  <c r="D72" i="12" s="1"/>
  <c r="D77" i="12" s="1"/>
  <c r="D82" i="12" s="1"/>
  <c r="D87" i="12" s="1"/>
  <c r="D92" i="12" s="1"/>
  <c r="D97" i="12" s="1"/>
  <c r="D102" i="12" s="1"/>
  <c r="D107" i="12" s="1"/>
  <c r="D112" i="12" s="1"/>
  <c r="D117" i="12" s="1"/>
  <c r="D122" i="12" s="1"/>
  <c r="D127" i="12" s="1"/>
  <c r="D132" i="12" s="1"/>
  <c r="D137" i="12" s="1"/>
  <c r="D142" i="12" s="1"/>
  <c r="D147" i="12" s="1"/>
  <c r="D152" i="12" s="1"/>
  <c r="D157" i="12" s="1"/>
  <c r="D162" i="12" s="1"/>
  <c r="D167" i="12" s="1"/>
  <c r="D172" i="12" s="1"/>
  <c r="D177" i="12" s="1"/>
  <c r="D182" i="12" s="1"/>
  <c r="D187" i="12" s="1"/>
  <c r="D192" i="12" s="1"/>
  <c r="D197" i="12" s="1"/>
  <c r="D202" i="12" s="1"/>
  <c r="D207" i="12" s="1"/>
  <c r="D212" i="12" s="1"/>
  <c r="D217" i="12" s="1"/>
  <c r="D222" i="12" s="1"/>
  <c r="D227" i="12" s="1"/>
  <c r="D232" i="12" s="1"/>
  <c r="D237" i="12" s="1"/>
  <c r="AE228" i="12"/>
  <c r="AF228" i="12"/>
  <c r="AG228" i="12"/>
  <c r="AH228" i="12"/>
  <c r="AI228" i="12"/>
  <c r="AJ228" i="12"/>
  <c r="AK228" i="12"/>
  <c r="AL228" i="12"/>
  <c r="AM228" i="12"/>
  <c r="AN228" i="12"/>
  <c r="AO228" i="12"/>
  <c r="AP228" i="12"/>
  <c r="AQ228" i="12"/>
  <c r="AR228" i="12"/>
  <c r="AS228" i="12"/>
  <c r="AT228" i="12"/>
  <c r="AU228" i="12"/>
  <c r="AV228" i="12"/>
  <c r="AW228" i="12"/>
  <c r="AX228" i="12"/>
  <c r="AY228" i="12"/>
  <c r="AZ228" i="12"/>
  <c r="BA228" i="12"/>
  <c r="BB228" i="12"/>
  <c r="AE229" i="12"/>
  <c r="AF229" i="12"/>
  <c r="AG229" i="12"/>
  <c r="AH229" i="12"/>
  <c r="AI229" i="12"/>
  <c r="AJ229" i="12"/>
  <c r="AK229" i="12"/>
  <c r="AL229" i="12"/>
  <c r="AM229" i="12"/>
  <c r="AN229" i="12"/>
  <c r="AO229" i="12"/>
  <c r="AP229" i="12"/>
  <c r="AQ229" i="12"/>
  <c r="AR229" i="12"/>
  <c r="AS229" i="12"/>
  <c r="AT229" i="12"/>
  <c r="AU229" i="12"/>
  <c r="AV229" i="12"/>
  <c r="AW229" i="12"/>
  <c r="AX229" i="12"/>
  <c r="AY229" i="12"/>
  <c r="AZ229" i="12"/>
  <c r="BA229" i="12"/>
  <c r="BB229" i="12"/>
  <c r="AE230" i="12"/>
  <c r="AF230" i="12"/>
  <c r="AG230" i="12"/>
  <c r="AH230" i="12"/>
  <c r="AI230" i="12"/>
  <c r="AJ230" i="12"/>
  <c r="AK230" i="12"/>
  <c r="AL230" i="12"/>
  <c r="AM230" i="12"/>
  <c r="AN230" i="12"/>
  <c r="AO230" i="12"/>
  <c r="AP230" i="12"/>
  <c r="AQ230" i="12"/>
  <c r="AR230" i="12"/>
  <c r="AS230" i="12"/>
  <c r="AT230" i="12"/>
  <c r="AU230" i="12"/>
  <c r="AV230" i="12"/>
  <c r="AW230" i="12"/>
  <c r="AX230" i="12"/>
  <c r="AY230" i="12"/>
  <c r="AZ230" i="12"/>
  <c r="BA230" i="12"/>
  <c r="BB230" i="12"/>
  <c r="AE233" i="12"/>
  <c r="AF233" i="12"/>
  <c r="AG233" i="12"/>
  <c r="AH233" i="12"/>
  <c r="AI233" i="12"/>
  <c r="AJ233" i="12"/>
  <c r="AK233" i="12"/>
  <c r="AL233" i="12"/>
  <c r="AM233" i="12"/>
  <c r="AN233" i="12"/>
  <c r="AO233" i="12"/>
  <c r="AP233" i="12"/>
  <c r="AQ233" i="12"/>
  <c r="AR233" i="12"/>
  <c r="AS233" i="12"/>
  <c r="AT233" i="12"/>
  <c r="AU233" i="12"/>
  <c r="AV233" i="12"/>
  <c r="AW233" i="12"/>
  <c r="AX233" i="12"/>
  <c r="AY233" i="12"/>
  <c r="AZ233" i="12"/>
  <c r="BA233" i="12"/>
  <c r="BB233" i="12"/>
  <c r="AE234" i="12"/>
  <c r="AF234" i="12"/>
  <c r="AG234" i="12"/>
  <c r="AH234" i="12"/>
  <c r="AI234" i="12"/>
  <c r="AJ234" i="12"/>
  <c r="AK234" i="12"/>
  <c r="AL234" i="12"/>
  <c r="AM234" i="12"/>
  <c r="AN234" i="12"/>
  <c r="AO234" i="12"/>
  <c r="AP234" i="12"/>
  <c r="AQ234" i="12"/>
  <c r="AR234" i="12"/>
  <c r="AS234" i="12"/>
  <c r="AT234" i="12"/>
  <c r="AU234" i="12"/>
  <c r="AV234" i="12"/>
  <c r="AW234" i="12"/>
  <c r="AX234" i="12"/>
  <c r="AY234" i="12"/>
  <c r="AZ234" i="12"/>
  <c r="BA234" i="12"/>
  <c r="BB234" i="12"/>
  <c r="AE235" i="12"/>
  <c r="AF235" i="12"/>
  <c r="AG235" i="12"/>
  <c r="AH235" i="12"/>
  <c r="AI235" i="12"/>
  <c r="AJ235" i="12"/>
  <c r="AK235" i="12"/>
  <c r="AL235" i="12"/>
  <c r="AM235" i="12"/>
  <c r="AN235" i="12"/>
  <c r="AO235" i="12"/>
  <c r="AP235" i="12"/>
  <c r="AQ235" i="12"/>
  <c r="AR235" i="12"/>
  <c r="AS235" i="12"/>
  <c r="AT235" i="12"/>
  <c r="AU235" i="12"/>
  <c r="AV235" i="12"/>
  <c r="AW235" i="12"/>
  <c r="AX235" i="12"/>
  <c r="AY235" i="12"/>
  <c r="AZ235" i="12"/>
  <c r="BA235" i="12"/>
  <c r="BB235" i="12"/>
  <c r="AE238" i="12"/>
  <c r="AF238" i="12"/>
  <c r="AG238" i="12"/>
  <c r="AH238" i="12"/>
  <c r="AI238" i="12"/>
  <c r="AJ238" i="12"/>
  <c r="AK238" i="12"/>
  <c r="AL238" i="12"/>
  <c r="AM238" i="12"/>
  <c r="AN238" i="12"/>
  <c r="AO238" i="12"/>
  <c r="AP238" i="12"/>
  <c r="AQ238" i="12"/>
  <c r="AR238" i="12"/>
  <c r="AS238" i="12"/>
  <c r="AT238" i="12"/>
  <c r="AU238" i="12"/>
  <c r="AV238" i="12"/>
  <c r="AW238" i="12"/>
  <c r="AX238" i="12"/>
  <c r="AY238" i="12"/>
  <c r="AZ238" i="12"/>
  <c r="BA238" i="12"/>
  <c r="BB238" i="12"/>
  <c r="BC238" i="12"/>
  <c r="AE239" i="12"/>
  <c r="AF239" i="12"/>
  <c r="AG239" i="12"/>
  <c r="AH239" i="12"/>
  <c r="AI239" i="12"/>
  <c r="AJ239" i="12"/>
  <c r="AK239" i="12"/>
  <c r="AL239" i="12"/>
  <c r="AM239" i="12"/>
  <c r="AN239" i="12"/>
  <c r="AO239" i="12"/>
  <c r="AP239" i="12"/>
  <c r="AQ239" i="12"/>
  <c r="AR239" i="12"/>
  <c r="AS239" i="12"/>
  <c r="AT239" i="12"/>
  <c r="AU239" i="12"/>
  <c r="AV239" i="12"/>
  <c r="AW239" i="12"/>
  <c r="AX239" i="12"/>
  <c r="AY239" i="12"/>
  <c r="AZ239" i="12"/>
  <c r="BA239" i="12"/>
  <c r="BB239" i="12"/>
  <c r="BC239" i="12"/>
  <c r="AE240" i="12"/>
  <c r="AF240" i="12"/>
  <c r="AG240" i="12"/>
  <c r="AH240" i="12"/>
  <c r="AI240" i="12"/>
  <c r="AJ240" i="12"/>
  <c r="AK240" i="12"/>
  <c r="AL240" i="12"/>
  <c r="AM240" i="12"/>
  <c r="AN240" i="12"/>
  <c r="AO240" i="12"/>
  <c r="AP240" i="12"/>
  <c r="AQ240" i="12"/>
  <c r="AR240" i="12"/>
  <c r="AS240" i="12"/>
  <c r="AT240" i="12"/>
  <c r="AU240" i="12"/>
  <c r="AV240" i="12"/>
  <c r="AW240" i="12"/>
  <c r="AX240" i="12"/>
  <c r="AY240" i="12"/>
  <c r="AZ240" i="12"/>
  <c r="BA240" i="12"/>
  <c r="BB240" i="12"/>
  <c r="BC240" i="12"/>
  <c r="D247" i="12"/>
  <c r="D252" i="12" s="1"/>
  <c r="D257" i="12" s="1"/>
  <c r="D262" i="12" s="1"/>
  <c r="D267" i="12" s="1"/>
  <c r="D272" i="12" s="1"/>
  <c r="D277" i="12" s="1"/>
  <c r="D282" i="12" s="1"/>
  <c r="D287" i="12" s="1"/>
  <c r="AE253" i="12"/>
  <c r="AF253" i="12"/>
  <c r="AG253" i="12"/>
  <c r="AH253" i="12"/>
  <c r="AI253" i="12"/>
  <c r="AJ253" i="12"/>
  <c r="AK253" i="12"/>
  <c r="AL253" i="12"/>
  <c r="AM253" i="12"/>
  <c r="AN253" i="12"/>
  <c r="AO253" i="12"/>
  <c r="AP253" i="12"/>
  <c r="AQ253" i="12"/>
  <c r="AR253" i="12"/>
  <c r="AS253" i="12"/>
  <c r="AT253" i="12"/>
  <c r="AU253" i="12"/>
  <c r="AV253" i="12"/>
  <c r="AW253" i="12"/>
  <c r="AX253" i="12"/>
  <c r="AY253" i="12"/>
  <c r="AZ253" i="12"/>
  <c r="BA253" i="12"/>
  <c r="BB253" i="12"/>
  <c r="BD253" i="12"/>
  <c r="BE253" i="12"/>
  <c r="BF253" i="12"/>
  <c r="BG253" i="12"/>
  <c r="AE254" i="12"/>
  <c r="AF254" i="12"/>
  <c r="AG254" i="12"/>
  <c r="AH254" i="12"/>
  <c r="AI254" i="12"/>
  <c r="AJ254" i="12"/>
  <c r="AK254" i="12"/>
  <c r="AL254" i="12"/>
  <c r="AM254" i="12"/>
  <c r="AN254" i="12"/>
  <c r="AO254" i="12"/>
  <c r="AP254" i="12"/>
  <c r="AQ254" i="12"/>
  <c r="AR254" i="12"/>
  <c r="AS254" i="12"/>
  <c r="AT254" i="12"/>
  <c r="AU254" i="12"/>
  <c r="AV254" i="12"/>
  <c r="AW254" i="12"/>
  <c r="AX254" i="12"/>
  <c r="AY254" i="12"/>
  <c r="AZ254" i="12"/>
  <c r="BA254" i="12"/>
  <c r="BB254" i="12"/>
  <c r="BD254" i="12"/>
  <c r="BE254" i="12"/>
  <c r="BF254" i="12"/>
  <c r="BG254" i="12"/>
  <c r="AE255" i="12"/>
  <c r="AF255" i="12"/>
  <c r="AG255" i="12"/>
  <c r="AH255" i="12"/>
  <c r="AI255" i="12"/>
  <c r="AJ255" i="12"/>
  <c r="AK255" i="12"/>
  <c r="AL255" i="12"/>
  <c r="AM255" i="12"/>
  <c r="AN255" i="12"/>
  <c r="AO255" i="12"/>
  <c r="AP255" i="12"/>
  <c r="AQ255" i="12"/>
  <c r="AR255" i="12"/>
  <c r="AS255" i="12"/>
  <c r="AT255" i="12"/>
  <c r="AU255" i="12"/>
  <c r="AV255" i="12"/>
  <c r="AW255" i="12"/>
  <c r="AX255" i="12"/>
  <c r="AY255" i="12"/>
  <c r="AZ255" i="12"/>
  <c r="BA255" i="12"/>
  <c r="BB255" i="12"/>
  <c r="BD255" i="12"/>
  <c r="BE255" i="12"/>
  <c r="BF255" i="12"/>
  <c r="BG255" i="12"/>
  <c r="AE258" i="12"/>
  <c r="AF258" i="12"/>
  <c r="AG258" i="12"/>
  <c r="AH258" i="12"/>
  <c r="AI258" i="12"/>
  <c r="AJ258" i="12"/>
  <c r="AK258" i="12"/>
  <c r="AL258" i="12"/>
  <c r="AM258" i="12"/>
  <c r="AN258" i="12"/>
  <c r="AO258" i="12"/>
  <c r="AP258" i="12"/>
  <c r="AQ258" i="12"/>
  <c r="AR258" i="12"/>
  <c r="AS258" i="12"/>
  <c r="AT258" i="12"/>
  <c r="AU258" i="12"/>
  <c r="AV258" i="12"/>
  <c r="AW258" i="12"/>
  <c r="AX258" i="12"/>
  <c r="AY258" i="12"/>
  <c r="AZ258" i="12"/>
  <c r="BA258" i="12"/>
  <c r="BB258" i="12"/>
  <c r="BC258" i="12"/>
  <c r="BD258" i="12"/>
  <c r="BE258" i="12"/>
  <c r="BF258" i="12"/>
  <c r="BG258" i="12"/>
  <c r="AE259" i="12"/>
  <c r="AF259" i="12"/>
  <c r="AG259" i="12"/>
  <c r="AH259" i="12"/>
  <c r="AI259" i="12"/>
  <c r="AJ259" i="12"/>
  <c r="AK259" i="12"/>
  <c r="AL259" i="12"/>
  <c r="AM259" i="12"/>
  <c r="AN259" i="12"/>
  <c r="AO259" i="12"/>
  <c r="AP259" i="12"/>
  <c r="AQ259" i="12"/>
  <c r="AR259" i="12"/>
  <c r="AS259" i="12"/>
  <c r="AT259" i="12"/>
  <c r="AU259" i="12"/>
  <c r="AV259" i="12"/>
  <c r="AW259" i="12"/>
  <c r="AX259" i="12"/>
  <c r="AY259" i="12"/>
  <c r="AZ259" i="12"/>
  <c r="BA259" i="12"/>
  <c r="BB259" i="12"/>
  <c r="BC259" i="12"/>
  <c r="BD259" i="12"/>
  <c r="BE259" i="12"/>
  <c r="BF259" i="12"/>
  <c r="BG259" i="12"/>
  <c r="AE260" i="12"/>
  <c r="AF260" i="12"/>
  <c r="AG260" i="12"/>
  <c r="AH260" i="12"/>
  <c r="AI260" i="12"/>
  <c r="AJ260" i="12"/>
  <c r="AK260" i="12"/>
  <c r="AL260" i="12"/>
  <c r="AM260" i="12"/>
  <c r="AN260" i="12"/>
  <c r="AO260" i="12"/>
  <c r="AP260" i="12"/>
  <c r="AQ260" i="12"/>
  <c r="AR260" i="12"/>
  <c r="AS260" i="12"/>
  <c r="AT260" i="12"/>
  <c r="AU260" i="12"/>
  <c r="AV260" i="12"/>
  <c r="AW260" i="12"/>
  <c r="AX260" i="12"/>
  <c r="AY260" i="12"/>
  <c r="AZ260" i="12"/>
  <c r="BA260" i="12"/>
  <c r="BB260" i="12"/>
  <c r="BC260" i="12"/>
  <c r="BD260" i="12"/>
  <c r="BE260" i="12"/>
  <c r="BF260" i="12"/>
  <c r="BG260" i="12"/>
  <c r="AE263" i="12"/>
  <c r="AF263" i="12"/>
  <c r="AG263" i="12"/>
  <c r="AH263" i="12"/>
  <c r="AI263" i="12"/>
  <c r="AJ263" i="12"/>
  <c r="AK263" i="12"/>
  <c r="AL263" i="12"/>
  <c r="AM263" i="12"/>
  <c r="AN263" i="12"/>
  <c r="AO263" i="12"/>
  <c r="AP263" i="12"/>
  <c r="AQ263" i="12"/>
  <c r="AR263" i="12"/>
  <c r="AS263" i="12"/>
  <c r="AT263" i="12"/>
  <c r="AU263" i="12"/>
  <c r="AV263" i="12"/>
  <c r="AW263" i="12"/>
  <c r="AX263" i="12"/>
  <c r="AY263" i="12"/>
  <c r="AZ263" i="12"/>
  <c r="BA263" i="12"/>
  <c r="BB263" i="12"/>
  <c r="BC263" i="12"/>
  <c r="BD263" i="12"/>
  <c r="BE263" i="12"/>
  <c r="BF263" i="12"/>
  <c r="BG263" i="12"/>
  <c r="BH263" i="12"/>
  <c r="AE264" i="12"/>
  <c r="AF264" i="12"/>
  <c r="AG264" i="12"/>
  <c r="AH264" i="12"/>
  <c r="AI264" i="12"/>
  <c r="AJ264" i="12"/>
  <c r="AK264" i="12"/>
  <c r="AL264" i="12"/>
  <c r="AM264" i="12"/>
  <c r="AN264" i="12"/>
  <c r="AO264" i="12"/>
  <c r="AP264" i="12"/>
  <c r="AQ264" i="12"/>
  <c r="AR264" i="12"/>
  <c r="AS264" i="12"/>
  <c r="AT264" i="12"/>
  <c r="AU264" i="12"/>
  <c r="AV264" i="12"/>
  <c r="AW264" i="12"/>
  <c r="AX264" i="12"/>
  <c r="AY264" i="12"/>
  <c r="AZ264" i="12"/>
  <c r="BA264" i="12"/>
  <c r="BB264" i="12"/>
  <c r="BC264" i="12"/>
  <c r="BD264" i="12"/>
  <c r="BE264" i="12"/>
  <c r="BF264" i="12"/>
  <c r="BG264" i="12"/>
  <c r="BH264" i="12"/>
  <c r="AE265" i="12"/>
  <c r="AF265" i="12"/>
  <c r="AG265" i="12"/>
  <c r="AH265" i="12"/>
  <c r="AI265" i="12"/>
  <c r="AJ265" i="12"/>
  <c r="AK265" i="12"/>
  <c r="AL265" i="12"/>
  <c r="AM265" i="12"/>
  <c r="AN265" i="12"/>
  <c r="AO265" i="12"/>
  <c r="AP265" i="12"/>
  <c r="AQ265" i="12"/>
  <c r="AR265" i="12"/>
  <c r="AS265" i="12"/>
  <c r="AT265" i="12"/>
  <c r="AU265" i="12"/>
  <c r="AV265" i="12"/>
  <c r="AW265" i="12"/>
  <c r="AX265" i="12"/>
  <c r="AY265" i="12"/>
  <c r="AZ265" i="12"/>
  <c r="BA265" i="12"/>
  <c r="BB265" i="12"/>
  <c r="BC265" i="12"/>
  <c r="BD265" i="12"/>
  <c r="BE265" i="12"/>
  <c r="BF265" i="12"/>
  <c r="BG265" i="12"/>
  <c r="BH265" i="12"/>
  <c r="AJ268" i="12"/>
  <c r="AK268" i="12"/>
  <c r="AL268" i="12"/>
  <c r="AM268" i="12"/>
  <c r="AN268" i="12"/>
  <c r="AO268" i="12"/>
  <c r="AP268" i="12"/>
  <c r="AQ268" i="12"/>
  <c r="AR268" i="12"/>
  <c r="AS268" i="12"/>
  <c r="AT268" i="12"/>
  <c r="AU268" i="12"/>
  <c r="AV268" i="12"/>
  <c r="AW268" i="12"/>
  <c r="AX268" i="12"/>
  <c r="AY268" i="12"/>
  <c r="AZ268" i="12"/>
  <c r="BA268" i="12"/>
  <c r="BB268" i="12"/>
  <c r="BC268" i="12"/>
  <c r="BD268" i="12"/>
  <c r="BE268" i="12"/>
  <c r="BF268" i="12"/>
  <c r="BG268" i="12"/>
  <c r="BI268" i="12"/>
  <c r="BJ268" i="12"/>
  <c r="BK268" i="12"/>
  <c r="BL268" i="12"/>
  <c r="AJ269" i="12"/>
  <c r="AK269" i="12"/>
  <c r="AL269" i="12"/>
  <c r="AM269" i="12"/>
  <c r="AN269" i="12"/>
  <c r="AO269" i="12"/>
  <c r="AP269" i="12"/>
  <c r="AQ269" i="12"/>
  <c r="AR269" i="12"/>
  <c r="AS269" i="12"/>
  <c r="AT269" i="12"/>
  <c r="AU269" i="12"/>
  <c r="AV269" i="12"/>
  <c r="AW269" i="12"/>
  <c r="AX269" i="12"/>
  <c r="AY269" i="12"/>
  <c r="AZ269" i="12"/>
  <c r="BA269" i="12"/>
  <c r="BB269" i="12"/>
  <c r="BC269" i="12"/>
  <c r="BD269" i="12"/>
  <c r="BE269" i="12"/>
  <c r="BF269" i="12"/>
  <c r="BG269" i="12"/>
  <c r="BI269" i="12"/>
  <c r="BJ269" i="12"/>
  <c r="BK269" i="12"/>
  <c r="BL269" i="12"/>
  <c r="AJ270" i="12"/>
  <c r="AK270" i="12"/>
  <c r="AL270" i="12"/>
  <c r="AM270" i="12"/>
  <c r="AN270" i="12"/>
  <c r="AO270" i="12"/>
  <c r="AP270" i="12"/>
  <c r="AQ270" i="12"/>
  <c r="AR270" i="12"/>
  <c r="AS270" i="12"/>
  <c r="AT270" i="12"/>
  <c r="AU270" i="12"/>
  <c r="AV270" i="12"/>
  <c r="AW270" i="12"/>
  <c r="AX270" i="12"/>
  <c r="AY270" i="12"/>
  <c r="AZ270" i="12"/>
  <c r="BA270" i="12"/>
  <c r="BB270" i="12"/>
  <c r="BC270" i="12"/>
  <c r="BD270" i="12"/>
  <c r="BE270" i="12"/>
  <c r="BF270" i="12"/>
  <c r="BG270" i="12"/>
  <c r="BI270" i="12"/>
  <c r="BJ270" i="12"/>
  <c r="BK270" i="12"/>
  <c r="BL270" i="12"/>
  <c r="AJ273" i="12"/>
  <c r="AK273" i="12"/>
  <c r="AL273" i="12"/>
  <c r="AM273" i="12"/>
  <c r="AN273" i="12"/>
  <c r="AO273" i="12"/>
  <c r="AP273" i="12"/>
  <c r="AQ273" i="12"/>
  <c r="AR273" i="12"/>
  <c r="AS273" i="12"/>
  <c r="AT273" i="12"/>
  <c r="AU273" i="12"/>
  <c r="AV273" i="12"/>
  <c r="AW273" i="12"/>
  <c r="AX273" i="12"/>
  <c r="AY273" i="12"/>
  <c r="AZ273" i="12"/>
  <c r="BA273" i="12"/>
  <c r="BB273" i="12"/>
  <c r="BC273" i="12"/>
  <c r="BD273" i="12"/>
  <c r="BE273" i="12"/>
  <c r="BF273" i="12"/>
  <c r="BG273" i="12"/>
  <c r="BH273" i="12"/>
  <c r="BI273" i="12"/>
  <c r="BJ273" i="12"/>
  <c r="BK273" i="12"/>
  <c r="BL273" i="12"/>
  <c r="AJ274" i="12"/>
  <c r="AK274" i="12"/>
  <c r="AL274" i="12"/>
  <c r="AM274" i="12"/>
  <c r="AN274" i="12"/>
  <c r="AO274" i="12"/>
  <c r="AP274" i="12"/>
  <c r="AQ274" i="12"/>
  <c r="AR274" i="12"/>
  <c r="AS274" i="12"/>
  <c r="AT274" i="12"/>
  <c r="AU274" i="12"/>
  <c r="AV274" i="12"/>
  <c r="AW274" i="12"/>
  <c r="AX274" i="12"/>
  <c r="AY274" i="12"/>
  <c r="AZ274" i="12"/>
  <c r="BA274" i="12"/>
  <c r="BB274" i="12"/>
  <c r="BC274" i="12"/>
  <c r="BD274" i="12"/>
  <c r="BE274" i="12"/>
  <c r="BF274" i="12"/>
  <c r="BG274" i="12"/>
  <c r="BH274" i="12"/>
  <c r="BI274" i="12"/>
  <c r="BJ274" i="12"/>
  <c r="BK274" i="12"/>
  <c r="BL274" i="12"/>
  <c r="AJ275" i="12"/>
  <c r="AK275" i="12"/>
  <c r="AL275" i="12"/>
  <c r="AM275" i="12"/>
  <c r="AN275" i="12"/>
  <c r="AO275" i="12"/>
  <c r="AP275" i="12"/>
  <c r="AQ275" i="12"/>
  <c r="AR275" i="12"/>
  <c r="AS275" i="12"/>
  <c r="AT275" i="12"/>
  <c r="AU275" i="12"/>
  <c r="AV275" i="12"/>
  <c r="AW275" i="12"/>
  <c r="AX275" i="12"/>
  <c r="AY275" i="12"/>
  <c r="AZ275" i="12"/>
  <c r="BA275" i="12"/>
  <c r="BB275" i="12"/>
  <c r="BC275" i="12"/>
  <c r="BD275" i="12"/>
  <c r="BE275" i="12"/>
  <c r="BF275" i="12"/>
  <c r="BG275" i="12"/>
  <c r="BH275" i="12"/>
  <c r="BI275" i="12"/>
  <c r="BJ275" i="12"/>
  <c r="BK275" i="12"/>
  <c r="BL275" i="12"/>
  <c r="AJ278" i="12"/>
  <c r="AK278" i="12"/>
  <c r="AL278" i="12"/>
  <c r="AM278" i="12"/>
  <c r="AN278" i="12"/>
  <c r="AO278" i="12"/>
  <c r="AP278" i="12"/>
  <c r="AQ278" i="12"/>
  <c r="AR278" i="12"/>
  <c r="AS278" i="12"/>
  <c r="AT278" i="12"/>
  <c r="AU278" i="12"/>
  <c r="AV278" i="12"/>
  <c r="AW278" i="12"/>
  <c r="AX278" i="12"/>
  <c r="AY278" i="12"/>
  <c r="AZ278" i="12"/>
  <c r="BA278" i="12"/>
  <c r="BB278" i="12"/>
  <c r="BC278" i="12"/>
  <c r="BD278" i="12"/>
  <c r="BE278" i="12"/>
  <c r="BF278" i="12"/>
  <c r="BG278" i="12"/>
  <c r="BH278" i="12"/>
  <c r="BI278" i="12"/>
  <c r="BJ278" i="12"/>
  <c r="BK278" i="12"/>
  <c r="BL278" i="12"/>
  <c r="AJ279" i="12"/>
  <c r="AK279" i="12"/>
  <c r="AL279" i="12"/>
  <c r="AM279" i="12"/>
  <c r="AN279" i="12"/>
  <c r="AO279" i="12"/>
  <c r="AP279" i="12"/>
  <c r="AQ279" i="12"/>
  <c r="AR279" i="12"/>
  <c r="AS279" i="12"/>
  <c r="AT279" i="12"/>
  <c r="AU279" i="12"/>
  <c r="AV279" i="12"/>
  <c r="AW279" i="12"/>
  <c r="AX279" i="12"/>
  <c r="AY279" i="12"/>
  <c r="AZ279" i="12"/>
  <c r="BA279" i="12"/>
  <c r="BB279" i="12"/>
  <c r="BC279" i="12"/>
  <c r="BD279" i="12"/>
  <c r="BE279" i="12"/>
  <c r="BF279" i="12"/>
  <c r="BG279" i="12"/>
  <c r="BH279" i="12"/>
  <c r="BI279" i="12"/>
  <c r="BJ279" i="12"/>
  <c r="BK279" i="12"/>
  <c r="BL279" i="12"/>
  <c r="AJ280" i="12"/>
  <c r="AK280" i="12"/>
  <c r="AL280" i="12"/>
  <c r="AM280" i="12"/>
  <c r="AN280" i="12"/>
  <c r="AO280" i="12"/>
  <c r="AP280" i="12"/>
  <c r="AQ280" i="12"/>
  <c r="AR280" i="12"/>
  <c r="AS280" i="12"/>
  <c r="AT280" i="12"/>
  <c r="AU280" i="12"/>
  <c r="AV280" i="12"/>
  <c r="AW280" i="12"/>
  <c r="AX280" i="12"/>
  <c r="AY280" i="12"/>
  <c r="AZ280" i="12"/>
  <c r="BA280" i="12"/>
  <c r="BB280" i="12"/>
  <c r="BC280" i="12"/>
  <c r="BD280" i="12"/>
  <c r="BE280" i="12"/>
  <c r="BF280" i="12"/>
  <c r="BG280" i="12"/>
  <c r="BH280" i="12"/>
  <c r="BI280" i="12"/>
  <c r="BJ280" i="12"/>
  <c r="BK280" i="12"/>
  <c r="BL280" i="12"/>
  <c r="AJ283" i="12"/>
  <c r="AK283" i="12"/>
  <c r="AL283" i="12"/>
  <c r="AM283" i="12"/>
  <c r="AN283" i="12"/>
  <c r="AO283" i="12"/>
  <c r="AP283" i="12"/>
  <c r="AQ283" i="12"/>
  <c r="AR283" i="12"/>
  <c r="AS283" i="12"/>
  <c r="AT283" i="12"/>
  <c r="AU283" i="12"/>
  <c r="AV283" i="12"/>
  <c r="AW283" i="12"/>
  <c r="AX283" i="12"/>
  <c r="AY283" i="12"/>
  <c r="AZ283" i="12"/>
  <c r="BA283" i="12"/>
  <c r="BB283" i="12"/>
  <c r="BC283" i="12"/>
  <c r="BD283" i="12"/>
  <c r="BE283" i="12"/>
  <c r="BF283" i="12"/>
  <c r="BG283" i="12"/>
  <c r="BH283" i="12"/>
  <c r="BI283" i="12"/>
  <c r="BJ283" i="12"/>
  <c r="BK283" i="12"/>
  <c r="BL283" i="12"/>
  <c r="BM283" i="12"/>
  <c r="AJ284" i="12"/>
  <c r="AK284" i="12"/>
  <c r="AL284" i="12"/>
  <c r="AM284" i="12"/>
  <c r="AN284" i="12"/>
  <c r="AO284" i="12"/>
  <c r="AP284" i="12"/>
  <c r="AQ284" i="12"/>
  <c r="AR284" i="12"/>
  <c r="AS284" i="12"/>
  <c r="AT284" i="12"/>
  <c r="AU284" i="12"/>
  <c r="AV284" i="12"/>
  <c r="AW284" i="12"/>
  <c r="AX284" i="12"/>
  <c r="AY284" i="12"/>
  <c r="AZ284" i="12"/>
  <c r="BA284" i="12"/>
  <c r="BB284" i="12"/>
  <c r="BC284" i="12"/>
  <c r="BD284" i="12"/>
  <c r="BE284" i="12"/>
  <c r="BF284" i="12"/>
  <c r="BG284" i="12"/>
  <c r="BH284" i="12"/>
  <c r="BI284" i="12"/>
  <c r="BJ284" i="12"/>
  <c r="BK284" i="12"/>
  <c r="BL284" i="12"/>
  <c r="BM284" i="12"/>
  <c r="AJ285" i="12"/>
  <c r="AK285" i="12"/>
  <c r="AL285" i="12"/>
  <c r="AM285" i="12"/>
  <c r="AN285" i="12"/>
  <c r="AO285" i="12"/>
  <c r="AP285" i="12"/>
  <c r="AQ285" i="12"/>
  <c r="AR285" i="12"/>
  <c r="AS285" i="12"/>
  <c r="AT285" i="12"/>
  <c r="AU285" i="12"/>
  <c r="AV285" i="12"/>
  <c r="AW285" i="12"/>
  <c r="AX285" i="12"/>
  <c r="AY285" i="12"/>
  <c r="AZ285" i="12"/>
  <c r="BA285" i="12"/>
  <c r="BB285" i="12"/>
  <c r="BC285" i="12"/>
  <c r="BD285" i="12"/>
  <c r="BE285" i="12"/>
  <c r="BF285" i="12"/>
  <c r="BG285" i="12"/>
  <c r="BH285" i="12"/>
  <c r="BI285" i="12"/>
  <c r="BJ285" i="12"/>
  <c r="BK285" i="12"/>
  <c r="BL285" i="12"/>
  <c r="BM285" i="12"/>
  <c r="AJ288" i="12"/>
  <c r="AK288" i="12"/>
  <c r="AL288" i="12"/>
  <c r="AM288" i="12"/>
  <c r="AN288" i="12"/>
  <c r="AO288" i="12"/>
  <c r="AP288" i="12"/>
  <c r="AQ288" i="12"/>
  <c r="AR288" i="12"/>
  <c r="AS288" i="12"/>
  <c r="AT288" i="12"/>
  <c r="AU288" i="12"/>
  <c r="AV288" i="12"/>
  <c r="AW288" i="12"/>
  <c r="AX288" i="12"/>
  <c r="AY288" i="12"/>
  <c r="AZ288" i="12"/>
  <c r="BA288" i="12"/>
  <c r="BB288" i="12"/>
  <c r="BC288" i="12"/>
  <c r="BD288" i="12"/>
  <c r="BE288" i="12"/>
  <c r="BF288" i="12"/>
  <c r="BG288" i="12"/>
  <c r="BH288" i="12"/>
  <c r="BI288" i="12"/>
  <c r="BJ288" i="12"/>
  <c r="BK288" i="12"/>
  <c r="BL288" i="12"/>
  <c r="BM288" i="12"/>
  <c r="AJ289" i="12"/>
  <c r="AK289" i="12"/>
  <c r="AL289" i="12"/>
  <c r="AM289" i="12"/>
  <c r="AN289" i="12"/>
  <c r="AO289" i="12"/>
  <c r="AP289" i="12"/>
  <c r="AQ289" i="12"/>
  <c r="AR289" i="12"/>
  <c r="AS289" i="12"/>
  <c r="AT289" i="12"/>
  <c r="AU289" i="12"/>
  <c r="AV289" i="12"/>
  <c r="AW289" i="12"/>
  <c r="AX289" i="12"/>
  <c r="AY289" i="12"/>
  <c r="AZ289" i="12"/>
  <c r="BA289" i="12"/>
  <c r="BB289" i="12"/>
  <c r="BC289" i="12"/>
  <c r="BD289" i="12"/>
  <c r="BE289" i="12"/>
  <c r="BF289" i="12"/>
  <c r="BG289" i="12"/>
  <c r="BH289" i="12"/>
  <c r="BI289" i="12"/>
  <c r="BJ289" i="12"/>
  <c r="BK289" i="12"/>
  <c r="BL289" i="12"/>
  <c r="BM289" i="12"/>
  <c r="AJ290" i="12"/>
  <c r="AK290" i="12"/>
  <c r="AL290" i="12"/>
  <c r="AM290" i="12"/>
  <c r="AN290" i="12"/>
  <c r="AO290" i="12"/>
  <c r="AP290" i="12"/>
  <c r="AQ290" i="12"/>
  <c r="AR290" i="12"/>
  <c r="AS290" i="12"/>
  <c r="AT290" i="12"/>
  <c r="AU290" i="12"/>
  <c r="AV290" i="12"/>
  <c r="AW290" i="12"/>
  <c r="AX290" i="12"/>
  <c r="AY290" i="12"/>
  <c r="AZ290" i="12"/>
  <c r="BA290" i="12"/>
  <c r="BB290" i="12"/>
  <c r="BC290" i="12"/>
  <c r="BD290" i="12"/>
  <c r="BE290" i="12"/>
  <c r="BF290" i="12"/>
  <c r="BG290" i="12"/>
  <c r="BH290" i="12"/>
  <c r="BI290" i="12"/>
  <c r="BJ290" i="12"/>
  <c r="BK290" i="12"/>
  <c r="BL290" i="12"/>
  <c r="BM290" i="12"/>
  <c r="K17" i="8"/>
  <c r="M17" i="8" s="1"/>
  <c r="U81" i="6"/>
  <c r="U82" i="6"/>
  <c r="U72" i="6"/>
  <c r="U60" i="6"/>
  <c r="U9" i="6"/>
  <c r="U111" i="6"/>
  <c r="U69" i="6"/>
  <c r="U55" i="6"/>
  <c r="U43" i="6"/>
  <c r="U27" i="6"/>
  <c r="U33" i="6"/>
  <c r="U36" i="6"/>
  <c r="U21" i="6"/>
  <c r="U12" i="6"/>
  <c r="U24" i="6"/>
  <c r="U201" i="5"/>
  <c r="U23" i="6"/>
  <c r="U26" i="6"/>
  <c r="U10" i="6"/>
  <c r="U200" i="5"/>
  <c r="U198" i="5"/>
  <c r="U176" i="5"/>
  <c r="U183" i="5"/>
  <c r="U186" i="5"/>
  <c r="U167" i="5"/>
  <c r="U188" i="5"/>
  <c r="U156" i="5"/>
  <c r="U148" i="5"/>
  <c r="U128" i="5"/>
  <c r="U130" i="5"/>
  <c r="U122" i="5"/>
  <c r="U109" i="5"/>
  <c r="U107" i="5"/>
  <c r="U111" i="5"/>
  <c r="U110" i="5"/>
  <c r="U154" i="5"/>
  <c r="U149" i="5"/>
  <c r="U146" i="5"/>
  <c r="U143" i="5"/>
  <c r="U142" i="5"/>
  <c r="U135" i="5"/>
  <c r="U136" i="5"/>
  <c r="U133" i="5"/>
  <c r="U131" i="5"/>
  <c r="U100" i="5"/>
  <c r="U93" i="5"/>
  <c r="U96" i="5"/>
  <c r="U73" i="5"/>
  <c r="U69" i="5"/>
  <c r="U77" i="5"/>
  <c r="U81" i="5"/>
  <c r="U32" i="5"/>
  <c r="U74" i="5"/>
  <c r="U65" i="5"/>
  <c r="U57" i="5"/>
  <c r="U58" i="5"/>
  <c r="U54" i="5"/>
  <c r="U46" i="5"/>
  <c r="U44" i="5"/>
  <c r="U89" i="5"/>
  <c r="U79" i="5"/>
  <c r="U76" i="5"/>
  <c r="U75" i="5"/>
  <c r="U71" i="5"/>
  <c r="U67" i="5"/>
  <c r="U39" i="5"/>
  <c r="U37" i="5"/>
  <c r="U38" i="5"/>
  <c r="U40" i="5"/>
  <c r="U55" i="5"/>
  <c r="U47" i="5"/>
  <c r="U28" i="5"/>
  <c r="U62" i="5"/>
  <c r="U34" i="5"/>
  <c r="U63" i="5"/>
  <c r="U31" i="5"/>
  <c r="U27" i="5"/>
  <c r="U16" i="5"/>
  <c r="U13" i="5"/>
  <c r="U9" i="5"/>
  <c r="U18" i="5"/>
  <c r="U14" i="5"/>
  <c r="U10" i="5"/>
  <c r="U19" i="5"/>
  <c r="U15" i="5"/>
  <c r="U11" i="5"/>
  <c r="U7" i="5"/>
  <c r="Q17" i="8"/>
  <c r="P17" i="8"/>
  <c r="B111" i="4"/>
  <c r="C111" i="4" s="1"/>
  <c r="U197" i="7"/>
  <c r="U99" i="7"/>
  <c r="U98" i="7"/>
  <c r="U49" i="7"/>
  <c r="U202" i="7"/>
  <c r="U204" i="7"/>
  <c r="U100" i="7"/>
  <c r="U97" i="7"/>
  <c r="U50" i="7"/>
  <c r="U48" i="7"/>
  <c r="U51" i="7"/>
  <c r="U203" i="7"/>
  <c r="U195" i="7"/>
  <c r="U194" i="7"/>
  <c r="U167" i="7"/>
  <c r="U169" i="7"/>
  <c r="U171" i="7"/>
  <c r="U91" i="7"/>
  <c r="U141" i="7"/>
  <c r="U103" i="7"/>
  <c r="U106" i="7"/>
  <c r="U104" i="7"/>
  <c r="U39" i="7"/>
  <c r="U40" i="7"/>
  <c r="U41" i="7"/>
  <c r="U26" i="7"/>
  <c r="U24" i="7"/>
  <c r="U25" i="7"/>
  <c r="U41" i="6"/>
  <c r="U37" i="6"/>
  <c r="N14" i="8"/>
  <c r="U25" i="6"/>
  <c r="U178" i="7"/>
  <c r="U137" i="5"/>
  <c r="U66" i="5"/>
  <c r="U61" i="6"/>
  <c r="U197" i="5"/>
  <c r="U99" i="5"/>
  <c r="U91" i="5"/>
  <c r="U48" i="5"/>
  <c r="U21" i="5"/>
  <c r="U60" i="5"/>
  <c r="U52" i="5"/>
  <c r="U30" i="5"/>
  <c r="U8" i="5"/>
  <c r="U50" i="5"/>
  <c r="U42" i="5"/>
  <c r="U25" i="5"/>
  <c r="U17" i="5"/>
  <c r="U62" i="7"/>
  <c r="U63" i="7"/>
  <c r="U66" i="7"/>
  <c r="U170" i="7"/>
  <c r="U177" i="7"/>
  <c r="U22" i="7"/>
  <c r="P14" i="8"/>
  <c r="U22" i="6"/>
  <c r="U112" i="5"/>
  <c r="Q14" i="8"/>
  <c r="U57" i="6"/>
  <c r="U68" i="6"/>
  <c r="U109" i="6"/>
  <c r="U108" i="6"/>
  <c r="U89" i="6"/>
  <c r="U88" i="6"/>
  <c r="U91" i="6"/>
  <c r="U67" i="6"/>
  <c r="U70" i="6"/>
  <c r="U71" i="6"/>
  <c r="U14" i="6"/>
  <c r="U16" i="6"/>
  <c r="U138" i="5"/>
  <c r="U38" i="7"/>
  <c r="U106" i="6"/>
  <c r="U103" i="6"/>
  <c r="U85" i="6"/>
  <c r="U84" i="6"/>
  <c r="U86" i="6"/>
  <c r="U8" i="6"/>
  <c r="U11" i="6"/>
  <c r="U206" i="7"/>
  <c r="U154" i="7"/>
  <c r="U152" i="7"/>
  <c r="U153" i="7"/>
  <c r="U98" i="6"/>
  <c r="U99" i="6"/>
  <c r="U101" i="6"/>
  <c r="U77" i="6"/>
  <c r="U80" i="6"/>
  <c r="U78" i="6"/>
  <c r="U45" i="6"/>
  <c r="U46" i="6"/>
  <c r="U95" i="6"/>
  <c r="U74" i="6"/>
  <c r="U75" i="6"/>
  <c r="U73" i="6"/>
  <c r="U62" i="6"/>
  <c r="U65" i="6"/>
  <c r="U18" i="6"/>
  <c r="K18" i="8"/>
  <c r="U56" i="5"/>
  <c r="B204" i="4"/>
  <c r="C204" i="4" s="1"/>
  <c r="B190" i="4"/>
  <c r="C190" i="4" s="1"/>
  <c r="B70" i="4"/>
  <c r="C70" i="4" s="1"/>
  <c r="B21" i="4"/>
  <c r="C21" i="4" s="1"/>
  <c r="B43" i="4"/>
  <c r="C43" i="4"/>
  <c r="A43" i="4" s="1"/>
  <c r="B135" i="4"/>
  <c r="C135" i="4" s="1"/>
  <c r="A135" i="4" s="1"/>
  <c r="B20" i="4"/>
  <c r="C20" i="4"/>
  <c r="E20" i="4" s="1"/>
  <c r="B35" i="4"/>
  <c r="C35" i="4" s="1"/>
  <c r="B118" i="4"/>
  <c r="C118" i="4" s="1"/>
  <c r="A118" i="4" s="1"/>
  <c r="G119" i="10" s="1"/>
  <c r="B62" i="4"/>
  <c r="C62" i="4" s="1"/>
  <c r="B92" i="4"/>
  <c r="C92" i="4" s="1"/>
  <c r="B49" i="4"/>
  <c r="C49" i="4" s="1"/>
  <c r="B17" i="4"/>
  <c r="C17" i="4" s="1"/>
  <c r="B50" i="4"/>
  <c r="C50" i="4" s="1"/>
  <c r="B52" i="4"/>
  <c r="C52" i="4"/>
  <c r="H52" i="4" s="1"/>
  <c r="B146" i="4"/>
  <c r="C146" i="4"/>
  <c r="B163" i="4"/>
  <c r="C163" i="4" s="1"/>
  <c r="B126" i="4"/>
  <c r="C126" i="4" s="1"/>
  <c r="B101" i="4"/>
  <c r="C101" i="4" s="1"/>
  <c r="B152" i="4"/>
  <c r="C152" i="4"/>
  <c r="B187" i="4"/>
  <c r="C187" i="4" s="1"/>
  <c r="B165" i="4"/>
  <c r="C165" i="4" s="1"/>
  <c r="B67" i="4"/>
  <c r="C67" i="4" s="1"/>
  <c r="B106" i="4"/>
  <c r="C106" i="4"/>
  <c r="A106" i="4" s="1"/>
  <c r="B133" i="4"/>
  <c r="C133" i="4" s="1"/>
  <c r="B66" i="4"/>
  <c r="C66" i="4" s="1"/>
  <c r="B39" i="4"/>
  <c r="C39" i="4" s="1"/>
  <c r="B181" i="4"/>
  <c r="C181" i="4" s="1"/>
  <c r="H181" i="4" s="1"/>
  <c r="B107" i="4"/>
  <c r="C107" i="4" s="1"/>
  <c r="B61" i="4"/>
  <c r="C61" i="4"/>
  <c r="H61" i="4" s="1"/>
  <c r="B183" i="4"/>
  <c r="C183" i="4" s="1"/>
  <c r="E183" i="4" s="1"/>
  <c r="B124" i="4"/>
  <c r="C124" i="4" s="1"/>
  <c r="B10" i="4"/>
  <c r="B150" i="4"/>
  <c r="C150" i="4"/>
  <c r="B121" i="4"/>
  <c r="C121" i="4" s="1"/>
  <c r="B178" i="4"/>
  <c r="C178" i="4" s="1"/>
  <c r="B13" i="4"/>
  <c r="B6" i="4"/>
  <c r="B60" i="4"/>
  <c r="C60" i="4"/>
  <c r="A60" i="4" s="1"/>
  <c r="A61" i="10" s="1"/>
  <c r="B115" i="4"/>
  <c r="C115" i="4" s="1"/>
  <c r="B130" i="4"/>
  <c r="C130" i="4"/>
  <c r="H130" i="4" s="1"/>
  <c r="B69" i="4"/>
  <c r="C69" i="4" s="1"/>
  <c r="B109" i="4"/>
  <c r="C109" i="4" s="1"/>
  <c r="A5" i="12"/>
  <c r="A6" i="12" s="1"/>
  <c r="B139" i="4"/>
  <c r="C139" i="4"/>
  <c r="A139" i="4" s="1"/>
  <c r="B160" i="4"/>
  <c r="C160" i="4" s="1"/>
  <c r="B16" i="4"/>
  <c r="C16" i="4" s="1"/>
  <c r="B197" i="4"/>
  <c r="C197" i="4" s="1"/>
  <c r="B9" i="4"/>
  <c r="S53" i="3"/>
  <c r="U106" i="3"/>
  <c r="U148" i="3"/>
  <c r="AA148" i="3" s="1"/>
  <c r="U102" i="3"/>
  <c r="U59" i="3"/>
  <c r="AA59" i="3" s="1"/>
  <c r="U161" i="3"/>
  <c r="U23" i="3"/>
  <c r="AA23" i="3" s="1"/>
  <c r="U67" i="3"/>
  <c r="AA67" i="3" s="1"/>
  <c r="U78" i="3"/>
  <c r="AA78" i="3"/>
  <c r="U141" i="3"/>
  <c r="U19" i="3"/>
  <c r="U107" i="3"/>
  <c r="AA107" i="3" s="1"/>
  <c r="U26" i="3"/>
  <c r="AA26" i="3" s="1"/>
  <c r="U113" i="3"/>
  <c r="AA113" i="3" s="1"/>
  <c r="U41" i="3"/>
  <c r="AA41" i="3"/>
  <c r="U129" i="3"/>
  <c r="U123" i="3"/>
  <c r="V123" i="3" s="1"/>
  <c r="U173" i="3"/>
  <c r="U128" i="3"/>
  <c r="AA128" i="3" s="1"/>
  <c r="U109" i="3"/>
  <c r="AA109" i="3" s="1"/>
  <c r="U198" i="3"/>
  <c r="AA198" i="3"/>
  <c r="U35" i="3"/>
  <c r="U98" i="3"/>
  <c r="AA98" i="3" s="1"/>
  <c r="U185" i="3"/>
  <c r="U93" i="3"/>
  <c r="AA93" i="3" s="1"/>
  <c r="U178" i="3"/>
  <c r="U36" i="3"/>
  <c r="U9" i="3"/>
  <c r="AA9" i="3" s="1"/>
  <c r="U72" i="3"/>
  <c r="AA72" i="3"/>
  <c r="U76" i="3"/>
  <c r="U42" i="3"/>
  <c r="AA42" i="3" s="1"/>
  <c r="U49" i="3"/>
  <c r="U188" i="3"/>
  <c r="AA188" i="3"/>
  <c r="Z14" i="8"/>
  <c r="U120" i="3"/>
  <c r="AA120" i="3" s="1"/>
  <c r="U39" i="3"/>
  <c r="AA39" i="3"/>
  <c r="U143" i="3"/>
  <c r="U66" i="3"/>
  <c r="AA66" i="3" s="1"/>
  <c r="U85" i="3"/>
  <c r="V85" i="3" s="1"/>
  <c r="U37" i="3"/>
  <c r="AA37" i="3" s="1"/>
  <c r="U142" i="3"/>
  <c r="AA142" i="3" s="1"/>
  <c r="U138" i="3"/>
  <c r="AA138" i="3" s="1"/>
  <c r="U200" i="3"/>
  <c r="AA200" i="3" s="1"/>
  <c r="U174" i="3"/>
  <c r="V174" i="3" s="1"/>
  <c r="U134" i="3"/>
  <c r="AA134" i="3" s="1"/>
  <c r="U192" i="3"/>
  <c r="AA192" i="3" s="1"/>
  <c r="U154" i="3"/>
  <c r="U177" i="3"/>
  <c r="V177" i="3" s="1"/>
  <c r="U166" i="3"/>
  <c r="U28" i="3"/>
  <c r="AA28" i="3" s="1"/>
  <c r="U170" i="3"/>
  <c r="U145" i="3"/>
  <c r="V145" i="3"/>
  <c r="U8" i="3"/>
  <c r="AA8" i="3"/>
  <c r="U32" i="3"/>
  <c r="AA32" i="3" s="1"/>
  <c r="U57" i="3"/>
  <c r="U68" i="3"/>
  <c r="V68" i="3"/>
  <c r="AA68" i="3"/>
  <c r="U25" i="3"/>
  <c r="AA25" i="3" s="1"/>
  <c r="U184" i="3"/>
  <c r="AA184" i="3" s="1"/>
  <c r="U159" i="3"/>
  <c r="AA159" i="3"/>
  <c r="U204" i="3"/>
  <c r="V204" i="3" s="1"/>
  <c r="U132" i="3"/>
  <c r="U48" i="3"/>
  <c r="V48" i="3" s="1"/>
  <c r="AA48" i="3"/>
  <c r="U104" i="3"/>
  <c r="U127" i="3"/>
  <c r="AA127" i="3" s="1"/>
  <c r="U22" i="3"/>
  <c r="U122" i="3"/>
  <c r="AA122" i="3"/>
  <c r="U87" i="3"/>
  <c r="U111" i="3"/>
  <c r="AA111" i="3" s="1"/>
  <c r="U96" i="3"/>
  <c r="U55" i="3"/>
  <c r="AA55" i="3"/>
  <c r="U180" i="3"/>
  <c r="U136" i="3"/>
  <c r="AA136" i="3" s="1"/>
  <c r="U197" i="3"/>
  <c r="V197" i="3" s="1"/>
  <c r="U119" i="3"/>
  <c r="AA119" i="3"/>
  <c r="U105" i="3"/>
  <c r="U125" i="3"/>
  <c r="AA125" i="3" s="1"/>
  <c r="U131" i="3"/>
  <c r="U64" i="3"/>
  <c r="AA64" i="3"/>
  <c r="U179" i="3"/>
  <c r="V179" i="3" s="1"/>
  <c r="U11" i="3"/>
  <c r="AA11" i="3" s="1"/>
  <c r="U189" i="3"/>
  <c r="V189" i="3"/>
  <c r="U33" i="3"/>
  <c r="AA33" i="3" s="1"/>
  <c r="U15" i="3"/>
  <c r="AA15" i="3" s="1"/>
  <c r="U194" i="3"/>
  <c r="U54" i="3"/>
  <c r="AA54" i="3" s="1"/>
  <c r="U34" i="3"/>
  <c r="AA34" i="3" s="1"/>
  <c r="U115" i="3"/>
  <c r="V115" i="3"/>
  <c r="U53" i="3"/>
  <c r="AA53" i="3" s="1"/>
  <c r="U196" i="3"/>
  <c r="U116" i="3"/>
  <c r="AA116" i="3"/>
  <c r="U38" i="3"/>
  <c r="AA38" i="3"/>
  <c r="U99" i="3"/>
  <c r="U100" i="3"/>
  <c r="U193" i="3"/>
  <c r="U101" i="3"/>
  <c r="AA101" i="3" s="1"/>
  <c r="U31" i="3"/>
  <c r="AA31" i="3" s="1"/>
  <c r="U69" i="3"/>
  <c r="AA69" i="3" s="1"/>
  <c r="U65" i="3"/>
  <c r="AA65" i="3"/>
  <c r="U183" i="3"/>
  <c r="V183" i="3"/>
  <c r="U176" i="3"/>
  <c r="U95" i="3"/>
  <c r="AA95" i="3" s="1"/>
  <c r="U121" i="3"/>
  <c r="U10" i="3"/>
  <c r="AA10" i="3"/>
  <c r="U83" i="3"/>
  <c r="U56" i="3"/>
  <c r="V56" i="3" s="1"/>
  <c r="U151" i="3"/>
  <c r="U153" i="3"/>
  <c r="U14" i="3"/>
  <c r="AA14" i="3"/>
  <c r="U114" i="3"/>
  <c r="V114" i="3" s="1"/>
  <c r="U89" i="3"/>
  <c r="U21" i="3"/>
  <c r="U160" i="3"/>
  <c r="U155" i="3"/>
  <c r="AA155" i="3"/>
  <c r="U201" i="3"/>
  <c r="AA201" i="3" s="1"/>
  <c r="U190" i="3"/>
  <c r="AA190" i="3" s="1"/>
  <c r="U110" i="3"/>
  <c r="U45" i="3"/>
  <c r="V45" i="3"/>
  <c r="U195" i="3"/>
  <c r="U7" i="3"/>
  <c r="AA7" i="3" s="1"/>
  <c r="U108" i="3"/>
  <c r="U75" i="3"/>
  <c r="AA75" i="3" s="1"/>
  <c r="U191" i="3"/>
  <c r="V191" i="3" s="1"/>
  <c r="U97" i="3"/>
  <c r="U50" i="3"/>
  <c r="U169" i="3"/>
  <c r="AA169" i="3"/>
  <c r="U91" i="3"/>
  <c r="AA91" i="3"/>
  <c r="U152" i="3"/>
  <c r="V152" i="3" s="1"/>
  <c r="U18" i="3"/>
  <c r="AA18" i="3" s="1"/>
  <c r="U182" i="3"/>
  <c r="V182" i="3" s="1"/>
  <c r="U81" i="3"/>
  <c r="AA81" i="3" s="1"/>
  <c r="U146" i="3"/>
  <c r="AA146" i="3" s="1"/>
  <c r="U12" i="3"/>
  <c r="AA12" i="3"/>
  <c r="U172" i="3"/>
  <c r="V172" i="3" s="1"/>
  <c r="AA172" i="3"/>
  <c r="U186" i="3"/>
  <c r="V186" i="3"/>
  <c r="AA186" i="3"/>
  <c r="U171" i="3"/>
  <c r="U92" i="3"/>
  <c r="V92" i="3" s="1"/>
  <c r="U80" i="3"/>
  <c r="AA80" i="3" s="1"/>
  <c r="U181" i="3"/>
  <c r="AA181" i="3"/>
  <c r="U43" i="3"/>
  <c r="AA43" i="3" s="1"/>
  <c r="U203" i="3"/>
  <c r="V203" i="3" s="1"/>
  <c r="D118" i="4"/>
  <c r="C119" i="10" s="1"/>
  <c r="AA76" i="3"/>
  <c r="I16" i="3"/>
  <c r="H16" i="3"/>
  <c r="O16" i="3"/>
  <c r="F16" i="3"/>
  <c r="J16" i="3"/>
  <c r="AB16" i="3"/>
  <c r="P16" i="3"/>
  <c r="K16" i="3"/>
  <c r="L16" i="3" s="1"/>
  <c r="Q16" i="3"/>
  <c r="R16" i="3"/>
  <c r="W16" i="3"/>
  <c r="X16" i="3"/>
  <c r="D52" i="4"/>
  <c r="C53" i="10" s="1"/>
  <c r="G140" i="10"/>
  <c r="D60" i="4"/>
  <c r="C61" i="10"/>
  <c r="B48" i="4"/>
  <c r="C48" i="4"/>
  <c r="E48" i="4" s="1"/>
  <c r="B64" i="4"/>
  <c r="C64" i="4"/>
  <c r="B83" i="4"/>
  <c r="C83" i="4" s="1"/>
  <c r="A83" i="4" s="1"/>
  <c r="B42" i="4"/>
  <c r="C42" i="4" s="1"/>
  <c r="A42" i="4"/>
  <c r="B82" i="4"/>
  <c r="C82" i="4" s="1"/>
  <c r="D82" i="4" s="1"/>
  <c r="B116" i="4"/>
  <c r="C116" i="4" s="1"/>
  <c r="B102" i="4"/>
  <c r="C102" i="4" s="1"/>
  <c r="A102" i="4" s="1"/>
  <c r="B74" i="4"/>
  <c r="C74" i="4" s="1"/>
  <c r="E74" i="4"/>
  <c r="B122" i="4"/>
  <c r="C122" i="4"/>
  <c r="B14" i="4"/>
  <c r="B132" i="4"/>
  <c r="C132" i="4" s="1"/>
  <c r="H132" i="4" s="1"/>
  <c r="B149" i="4"/>
  <c r="C149" i="4" s="1"/>
  <c r="B158" i="4"/>
  <c r="C158" i="4" s="1"/>
  <c r="B100" i="4"/>
  <c r="C100" i="4" s="1"/>
  <c r="A100" i="4"/>
  <c r="B189" i="4"/>
  <c r="C189" i="4" s="1"/>
  <c r="B47" i="4"/>
  <c r="C47" i="4" s="1"/>
  <c r="B73" i="4"/>
  <c r="C73" i="4" s="1"/>
  <c r="B140" i="4"/>
  <c r="C140" i="4"/>
  <c r="B84" i="4"/>
  <c r="C84" i="4" s="1"/>
  <c r="B147" i="4"/>
  <c r="C147" i="4" s="1"/>
  <c r="B134" i="4"/>
  <c r="C134" i="4"/>
  <c r="E134" i="4" s="1"/>
  <c r="B205" i="4"/>
  <c r="C205" i="4" s="1"/>
  <c r="B57" i="4"/>
  <c r="C57" i="4" s="1"/>
  <c r="B72" i="4"/>
  <c r="C72" i="4" s="1"/>
  <c r="E72" i="4" s="1"/>
  <c r="B129" i="4"/>
  <c r="C129" i="4"/>
  <c r="H183" i="4"/>
  <c r="B78" i="4"/>
  <c r="C78" i="4" s="1"/>
  <c r="D78" i="4" s="1"/>
  <c r="C79" i="10" s="1"/>
  <c r="B119" i="4"/>
  <c r="C119" i="4" s="1"/>
  <c r="B144" i="4"/>
  <c r="C144" i="4" s="1"/>
  <c r="B173" i="4"/>
  <c r="C173" i="4" s="1"/>
  <c r="A173" i="4" s="1"/>
  <c r="B105" i="4"/>
  <c r="C105" i="4"/>
  <c r="B125" i="4"/>
  <c r="C125" i="4" s="1"/>
  <c r="B46" i="4"/>
  <c r="C46" i="4" s="1"/>
  <c r="B86" i="4"/>
  <c r="C86" i="4" s="1"/>
  <c r="F86" i="4" s="1"/>
  <c r="B156" i="4"/>
  <c r="C156" i="4" s="1"/>
  <c r="B110" i="4"/>
  <c r="C110" i="4"/>
  <c r="B37" i="4"/>
  <c r="C37" i="4" s="1"/>
  <c r="B91" i="4"/>
  <c r="C91" i="4" s="1"/>
  <c r="E91" i="4" s="1"/>
  <c r="B56" i="4"/>
  <c r="C56" i="4" s="1"/>
  <c r="B26" i="4"/>
  <c r="C26" i="4" s="1"/>
  <c r="A26" i="4" s="1"/>
  <c r="B95" i="4"/>
  <c r="C95" i="4" s="1"/>
  <c r="B55" i="4"/>
  <c r="C55" i="4"/>
  <c r="B18" i="4"/>
  <c r="C18" i="4"/>
  <c r="B120" i="4"/>
  <c r="C120" i="4" s="1"/>
  <c r="B93" i="4"/>
  <c r="C93" i="4" s="1"/>
  <c r="D93" i="4"/>
  <c r="C94" i="10" s="1"/>
  <c r="B85" i="4"/>
  <c r="C85" i="4"/>
  <c r="H85" i="4" s="1"/>
  <c r="B192" i="4"/>
  <c r="C192" i="4"/>
  <c r="B203" i="4"/>
  <c r="C203" i="4"/>
  <c r="A203" i="4" s="1"/>
  <c r="B188" i="4"/>
  <c r="C188" i="4" s="1"/>
  <c r="B200" i="4"/>
  <c r="C200" i="4" s="1"/>
  <c r="V153" i="3"/>
  <c r="V134" i="3"/>
  <c r="V125" i="3"/>
  <c r="V113" i="3"/>
  <c r="V111" i="3"/>
  <c r="V76" i="3"/>
  <c r="V59" i="3"/>
  <c r="V91" i="3"/>
  <c r="V93" i="3"/>
  <c r="V181" i="3"/>
  <c r="V41" i="3"/>
  <c r="V38" i="3"/>
  <c r="V34" i="3"/>
  <c r="V26" i="3"/>
  <c r="V18" i="3"/>
  <c r="V75" i="3"/>
  <c r="V69" i="3"/>
  <c r="F61" i="4"/>
  <c r="E61" i="4"/>
  <c r="D61" i="4"/>
  <c r="C62" i="10" s="1"/>
  <c r="V192" i="3"/>
  <c r="A181" i="4"/>
  <c r="G182" i="10" s="1"/>
  <c r="D181" i="4"/>
  <c r="C182" i="10" s="1"/>
  <c r="F181" i="4"/>
  <c r="V32" i="3"/>
  <c r="V67" i="3"/>
  <c r="A66" i="4"/>
  <c r="S204" i="3"/>
  <c r="N204" i="3"/>
  <c r="N203" i="3"/>
  <c r="Z203" i="3" s="1"/>
  <c r="S203" i="3"/>
  <c r="N198" i="3"/>
  <c r="Z198" i="3"/>
  <c r="S198" i="3"/>
  <c r="V198" i="3"/>
  <c r="N197" i="3"/>
  <c r="Z197" i="3"/>
  <c r="S197" i="3"/>
  <c r="S178" i="3"/>
  <c r="N178" i="3"/>
  <c r="Z178" i="3"/>
  <c r="N177" i="3"/>
  <c r="Z177" i="3"/>
  <c r="S174" i="3"/>
  <c r="N174" i="3"/>
  <c r="Z174" i="3" s="1"/>
  <c r="S173" i="3"/>
  <c r="N173" i="3"/>
  <c r="S170" i="3"/>
  <c r="N170" i="3"/>
  <c r="Z170" i="3" s="1"/>
  <c r="N169" i="3"/>
  <c r="S169" i="3"/>
  <c r="V169" i="3"/>
  <c r="N168" i="3"/>
  <c r="S168" i="3"/>
  <c r="S165" i="3"/>
  <c r="N165" i="3"/>
  <c r="S162" i="3"/>
  <c r="N162" i="3"/>
  <c r="N157" i="3"/>
  <c r="S157" i="3"/>
  <c r="S147" i="3"/>
  <c r="N147" i="3"/>
  <c r="S133" i="3"/>
  <c r="N133" i="3"/>
  <c r="N120" i="3"/>
  <c r="Z120" i="3"/>
  <c r="V120" i="3"/>
  <c r="S110" i="3"/>
  <c r="N110" i="3"/>
  <c r="V110" i="3"/>
  <c r="S109" i="3"/>
  <c r="N109" i="3"/>
  <c r="Z109" i="3" s="1"/>
  <c r="V109" i="3"/>
  <c r="S108" i="3"/>
  <c r="N108" i="3"/>
  <c r="N101" i="3"/>
  <c r="Z101" i="3" s="1"/>
  <c r="S101" i="3"/>
  <c r="V101" i="3"/>
  <c r="N100" i="3"/>
  <c r="Z100" i="3" s="1"/>
  <c r="N96" i="3"/>
  <c r="Z96" i="3"/>
  <c r="S96" i="3"/>
  <c r="N87" i="3"/>
  <c r="Z87" i="3" s="1"/>
  <c r="S87" i="3"/>
  <c r="S85" i="3"/>
  <c r="N85" i="3"/>
  <c r="Z85" i="3"/>
  <c r="Z80" i="3"/>
  <c r="S80" i="3"/>
  <c r="V80" i="3"/>
  <c r="N31" i="3"/>
  <c r="S31" i="3"/>
  <c r="V31" i="3"/>
  <c r="N206" i="3"/>
  <c r="S206" i="3"/>
  <c r="N202" i="3"/>
  <c r="S202" i="3"/>
  <c r="N194" i="3"/>
  <c r="N193" i="3"/>
  <c r="S193" i="3"/>
  <c r="S176" i="3"/>
  <c r="N176" i="3"/>
  <c r="V176" i="3"/>
  <c r="N171" i="3"/>
  <c r="S171" i="3"/>
  <c r="V171" i="3"/>
  <c r="S164" i="3"/>
  <c r="N164" i="3"/>
  <c r="S163" i="3"/>
  <c r="N163" i="3"/>
  <c r="S160" i="3"/>
  <c r="N160" i="3"/>
  <c r="N159" i="3"/>
  <c r="Z159" i="3"/>
  <c r="S159" i="3"/>
  <c r="N156" i="3"/>
  <c r="S156" i="3"/>
  <c r="N141" i="3"/>
  <c r="Z141" i="3"/>
  <c r="S141" i="3"/>
  <c r="S139" i="3"/>
  <c r="N139" i="3"/>
  <c r="N138" i="3"/>
  <c r="Z138" i="3" s="1"/>
  <c r="V138" i="3"/>
  <c r="N135" i="3"/>
  <c r="S135" i="3"/>
  <c r="S116" i="3"/>
  <c r="V116" i="3"/>
  <c r="S107" i="3"/>
  <c r="N107" i="3"/>
  <c r="Z107" i="3" s="1"/>
  <c r="V107" i="3"/>
  <c r="S104" i="3"/>
  <c r="N104" i="3"/>
  <c r="V104" i="3"/>
  <c r="N102" i="3"/>
  <c r="S102" i="3"/>
  <c r="V102" i="3"/>
  <c r="S99" i="3"/>
  <c r="N99" i="3"/>
  <c r="V99" i="3"/>
  <c r="S98" i="3"/>
  <c r="N98" i="3"/>
  <c r="Z98" i="3"/>
  <c r="V98" i="3"/>
  <c r="S97" i="3"/>
  <c r="N97" i="3"/>
  <c r="V97" i="3"/>
  <c r="N95" i="3"/>
  <c r="S95" i="3"/>
  <c r="V95" i="3"/>
  <c r="N78" i="3"/>
  <c r="Z78" i="3" s="1"/>
  <c r="S78" i="3"/>
  <c r="V78" i="3"/>
  <c r="S73" i="3"/>
  <c r="N73" i="3"/>
  <c r="N72" i="3"/>
  <c r="Z72" i="3"/>
  <c r="S72" i="3"/>
  <c r="V72" i="3"/>
  <c r="N53" i="3"/>
  <c r="Z53" i="3"/>
  <c r="V53" i="3"/>
  <c r="N45" i="3"/>
  <c r="Z45" i="3"/>
  <c r="S45" i="3"/>
  <c r="N42" i="3"/>
  <c r="Z42" i="3" s="1"/>
  <c r="V42" i="3"/>
  <c r="N39" i="3"/>
  <c r="Z39" i="3" s="1"/>
  <c r="S39" i="3"/>
  <c r="V39" i="3"/>
  <c r="N35" i="3"/>
  <c r="Z35" i="3"/>
  <c r="S35" i="3"/>
  <c r="N25" i="3"/>
  <c r="Z25" i="3"/>
  <c r="S25" i="3"/>
  <c r="V25" i="3"/>
  <c r="S24" i="3"/>
  <c r="E106" i="4"/>
  <c r="F106" i="4"/>
  <c r="H106" i="4"/>
  <c r="N201" i="3"/>
  <c r="Z201" i="3"/>
  <c r="S201" i="3"/>
  <c r="V201" i="3"/>
  <c r="S200" i="3"/>
  <c r="N200" i="3"/>
  <c r="Z200" i="3"/>
  <c r="V200" i="3"/>
  <c r="S199" i="3"/>
  <c r="N199" i="3"/>
  <c r="S196" i="3"/>
  <c r="N196" i="3"/>
  <c r="V196" i="3"/>
  <c r="S191" i="3"/>
  <c r="N191" i="3"/>
  <c r="N175" i="3"/>
  <c r="S175" i="3"/>
  <c r="S172" i="3"/>
  <c r="N172" i="3"/>
  <c r="Z172" i="3"/>
  <c r="S167" i="3"/>
  <c r="N167" i="3"/>
  <c r="S166" i="3"/>
  <c r="N166" i="3"/>
  <c r="Z166" i="3" s="1"/>
  <c r="S161" i="3"/>
  <c r="N161" i="3"/>
  <c r="S158" i="3"/>
  <c r="N158" i="3"/>
  <c r="N155" i="3"/>
  <c r="S155" i="3"/>
  <c r="V155" i="3"/>
  <c r="S154" i="3"/>
  <c r="N150" i="3"/>
  <c r="S150" i="3"/>
  <c r="S146" i="3"/>
  <c r="V146" i="3"/>
  <c r="S136" i="3"/>
  <c r="N136" i="3"/>
  <c r="Z136" i="3" s="1"/>
  <c r="V136" i="3"/>
  <c r="N131" i="3"/>
  <c r="S131" i="3"/>
  <c r="S127" i="3"/>
  <c r="N127" i="3"/>
  <c r="Z127" i="3" s="1"/>
  <c r="V127" i="3"/>
  <c r="S126" i="3"/>
  <c r="N126" i="3"/>
  <c r="S124" i="3"/>
  <c r="N124" i="3"/>
  <c r="S123" i="3"/>
  <c r="N123" i="3"/>
  <c r="Z123" i="3" s="1"/>
  <c r="S122" i="3"/>
  <c r="V122" i="3"/>
  <c r="N122" i="3"/>
  <c r="S121" i="3"/>
  <c r="N121" i="3"/>
  <c r="N119" i="3"/>
  <c r="Z119" i="3" s="1"/>
  <c r="S119" i="3"/>
  <c r="V119" i="3"/>
  <c r="S114" i="3"/>
  <c r="N114" i="3"/>
  <c r="Z114" i="3" s="1"/>
  <c r="S112" i="3"/>
  <c r="N112" i="3"/>
  <c r="S84" i="3"/>
  <c r="N84" i="3"/>
  <c r="S77" i="3"/>
  <c r="N77" i="3"/>
  <c r="S58" i="3"/>
  <c r="N58" i="3"/>
  <c r="S43" i="3"/>
  <c r="N43" i="3"/>
  <c r="Z43" i="3"/>
  <c r="V43" i="3"/>
  <c r="V81" i="3"/>
  <c r="V195" i="3"/>
  <c r="V33" i="3"/>
  <c r="V159" i="3"/>
  <c r="S59" i="3"/>
  <c r="N59" i="3"/>
  <c r="Z59" i="3"/>
  <c r="S57" i="3"/>
  <c r="N57" i="3"/>
  <c r="S56" i="3"/>
  <c r="N56" i="3"/>
  <c r="N52" i="3"/>
  <c r="S52" i="3"/>
  <c r="N49" i="3"/>
  <c r="S49" i="3"/>
  <c r="N48" i="3"/>
  <c r="Z48" i="3"/>
  <c r="S48" i="3"/>
  <c r="N46" i="3"/>
  <c r="S46" i="3"/>
  <c r="S44" i="3"/>
  <c r="N44" i="3"/>
  <c r="S40" i="3"/>
  <c r="N40" i="3"/>
  <c r="S37" i="3"/>
  <c r="N37" i="3"/>
  <c r="N34" i="3"/>
  <c r="Z34" i="3" s="1"/>
  <c r="S34" i="3"/>
  <c r="S33" i="3"/>
  <c r="N33" i="3"/>
  <c r="Z33" i="3" s="1"/>
  <c r="S32" i="3"/>
  <c r="N32" i="3"/>
  <c r="Z32" i="3" s="1"/>
  <c r="S30" i="3"/>
  <c r="N30" i="3"/>
  <c r="N26" i="3"/>
  <c r="Z26" i="3" s="1"/>
  <c r="S26" i="3"/>
  <c r="S23" i="3"/>
  <c r="N23" i="3"/>
  <c r="Z23" i="3" s="1"/>
  <c r="N22" i="3"/>
  <c r="S22" i="3"/>
  <c r="S21" i="3"/>
  <c r="N21" i="3"/>
  <c r="N17" i="3"/>
  <c r="S17" i="3"/>
  <c r="S42" i="3"/>
  <c r="E82" i="4"/>
  <c r="C83" i="10"/>
  <c r="F82" i="4"/>
  <c r="A48" i="4"/>
  <c r="H42" i="4"/>
  <c r="A86" i="4"/>
  <c r="E86" i="4"/>
  <c r="A93" i="4"/>
  <c r="A202" i="4"/>
  <c r="D202" i="4"/>
  <c r="C203" i="10" s="1"/>
  <c r="E202" i="4"/>
  <c r="F202" i="4"/>
  <c r="S137" i="3"/>
  <c r="N137" i="3"/>
  <c r="S134" i="3"/>
  <c r="N134" i="3"/>
  <c r="Z134" i="3" s="1"/>
  <c r="S86" i="3"/>
  <c r="N86" i="3"/>
  <c r="N83" i="3"/>
  <c r="S83" i="3"/>
  <c r="N82" i="3"/>
  <c r="S82" i="3"/>
  <c r="N81" i="3"/>
  <c r="Z81" i="3" s="1"/>
  <c r="S81" i="3"/>
  <c r="S79" i="3"/>
  <c r="N79" i="3"/>
  <c r="N75" i="3"/>
  <c r="Z75" i="3" s="1"/>
  <c r="S75" i="3"/>
  <c r="S74" i="3"/>
  <c r="S71" i="3"/>
  <c r="N71" i="3"/>
  <c r="S70" i="3"/>
  <c r="N70" i="3"/>
  <c r="N69" i="3"/>
  <c r="Z69" i="3"/>
  <c r="S69" i="3"/>
  <c r="S68" i="3"/>
  <c r="N68" i="3"/>
  <c r="Z68" i="3" s="1"/>
  <c r="N67" i="3"/>
  <c r="Z67" i="3"/>
  <c r="S67" i="3"/>
  <c r="Z160" i="3"/>
  <c r="N66" i="3"/>
  <c r="Z66" i="3"/>
  <c r="S66" i="3"/>
  <c r="V66" i="3"/>
  <c r="N65" i="3"/>
  <c r="Z65" i="3" s="1"/>
  <c r="S65" i="3"/>
  <c r="V65" i="3"/>
  <c r="N64" i="3"/>
  <c r="Z64" i="3"/>
  <c r="S64" i="3"/>
  <c r="V64" i="3"/>
  <c r="S63" i="3"/>
  <c r="N63" i="3"/>
  <c r="S62" i="3"/>
  <c r="N62" i="3"/>
  <c r="A121" i="4"/>
  <c r="F121" i="4"/>
  <c r="E17" i="4"/>
  <c r="H17" i="4"/>
  <c r="S145" i="3"/>
  <c r="N145" i="3"/>
  <c r="Z145" i="3"/>
  <c r="N144" i="3"/>
  <c r="S144" i="3"/>
  <c r="S143" i="3"/>
  <c r="N143" i="3"/>
  <c r="S142" i="3"/>
  <c r="N142" i="3"/>
  <c r="Z142" i="3"/>
  <c r="S140" i="3"/>
  <c r="N140" i="3"/>
  <c r="S94" i="3"/>
  <c r="N94" i="3"/>
  <c r="N93" i="3"/>
  <c r="Z93" i="3" s="1"/>
  <c r="S93" i="3"/>
  <c r="N90" i="3"/>
  <c r="S90" i="3"/>
  <c r="S88" i="3"/>
  <c r="S20" i="3"/>
  <c r="N20" i="3"/>
  <c r="S19" i="3"/>
  <c r="N19" i="3"/>
  <c r="N18" i="3"/>
  <c r="Z18" i="3"/>
  <c r="S18" i="3"/>
  <c r="N146" i="3"/>
  <c r="Z146" i="3" s="1"/>
  <c r="N195" i="3"/>
  <c r="S195" i="3"/>
  <c r="N192" i="3"/>
  <c r="Z192" i="3" s="1"/>
  <c r="S192" i="3"/>
  <c r="S184" i="3"/>
  <c r="N184" i="3"/>
  <c r="Z184" i="3" s="1"/>
  <c r="S183" i="3"/>
  <c r="N183" i="3"/>
  <c r="Z183" i="3" s="1"/>
  <c r="N180" i="3"/>
  <c r="S180" i="3"/>
  <c r="S179" i="3"/>
  <c r="N179" i="3"/>
  <c r="S115" i="3"/>
  <c r="N115" i="3"/>
  <c r="Z115" i="3"/>
  <c r="S111" i="3"/>
  <c r="N111" i="3"/>
  <c r="Z111" i="3" s="1"/>
  <c r="D121" i="4"/>
  <c r="C122" i="10"/>
  <c r="S194" i="3"/>
  <c r="N47" i="3"/>
  <c r="S47" i="3"/>
  <c r="F133" i="4"/>
  <c r="D133" i="4"/>
  <c r="C134" i="10" s="1"/>
  <c r="A133" i="4"/>
  <c r="F85" i="4"/>
  <c r="H20" i="4"/>
  <c r="D20" i="4"/>
  <c r="C21" i="10"/>
  <c r="N130" i="3"/>
  <c r="S130" i="3"/>
  <c r="S129" i="3"/>
  <c r="N129" i="3"/>
  <c r="S128" i="3"/>
  <c r="N128" i="3"/>
  <c r="Z128" i="3" s="1"/>
  <c r="S106" i="3"/>
  <c r="Z106" i="3"/>
  <c r="S103" i="3"/>
  <c r="N103" i="3"/>
  <c r="F203" i="4"/>
  <c r="D188" i="4"/>
  <c r="C189" i="10" s="1"/>
  <c r="A70" i="4"/>
  <c r="S153" i="3"/>
  <c r="N153" i="3"/>
  <c r="N152" i="3"/>
  <c r="Z152" i="3" s="1"/>
  <c r="S152" i="3"/>
  <c r="N151" i="3"/>
  <c r="S151" i="3"/>
  <c r="N149" i="3"/>
  <c r="S149" i="3"/>
  <c r="S148" i="3"/>
  <c r="N148" i="3"/>
  <c r="Z148" i="3"/>
  <c r="N38" i="3"/>
  <c r="Z38" i="3" s="1"/>
  <c r="S38" i="3"/>
  <c r="S36" i="3"/>
  <c r="D74" i="4"/>
  <c r="C75" i="10" s="1"/>
  <c r="F20" i="4"/>
  <c r="H70" i="4"/>
  <c r="A134" i="4"/>
  <c r="H134" i="4"/>
  <c r="H135" i="4"/>
  <c r="D135" i="4"/>
  <c r="C136" i="10" s="1"/>
  <c r="N186" i="3"/>
  <c r="Z186" i="3" s="1"/>
  <c r="S186" i="3"/>
  <c r="N185" i="3"/>
  <c r="Z185" i="3"/>
  <c r="S185" i="3"/>
  <c r="S182" i="3"/>
  <c r="N182" i="3"/>
  <c r="Z182" i="3" s="1"/>
  <c r="S181" i="3"/>
  <c r="N181" i="3"/>
  <c r="Z181" i="3" s="1"/>
  <c r="N76" i="3"/>
  <c r="Z76" i="3" s="1"/>
  <c r="S76" i="3"/>
  <c r="E181" i="4"/>
  <c r="A61" i="4"/>
  <c r="E78" i="4"/>
  <c r="A17" i="4"/>
  <c r="F135" i="4"/>
  <c r="F134" i="4"/>
  <c r="A20" i="4"/>
  <c r="S177" i="3"/>
  <c r="N154" i="3"/>
  <c r="Z154" i="3" s="1"/>
  <c r="E118" i="4"/>
  <c r="H118" i="4"/>
  <c r="S92" i="3"/>
  <c r="N92" i="3"/>
  <c r="Z92" i="3"/>
  <c r="N91" i="3"/>
  <c r="S91" i="3"/>
  <c r="S89" i="3"/>
  <c r="N89" i="3"/>
  <c r="S51" i="3"/>
  <c r="N51" i="3"/>
  <c r="S50" i="3"/>
  <c r="N50" i="3"/>
  <c r="Z50" i="3"/>
  <c r="S118" i="3"/>
  <c r="N118" i="3"/>
  <c r="N116" i="3"/>
  <c r="Z116" i="3"/>
  <c r="B71" i="4"/>
  <c r="C71" i="4" s="1"/>
  <c r="F71" i="4" s="1"/>
  <c r="B166" i="4"/>
  <c r="C166" i="4"/>
  <c r="F166" i="4" s="1"/>
  <c r="B44" i="4"/>
  <c r="C44" i="4"/>
  <c r="B155" i="4"/>
  <c r="C155" i="4"/>
  <c r="B196" i="4"/>
  <c r="C196" i="4" s="1"/>
  <c r="D196" i="4" s="1"/>
  <c r="C197" i="10" s="1"/>
  <c r="B40" i="4"/>
  <c r="C40" i="4"/>
  <c r="B34" i="4"/>
  <c r="C34" i="4" s="1"/>
  <c r="B76" i="4"/>
  <c r="C76" i="4" s="1"/>
  <c r="B177" i="4"/>
  <c r="C177" i="4"/>
  <c r="B161" i="4"/>
  <c r="C161" i="4" s="1"/>
  <c r="B117" i="4"/>
  <c r="C117" i="4"/>
  <c r="B127" i="4"/>
  <c r="C127" i="4" s="1"/>
  <c r="B77" i="4"/>
  <c r="C77" i="4"/>
  <c r="B11" i="4"/>
  <c r="B175" i="4"/>
  <c r="C175" i="4" s="1"/>
  <c r="B23" i="4"/>
  <c r="C23" i="4" s="1"/>
  <c r="A23" i="4" s="1"/>
  <c r="B90" i="4"/>
  <c r="C90" i="4" s="1"/>
  <c r="B167" i="4"/>
  <c r="C167" i="4" s="1"/>
  <c r="B113" i="4"/>
  <c r="C113" i="4"/>
  <c r="B194" i="4"/>
  <c r="C194" i="4" s="1"/>
  <c r="B184" i="4"/>
  <c r="C184" i="4" s="1"/>
  <c r="B179" i="4"/>
  <c r="C179" i="4" s="1"/>
  <c r="B131" i="4"/>
  <c r="C131" i="4" s="1"/>
  <c r="B195" i="4"/>
  <c r="C195" i="4"/>
  <c r="B171" i="4"/>
  <c r="C171" i="4" s="1"/>
  <c r="B7" i="4"/>
  <c r="B123" i="4"/>
  <c r="C123" i="4"/>
  <c r="B25" i="4"/>
  <c r="C25" i="4" s="1"/>
  <c r="B32" i="4"/>
  <c r="C32" i="4" s="1"/>
  <c r="B29" i="4"/>
  <c r="C29" i="4"/>
  <c r="B81" i="4"/>
  <c r="C81" i="4" s="1"/>
  <c r="B201" i="4"/>
  <c r="C201" i="4" s="1"/>
  <c r="A201" i="4" s="1"/>
  <c r="B154" i="4"/>
  <c r="C154" i="4" s="1"/>
  <c r="B103" i="4"/>
  <c r="C103" i="4"/>
  <c r="B174" i="4"/>
  <c r="C174" i="4" s="1"/>
  <c r="B79" i="4"/>
  <c r="C79" i="4" s="1"/>
  <c r="A79" i="4" s="1"/>
  <c r="B15" i="4"/>
  <c r="C15" i="4"/>
  <c r="B157" i="4"/>
  <c r="C157" i="4" s="1"/>
  <c r="B153" i="4"/>
  <c r="C153" i="4" s="1"/>
  <c r="B36" i="4"/>
  <c r="C36" i="4" s="1"/>
  <c r="B193" i="4"/>
  <c r="C193" i="4"/>
  <c r="B10" i="2"/>
  <c r="B185" i="4"/>
  <c r="C185" i="4" s="1"/>
  <c r="B28" i="4"/>
  <c r="C28" i="4"/>
  <c r="B169" i="4"/>
  <c r="C169" i="4" s="1"/>
  <c r="B114" i="4"/>
  <c r="C114" i="4" s="1"/>
  <c r="H114" i="4" s="1"/>
  <c r="B176" i="4"/>
  <c r="C176" i="4"/>
  <c r="D176" i="4" s="1"/>
  <c r="C177" i="10" s="1"/>
  <c r="B191" i="4"/>
  <c r="C191" i="4" s="1"/>
  <c r="B94" i="4"/>
  <c r="C94" i="4" s="1"/>
  <c r="B137" i="4"/>
  <c r="C137" i="4"/>
  <c r="B112" i="4"/>
  <c r="C112" i="4" s="1"/>
  <c r="B31" i="4"/>
  <c r="C31" i="4" s="1"/>
  <c r="A31" i="4" s="1"/>
  <c r="B8" i="4"/>
  <c r="B96" i="4"/>
  <c r="C96" i="4" s="1"/>
  <c r="B88" i="4"/>
  <c r="C88" i="4" s="1"/>
  <c r="B108" i="4"/>
  <c r="C108" i="4" s="1"/>
  <c r="B27" i="4"/>
  <c r="C27" i="4" s="1"/>
  <c r="B138" i="4"/>
  <c r="C138" i="4" s="1"/>
  <c r="B12" i="4"/>
  <c r="B58" i="4"/>
  <c r="C58" i="4" s="1"/>
  <c r="B136" i="4"/>
  <c r="C136" i="4" s="1"/>
  <c r="B143" i="4"/>
  <c r="C143" i="4" s="1"/>
  <c r="B104" i="4"/>
  <c r="C104" i="4"/>
  <c r="B159" i="4"/>
  <c r="C159" i="4" s="1"/>
  <c r="B128" i="4"/>
  <c r="C128" i="4" s="1"/>
  <c r="B59" i="4"/>
  <c r="C59" i="4"/>
  <c r="B63" i="4"/>
  <c r="C63" i="4" s="1"/>
  <c r="B168" i="4"/>
  <c r="C168" i="4" s="1"/>
  <c r="F168" i="4" s="1"/>
  <c r="B145" i="4"/>
  <c r="C145" i="4"/>
  <c r="B75" i="4"/>
  <c r="C75" i="4" s="1"/>
  <c r="E75" i="4" s="1"/>
  <c r="B142" i="4"/>
  <c r="C142" i="4" s="1"/>
  <c r="B38" i="4"/>
  <c r="C38" i="4" s="1"/>
  <c r="B199" i="4"/>
  <c r="C199" i="4" s="1"/>
  <c r="B68" i="4"/>
  <c r="C68" i="4"/>
  <c r="B151" i="4"/>
  <c r="C151" i="4" s="1"/>
  <c r="B33" i="4"/>
  <c r="C33" i="4" s="1"/>
  <c r="B54" i="4"/>
  <c r="C54" i="4" s="1"/>
  <c r="B198" i="4"/>
  <c r="C198" i="4" s="1"/>
  <c r="A198" i="4" s="1"/>
  <c r="B65" i="4"/>
  <c r="C65" i="4"/>
  <c r="B180" i="4"/>
  <c r="C180" i="4" s="1"/>
  <c r="B97" i="4"/>
  <c r="C97" i="4" s="1"/>
  <c r="B186" i="4"/>
  <c r="C186" i="4" s="1"/>
  <c r="A5" i="15"/>
  <c r="A6" i="15" s="1"/>
  <c r="B19" i="4"/>
  <c r="C19" i="4" s="1"/>
  <c r="F19" i="4" s="1"/>
  <c r="B45" i="4"/>
  <c r="C45" i="4"/>
  <c r="B164" i="4"/>
  <c r="C164" i="4" s="1"/>
  <c r="B87" i="4"/>
  <c r="C87" i="4" s="1"/>
  <c r="B53" i="4"/>
  <c r="C53" i="4" s="1"/>
  <c r="B182" i="4"/>
  <c r="C182" i="4"/>
  <c r="E182" i="4" s="1"/>
  <c r="B170" i="4"/>
  <c r="C170" i="4" s="1"/>
  <c r="B30" i="4"/>
  <c r="C30" i="4"/>
  <c r="B99" i="4"/>
  <c r="C99" i="4" s="1"/>
  <c r="B98" i="4"/>
  <c r="C98" i="4" s="1"/>
  <c r="B162" i="4"/>
  <c r="C162" i="4"/>
  <c r="Z2" i="3"/>
  <c r="W6" i="8" s="1"/>
  <c r="B24" i="4"/>
  <c r="C24" i="4" s="1"/>
  <c r="D24" i="4" s="1"/>
  <c r="B148" i="4"/>
  <c r="C148" i="4" s="1"/>
  <c r="B80" i="4"/>
  <c r="C80" i="4"/>
  <c r="B22" i="4"/>
  <c r="C22" i="4" s="1"/>
  <c r="H22" i="4" s="1"/>
  <c r="B89" i="4"/>
  <c r="C89" i="4" s="1"/>
  <c r="B51" i="4"/>
  <c r="C51" i="4" s="1"/>
  <c r="B172" i="4"/>
  <c r="C172" i="4" s="1"/>
  <c r="B141" i="4"/>
  <c r="C141" i="4" s="1"/>
  <c r="B41" i="4"/>
  <c r="C41" i="4" s="1"/>
  <c r="E41" i="4" s="1"/>
  <c r="N132" i="3"/>
  <c r="Z132" i="3" s="1"/>
  <c r="S132" i="3"/>
  <c r="D147" i="4"/>
  <c r="C148" i="10" s="1"/>
  <c r="A147" i="4"/>
  <c r="D204" i="4"/>
  <c r="C205" i="10" s="1"/>
  <c r="F204" i="4"/>
  <c r="E204" i="4"/>
  <c r="A204" i="4"/>
  <c r="H204" i="4"/>
  <c r="S190" i="3"/>
  <c r="N190" i="3"/>
  <c r="Z190" i="3" s="1"/>
  <c r="V190" i="3"/>
  <c r="S189" i="3"/>
  <c r="N189" i="3"/>
  <c r="Z189" i="3" s="1"/>
  <c r="S188" i="3"/>
  <c r="N188" i="3"/>
  <c r="Z188" i="3" s="1"/>
  <c r="V188" i="3"/>
  <c r="N187" i="3"/>
  <c r="S187" i="3"/>
  <c r="S55" i="3"/>
  <c r="N55" i="3"/>
  <c r="Z55" i="3"/>
  <c r="N54" i="3"/>
  <c r="Z54" i="3" s="1"/>
  <c r="S54" i="3"/>
  <c r="S41" i="3"/>
  <c r="N41" i="3"/>
  <c r="Z41" i="3" s="1"/>
  <c r="S29" i="3"/>
  <c r="S28" i="3"/>
  <c r="N28" i="3"/>
  <c r="Z28" i="3" s="1"/>
  <c r="V28" i="3"/>
  <c r="N27" i="3"/>
  <c r="S27" i="3"/>
  <c r="V55" i="3"/>
  <c r="N29" i="3"/>
  <c r="V54" i="3"/>
  <c r="D48" i="4"/>
  <c r="C49" i="10" s="1"/>
  <c r="F48" i="4"/>
  <c r="H48" i="4"/>
  <c r="N117" i="3"/>
  <c r="S117" i="3"/>
  <c r="N105" i="3"/>
  <c r="S105" i="3"/>
  <c r="D85" i="4"/>
  <c r="C86" i="10" s="1"/>
  <c r="U205" i="3"/>
  <c r="U74" i="3"/>
  <c r="U156" i="3"/>
  <c r="Z156" i="3" s="1"/>
  <c r="N205" i="3"/>
  <c r="S205" i="3"/>
  <c r="N61" i="3"/>
  <c r="S61" i="3"/>
  <c r="S60" i="3"/>
  <c r="N60" i="3"/>
  <c r="D70" i="4"/>
  <c r="C71" i="10"/>
  <c r="N125" i="3"/>
  <c r="Z125" i="3" s="1"/>
  <c r="S125" i="3"/>
  <c r="N113" i="3"/>
  <c r="Z113" i="3"/>
  <c r="S113" i="3"/>
  <c r="U162" i="7"/>
  <c r="U85" i="7"/>
  <c r="U56" i="7"/>
  <c r="U45" i="5"/>
  <c r="U43" i="5"/>
  <c r="O14" i="8"/>
  <c r="U176" i="7"/>
  <c r="U151" i="7"/>
  <c r="U94" i="7"/>
  <c r="U199" i="5"/>
  <c r="U185" i="5"/>
  <c r="U182" i="5"/>
  <c r="U184" i="5"/>
  <c r="U151" i="5"/>
  <c r="U150" i="5"/>
  <c r="U78" i="5"/>
  <c r="U80" i="5"/>
  <c r="U53" i="5"/>
  <c r="U41" i="5"/>
  <c r="P18" i="8"/>
  <c r="U199" i="7"/>
  <c r="U201" i="7"/>
  <c r="U90" i="5"/>
  <c r="U87" i="5"/>
  <c r="U88" i="5"/>
  <c r="U49" i="5"/>
  <c r="U51" i="5"/>
  <c r="U26" i="5"/>
  <c r="U129" i="7"/>
  <c r="U128" i="7"/>
  <c r="U115" i="7"/>
  <c r="U114" i="7"/>
  <c r="U112" i="7"/>
  <c r="U175" i="5"/>
  <c r="U174" i="5"/>
  <c r="U125" i="5"/>
  <c r="U123" i="5"/>
  <c r="U12" i="5"/>
  <c r="A57" i="5"/>
  <c r="A31" i="5"/>
  <c r="H31" i="5" s="1"/>
  <c r="A153" i="5"/>
  <c r="Y153" i="5" s="1"/>
  <c r="A149" i="5"/>
  <c r="Z149" i="5" s="1"/>
  <c r="A132" i="5"/>
  <c r="K132" i="5" s="1"/>
  <c r="A96" i="5"/>
  <c r="K96" i="5" s="1"/>
  <c r="A114" i="5"/>
  <c r="A42" i="5"/>
  <c r="I42" i="5" s="1"/>
  <c r="A58" i="5"/>
  <c r="C58" i="5" s="1"/>
  <c r="A192" i="5"/>
  <c r="I192" i="5" s="1"/>
  <c r="AA192" i="5" s="1"/>
  <c r="A67" i="5"/>
  <c r="B67" i="5" s="1"/>
  <c r="A86" i="5"/>
  <c r="D86" i="5" s="1"/>
  <c r="A94" i="5"/>
  <c r="I94" i="5" s="1"/>
  <c r="AA94" i="5" s="1"/>
  <c r="A127" i="5"/>
  <c r="G127" i="5" s="1"/>
  <c r="A109" i="5"/>
  <c r="I109" i="5" s="1"/>
  <c r="AA109" i="5" s="1"/>
  <c r="A167" i="5"/>
  <c r="S167" i="5" s="1"/>
  <c r="A139" i="5"/>
  <c r="Y139" i="5" s="1"/>
  <c r="A198" i="5"/>
  <c r="S198" i="5" s="1"/>
  <c r="A151" i="5"/>
  <c r="K151" i="5" s="1"/>
  <c r="A173" i="5"/>
  <c r="D173" i="5" s="1"/>
  <c r="A166" i="5"/>
  <c r="Z166" i="5" s="1"/>
  <c r="A50" i="5"/>
  <c r="K50" i="5" s="1"/>
  <c r="A193" i="5"/>
  <c r="G193" i="5" s="1"/>
  <c r="A82" i="5"/>
  <c r="X82" i="5" s="1"/>
  <c r="A162" i="5"/>
  <c r="A61" i="5"/>
  <c r="G61" i="5" s="1"/>
  <c r="A76" i="5"/>
  <c r="S76" i="5" s="1"/>
  <c r="A29" i="5"/>
  <c r="B29" i="5" s="1"/>
  <c r="A144" i="5"/>
  <c r="B144" i="5" s="1"/>
  <c r="A205" i="5"/>
  <c r="A107" i="5"/>
  <c r="A32" i="5"/>
  <c r="Z32" i="5" s="1"/>
  <c r="A206" i="5"/>
  <c r="A99" i="5"/>
  <c r="Y99" i="5" s="1"/>
  <c r="A48" i="5"/>
  <c r="C48" i="5" s="1"/>
  <c r="A199" i="5"/>
  <c r="Y199" i="5" s="1"/>
  <c r="A191" i="5"/>
  <c r="Z191" i="5" s="1"/>
  <c r="A119" i="5"/>
  <c r="X119" i="5" s="1"/>
  <c r="A121" i="5"/>
  <c r="K121" i="5" s="1"/>
  <c r="A103" i="5"/>
  <c r="A24" i="5"/>
  <c r="A190" i="5"/>
  <c r="G190" i="5" s="1"/>
  <c r="A201" i="5"/>
  <c r="G201" i="5" s="1"/>
  <c r="A108" i="5"/>
  <c r="H108" i="5" s="1"/>
  <c r="A63" i="5"/>
  <c r="Y63" i="5" s="1"/>
  <c r="A124" i="5"/>
  <c r="I124" i="5" s="1"/>
  <c r="A178" i="5"/>
  <c r="K178" i="5" s="1"/>
  <c r="A204" i="5"/>
  <c r="S204" i="5" s="1"/>
  <c r="A140" i="5"/>
  <c r="A137" i="5"/>
  <c r="X137" i="5" s="1"/>
  <c r="A74" i="5"/>
  <c r="H74" i="5" s="1"/>
  <c r="A112" i="5"/>
  <c r="G112" i="5" s="1"/>
  <c r="A133" i="5"/>
  <c r="I133" i="5" s="1"/>
  <c r="W133" i="5" s="1"/>
  <c r="A78" i="5"/>
  <c r="X78" i="5" s="1"/>
  <c r="A12" i="5"/>
  <c r="B12" i="5" s="1"/>
  <c r="A130" i="5"/>
  <c r="H130" i="5" s="1"/>
  <c r="A181" i="5"/>
  <c r="A174" i="5"/>
  <c r="X174" i="5" s="1"/>
  <c r="A87" i="5"/>
  <c r="Y87" i="5" s="1"/>
  <c r="A75" i="5"/>
  <c r="X75" i="5" s="1"/>
  <c r="A202" i="5"/>
  <c r="G202" i="5" s="1"/>
  <c r="A131" i="5"/>
  <c r="K131" i="5" s="1"/>
  <c r="A185" i="5"/>
  <c r="G185" i="5" s="1"/>
  <c r="A120" i="5"/>
  <c r="I120" i="5" s="1"/>
  <c r="W120" i="5" s="1"/>
  <c r="A19" i="5"/>
  <c r="A80" i="5"/>
  <c r="H80" i="5" s="1"/>
  <c r="A23" i="5"/>
  <c r="Y23" i="5" s="1"/>
  <c r="A47" i="5"/>
  <c r="G47" i="5" s="1"/>
  <c r="A147" i="5"/>
  <c r="D147" i="5" s="1"/>
  <c r="A138" i="5"/>
  <c r="G138" i="5" s="1"/>
  <c r="A70" i="5"/>
  <c r="B70" i="5" s="1"/>
  <c r="A194" i="5"/>
  <c r="Z194" i="5" s="1"/>
  <c r="A141" i="5"/>
  <c r="A143" i="5"/>
  <c r="Y143" i="5" s="1"/>
  <c r="A10" i="5"/>
  <c r="Y10" i="5" s="1"/>
  <c r="A18" i="5"/>
  <c r="Y18" i="5" s="1"/>
  <c r="A134" i="5"/>
  <c r="G134" i="5" s="1"/>
  <c r="A161" i="5"/>
  <c r="K161" i="5" s="1"/>
  <c r="A72" i="5"/>
  <c r="D72" i="5" s="1"/>
  <c r="A111" i="5"/>
  <c r="H111" i="5" s="1"/>
  <c r="A38" i="5"/>
  <c r="A180" i="5"/>
  <c r="C180" i="5" s="1"/>
  <c r="A89" i="5"/>
  <c r="H89" i="5" s="1"/>
  <c r="A83" i="5"/>
  <c r="S83" i="5" s="1"/>
  <c r="A35" i="5"/>
  <c r="C35" i="5" s="1"/>
  <c r="A128" i="5"/>
  <c r="Y128" i="5" s="1"/>
  <c r="A77" i="5"/>
  <c r="G77" i="5" s="1"/>
  <c r="A158" i="5"/>
  <c r="D158" i="5" s="1"/>
  <c r="A53" i="5"/>
  <c r="A64" i="5"/>
  <c r="G64" i="5" s="1"/>
  <c r="A65" i="5"/>
  <c r="G65" i="5" s="1"/>
  <c r="A52" i="5"/>
  <c r="G52" i="5" s="1"/>
  <c r="A196" i="5"/>
  <c r="Z196" i="5" s="1"/>
  <c r="A46" i="5"/>
  <c r="G46" i="5" s="1"/>
  <c r="A17" i="5"/>
  <c r="H17" i="5" s="1"/>
  <c r="A69" i="5"/>
  <c r="H69" i="5" s="1"/>
  <c r="A106" i="5"/>
  <c r="A13" i="5"/>
  <c r="I13" i="5" s="1"/>
  <c r="AA13" i="5" s="1"/>
  <c r="A56" i="5"/>
  <c r="X56" i="5" s="1"/>
  <c r="A25" i="5"/>
  <c r="G25" i="5" s="1"/>
  <c r="A187" i="5"/>
  <c r="K187" i="5" s="1"/>
  <c r="A148" i="5"/>
  <c r="I148" i="5" s="1"/>
  <c r="W148" i="5" s="1"/>
  <c r="A159" i="5"/>
  <c r="S159" i="5" s="1"/>
  <c r="A165" i="5"/>
  <c r="A88" i="5"/>
  <c r="A20" i="5"/>
  <c r="D20" i="5" s="1"/>
  <c r="A179" i="5"/>
  <c r="D179" i="5" s="1"/>
  <c r="A62" i="5"/>
  <c r="S62" i="5" s="1"/>
  <c r="A113" i="5"/>
  <c r="C113" i="5" s="1"/>
  <c r="A27" i="5"/>
  <c r="A145" i="5"/>
  <c r="S145" i="5" s="1"/>
  <c r="A37" i="5"/>
  <c r="K37" i="5" s="1"/>
  <c r="A195" i="5"/>
  <c r="Y195" i="5" s="1"/>
  <c r="A115" i="5"/>
  <c r="C115" i="5" s="1"/>
  <c r="A142" i="5"/>
  <c r="X142" i="5" s="1"/>
  <c r="A45" i="5"/>
  <c r="G45" i="5" s="1"/>
  <c r="A150" i="5"/>
  <c r="B150" i="5" s="1"/>
  <c r="A176" i="5"/>
  <c r="G176" i="5" s="1"/>
  <c r="A200" i="5"/>
  <c r="C200" i="5" s="1"/>
  <c r="A8" i="5"/>
  <c r="I8" i="5" s="1"/>
  <c r="AA8" i="5" s="1"/>
  <c r="A171" i="5"/>
  <c r="Z171" i="5" s="1"/>
  <c r="A156" i="5"/>
  <c r="K156" i="5" s="1"/>
  <c r="A43" i="5"/>
  <c r="K43" i="5" s="1"/>
  <c r="A34" i="5"/>
  <c r="I34" i="5" s="1"/>
  <c r="AA34" i="5" s="1"/>
  <c r="A126" i="5"/>
  <c r="Z126" i="5" s="1"/>
  <c r="A90" i="5"/>
  <c r="I90" i="5" s="1"/>
  <c r="W90" i="5" s="1"/>
  <c r="A146" i="5"/>
  <c r="A101" i="5"/>
  <c r="Y101" i="5" s="1"/>
  <c r="A177" i="5"/>
  <c r="S177" i="5" s="1"/>
  <c r="A92" i="5"/>
  <c r="Y92" i="5" s="1"/>
  <c r="A14" i="5"/>
  <c r="H14" i="5" s="1"/>
  <c r="A117" i="5"/>
  <c r="Z117" i="5" s="1"/>
  <c r="A91" i="5"/>
  <c r="I91" i="5" s="1"/>
  <c r="AA91" i="5" s="1"/>
  <c r="A164" i="5"/>
  <c r="H164" i="5" s="1"/>
  <c r="A51" i="5"/>
  <c r="A155" i="5"/>
  <c r="K155" i="5" s="1"/>
  <c r="A9" i="5"/>
  <c r="A136" i="5"/>
  <c r="G136" i="5" s="1"/>
  <c r="A22" i="5"/>
  <c r="S22" i="5" s="1"/>
  <c r="A172" i="5"/>
  <c r="S172" i="5" s="1"/>
  <c r="A152" i="5"/>
  <c r="X152" i="5" s="1"/>
  <c r="A182" i="5"/>
  <c r="H182" i="5" s="1"/>
  <c r="A160" i="5"/>
  <c r="G160" i="5" s="1"/>
  <c r="A84" i="5"/>
  <c r="B84" i="5" s="1"/>
  <c r="A154" i="5"/>
  <c r="A203" i="5"/>
  <c r="D203" i="5" s="1"/>
  <c r="A100" i="5"/>
  <c r="X100" i="5" s="1"/>
  <c r="A93" i="5"/>
  <c r="H93" i="5" s="1"/>
  <c r="A186" i="5"/>
  <c r="Y186" i="5" s="1"/>
  <c r="A68" i="5"/>
  <c r="S68" i="5" s="1"/>
  <c r="A189" i="5"/>
  <c r="B189" i="5" s="1"/>
  <c r="A39" i="5"/>
  <c r="K39" i="5" s="1"/>
  <c r="A71" i="5"/>
  <c r="I71" i="5" s="1"/>
  <c r="A28" i="5"/>
  <c r="K28" i="5" s="1"/>
  <c r="A122" i="5"/>
  <c r="C122" i="5" s="1"/>
  <c r="A110" i="5"/>
  <c r="I110" i="5" s="1"/>
  <c r="AA110" i="5" s="1"/>
  <c r="A44" i="5"/>
  <c r="X44" i="5" s="1"/>
  <c r="A33" i="5"/>
  <c r="B33" i="5" s="1"/>
  <c r="A41" i="5"/>
  <c r="A163" i="5"/>
  <c r="C163" i="5" s="1"/>
  <c r="A197" i="5"/>
  <c r="A169" i="5"/>
  <c r="I169" i="5" s="1"/>
  <c r="AA169" i="5" s="1"/>
  <c r="A79" i="5"/>
  <c r="K79" i="5" s="1"/>
  <c r="A49" i="5"/>
  <c r="Z49" i="5" s="1"/>
  <c r="A81" i="5"/>
  <c r="S81" i="5" s="1"/>
  <c r="A55" i="5"/>
  <c r="X55" i="5" s="1"/>
  <c r="A36" i="5"/>
  <c r="B36" i="5" s="1"/>
  <c r="A157" i="5"/>
  <c r="Z157" i="5" s="1"/>
  <c r="A125" i="5"/>
  <c r="A105" i="5"/>
  <c r="S105" i="5" s="1"/>
  <c r="A135" i="5"/>
  <c r="C135" i="5" s="1"/>
  <c r="A97" i="5"/>
  <c r="G97" i="5" s="1"/>
  <c r="A116" i="5"/>
  <c r="B116" i="5" s="1"/>
  <c r="A40" i="5"/>
  <c r="C40" i="5" s="1"/>
  <c r="A54" i="5"/>
  <c r="I54" i="5" s="1"/>
  <c r="A7" i="5"/>
  <c r="Z7" i="5" s="1"/>
  <c r="A98" i="5"/>
  <c r="A11" i="5"/>
  <c r="I11" i="5" s="1"/>
  <c r="A73" i="5"/>
  <c r="K73" i="5" s="1"/>
  <c r="A170" i="5"/>
  <c r="Z170" i="5" s="1"/>
  <c r="A184" i="5"/>
  <c r="C184" i="5" s="1"/>
  <c r="A102" i="5"/>
  <c r="X102" i="5" s="1"/>
  <c r="A168" i="5"/>
  <c r="C168" i="5" s="1"/>
  <c r="A59" i="5"/>
  <c r="X59" i="5" s="1"/>
  <c r="A175" i="5"/>
  <c r="A118" i="5"/>
  <c r="Z118" i="5" s="1"/>
  <c r="A26" i="5"/>
  <c r="K26" i="5" s="1"/>
  <c r="A129" i="5"/>
  <c r="I129" i="5" s="1"/>
  <c r="AA129" i="5" s="1"/>
  <c r="A85" i="5"/>
  <c r="H85" i="5" s="1"/>
  <c r="A15" i="5"/>
  <c r="B15" i="5" s="1"/>
  <c r="A95" i="5"/>
  <c r="A183" i="5"/>
  <c r="B183" i="5" s="1"/>
  <c r="A104" i="5"/>
  <c r="Y104" i="5" s="1"/>
  <c r="A21" i="5"/>
  <c r="Z21" i="5" s="1"/>
  <c r="A66" i="5"/>
  <c r="Z66" i="5" s="1"/>
  <c r="A123" i="5"/>
  <c r="C123" i="5" s="1"/>
  <c r="A30" i="5"/>
  <c r="I30" i="5" s="1"/>
  <c r="AA30" i="5" s="1"/>
  <c r="A60" i="5"/>
  <c r="H60" i="5" s="1"/>
  <c r="A16" i="5"/>
  <c r="A188" i="5"/>
  <c r="H188" i="5" s="1"/>
  <c r="H95" i="4"/>
  <c r="A95" i="4"/>
  <c r="F188" i="4"/>
  <c r="F132" i="4"/>
  <c r="E132" i="4"/>
  <c r="F84" i="4"/>
  <c r="A188" i="4"/>
  <c r="E93" i="4"/>
  <c r="H83" i="4"/>
  <c r="D134" i="4"/>
  <c r="C135" i="10" s="1"/>
  <c r="D102" i="4"/>
  <c r="C103" i="10"/>
  <c r="A140" i="10"/>
  <c r="F140" i="10" s="1"/>
  <c r="A132" i="4"/>
  <c r="H93" i="4"/>
  <c r="F93" i="4"/>
  <c r="D37" i="4"/>
  <c r="C38" i="10" s="1"/>
  <c r="E83" i="4"/>
  <c r="D132" i="4"/>
  <c r="C133" i="10"/>
  <c r="E189" i="4"/>
  <c r="H102" i="4"/>
  <c r="D84" i="4"/>
  <c r="C85" i="10" s="1"/>
  <c r="D203" i="4"/>
  <c r="C204" i="10" s="1"/>
  <c r="F26" i="4"/>
  <c r="D110" i="4"/>
  <c r="C111" i="10" s="1"/>
  <c r="F189" i="4"/>
  <c r="A74" i="4"/>
  <c r="G75" i="10" s="1"/>
  <c r="H116" i="4"/>
  <c r="A119" i="10"/>
  <c r="D119" i="10" s="1"/>
  <c r="A120" i="4"/>
  <c r="F125" i="4"/>
  <c r="E120" i="4"/>
  <c r="H125" i="4"/>
  <c r="H203" i="4"/>
  <c r="E26" i="4"/>
  <c r="E110" i="4"/>
  <c r="A110" i="4"/>
  <c r="A111" i="10" s="1"/>
  <c r="D100" i="4"/>
  <c r="C101" i="10" s="1"/>
  <c r="F100" i="4"/>
  <c r="F116" i="4"/>
  <c r="E203" i="4"/>
  <c r="E125" i="4"/>
  <c r="H26" i="4"/>
  <c r="E100" i="4"/>
  <c r="D116" i="4"/>
  <c r="C117" i="10" s="1"/>
  <c r="E173" i="4"/>
  <c r="H173" i="4"/>
  <c r="F173" i="4"/>
  <c r="D173" i="4"/>
  <c r="C174" i="10" s="1"/>
  <c r="A91" i="4"/>
  <c r="G92" i="10" s="1"/>
  <c r="F91" i="4"/>
  <c r="A85" i="4"/>
  <c r="G86" i="10" s="1"/>
  <c r="H55" i="4"/>
  <c r="D86" i="4"/>
  <c r="C87" i="10" s="1"/>
  <c r="D42" i="4"/>
  <c r="C43" i="10" s="1"/>
  <c r="H100" i="4"/>
  <c r="F144" i="4"/>
  <c r="H144" i="4"/>
  <c r="A144" i="4"/>
  <c r="E144" i="4"/>
  <c r="D144" i="4"/>
  <c r="C145" i="10" s="1"/>
  <c r="D91" i="4"/>
  <c r="C92" i="10" s="1"/>
  <c r="E85" i="4"/>
  <c r="H91" i="4"/>
  <c r="H86" i="4"/>
  <c r="E42" i="4"/>
  <c r="A72" i="4"/>
  <c r="A73" i="10" s="1"/>
  <c r="F73" i="10" s="1"/>
  <c r="F74" i="4"/>
  <c r="D47" i="4"/>
  <c r="C48" i="10" s="1"/>
  <c r="H74" i="4"/>
  <c r="F72" i="4"/>
  <c r="D105" i="4"/>
  <c r="C106" i="10" s="1"/>
  <c r="H105" i="4"/>
  <c r="F105" i="4"/>
  <c r="E105" i="4"/>
  <c r="A105" i="4"/>
  <c r="A78" i="4"/>
  <c r="G79" i="10" s="1"/>
  <c r="H78" i="4"/>
  <c r="F78" i="4"/>
  <c r="H33" i="4"/>
  <c r="G103" i="10"/>
  <c r="A103" i="10"/>
  <c r="A75" i="10"/>
  <c r="G107" i="10"/>
  <c r="A107" i="10"/>
  <c r="A67" i="10"/>
  <c r="B67" i="10"/>
  <c r="G67" i="10"/>
  <c r="A27" i="10"/>
  <c r="G27" i="10"/>
  <c r="G203" i="10"/>
  <c r="A203" i="10"/>
  <c r="G87" i="10"/>
  <c r="A87" i="10"/>
  <c r="F87" i="10"/>
  <c r="A43" i="10"/>
  <c r="G43" i="10"/>
  <c r="A84" i="10"/>
  <c r="G84" i="10"/>
  <c r="G94" i="10"/>
  <c r="A94" i="10"/>
  <c r="A49" i="10"/>
  <c r="G49" i="10"/>
  <c r="G122" i="10"/>
  <c r="A122" i="10"/>
  <c r="A204" i="10"/>
  <c r="G204" i="10"/>
  <c r="A189" i="10"/>
  <c r="G189" i="10"/>
  <c r="E166" i="4"/>
  <c r="D166" i="4"/>
  <c r="C167" i="10" s="1"/>
  <c r="H166" i="4"/>
  <c r="A166" i="4"/>
  <c r="A134" i="10"/>
  <c r="F134" i="10" s="1"/>
  <c r="G134" i="10"/>
  <c r="H179" i="4"/>
  <c r="F51" i="4"/>
  <c r="D98" i="4"/>
  <c r="C99" i="10" s="1"/>
  <c r="D182" i="4"/>
  <c r="C183" i="10" s="1"/>
  <c r="D27" i="4"/>
  <c r="C28" i="10" s="1"/>
  <c r="H27" i="4"/>
  <c r="E27" i="4"/>
  <c r="A27" i="4"/>
  <c r="G28" i="10" s="1"/>
  <c r="F27" i="4"/>
  <c r="D169" i="4"/>
  <c r="C170" i="10" s="1"/>
  <c r="E169" i="4"/>
  <c r="A169" i="4"/>
  <c r="G170" i="10" s="1"/>
  <c r="D193" i="4"/>
  <c r="C194" i="10"/>
  <c r="H193" i="4"/>
  <c r="E193" i="4"/>
  <c r="F193" i="4"/>
  <c r="A193" i="4"/>
  <c r="H15" i="4"/>
  <c r="A184" i="4"/>
  <c r="E184" i="4"/>
  <c r="H184" i="4"/>
  <c r="D184" i="4"/>
  <c r="C185" i="10" s="1"/>
  <c r="F184" i="4"/>
  <c r="H177" i="4"/>
  <c r="E177" i="4"/>
  <c r="A196" i="4"/>
  <c r="G197" i="10" s="1"/>
  <c r="H71" i="4"/>
  <c r="A62" i="10"/>
  <c r="G62" i="10"/>
  <c r="A136" i="10"/>
  <c r="G136" i="10"/>
  <c r="H68" i="4"/>
  <c r="D68" i="4"/>
  <c r="C69" i="10" s="1"/>
  <c r="F68" i="4"/>
  <c r="E68" i="4"/>
  <c r="A68" i="4"/>
  <c r="A143" i="4"/>
  <c r="H143" i="4"/>
  <c r="E143" i="4"/>
  <c r="D143" i="4"/>
  <c r="C144" i="10" s="1"/>
  <c r="F143" i="4"/>
  <c r="E114" i="4"/>
  <c r="A114" i="4"/>
  <c r="A115" i="10" s="1"/>
  <c r="F114" i="4"/>
  <c r="D114" i="4"/>
  <c r="C115" i="10" s="1"/>
  <c r="A21" i="10"/>
  <c r="G21" i="10"/>
  <c r="A71" i="10"/>
  <c r="G71" i="10"/>
  <c r="A41" i="4"/>
  <c r="H41" i="4"/>
  <c r="D41" i="4"/>
  <c r="C42" i="10" s="1"/>
  <c r="F41" i="4"/>
  <c r="C25" i="10"/>
  <c r="E24" i="4"/>
  <c r="A24" i="4"/>
  <c r="H24" i="4"/>
  <c r="F24" i="4"/>
  <c r="F99" i="4"/>
  <c r="A99" i="4"/>
  <c r="D99" i="4"/>
  <c r="C100" i="10" s="1"/>
  <c r="H168" i="4"/>
  <c r="E168" i="4"/>
  <c r="F58" i="4"/>
  <c r="H58" i="4"/>
  <c r="E58" i="4"/>
  <c r="H108" i="4"/>
  <c r="E108" i="4"/>
  <c r="D108" i="4"/>
  <c r="C109" i="10" s="1"/>
  <c r="E31" i="4"/>
  <c r="D31" i="4"/>
  <c r="C32" i="10" s="1"/>
  <c r="F31" i="4"/>
  <c r="H31" i="4"/>
  <c r="A28" i="4"/>
  <c r="H28" i="4"/>
  <c r="E28" i="4"/>
  <c r="D28" i="4"/>
  <c r="C29" i="10"/>
  <c r="F28" i="4"/>
  <c r="D201" i="4"/>
  <c r="C202" i="10" s="1"/>
  <c r="E201" i="4"/>
  <c r="H201" i="4"/>
  <c r="F201" i="4"/>
  <c r="D195" i="4"/>
  <c r="C196" i="10"/>
  <c r="A195" i="4"/>
  <c r="F195" i="4"/>
  <c r="H195" i="4"/>
  <c r="E195" i="4"/>
  <c r="F23" i="4"/>
  <c r="F127" i="4"/>
  <c r="H127" i="4"/>
  <c r="E127" i="4"/>
  <c r="D76" i="4"/>
  <c r="C77" i="10" s="1"/>
  <c r="E155" i="4"/>
  <c r="H155" i="4"/>
  <c r="F155" i="4"/>
  <c r="D155" i="4"/>
  <c r="C156" i="10" s="1"/>
  <c r="A155" i="4"/>
  <c r="A92" i="10"/>
  <c r="D162" i="4"/>
  <c r="C163" i="10" s="1"/>
  <c r="H162" i="4"/>
  <c r="E162" i="4"/>
  <c r="F162" i="4"/>
  <c r="A162" i="4"/>
  <c r="F29" i="4"/>
  <c r="D29" i="4"/>
  <c r="C30" i="10"/>
  <c r="E29" i="4"/>
  <c r="H29" i="4"/>
  <c r="A29" i="4"/>
  <c r="E167" i="4"/>
  <c r="F167" i="4"/>
  <c r="D167" i="4"/>
  <c r="C168" i="10" s="1"/>
  <c r="A18" i="10"/>
  <c r="F18" i="10" s="1"/>
  <c r="G18" i="10"/>
  <c r="G135" i="10"/>
  <c r="A135" i="10"/>
  <c r="E179" i="4"/>
  <c r="D22" i="4"/>
  <c r="C23" i="10" s="1"/>
  <c r="A22" i="4"/>
  <c r="F22" i="4"/>
  <c r="E22" i="4"/>
  <c r="E30" i="4"/>
  <c r="F30" i="4"/>
  <c r="H30" i="4"/>
  <c r="D30" i="4"/>
  <c r="C31" i="10" s="1"/>
  <c r="A30" i="4"/>
  <c r="G31" i="10" s="1"/>
  <c r="B6" i="15"/>
  <c r="A65" i="4"/>
  <c r="H65" i="4"/>
  <c r="E65" i="4"/>
  <c r="D65" i="4"/>
  <c r="C66" i="10" s="1"/>
  <c r="F65" i="4"/>
  <c r="D104" i="4"/>
  <c r="C105" i="10" s="1"/>
  <c r="A104" i="4"/>
  <c r="H176" i="4"/>
  <c r="E176" i="4"/>
  <c r="A176" i="4"/>
  <c r="A174" i="4"/>
  <c r="F174" i="4"/>
  <c r="E174" i="4"/>
  <c r="H174" i="4"/>
  <c r="D174" i="4"/>
  <c r="C175" i="10" s="1"/>
  <c r="F123" i="4"/>
  <c r="D123" i="4"/>
  <c r="C124" i="10" s="1"/>
  <c r="E123" i="4"/>
  <c r="H123" i="4"/>
  <c r="A123" i="4"/>
  <c r="A124" i="10" s="1"/>
  <c r="E117" i="4"/>
  <c r="A117" i="4"/>
  <c r="D117" i="4"/>
  <c r="C118" i="10" s="1"/>
  <c r="H117" i="4"/>
  <c r="F117" i="4"/>
  <c r="A44" i="4"/>
  <c r="F44" i="4"/>
  <c r="E44" i="4"/>
  <c r="H44" i="4"/>
  <c r="D44" i="4"/>
  <c r="C45" i="10" s="1"/>
  <c r="G121" i="10"/>
  <c r="A121" i="10"/>
  <c r="F121" i="10" s="1"/>
  <c r="A133" i="10"/>
  <c r="G133" i="10"/>
  <c r="A86" i="10"/>
  <c r="AA74" i="3"/>
  <c r="V74" i="3"/>
  <c r="Z74" i="3"/>
  <c r="V156" i="3"/>
  <c r="AA156" i="3"/>
  <c r="Z205" i="3"/>
  <c r="AA205" i="3"/>
  <c r="V205" i="3"/>
  <c r="A96" i="10"/>
  <c r="E96" i="10" s="1"/>
  <c r="G96" i="10"/>
  <c r="G205" i="10"/>
  <c r="A205" i="10"/>
  <c r="D205" i="10" s="1"/>
  <c r="A148" i="10"/>
  <c r="G148" i="10"/>
  <c r="A195" i="6"/>
  <c r="Y195" i="6" s="1"/>
  <c r="A198" i="6"/>
  <c r="A120" i="6"/>
  <c r="H120" i="6" s="1"/>
  <c r="A59" i="6"/>
  <c r="H59" i="6" s="1"/>
  <c r="A156" i="6"/>
  <c r="D156" i="6" s="1"/>
  <c r="A55" i="6"/>
  <c r="S55" i="6" s="1"/>
  <c r="A10" i="6"/>
  <c r="Y10" i="6" s="1"/>
  <c r="A160" i="6"/>
  <c r="A143" i="6"/>
  <c r="G143" i="6" s="1"/>
  <c r="A19" i="6"/>
  <c r="G19" i="6" s="1"/>
  <c r="A196" i="6"/>
  <c r="Z196" i="6" s="1"/>
  <c r="A54" i="6"/>
  <c r="G54" i="6" s="1"/>
  <c r="A93" i="6"/>
  <c r="G93" i="6" s="1"/>
  <c r="A11" i="6"/>
  <c r="I11" i="6" s="1"/>
  <c r="AA11" i="6" s="1"/>
  <c r="A119" i="6"/>
  <c r="S119" i="6" s="1"/>
  <c r="A21" i="6"/>
  <c r="A106" i="6"/>
  <c r="H106" i="6" s="1"/>
  <c r="A88" i="6"/>
  <c r="A162" i="6"/>
  <c r="Y162" i="6" s="1"/>
  <c r="A142" i="6"/>
  <c r="K142" i="6" s="1"/>
  <c r="A127" i="6"/>
  <c r="K127" i="6" s="1"/>
  <c r="A190" i="6"/>
  <c r="Z190" i="6" s="1"/>
  <c r="A184" i="6"/>
  <c r="K184" i="6" s="1"/>
  <c r="A147" i="6"/>
  <c r="A178" i="6"/>
  <c r="A25" i="6"/>
  <c r="A131" i="6"/>
  <c r="S131" i="6" s="1"/>
  <c r="A168" i="6"/>
  <c r="X168" i="6" s="1"/>
  <c r="A169" i="6"/>
  <c r="Z169" i="6" s="1"/>
  <c r="A144" i="6"/>
  <c r="S144" i="6" s="1"/>
  <c r="A40" i="6"/>
  <c r="B40" i="6" s="1"/>
  <c r="A75" i="6"/>
  <c r="Z75" i="6" s="1"/>
  <c r="A129" i="6"/>
  <c r="G129" i="6" s="1"/>
  <c r="A38" i="6"/>
  <c r="X38" i="6" s="1"/>
  <c r="A97" i="6"/>
  <c r="K97" i="6" s="1"/>
  <c r="A49" i="6"/>
  <c r="Y49" i="6" s="1"/>
  <c r="A46" i="6"/>
  <c r="I46" i="6" s="1"/>
  <c r="AA46" i="6" s="1"/>
  <c r="A43" i="6"/>
  <c r="B43" i="6" s="1"/>
  <c r="A76" i="6"/>
  <c r="Y76" i="6" s="1"/>
  <c r="A180" i="6"/>
  <c r="A56" i="6"/>
  <c r="D56" i="6" s="1"/>
  <c r="A16" i="6"/>
  <c r="D16" i="6" s="1"/>
  <c r="A126" i="6"/>
  <c r="H126" i="6" s="1"/>
  <c r="A34" i="6"/>
  <c r="H34" i="6" s="1"/>
  <c r="A125" i="6"/>
  <c r="Z125" i="6" s="1"/>
  <c r="A138" i="6"/>
  <c r="G138" i="6" s="1"/>
  <c r="A108" i="6"/>
  <c r="G108" i="6" s="1"/>
  <c r="A61" i="6"/>
  <c r="A202" i="6"/>
  <c r="B202" i="6" s="1"/>
  <c r="A82" i="6"/>
  <c r="I82" i="6" s="1"/>
  <c r="A69" i="6"/>
  <c r="C69" i="6" s="1"/>
  <c r="A14" i="6"/>
  <c r="I14" i="6" s="1"/>
  <c r="AA14" i="6" s="1"/>
  <c r="A15" i="6"/>
  <c r="C15" i="6" s="1"/>
  <c r="A163" i="6"/>
  <c r="X163" i="6" s="1"/>
  <c r="A124" i="6"/>
  <c r="G124" i="6" s="1"/>
  <c r="A112" i="6"/>
  <c r="H112" i="6" s="1"/>
  <c r="A68" i="6"/>
  <c r="Y68" i="6" s="1"/>
  <c r="A200" i="6"/>
  <c r="A32" i="6"/>
  <c r="X32" i="6" s="1"/>
  <c r="A42" i="6"/>
  <c r="Y42" i="6" s="1"/>
  <c r="A101" i="6"/>
  <c r="C101" i="6" s="1"/>
  <c r="A37" i="6"/>
  <c r="S37" i="6" s="1"/>
  <c r="A86" i="6"/>
  <c r="D86" i="6" s="1"/>
  <c r="A99" i="6"/>
  <c r="A145" i="6"/>
  <c r="S145" i="6" s="1"/>
  <c r="A63" i="6"/>
  <c r="B63" i="6" s="1"/>
  <c r="A188" i="6"/>
  <c r="X188" i="6" s="1"/>
  <c r="A24" i="6"/>
  <c r="Y24" i="6" s="1"/>
  <c r="A170" i="6"/>
  <c r="G170" i="6" s="1"/>
  <c r="A7" i="6"/>
  <c r="B7" i="6" s="1"/>
  <c r="A30" i="6"/>
  <c r="C30" i="6" s="1"/>
  <c r="A172" i="6"/>
  <c r="A136" i="6"/>
  <c r="X136" i="6" s="1"/>
  <c r="A107" i="6"/>
  <c r="A110" i="6"/>
  <c r="K110" i="6" s="1"/>
  <c r="A85" i="6"/>
  <c r="H85" i="6" s="1"/>
  <c r="A84" i="6"/>
  <c r="D84" i="6" s="1"/>
  <c r="A29" i="6"/>
  <c r="X29" i="6" s="1"/>
  <c r="A18" i="6"/>
  <c r="C18" i="6" s="1"/>
  <c r="A146" i="6"/>
  <c r="A175" i="6"/>
  <c r="H175" i="6" s="1"/>
  <c r="A67" i="6"/>
  <c r="A154" i="6"/>
  <c r="Z154" i="6" s="1"/>
  <c r="A194" i="6"/>
  <c r="H194" i="6" s="1"/>
  <c r="A181" i="6"/>
  <c r="K181" i="6" s="1"/>
  <c r="A52" i="6"/>
  <c r="D52" i="6" s="1"/>
  <c r="A8" i="6"/>
  <c r="A72" i="6"/>
  <c r="H72" i="6" s="1"/>
  <c r="A159" i="6"/>
  <c r="D159" i="6" s="1"/>
  <c r="A9" i="6"/>
  <c r="A121" i="6"/>
  <c r="C121" i="6" s="1"/>
  <c r="A123" i="6"/>
  <c r="A203" i="6"/>
  <c r="D203" i="6" s="1"/>
  <c r="A96" i="6"/>
  <c r="I96" i="6" s="1"/>
  <c r="A150" i="6"/>
  <c r="G150" i="6" s="1"/>
  <c r="A185" i="6"/>
  <c r="G185" i="6" s="1"/>
  <c r="A78" i="6"/>
  <c r="Y78" i="6" s="1"/>
  <c r="A135" i="6"/>
  <c r="C135" i="6" s="1"/>
  <c r="A66" i="6"/>
  <c r="H66" i="6" s="1"/>
  <c r="A174" i="6"/>
  <c r="X174" i="6" s="1"/>
  <c r="A130" i="6"/>
  <c r="I130" i="6" s="1"/>
  <c r="A31" i="6"/>
  <c r="Z31" i="6" s="1"/>
  <c r="A199" i="6"/>
  <c r="D199" i="6" s="1"/>
  <c r="A116" i="6"/>
  <c r="A191" i="6"/>
  <c r="X191" i="6" s="1"/>
  <c r="A57" i="6"/>
  <c r="Y57" i="6" s="1"/>
  <c r="A83" i="6"/>
  <c r="X83" i="6" s="1"/>
  <c r="A166" i="6"/>
  <c r="K166" i="6" s="1"/>
  <c r="A151" i="6"/>
  <c r="B151" i="6" s="1"/>
  <c r="A47" i="6"/>
  <c r="B47" i="6" s="1"/>
  <c r="A206" i="6"/>
  <c r="G206" i="6" s="1"/>
  <c r="A65" i="6"/>
  <c r="S65" i="6" s="1"/>
  <c r="A20" i="6"/>
  <c r="B20" i="6" s="1"/>
  <c r="A183" i="6"/>
  <c r="X183" i="6" s="1"/>
  <c r="A114" i="6"/>
  <c r="K114" i="6" s="1"/>
  <c r="A157" i="6"/>
  <c r="A79" i="6"/>
  <c r="H79" i="6" s="1"/>
  <c r="A100" i="6"/>
  <c r="H100" i="6" s="1"/>
  <c r="A39" i="6"/>
  <c r="Z39" i="6" s="1"/>
  <c r="A60" i="6"/>
  <c r="X60" i="6" s="1"/>
  <c r="A41" i="6"/>
  <c r="S41" i="6" s="1"/>
  <c r="A171" i="6"/>
  <c r="Y171" i="6" s="1"/>
  <c r="A51" i="6"/>
  <c r="S51" i="6" s="1"/>
  <c r="A87" i="6"/>
  <c r="D87" i="6" s="1"/>
  <c r="A137" i="6"/>
  <c r="S137" i="6" s="1"/>
  <c r="A77" i="6"/>
  <c r="S77" i="6" s="1"/>
  <c r="A122" i="6"/>
  <c r="G122" i="6" s="1"/>
  <c r="A92" i="6"/>
  <c r="G92" i="6" s="1"/>
  <c r="A71" i="6"/>
  <c r="Z71" i="6" s="1"/>
  <c r="A53" i="6"/>
  <c r="X53" i="6" s="1"/>
  <c r="A140" i="6"/>
  <c r="Y140" i="6" s="1"/>
  <c r="A176" i="6"/>
  <c r="D176" i="6" s="1"/>
  <c r="A36" i="6"/>
  <c r="D36" i="6" s="1"/>
  <c r="A204" i="6"/>
  <c r="H204" i="6" s="1"/>
  <c r="A177" i="6"/>
  <c r="Z177" i="6" s="1"/>
  <c r="A167" i="6"/>
  <c r="A35" i="6"/>
  <c r="A128" i="6"/>
  <c r="A33" i="6"/>
  <c r="K33" i="6" s="1"/>
  <c r="A187" i="6"/>
  <c r="B187" i="6" s="1"/>
  <c r="A81" i="6"/>
  <c r="X81" i="6" s="1"/>
  <c r="A70" i="6"/>
  <c r="G70" i="6" s="1"/>
  <c r="A95" i="6"/>
  <c r="I95" i="6" s="1"/>
  <c r="A58" i="6"/>
  <c r="A148" i="6"/>
  <c r="X148" i="6" s="1"/>
  <c r="A13" i="6"/>
  <c r="A109" i="6"/>
  <c r="D109" i="6" s="1"/>
  <c r="A73" i="6"/>
  <c r="H73" i="6" s="1"/>
  <c r="A152" i="6"/>
  <c r="H152" i="6" s="1"/>
  <c r="A132" i="6"/>
  <c r="D132" i="6" s="1"/>
  <c r="A179" i="6"/>
  <c r="I179" i="6" s="1"/>
  <c r="A27" i="6"/>
  <c r="A141" i="6"/>
  <c r="I141" i="6" s="1"/>
  <c r="AA141" i="6" s="1"/>
  <c r="A80" i="6"/>
  <c r="K80" i="6" s="1"/>
  <c r="A161" i="6"/>
  <c r="C161" i="6" s="1"/>
  <c r="A113" i="6"/>
  <c r="X113" i="6" s="1"/>
  <c r="A26" i="6"/>
  <c r="H26" i="6" s="1"/>
  <c r="A94" i="6"/>
  <c r="C94" i="6" s="1"/>
  <c r="A173" i="6"/>
  <c r="Y173" i="6" s="1"/>
  <c r="A64" i="6"/>
  <c r="A22" i="6"/>
  <c r="A134" i="6"/>
  <c r="D134" i="6" s="1"/>
  <c r="A44" i="6"/>
  <c r="C44" i="6" s="1"/>
  <c r="A153" i="6"/>
  <c r="S153" i="6" s="1"/>
  <c r="A17" i="6"/>
  <c r="Y17" i="6" s="1"/>
  <c r="A45" i="6"/>
  <c r="Z45" i="6" s="1"/>
  <c r="A28" i="6"/>
  <c r="A201" i="6"/>
  <c r="A102" i="6"/>
  <c r="B102" i="6" s="1"/>
  <c r="A118" i="6"/>
  <c r="G118" i="6" s="1"/>
  <c r="A104" i="6"/>
  <c r="D104" i="6" s="1"/>
  <c r="A139" i="6"/>
  <c r="C139" i="6" s="1"/>
  <c r="A23" i="6"/>
  <c r="I23" i="6" s="1"/>
  <c r="AA23" i="6" s="1"/>
  <c r="A105" i="6"/>
  <c r="Y105" i="6" s="1"/>
  <c r="A62" i="6"/>
  <c r="X62" i="6" s="1"/>
  <c r="A133" i="6"/>
  <c r="A197" i="6"/>
  <c r="G197" i="6" s="1"/>
  <c r="A74" i="6"/>
  <c r="Z74" i="6" s="1"/>
  <c r="A48" i="6"/>
  <c r="B48" i="6" s="1"/>
  <c r="A158" i="6"/>
  <c r="X158" i="6" s="1"/>
  <c r="A165" i="6"/>
  <c r="C165" i="6" s="1"/>
  <c r="A103" i="6"/>
  <c r="B103" i="6" s="1"/>
  <c r="A155" i="6"/>
  <c r="K155" i="6" s="1"/>
  <c r="A115" i="6"/>
  <c r="A89" i="6"/>
  <c r="C89" i="6" s="1"/>
  <c r="A186" i="6"/>
  <c r="S186" i="6" s="1"/>
  <c r="A164" i="6"/>
  <c r="K164" i="6" s="1"/>
  <c r="A205" i="6"/>
  <c r="S205" i="6" s="1"/>
  <c r="A192" i="6"/>
  <c r="D192" i="6" s="1"/>
  <c r="A50" i="6"/>
  <c r="S50" i="6" s="1"/>
  <c r="A189" i="6"/>
  <c r="A193" i="6"/>
  <c r="A117" i="6"/>
  <c r="K117" i="6" s="1"/>
  <c r="A91" i="6"/>
  <c r="A98" i="6"/>
  <c r="D98" i="6" s="1"/>
  <c r="A12" i="6"/>
  <c r="B12" i="6" s="1"/>
  <c r="A182" i="6"/>
  <c r="G182" i="6" s="1"/>
  <c r="A90" i="6"/>
  <c r="C90" i="6" s="1"/>
  <c r="A149" i="6"/>
  <c r="G149" i="6" s="1"/>
  <c r="A111" i="6"/>
  <c r="C111" i="6" s="1"/>
  <c r="B140" i="10"/>
  <c r="B119" i="10"/>
  <c r="G111" i="10"/>
  <c r="F119" i="10"/>
  <c r="E119" i="10"/>
  <c r="A145" i="10"/>
  <c r="G145" i="10"/>
  <c r="A79" i="10"/>
  <c r="D79" i="10"/>
  <c r="G106" i="10"/>
  <c r="A106" i="10"/>
  <c r="G174" i="10"/>
  <c r="A174" i="10"/>
  <c r="E103" i="10"/>
  <c r="B103" i="10"/>
  <c r="F103" i="10"/>
  <c r="D103" i="10"/>
  <c r="E75" i="10"/>
  <c r="F75" i="10"/>
  <c r="B75" i="10"/>
  <c r="D75" i="10"/>
  <c r="D67" i="10"/>
  <c r="E107" i="10"/>
  <c r="B107" i="10"/>
  <c r="F107" i="10"/>
  <c r="D107" i="10"/>
  <c r="B43" i="10"/>
  <c r="D43" i="10"/>
  <c r="F43" i="10"/>
  <c r="E43" i="10"/>
  <c r="F49" i="10"/>
  <c r="B49" i="10"/>
  <c r="E49" i="10"/>
  <c r="D49" i="10"/>
  <c r="E84" i="10"/>
  <c r="F84" i="10"/>
  <c r="B84" i="10"/>
  <c r="D84" i="10"/>
  <c r="E87" i="10"/>
  <c r="F94" i="10"/>
  <c r="E94" i="10"/>
  <c r="D94" i="10"/>
  <c r="B94" i="10"/>
  <c r="D27" i="10"/>
  <c r="E27" i="10"/>
  <c r="F27" i="10"/>
  <c r="B27" i="10"/>
  <c r="B203" i="10"/>
  <c r="E203" i="10"/>
  <c r="D203" i="10"/>
  <c r="F203" i="10"/>
  <c r="E189" i="10"/>
  <c r="E204" i="10"/>
  <c r="D204" i="10"/>
  <c r="F204" i="10"/>
  <c r="B204" i="10"/>
  <c r="B122" i="10"/>
  <c r="E122" i="10"/>
  <c r="D122" i="10"/>
  <c r="F122" i="10"/>
  <c r="G202" i="10"/>
  <c r="A202" i="10"/>
  <c r="F136" i="10"/>
  <c r="A197" i="10"/>
  <c r="E197" i="10" s="1"/>
  <c r="G185" i="10"/>
  <c r="A185" i="10"/>
  <c r="F185" i="10" s="1"/>
  <c r="A170" i="10"/>
  <c r="A31" i="10"/>
  <c r="A30" i="10"/>
  <c r="F30" i="10" s="1"/>
  <c r="G30" i="10"/>
  <c r="G29" i="10"/>
  <c r="A29" i="10"/>
  <c r="E29" i="10" s="1"/>
  <c r="G25" i="10"/>
  <c r="A25" i="10"/>
  <c r="A42" i="10"/>
  <c r="D42" i="10" s="1"/>
  <c r="G42" i="10"/>
  <c r="F21" i="10"/>
  <c r="G144" i="10"/>
  <c r="A144" i="10"/>
  <c r="D144" i="10" s="1"/>
  <c r="D134" i="10"/>
  <c r="G124" i="10"/>
  <c r="E86" i="10"/>
  <c r="G175" i="10"/>
  <c r="A175" i="10"/>
  <c r="A177" i="10"/>
  <c r="E177" i="10" s="1"/>
  <c r="G177" i="10"/>
  <c r="G66" i="10"/>
  <c r="A66" i="10"/>
  <c r="B66" i="10" s="1"/>
  <c r="B92" i="10"/>
  <c r="F92" i="10"/>
  <c r="D92" i="10"/>
  <c r="E92" i="10"/>
  <c r="G32" i="10"/>
  <c r="A32" i="10"/>
  <c r="G115" i="10"/>
  <c r="D62" i="10"/>
  <c r="E62" i="10"/>
  <c r="F62" i="10"/>
  <c r="B62" i="10"/>
  <c r="G194" i="10"/>
  <c r="A194" i="10"/>
  <c r="F194" i="10" s="1"/>
  <c r="A28" i="10"/>
  <c r="A167" i="10"/>
  <c r="G167" i="10"/>
  <c r="B121" i="10"/>
  <c r="D121" i="10"/>
  <c r="E133" i="10"/>
  <c r="G118" i="10"/>
  <c r="A118" i="10"/>
  <c r="E118" i="10" s="1"/>
  <c r="E135" i="10"/>
  <c r="B135" i="10"/>
  <c r="F135" i="10"/>
  <c r="D135" i="10"/>
  <c r="G196" i="10"/>
  <c r="A196" i="10"/>
  <c r="F196" i="10" s="1"/>
  <c r="B71" i="10"/>
  <c r="D71" i="10"/>
  <c r="E71" i="10"/>
  <c r="F71" i="10"/>
  <c r="F148" i="10"/>
  <c r="D148" i="10"/>
  <c r="E148" i="10"/>
  <c r="B148" i="10"/>
  <c r="B96" i="10"/>
  <c r="F96" i="10"/>
  <c r="I15" i="3"/>
  <c r="E79" i="10"/>
  <c r="B79" i="10"/>
  <c r="F79" i="10"/>
  <c r="E145" i="10"/>
  <c r="F174" i="10"/>
  <c r="D174" i="10"/>
  <c r="B174" i="10"/>
  <c r="E174" i="10"/>
  <c r="D106" i="10"/>
  <c r="I11" i="3"/>
  <c r="I14" i="3"/>
  <c r="I9" i="3"/>
  <c r="I7" i="3"/>
  <c r="I13" i="3"/>
  <c r="I8" i="3"/>
  <c r="I12" i="3"/>
  <c r="I10" i="3"/>
  <c r="J15" i="3"/>
  <c r="B118" i="10"/>
  <c r="F118" i="10"/>
  <c r="B177" i="10"/>
  <c r="F177" i="10"/>
  <c r="D177" i="10"/>
  <c r="B202" i="10"/>
  <c r="F175" i="10"/>
  <c r="D197" i="10"/>
  <c r="F197" i="10"/>
  <c r="B28" i="10"/>
  <c r="B29" i="10"/>
  <c r="D29" i="10"/>
  <c r="F29" i="10"/>
  <c r="D196" i="10"/>
  <c r="E196" i="10"/>
  <c r="B196" i="10"/>
  <c r="E194" i="10"/>
  <c r="B194" i="10"/>
  <c r="D194" i="10"/>
  <c r="D30" i="10"/>
  <c r="B30" i="10"/>
  <c r="E170" i="10"/>
  <c r="D170" i="10"/>
  <c r="F170" i="10"/>
  <c r="B170" i="10"/>
  <c r="F15" i="3"/>
  <c r="J14" i="3"/>
  <c r="F14" i="3"/>
  <c r="H8" i="3"/>
  <c r="AB8" i="3"/>
  <c r="F8" i="3"/>
  <c r="J8" i="3"/>
  <c r="J7" i="3"/>
  <c r="F7" i="3"/>
  <c r="H7" i="3"/>
  <c r="AB7" i="3"/>
  <c r="J11" i="3"/>
  <c r="H11" i="3"/>
  <c r="F9" i="3"/>
  <c r="H9" i="3"/>
  <c r="J9" i="3"/>
  <c r="J13" i="3"/>
  <c r="H13" i="3"/>
  <c r="AB13" i="3"/>
  <c r="F13" i="3"/>
  <c r="F11" i="3"/>
  <c r="AB11" i="3"/>
  <c r="O8" i="3"/>
  <c r="H14" i="3"/>
  <c r="AB14" i="3"/>
  <c r="H15" i="3"/>
  <c r="F12" i="3"/>
  <c r="H12" i="3"/>
  <c r="AB12" i="3"/>
  <c r="J12" i="3"/>
  <c r="H10" i="3"/>
  <c r="AB10" i="3"/>
  <c r="F10" i="3"/>
  <c r="J10" i="3"/>
  <c r="P6" i="3" s="1"/>
  <c r="O9" i="3"/>
  <c r="AB9" i="3"/>
  <c r="O13" i="3"/>
  <c r="O7" i="3"/>
  <c r="O11" i="3"/>
  <c r="O14" i="3"/>
  <c r="O15" i="3"/>
  <c r="AB15" i="3"/>
  <c r="O10" i="3"/>
  <c r="P8" i="3"/>
  <c r="Q8" i="3"/>
  <c r="O12" i="3"/>
  <c r="P10" i="3"/>
  <c r="Q10" i="3"/>
  <c r="P11" i="3"/>
  <c r="Q11" i="3"/>
  <c r="P15" i="3"/>
  <c r="P13" i="3"/>
  <c r="Q13" i="3"/>
  <c r="P14" i="3"/>
  <c r="Q14" i="3"/>
  <c r="P9" i="3"/>
  <c r="Q9" i="3"/>
  <c r="P7" i="3"/>
  <c r="P12" i="3"/>
  <c r="Q12" i="3"/>
  <c r="K12" i="3"/>
  <c r="L12" i="3" s="1"/>
  <c r="K9" i="3"/>
  <c r="L9" i="3" s="1"/>
  <c r="Q15" i="3"/>
  <c r="K15" i="3"/>
  <c r="L15" i="3" s="1"/>
  <c r="Q7" i="3"/>
  <c r="K14" i="3"/>
  <c r="L14" i="3" s="1"/>
  <c r="K8" i="3"/>
  <c r="L8" i="3"/>
  <c r="K7" i="3"/>
  <c r="L7" i="3" s="1"/>
  <c r="K11" i="3"/>
  <c r="L11" i="3" s="1"/>
  <c r="K10" i="3"/>
  <c r="L10" i="3" s="1"/>
  <c r="K13" i="3"/>
  <c r="L13" i="3" s="1"/>
  <c r="R7" i="3"/>
  <c r="N7" i="3"/>
  <c r="Z7" i="3" s="1"/>
  <c r="R8" i="3"/>
  <c r="R11" i="3"/>
  <c r="R10" i="3"/>
  <c r="N10" i="3"/>
  <c r="Z10" i="3" s="1"/>
  <c r="R15" i="3"/>
  <c r="S15" i="3" s="1"/>
  <c r="R13" i="3"/>
  <c r="N13" i="3"/>
  <c r="R14" i="3"/>
  <c r="R12" i="3"/>
  <c r="S12" i="3" s="1"/>
  <c r="R9" i="3"/>
  <c r="N9" i="3" s="1"/>
  <c r="Z9" i="3" s="1"/>
  <c r="V9" i="3"/>
  <c r="V12" i="3"/>
  <c r="W15" i="3"/>
  <c r="W9" i="3"/>
  <c r="W14" i="3"/>
  <c r="W7" i="3"/>
  <c r="W13" i="3"/>
  <c r="W12" i="3"/>
  <c r="W10" i="3"/>
  <c r="X10" i="3"/>
  <c r="W8" i="3"/>
  <c r="W11" i="3"/>
  <c r="X7" i="3"/>
  <c r="X15" i="3"/>
  <c r="X9" i="3"/>
  <c r="X14" i="3"/>
  <c r="X12" i="3"/>
  <c r="X11" i="3"/>
  <c r="X13" i="3"/>
  <c r="X8" i="3"/>
  <c r="C8" i="4"/>
  <c r="C6" i="4"/>
  <c r="F6" i="4" s="1"/>
  <c r="C10" i="4"/>
  <c r="C7" i="4"/>
  <c r="D7" i="4" s="1"/>
  <c r="C8" i="10" s="1"/>
  <c r="C9" i="4"/>
  <c r="E9" i="4" s="1"/>
  <c r="D9" i="4"/>
  <c r="C10" i="10" s="1"/>
  <c r="C11" i="4"/>
  <c r="F11" i="4" s="1"/>
  <c r="C14" i="4"/>
  <c r="E14" i="4" s="1"/>
  <c r="F14" i="4"/>
  <c r="C12" i="4"/>
  <c r="D12" i="4"/>
  <c r="C13" i="10" s="1"/>
  <c r="H8" i="4"/>
  <c r="C13" i="4"/>
  <c r="A13" i="4" s="1"/>
  <c r="A12" i="4"/>
  <c r="G13" i="10" s="1"/>
  <c r="A9" i="4"/>
  <c r="E64" i="4"/>
  <c r="A64" i="4"/>
  <c r="A65" i="10" s="1"/>
  <c r="D65" i="10" s="1"/>
  <c r="F64" i="4"/>
  <c r="H64" i="4"/>
  <c r="D64" i="4"/>
  <c r="C65" i="10" s="1"/>
  <c r="H122" i="4"/>
  <c r="D122" i="4"/>
  <c r="C123" i="10"/>
  <c r="A122" i="4"/>
  <c r="A123" i="10" s="1"/>
  <c r="F122" i="4"/>
  <c r="F149" i="4"/>
  <c r="A149" i="4"/>
  <c r="E149" i="4"/>
  <c r="D149" i="4"/>
  <c r="C150" i="10" s="1"/>
  <c r="H149" i="4"/>
  <c r="V57" i="3"/>
  <c r="H60" i="4"/>
  <c r="V89" i="3"/>
  <c r="F109" i="4"/>
  <c r="Z169" i="3"/>
  <c r="V23" i="3"/>
  <c r="V128" i="3"/>
  <c r="V148" i="3"/>
  <c r="V180" i="3"/>
  <c r="F60" i="4"/>
  <c r="F183" i="4"/>
  <c r="A183" i="4"/>
  <c r="G184" i="10" s="1"/>
  <c r="D183" i="4"/>
  <c r="C184" i="10" s="1"/>
  <c r="G61" i="10"/>
  <c r="H7" i="4"/>
  <c r="V7" i="3"/>
  <c r="F80" i="4"/>
  <c r="E80" i="4"/>
  <c r="H80" i="4"/>
  <c r="A80" i="4"/>
  <c r="A81" i="10" s="1"/>
  <c r="D80" i="4"/>
  <c r="C81" i="10" s="1"/>
  <c r="E7" i="4"/>
  <c r="G45" i="10"/>
  <c r="A45" i="10"/>
  <c r="A105" i="10"/>
  <c r="D105" i="10" s="1"/>
  <c r="G105" i="10"/>
  <c r="B18" i="10"/>
  <c r="E18" i="10"/>
  <c r="D18" i="10"/>
  <c r="A163" i="10"/>
  <c r="G163" i="10"/>
  <c r="B73" i="10"/>
  <c r="E73" i="10"/>
  <c r="D73" i="10"/>
  <c r="S10" i="3"/>
  <c r="B86" i="10"/>
  <c r="F86" i="10"/>
  <c r="D86" i="10"/>
  <c r="G100" i="10"/>
  <c r="A100" i="10"/>
  <c r="E21" i="10"/>
  <c r="D21" i="10"/>
  <c r="B21" i="10"/>
  <c r="G69" i="10"/>
  <c r="A69" i="10"/>
  <c r="E69" i="10" s="1"/>
  <c r="E59" i="4"/>
  <c r="D59" i="4"/>
  <c r="C60" i="10" s="1"/>
  <c r="F59" i="4"/>
  <c r="H59" i="4"/>
  <c r="A59" i="4"/>
  <c r="A60" i="10" s="1"/>
  <c r="E60" i="10" s="1"/>
  <c r="E119" i="4"/>
  <c r="H119" i="4"/>
  <c r="A119" i="4"/>
  <c r="F119" i="4"/>
  <c r="D119" i="4"/>
  <c r="C120" i="10"/>
  <c r="B205" i="10"/>
  <c r="F205" i="10"/>
  <c r="E205" i="10"/>
  <c r="E54" i="4"/>
  <c r="H54" i="4"/>
  <c r="F54" i="4"/>
  <c r="A54" i="4"/>
  <c r="G55" i="10" s="1"/>
  <c r="A55" i="10"/>
  <c r="D54" i="4"/>
  <c r="C55" i="10" s="1"/>
  <c r="F145" i="4"/>
  <c r="H145" i="4"/>
  <c r="D145" i="4"/>
  <c r="C146" i="10" s="1"/>
  <c r="E145" i="4"/>
  <c r="A145" i="4"/>
  <c r="A146" i="10" s="1"/>
  <c r="D146" i="10" s="1"/>
  <c r="E156" i="4"/>
  <c r="A156" i="4"/>
  <c r="A157" i="10" s="1"/>
  <c r="H156" i="4"/>
  <c r="D156" i="4"/>
  <c r="C157" i="10" s="1"/>
  <c r="F156" i="4"/>
  <c r="E134" i="10"/>
  <c r="B87" i="10"/>
  <c r="F67" i="10"/>
  <c r="D140" i="10"/>
  <c r="E140" i="10"/>
  <c r="B134" i="10"/>
  <c r="D87" i="10"/>
  <c r="E67" i="10"/>
  <c r="D87" i="4"/>
  <c r="C88" i="10"/>
  <c r="H87" i="4"/>
  <c r="F87" i="4"/>
  <c r="E87" i="4"/>
  <c r="A87" i="4"/>
  <c r="H113" i="4"/>
  <c r="A113" i="4"/>
  <c r="F113" i="4"/>
  <c r="E113" i="4"/>
  <c r="D113" i="4"/>
  <c r="C114" i="10" s="1"/>
  <c r="H200" i="4"/>
  <c r="D200" i="4"/>
  <c r="C201" i="10"/>
  <c r="A200" i="4"/>
  <c r="A201" i="10" s="1"/>
  <c r="D201" i="10" s="1"/>
  <c r="F200" i="4"/>
  <c r="E200" i="4"/>
  <c r="E69" i="4"/>
  <c r="F69" i="4"/>
  <c r="A69" i="4"/>
  <c r="H69" i="4"/>
  <c r="D69" i="4"/>
  <c r="C70" i="10" s="1"/>
  <c r="H170" i="4"/>
  <c r="A170" i="4"/>
  <c r="G171" i="10" s="1"/>
  <c r="E170" i="4"/>
  <c r="D170" i="4"/>
  <c r="C171" i="10" s="1"/>
  <c r="F170" i="4"/>
  <c r="A137" i="4"/>
  <c r="A138" i="10" s="1"/>
  <c r="D137" i="4"/>
  <c r="C138" i="10" s="1"/>
  <c r="E137" i="4"/>
  <c r="F137" i="4"/>
  <c r="H137" i="4"/>
  <c r="D103" i="4"/>
  <c r="C104" i="10"/>
  <c r="H103" i="4"/>
  <c r="E103" i="4"/>
  <c r="F103" i="4"/>
  <c r="A103" i="4"/>
  <c r="A104" i="10"/>
  <c r="A160" i="4"/>
  <c r="G161" i="10" s="1"/>
  <c r="F160" i="4"/>
  <c r="D160" i="4"/>
  <c r="C161" i="10" s="1"/>
  <c r="E160" i="4"/>
  <c r="H160" i="4"/>
  <c r="F90" i="4"/>
  <c r="D90" i="4"/>
  <c r="C91" i="10" s="1"/>
  <c r="H90" i="4"/>
  <c r="E90" i="4"/>
  <c r="A90" i="4"/>
  <c r="A91" i="10" s="1"/>
  <c r="E40" i="4"/>
  <c r="A40" i="4"/>
  <c r="D40" i="4"/>
  <c r="C41" i="10" s="1"/>
  <c r="H40" i="4"/>
  <c r="F40" i="4"/>
  <c r="H19" i="4"/>
  <c r="E19" i="4"/>
  <c r="F192" i="4"/>
  <c r="A192" i="4"/>
  <c r="A193" i="10" s="1"/>
  <c r="H192" i="4"/>
  <c r="E192" i="4"/>
  <c r="D192" i="4"/>
  <c r="C193" i="10" s="1"/>
  <c r="D140" i="4"/>
  <c r="C141" i="10" s="1"/>
  <c r="A140" i="4"/>
  <c r="A141" i="10" s="1"/>
  <c r="E140" i="4"/>
  <c r="H140" i="4"/>
  <c r="F140" i="4"/>
  <c r="S13" i="3"/>
  <c r="V11" i="3"/>
  <c r="H11" i="4"/>
  <c r="V10" i="3"/>
  <c r="S9" i="3"/>
  <c r="H12" i="4"/>
  <c r="A7" i="4"/>
  <c r="G8" i="10" s="1"/>
  <c r="E12" i="4"/>
  <c r="F9" i="4"/>
  <c r="S7" i="3"/>
  <c r="F153" i="4"/>
  <c r="A153" i="4"/>
  <c r="D153" i="4"/>
  <c r="C154" i="10" s="1"/>
  <c r="H153" i="4"/>
  <c r="E153" i="4"/>
  <c r="D25" i="4"/>
  <c r="C26" i="10" s="1"/>
  <c r="A25" i="4"/>
  <c r="G26" i="10" s="1"/>
  <c r="F25" i="4"/>
  <c r="E25" i="4"/>
  <c r="H25" i="4"/>
  <c r="A18" i="4"/>
  <c r="E18" i="4"/>
  <c r="H18" i="4"/>
  <c r="F18" i="4"/>
  <c r="D18" i="4"/>
  <c r="C19" i="10"/>
  <c r="F115" i="4"/>
  <c r="A115" i="4"/>
  <c r="A116" i="10" s="1"/>
  <c r="H115" i="4"/>
  <c r="E115" i="4"/>
  <c r="D115" i="4"/>
  <c r="C116" i="10" s="1"/>
  <c r="D163" i="4"/>
  <c r="C164" i="10" s="1"/>
  <c r="E163" i="4"/>
  <c r="F163" i="4"/>
  <c r="A163" i="4"/>
  <c r="G164" i="10" s="1"/>
  <c r="H163" i="4"/>
  <c r="H89" i="4"/>
  <c r="D89" i="4"/>
  <c r="C90" i="10" s="1"/>
  <c r="F89" i="4"/>
  <c r="E89" i="4"/>
  <c r="A89" i="4"/>
  <c r="G90" i="10" s="1"/>
  <c r="F205" i="4"/>
  <c r="D205" i="4"/>
  <c r="C206" i="10" s="1"/>
  <c r="E205" i="4"/>
  <c r="H205" i="4"/>
  <c r="A205" i="4"/>
  <c r="G206" i="10" s="1"/>
  <c r="H67" i="4"/>
  <c r="F67" i="4"/>
  <c r="A67" i="4"/>
  <c r="E67" i="4"/>
  <c r="D67" i="4"/>
  <c r="C68" i="10" s="1"/>
  <c r="A159" i="4"/>
  <c r="D159" i="4"/>
  <c r="C160" i="10" s="1"/>
  <c r="H159" i="4"/>
  <c r="E159" i="4"/>
  <c r="F159" i="4"/>
  <c r="F101" i="4"/>
  <c r="H101" i="4"/>
  <c r="A101" i="4"/>
  <c r="E101" i="4"/>
  <c r="D101" i="4"/>
  <c r="C102" i="10" s="1"/>
  <c r="D92" i="4"/>
  <c r="C93" i="10" s="1"/>
  <c r="F12" i="4"/>
  <c r="H191" i="4"/>
  <c r="A191" i="4"/>
  <c r="A192" i="10" s="1"/>
  <c r="D191" i="4"/>
  <c r="C192" i="10" s="1"/>
  <c r="E191" i="4"/>
  <c r="F191" i="4"/>
  <c r="E79" i="4"/>
  <c r="H79" i="4"/>
  <c r="D79" i="4"/>
  <c r="C80" i="10" s="1"/>
  <c r="F79" i="4"/>
  <c r="E46" i="4"/>
  <c r="A46" i="4"/>
  <c r="D46" i="4"/>
  <c r="C47" i="10"/>
  <c r="H46" i="4"/>
  <c r="F46" i="4"/>
  <c r="E73" i="4"/>
  <c r="A73" i="4"/>
  <c r="H73" i="4"/>
  <c r="F73" i="4"/>
  <c r="H84" i="4"/>
  <c r="A84" i="4"/>
  <c r="A85" i="10" s="1"/>
  <c r="D85" i="10" s="1"/>
  <c r="E84" i="4"/>
  <c r="D130" i="4"/>
  <c r="C131" i="10" s="1"/>
  <c r="E130" i="4"/>
  <c r="F130" i="4"/>
  <c r="F152" i="4"/>
  <c r="E152" i="4"/>
  <c r="A152" i="4"/>
  <c r="D152" i="4"/>
  <c r="C153" i="10"/>
  <c r="H152" i="4"/>
  <c r="A11" i="4"/>
  <c r="F110" i="4"/>
  <c r="H110" i="4"/>
  <c r="D83" i="4"/>
  <c r="C84" i="10" s="1"/>
  <c r="F83" i="4"/>
  <c r="F16" i="4"/>
  <c r="D16" i="4"/>
  <c r="C17" i="10"/>
  <c r="H16" i="4"/>
  <c r="A16" i="4"/>
  <c r="G17" i="10"/>
  <c r="E16" i="4"/>
  <c r="D165" i="4"/>
  <c r="C166" i="10" s="1"/>
  <c r="A165" i="4"/>
  <c r="A166" i="10" s="1"/>
  <c r="G166" i="10"/>
  <c r="F165" i="4"/>
  <c r="H165" i="4"/>
  <c r="E165" i="4"/>
  <c r="D190" i="4"/>
  <c r="C191" i="10" s="1"/>
  <c r="H190" i="4"/>
  <c r="E190" i="4"/>
  <c r="F190" i="4"/>
  <c r="A190" i="4"/>
  <c r="A56" i="4"/>
  <c r="G57" i="10" s="1"/>
  <c r="D56" i="4"/>
  <c r="C57" i="10" s="1"/>
  <c r="E56" i="4"/>
  <c r="F56" i="4"/>
  <c r="H56" i="4"/>
  <c r="H47" i="4"/>
  <c r="A47" i="4"/>
  <c r="A116" i="4"/>
  <c r="E116" i="4"/>
  <c r="E124" i="4"/>
  <c r="A124" i="4"/>
  <c r="D124" i="4"/>
  <c r="C125" i="10" s="1"/>
  <c r="H124" i="4"/>
  <c r="F124" i="4"/>
  <c r="F146" i="4"/>
  <c r="H146" i="4"/>
  <c r="A146" i="4"/>
  <c r="A147" i="10" s="1"/>
  <c r="G147" i="10"/>
  <c r="E146" i="4"/>
  <c r="D146" i="4"/>
  <c r="C147" i="10" s="1"/>
  <c r="A125" i="4"/>
  <c r="D125" i="4"/>
  <c r="C126" i="10" s="1"/>
  <c r="A126" i="4"/>
  <c r="A127" i="10" s="1"/>
  <c r="H126" i="4"/>
  <c r="E126" i="4"/>
  <c r="D126" i="4"/>
  <c r="C127" i="10" s="1"/>
  <c r="F126" i="4"/>
  <c r="A35" i="4"/>
  <c r="H35" i="4"/>
  <c r="F35" i="4"/>
  <c r="D35" i="4"/>
  <c r="C36" i="10" s="1"/>
  <c r="E35" i="4"/>
  <c r="F21" i="4"/>
  <c r="D21" i="4"/>
  <c r="C22" i="10" s="1"/>
  <c r="E21" i="4"/>
  <c r="H21" i="4"/>
  <c r="A21" i="4"/>
  <c r="G22" i="10" s="1"/>
  <c r="D73" i="4"/>
  <c r="C74" i="10"/>
  <c r="F7" i="4"/>
  <c r="E11" i="4"/>
  <c r="D11" i="4"/>
  <c r="C12" i="10" s="1"/>
  <c r="H6" i="4"/>
  <c r="V15" i="3"/>
  <c r="N15" i="3"/>
  <c r="Z15" i="3" s="1"/>
  <c r="A24" i="10"/>
  <c r="F24" i="10" s="1"/>
  <c r="D24" i="10"/>
  <c r="G24" i="10"/>
  <c r="E13" i="4"/>
  <c r="H13" i="4"/>
  <c r="F13" i="4"/>
  <c r="F176" i="4"/>
  <c r="E23" i="4"/>
  <c r="E51" i="4"/>
  <c r="H51" i="4"/>
  <c r="D51" i="4"/>
  <c r="C52" i="10"/>
  <c r="A51" i="4"/>
  <c r="D53" i="4"/>
  <c r="C54" i="10"/>
  <c r="E53" i="4"/>
  <c r="A53" i="4"/>
  <c r="G54" i="10" s="1"/>
  <c r="H53" i="4"/>
  <c r="F53" i="4"/>
  <c r="H45" i="4"/>
  <c r="F45" i="4"/>
  <c r="A45" i="4"/>
  <c r="E45" i="4"/>
  <c r="D45" i="4"/>
  <c r="C46" i="10" s="1"/>
  <c r="D198" i="4"/>
  <c r="C199" i="10" s="1"/>
  <c r="E198" i="4"/>
  <c r="H198" i="4"/>
  <c r="F198" i="4"/>
  <c r="F75" i="4"/>
  <c r="H75" i="4"/>
  <c r="D75" i="4"/>
  <c r="C76" i="10" s="1"/>
  <c r="A75" i="4"/>
  <c r="A76" i="10" s="1"/>
  <c r="H63" i="4"/>
  <c r="D63" i="4"/>
  <c r="C64" i="10" s="1"/>
  <c r="E63" i="4"/>
  <c r="F63" i="4"/>
  <c r="A63" i="4"/>
  <c r="G64" i="10" s="1"/>
  <c r="F108" i="4"/>
  <c r="A108" i="4"/>
  <c r="A109" i="10"/>
  <c r="B109" i="10" s="1"/>
  <c r="F15" i="4"/>
  <c r="A15" i="4"/>
  <c r="D15" i="4"/>
  <c r="C16" i="10" s="1"/>
  <c r="E15" i="4"/>
  <c r="E32" i="4"/>
  <c r="D194" i="4"/>
  <c r="C195" i="10"/>
  <c r="F194" i="4"/>
  <c r="F177" i="4"/>
  <c r="A177" i="4"/>
  <c r="A178" i="10" s="1"/>
  <c r="D178" i="10" s="1"/>
  <c r="D177" i="4"/>
  <c r="C178" i="10" s="1"/>
  <c r="A71" i="4"/>
  <c r="A72" i="10"/>
  <c r="D72" i="10" s="1"/>
  <c r="E71" i="4"/>
  <c r="D71" i="4"/>
  <c r="C72" i="10" s="1"/>
  <c r="H98" i="4"/>
  <c r="A98" i="4"/>
  <c r="A99" i="10" s="1"/>
  <c r="F98" i="4"/>
  <c r="E98" i="4"/>
  <c r="H180" i="4"/>
  <c r="F180" i="4"/>
  <c r="E180" i="4"/>
  <c r="D38" i="4"/>
  <c r="C39" i="10" s="1"/>
  <c r="H38" i="4"/>
  <c r="F38" i="4"/>
  <c r="E38" i="4"/>
  <c r="A38" i="4"/>
  <c r="A39" i="10"/>
  <c r="F39" i="10" s="1"/>
  <c r="E136" i="4"/>
  <c r="D136" i="4"/>
  <c r="C137" i="10" s="1"/>
  <c r="A136" i="4"/>
  <c r="G137" i="10" s="1"/>
  <c r="E88" i="4"/>
  <c r="H88" i="4"/>
  <c r="A88" i="4"/>
  <c r="G89" i="10" s="1"/>
  <c r="D88" i="4"/>
  <c r="C89" i="10" s="1"/>
  <c r="F88" i="4"/>
  <c r="F169" i="4"/>
  <c r="H169" i="4"/>
  <c r="H171" i="4"/>
  <c r="A171" i="4"/>
  <c r="D171" i="4"/>
  <c r="C172" i="10" s="1"/>
  <c r="D179" i="4"/>
  <c r="C180" i="10"/>
  <c r="F179" i="4"/>
  <c r="A179" i="4"/>
  <c r="G180" i="10" s="1"/>
  <c r="F148" i="4"/>
  <c r="A148" i="4"/>
  <c r="H154" i="4"/>
  <c r="A154" i="4"/>
  <c r="G155" i="10" s="1"/>
  <c r="F154" i="4"/>
  <c r="H23" i="4"/>
  <c r="D23" i="4"/>
  <c r="C24" i="10" s="1"/>
  <c r="H77" i="4"/>
  <c r="F77" i="4"/>
  <c r="E77" i="4"/>
  <c r="F196" i="4"/>
  <c r="E196" i="4"/>
  <c r="H196" i="4"/>
  <c r="D148" i="4"/>
  <c r="C149" i="10" s="1"/>
  <c r="H182" i="4"/>
  <c r="F182" i="4"/>
  <c r="A182" i="4"/>
  <c r="G183" i="10" s="1"/>
  <c r="D168" i="4"/>
  <c r="C169" i="10" s="1"/>
  <c r="A168" i="4"/>
  <c r="D128" i="4"/>
  <c r="C129" i="10" s="1"/>
  <c r="F128" i="4"/>
  <c r="F102" i="4"/>
  <c r="D72" i="4"/>
  <c r="C73" i="10"/>
  <c r="H72" i="4"/>
  <c r="D189" i="4"/>
  <c r="C190" i="10" s="1"/>
  <c r="H189" i="4"/>
  <c r="A189" i="4"/>
  <c r="A190" i="10" s="1"/>
  <c r="E122" i="4"/>
  <c r="U47" i="3"/>
  <c r="U137" i="3"/>
  <c r="Z137" i="3"/>
  <c r="U20" i="3"/>
  <c r="U94" i="3"/>
  <c r="U163" i="3"/>
  <c r="Z163" i="3" s="1"/>
  <c r="U124" i="3"/>
  <c r="U162" i="3"/>
  <c r="AA162" i="3"/>
  <c r="U150" i="3"/>
  <c r="U30" i="3"/>
  <c r="U103" i="3"/>
  <c r="V103" i="3" s="1"/>
  <c r="U29" i="3"/>
  <c r="U62" i="3"/>
  <c r="AA62" i="3" s="1"/>
  <c r="U117" i="3"/>
  <c r="U60" i="3"/>
  <c r="AA60" i="3" s="1"/>
  <c r="U140" i="3"/>
  <c r="U149" i="3"/>
  <c r="U199" i="3"/>
  <c r="U130" i="3"/>
  <c r="AA130" i="3" s="1"/>
  <c r="Z130" i="3"/>
  <c r="U88" i="3"/>
  <c r="V88" i="3" s="1"/>
  <c r="U157" i="3"/>
  <c r="V157" i="3" s="1"/>
  <c r="U202" i="3"/>
  <c r="U133" i="3"/>
  <c r="Z133" i="3" s="1"/>
  <c r="U73" i="3"/>
  <c r="AA73" i="3"/>
  <c r="U135" i="3"/>
  <c r="U44" i="3"/>
  <c r="V44" i="3" s="1"/>
  <c r="U79" i="3"/>
  <c r="AA79" i="3" s="1"/>
  <c r="U71" i="3"/>
  <c r="AA71" i="3" s="1"/>
  <c r="U118" i="3"/>
  <c r="U52" i="3"/>
  <c r="U175" i="3"/>
  <c r="V175" i="3" s="1"/>
  <c r="AA175" i="3"/>
  <c r="U139" i="3"/>
  <c r="Z139" i="3" s="1"/>
  <c r="U63" i="3"/>
  <c r="U58" i="3"/>
  <c r="Z58" i="3" s="1"/>
  <c r="U40" i="3"/>
  <c r="U27" i="3"/>
  <c r="V27" i="3" s="1"/>
  <c r="U86" i="3"/>
  <c r="V86" i="3" s="1"/>
  <c r="U167" i="3"/>
  <c r="Z167" i="3" s="1"/>
  <c r="U187" i="3"/>
  <c r="U13" i="3"/>
  <c r="AA13" i="3"/>
  <c r="U126" i="3"/>
  <c r="U206" i="3"/>
  <c r="V206" i="3" s="1"/>
  <c r="U77" i="3"/>
  <c r="AA77" i="3" s="1"/>
  <c r="U147" i="3"/>
  <c r="AA147" i="3" s="1"/>
  <c r="V147" i="3"/>
  <c r="U61" i="3"/>
  <c r="U84" i="3"/>
  <c r="U158" i="3"/>
  <c r="AA158" i="3" s="1"/>
  <c r="Z158" i="3"/>
  <c r="U16" i="3"/>
  <c r="V16" i="3" s="1"/>
  <c r="U51" i="3"/>
  <c r="B4" i="4"/>
  <c r="G6" i="4" s="1"/>
  <c r="U164" i="3"/>
  <c r="U165" i="3"/>
  <c r="Z165" i="3"/>
  <c r="U17" i="3"/>
  <c r="U70" i="3"/>
  <c r="V70" i="3" s="1"/>
  <c r="U24" i="3"/>
  <c r="Z24" i="3" s="1"/>
  <c r="U144" i="3"/>
  <c r="V144" i="3" s="1"/>
  <c r="U168" i="3"/>
  <c r="U112" i="3"/>
  <c r="AA112" i="3" s="1"/>
  <c r="U46" i="3"/>
  <c r="AA46" i="3" s="1"/>
  <c r="U90" i="3"/>
  <c r="AA90" i="3" s="1"/>
  <c r="U82" i="3"/>
  <c r="G123" i="10"/>
  <c r="F65" i="10"/>
  <c r="G146" i="10"/>
  <c r="B100" i="10"/>
  <c r="F163" i="10"/>
  <c r="B163" i="10"/>
  <c r="D163" i="10"/>
  <c r="E163" i="10"/>
  <c r="G157" i="10"/>
  <c r="E105" i="10"/>
  <c r="B105" i="10"/>
  <c r="G120" i="10"/>
  <c r="A120" i="10"/>
  <c r="D120" i="10"/>
  <c r="D69" i="10"/>
  <c r="F69" i="10"/>
  <c r="B69" i="10"/>
  <c r="D45" i="10"/>
  <c r="G81" i="10"/>
  <c r="G193" i="10"/>
  <c r="A161" i="10"/>
  <c r="G114" i="10"/>
  <c r="A114" i="10"/>
  <c r="B114" i="10" s="1"/>
  <c r="G91" i="10"/>
  <c r="G104" i="10"/>
  <c r="G70" i="10"/>
  <c r="A70" i="10"/>
  <c r="E70" i="10" s="1"/>
  <c r="G138" i="10"/>
  <c r="A171" i="10"/>
  <c r="F171" i="10" s="1"/>
  <c r="G201" i="10"/>
  <c r="A88" i="10"/>
  <c r="G88" i="10"/>
  <c r="G141" i="10"/>
  <c r="G41" i="10"/>
  <c r="A41" i="10"/>
  <c r="E41" i="10" s="1"/>
  <c r="G192" i="10"/>
  <c r="G116" i="10"/>
  <c r="A90" i="10"/>
  <c r="F90" i="10" s="1"/>
  <c r="B90" i="10"/>
  <c r="A164" i="10"/>
  <c r="B164" i="10" s="1"/>
  <c r="G47" i="10"/>
  <c r="A47" i="10"/>
  <c r="G19" i="10"/>
  <c r="A19" i="10"/>
  <c r="A26" i="10"/>
  <c r="B26" i="10" s="1"/>
  <c r="G154" i="10"/>
  <c r="A154" i="10"/>
  <c r="G85" i="10"/>
  <c r="A57" i="10"/>
  <c r="A126" i="10"/>
  <c r="D126" i="10" s="1"/>
  <c r="G126" i="10"/>
  <c r="A17" i="10"/>
  <c r="A12" i="10"/>
  <c r="D12" i="10" s="1"/>
  <c r="G12" i="10"/>
  <c r="V61" i="3"/>
  <c r="V118" i="3"/>
  <c r="Z149" i="3"/>
  <c r="A149" i="10"/>
  <c r="E149" i="10" s="1"/>
  <c r="G149" i="10"/>
  <c r="AA165" i="3"/>
  <c r="V165" i="3"/>
  <c r="V13" i="3"/>
  <c r="AA27" i="3"/>
  <c r="Z73" i="3"/>
  <c r="V73" i="3"/>
  <c r="Z162" i="3"/>
  <c r="Z20" i="3"/>
  <c r="A183" i="10"/>
  <c r="E183" i="10" s="1"/>
  <c r="A64" i="10"/>
  <c r="Z46" i="3"/>
  <c r="AA24" i="3"/>
  <c r="Z77" i="3"/>
  <c r="V77" i="3"/>
  <c r="Z175" i="3"/>
  <c r="V79" i="3"/>
  <c r="AA133" i="3"/>
  <c r="V133" i="3"/>
  <c r="V60" i="3"/>
  <c r="Z60" i="3"/>
  <c r="V137" i="3"/>
  <c r="G76" i="10"/>
  <c r="G46" i="10"/>
  <c r="A46" i="10"/>
  <c r="D46" i="10" s="1"/>
  <c r="V112" i="3"/>
  <c r="AA70" i="3"/>
  <c r="A3" i="4"/>
  <c r="A5" i="4"/>
  <c r="AA84" i="3"/>
  <c r="Z84" i="3"/>
  <c r="V84" i="3"/>
  <c r="Z206" i="3"/>
  <c r="AA167" i="3"/>
  <c r="AA58" i="3"/>
  <c r="V58" i="3"/>
  <c r="AA52" i="3"/>
  <c r="V52" i="3"/>
  <c r="Z52" i="3"/>
  <c r="AA44" i="3"/>
  <c r="Z44" i="3"/>
  <c r="AA202" i="3"/>
  <c r="AA199" i="3"/>
  <c r="Z199" i="3"/>
  <c r="V199" i="3"/>
  <c r="AA117" i="3"/>
  <c r="V117" i="3"/>
  <c r="Z117" i="3"/>
  <c r="AA30" i="3"/>
  <c r="V30" i="3"/>
  <c r="Z30" i="3"/>
  <c r="AA163" i="3"/>
  <c r="AA47" i="3"/>
  <c r="V47" i="3"/>
  <c r="Z47" i="3"/>
  <c r="A180" i="10"/>
  <c r="A172" i="10"/>
  <c r="F172" i="10" s="1"/>
  <c r="G172" i="10"/>
  <c r="G16" i="10"/>
  <c r="A16" i="10"/>
  <c r="G109" i="10"/>
  <c r="B24" i="10"/>
  <c r="F123" i="10"/>
  <c r="B146" i="10"/>
  <c r="F146" i="10"/>
  <c r="E120" i="10"/>
  <c r="F120" i="10"/>
  <c r="B60" i="10"/>
  <c r="D60" i="10"/>
  <c r="F60" i="10"/>
  <c r="F55" i="10"/>
  <c r="F201" i="10"/>
  <c r="E201" i="10"/>
  <c r="E104" i="10"/>
  <c r="E91" i="10"/>
  <c r="B41" i="10"/>
  <c r="D41" i="10"/>
  <c r="B141" i="10"/>
  <c r="E171" i="10"/>
  <c r="D171" i="10"/>
  <c r="E192" i="10"/>
  <c r="F47" i="10"/>
  <c r="D90" i="10"/>
  <c r="E85" i="10"/>
  <c r="F85" i="10"/>
  <c r="B17" i="10"/>
  <c r="E126" i="10"/>
  <c r="F147" i="10"/>
  <c r="F183" i="10"/>
  <c r="B183" i="10"/>
  <c r="B46" i="10"/>
  <c r="F46" i="10"/>
  <c r="B64" i="10"/>
  <c r="D180" i="10"/>
  <c r="B149" i="10"/>
  <c r="E178" i="10"/>
  <c r="B178" i="10"/>
  <c r="E39" i="10"/>
  <c r="B172" i="10"/>
  <c r="D172" i="10"/>
  <c r="F149" i="10"/>
  <c r="D149" i="10"/>
  <c r="D57" i="10"/>
  <c r="E57" i="10"/>
  <c r="B72" i="10"/>
  <c r="E72" i="10"/>
  <c r="B157" i="10"/>
  <c r="B124" i="10"/>
  <c r="D124" i="10"/>
  <c r="F124" i="10"/>
  <c r="E124" i="10"/>
  <c r="F186" i="4"/>
  <c r="H186" i="4"/>
  <c r="E186" i="4"/>
  <c r="D186" i="4"/>
  <c r="C187" i="10" s="1"/>
  <c r="A186" i="4"/>
  <c r="D158" i="4"/>
  <c r="C159" i="10" s="1"/>
  <c r="F158" i="4"/>
  <c r="H158" i="4"/>
  <c r="E158" i="4"/>
  <c r="A158" i="4"/>
  <c r="D197" i="4"/>
  <c r="C198" i="10" s="1"/>
  <c r="A197" i="4"/>
  <c r="H197" i="4"/>
  <c r="E197" i="4"/>
  <c r="F197" i="4"/>
  <c r="E61" i="10"/>
  <c r="B61" i="10"/>
  <c r="D61" i="10"/>
  <c r="F61" i="10"/>
  <c r="D39" i="4"/>
  <c r="C40" i="10" s="1"/>
  <c r="A39" i="4"/>
  <c r="F39" i="4"/>
  <c r="E39" i="4"/>
  <c r="H39" i="4"/>
  <c r="A187" i="4"/>
  <c r="D187" i="4"/>
  <c r="C188" i="10" s="1"/>
  <c r="E187" i="4"/>
  <c r="D62" i="4"/>
  <c r="C63" i="10" s="1"/>
  <c r="A62" i="4"/>
  <c r="H62" i="4"/>
  <c r="F62" i="4"/>
  <c r="B57" i="10"/>
  <c r="F180" i="10"/>
  <c r="B180" i="10"/>
  <c r="G72" i="10"/>
  <c r="B147" i="10"/>
  <c r="V51" i="3"/>
  <c r="Z51" i="3"/>
  <c r="Z61" i="3"/>
  <c r="AA61" i="3"/>
  <c r="V63" i="3"/>
  <c r="AA63" i="3"/>
  <c r="Z63" i="3"/>
  <c r="AA157" i="3"/>
  <c r="V149" i="3"/>
  <c r="AA149" i="3"/>
  <c r="Z62" i="3"/>
  <c r="V62" i="3"/>
  <c r="AA94" i="3"/>
  <c r="V94" i="3"/>
  <c r="Z94" i="3"/>
  <c r="E62" i="4"/>
  <c r="E180" i="10"/>
  <c r="F57" i="10"/>
  <c r="D70" i="10"/>
  <c r="D190" i="10"/>
  <c r="Z157" i="3"/>
  <c r="Z86" i="3"/>
  <c r="AA51" i="3"/>
  <c r="D88" i="10"/>
  <c r="F114" i="10"/>
  <c r="AA144" i="3"/>
  <c r="A169" i="10"/>
  <c r="D169" i="10" s="1"/>
  <c r="G169" i="10"/>
  <c r="H187" i="4"/>
  <c r="F72" i="10"/>
  <c r="F157" i="10"/>
  <c r="V90" i="3"/>
  <c r="AA86" i="3"/>
  <c r="B126" i="10"/>
  <c r="F126" i="10"/>
  <c r="A22" i="10"/>
  <c r="A117" i="10"/>
  <c r="G117" i="10"/>
  <c r="F187" i="4"/>
  <c r="E123" i="10"/>
  <c r="B123" i="10"/>
  <c r="D123" i="10"/>
  <c r="D167" i="10"/>
  <c r="F167" i="10"/>
  <c r="B167" i="10"/>
  <c r="E167" i="10"/>
  <c r="E32" i="10"/>
  <c r="B32" i="10"/>
  <c r="D32" i="10"/>
  <c r="F32" i="10"/>
  <c r="D66" i="10"/>
  <c r="F66" i="10"/>
  <c r="E66" i="10"/>
  <c r="H142" i="4"/>
  <c r="F142" i="4"/>
  <c r="D142" i="4"/>
  <c r="C143" i="10" s="1"/>
  <c r="A142" i="4"/>
  <c r="E142" i="4"/>
  <c r="F57" i="4"/>
  <c r="E57" i="4"/>
  <c r="A57" i="4"/>
  <c r="H57" i="4"/>
  <c r="B6" i="12"/>
  <c r="D49" i="4"/>
  <c r="C50" i="10" s="1"/>
  <c r="F49" i="4"/>
  <c r="E49" i="4"/>
  <c r="H49" i="4"/>
  <c r="A49" i="4"/>
  <c r="B39" i="10"/>
  <c r="D109" i="10"/>
  <c r="E164" i="10"/>
  <c r="D26" i="10"/>
  <c r="E24" i="10"/>
  <c r="A54" i="10"/>
  <c r="G39" i="10"/>
  <c r="V46" i="3"/>
  <c r="Z88" i="3"/>
  <c r="AA139" i="3"/>
  <c r="Z13" i="3"/>
  <c r="A137" i="10"/>
  <c r="G127" i="10"/>
  <c r="F105" i="10"/>
  <c r="B65" i="10"/>
  <c r="A184" i="10"/>
  <c r="A130" i="4"/>
  <c r="A13" i="10"/>
  <c r="D19" i="4"/>
  <c r="C20" i="10" s="1"/>
  <c r="F144" i="10"/>
  <c r="B144" i="10"/>
  <c r="E144" i="10"/>
  <c r="F42" i="10"/>
  <c r="B42" i="10"/>
  <c r="E42" i="10"/>
  <c r="B185" i="10"/>
  <c r="D185" i="10"/>
  <c r="E185" i="10"/>
  <c r="B85" i="10"/>
  <c r="D164" i="10"/>
  <c r="E90" i="10"/>
  <c r="F26" i="10"/>
  <c r="B201" i="10"/>
  <c r="B120" i="10"/>
  <c r="G178" i="10"/>
  <c r="Z112" i="3"/>
  <c r="A155" i="10"/>
  <c r="AA137" i="3"/>
  <c r="AA103" i="3"/>
  <c r="V130" i="3"/>
  <c r="Z79" i="3"/>
  <c r="V24" i="3"/>
  <c r="A89" i="10"/>
  <c r="V162" i="3"/>
  <c r="AA88" i="3"/>
  <c r="Z27" i="3"/>
  <c r="AA16" i="3"/>
  <c r="A206" i="10"/>
  <c r="G60" i="10"/>
  <c r="E65" i="10"/>
  <c r="D57" i="4"/>
  <c r="C58" i="10"/>
  <c r="A14" i="4"/>
  <c r="A19" i="4"/>
  <c r="H14" i="4"/>
  <c r="D14" i="4"/>
  <c r="C15" i="10" s="1"/>
  <c r="N11" i="3"/>
  <c r="Z11" i="3" s="1"/>
  <c r="S11" i="3"/>
  <c r="E129" i="4"/>
  <c r="D129" i="4"/>
  <c r="C130" i="10" s="1"/>
  <c r="H129" i="4"/>
  <c r="F129" i="4"/>
  <c r="A129" i="4"/>
  <c r="G101" i="10"/>
  <c r="A101" i="10"/>
  <c r="A109" i="4"/>
  <c r="H109" i="4"/>
  <c r="E109" i="4"/>
  <c r="D109" i="4"/>
  <c r="C110" i="10" s="1"/>
  <c r="E107" i="4"/>
  <c r="D107" i="4"/>
  <c r="C108" i="10" s="1"/>
  <c r="H107" i="4"/>
  <c r="F107" i="4"/>
  <c r="A107" i="4"/>
  <c r="D50" i="4"/>
  <c r="C51" i="10"/>
  <c r="A50" i="4"/>
  <c r="F50" i="4"/>
  <c r="H50" i="4"/>
  <c r="E50" i="4"/>
  <c r="B145" i="10"/>
  <c r="D145" i="10"/>
  <c r="F145" i="10"/>
  <c r="H151" i="4"/>
  <c r="A151" i="4"/>
  <c r="F151" i="4"/>
  <c r="D151" i="4"/>
  <c r="C152" i="10" s="1"/>
  <c r="E151" i="4"/>
  <c r="F171" i="4"/>
  <c r="E171" i="4"/>
  <c r="A44" i="10"/>
  <c r="G44" i="10"/>
  <c r="AA45" i="3"/>
  <c r="AA160" i="3"/>
  <c r="V160" i="3"/>
  <c r="AA114" i="3"/>
  <c r="Z153" i="3"/>
  <c r="AA83" i="3"/>
  <c r="Z83" i="3"/>
  <c r="Z196" i="3"/>
  <c r="Z179" i="3"/>
  <c r="Z180" i="3"/>
  <c r="AA57" i="3"/>
  <c r="Z57" i="3"/>
  <c r="AA145" i="3"/>
  <c r="AA154" i="3"/>
  <c r="V154" i="3"/>
  <c r="AA174" i="3"/>
  <c r="H150" i="4"/>
  <c r="A150" i="4"/>
  <c r="F70" i="4"/>
  <c r="E70" i="4"/>
  <c r="U116" i="7"/>
  <c r="U109" i="7"/>
  <c r="U73" i="7"/>
  <c r="U71" i="7"/>
  <c r="U68" i="7"/>
  <c r="U46" i="7"/>
  <c r="U44" i="7"/>
  <c r="U182" i="6"/>
  <c r="U184" i="6"/>
  <c r="U178" i="6"/>
  <c r="U180" i="6"/>
  <c r="AA191" i="3"/>
  <c r="Z191" i="3"/>
  <c r="Z204" i="3"/>
  <c r="AA166" i="3"/>
  <c r="V166" i="3"/>
  <c r="H139" i="4"/>
  <c r="F139" i="4"/>
  <c r="F178" i="4"/>
  <c r="H178" i="4"/>
  <c r="E43" i="4"/>
  <c r="H43" i="4"/>
  <c r="U186" i="7"/>
  <c r="U182" i="7"/>
  <c r="U120" i="7"/>
  <c r="U117" i="7"/>
  <c r="U121" i="7"/>
  <c r="U118" i="7"/>
  <c r="U82" i="7"/>
  <c r="U77" i="7"/>
  <c r="U81" i="7"/>
  <c r="U158" i="6"/>
  <c r="U159" i="6"/>
  <c r="U157" i="5"/>
  <c r="U158" i="5"/>
  <c r="U98" i="5"/>
  <c r="U101" i="5"/>
  <c r="U97" i="5"/>
  <c r="U95" i="5"/>
  <c r="U92" i="5"/>
  <c r="D96" i="10"/>
  <c r="E121" i="10"/>
  <c r="V151" i="3"/>
  <c r="V142" i="3"/>
  <c r="A82" i="4"/>
  <c r="G83" i="10" s="1"/>
  <c r="H82" i="4"/>
  <c r="D139" i="4"/>
  <c r="C140" i="10"/>
  <c r="AA204" i="3"/>
  <c r="E139" i="4"/>
  <c r="AA50" i="3"/>
  <c r="V50" i="3"/>
  <c r="AA176" i="3"/>
  <c r="Z176" i="3"/>
  <c r="AA170" i="3"/>
  <c r="V170" i="3"/>
  <c r="H121" i="4"/>
  <c r="E121" i="4"/>
  <c r="H133" i="4"/>
  <c r="E133" i="4"/>
  <c r="D17" i="4"/>
  <c r="C18" i="10" s="1"/>
  <c r="F17" i="4"/>
  <c r="U139" i="5"/>
  <c r="U159" i="5"/>
  <c r="M14" i="8"/>
  <c r="K16" i="8"/>
  <c r="K15" i="8"/>
  <c r="N15" i="8" s="1"/>
  <c r="U205" i="7"/>
  <c r="U168" i="7"/>
  <c r="U157" i="7"/>
  <c r="U148" i="7"/>
  <c r="U92" i="7"/>
  <c r="U88" i="7"/>
  <c r="U89" i="7"/>
  <c r="U54" i="7"/>
  <c r="U47" i="7"/>
  <c r="U27" i="7"/>
  <c r="U28" i="7"/>
  <c r="U19" i="7"/>
  <c r="U8" i="7"/>
  <c r="U9" i="7"/>
  <c r="U206" i="6"/>
  <c r="U204" i="6"/>
  <c r="U205" i="6"/>
  <c r="U198" i="6"/>
  <c r="U200" i="6"/>
  <c r="U192" i="6"/>
  <c r="U151" i="6"/>
  <c r="U147" i="6"/>
  <c r="U146" i="6"/>
  <c r="U143" i="6"/>
  <c r="U140" i="6"/>
  <c r="U137" i="6"/>
  <c r="U133" i="6"/>
  <c r="U97" i="6"/>
  <c r="U100" i="6"/>
  <c r="U79" i="6"/>
  <c r="U66" i="6"/>
  <c r="U64" i="6"/>
  <c r="U63" i="6"/>
  <c r="U35" i="6"/>
  <c r="U34" i="6"/>
  <c r="U32" i="6"/>
  <c r="U20" i="6"/>
  <c r="U19" i="6"/>
  <c r="U192" i="5"/>
  <c r="U195" i="5"/>
  <c r="U193" i="5"/>
  <c r="U168" i="5"/>
  <c r="U171" i="5"/>
  <c r="U169" i="5"/>
  <c r="U170" i="5"/>
  <c r="U166" i="5"/>
  <c r="U163" i="5"/>
  <c r="U164" i="5"/>
  <c r="U162" i="5"/>
  <c r="Z31" i="3"/>
  <c r="V108" i="3"/>
  <c r="V184" i="3"/>
  <c r="V83" i="3"/>
  <c r="D26" i="4"/>
  <c r="C27" i="10" s="1"/>
  <c r="D43" i="4"/>
  <c r="C44" i="10" s="1"/>
  <c r="F42" i="4"/>
  <c r="F43" i="4"/>
  <c r="Z91" i="3"/>
  <c r="AA195" i="3"/>
  <c r="Z195" i="3"/>
  <c r="Z155" i="3"/>
  <c r="AA89" i="3"/>
  <c r="Z89" i="3"/>
  <c r="AA153" i="3"/>
  <c r="AA121" i="3"/>
  <c r="V121" i="3"/>
  <c r="AA183" i="3"/>
  <c r="AA193" i="3"/>
  <c r="Z193" i="3"/>
  <c r="V193" i="3"/>
  <c r="AA196" i="3"/>
  <c r="AA115" i="3"/>
  <c r="AA189" i="3"/>
  <c r="AA179" i="3"/>
  <c r="AA131" i="3"/>
  <c r="AA105" i="3"/>
  <c r="AA180" i="3"/>
  <c r="V37" i="3"/>
  <c r="Z37" i="3"/>
  <c r="AA123" i="3"/>
  <c r="E135" i="4"/>
  <c r="U198" i="7"/>
  <c r="U161" i="5"/>
  <c r="U126" i="5"/>
  <c r="U140" i="5"/>
  <c r="U105" i="7"/>
  <c r="U101" i="7"/>
  <c r="U64" i="7"/>
  <c r="U65" i="7"/>
  <c r="U57" i="7"/>
  <c r="U187" i="7"/>
  <c r="U156" i="7"/>
  <c r="U155" i="7"/>
  <c r="U145" i="7"/>
  <c r="U143" i="7"/>
  <c r="U140" i="7"/>
  <c r="U137" i="7"/>
  <c r="U132" i="7"/>
  <c r="U199" i="6"/>
  <c r="U193" i="6"/>
  <c r="U195" i="6"/>
  <c r="U187" i="6"/>
  <c r="U166" i="6"/>
  <c r="U150" i="6"/>
  <c r="U141" i="6"/>
  <c r="U124" i="6"/>
  <c r="U76" i="6"/>
  <c r="U59" i="6"/>
  <c r="U44" i="6"/>
  <c r="U179" i="5"/>
  <c r="U178" i="5"/>
  <c r="U132" i="5"/>
  <c r="U36" i="5"/>
  <c r="U35" i="5"/>
  <c r="U33" i="5"/>
  <c r="U23" i="5"/>
  <c r="U22" i="5"/>
  <c r="U24" i="5"/>
  <c r="O17" i="8"/>
  <c r="Q16" i="8"/>
  <c r="N17" i="8"/>
  <c r="U196" i="7"/>
  <c r="U193" i="7"/>
  <c r="U179" i="7"/>
  <c r="U174" i="7"/>
  <c r="U122" i="7"/>
  <c r="U34" i="7"/>
  <c r="U23" i="7"/>
  <c r="U16" i="7"/>
  <c r="U169" i="6"/>
  <c r="U155" i="6"/>
  <c r="U164" i="7"/>
  <c r="U37" i="7"/>
  <c r="U174" i="6"/>
  <c r="U145" i="6"/>
  <c r="U144" i="6"/>
  <c r="U129" i="6"/>
  <c r="U128" i="6"/>
  <c r="U127" i="6"/>
  <c r="U131" i="6"/>
  <c r="U107" i="6"/>
  <c r="U94" i="6"/>
  <c r="U28" i="6"/>
  <c r="U30" i="6"/>
  <c r="U13" i="6"/>
  <c r="U203" i="5"/>
  <c r="U202" i="5"/>
  <c r="U206" i="5"/>
  <c r="U172" i="5"/>
  <c r="U152" i="5"/>
  <c r="U127" i="5"/>
  <c r="U120" i="5"/>
  <c r="U119" i="5"/>
  <c r="U116" i="5"/>
  <c r="U113" i="5"/>
  <c r="U105" i="5"/>
  <c r="U106" i="5"/>
  <c r="U70" i="5"/>
  <c r="U68" i="5"/>
  <c r="U29" i="5"/>
  <c r="U85" i="5"/>
  <c r="U20" i="5"/>
  <c r="U59" i="5"/>
  <c r="A15" i="10"/>
  <c r="F15" i="10" s="1"/>
  <c r="G15" i="10"/>
  <c r="G20" i="10"/>
  <c r="A20" i="10"/>
  <c r="G151" i="10"/>
  <c r="A151" i="10"/>
  <c r="G51" i="10"/>
  <c r="A51" i="10"/>
  <c r="D51" i="10" s="1"/>
  <c r="G50" i="10"/>
  <c r="A50" i="10"/>
  <c r="A58" i="10"/>
  <c r="D58" i="10" s="1"/>
  <c r="G58" i="10"/>
  <c r="A130" i="10"/>
  <c r="G130" i="10"/>
  <c r="F184" i="10"/>
  <c r="G143" i="10"/>
  <c r="A143" i="10"/>
  <c r="F143" i="10" s="1"/>
  <c r="P15" i="8"/>
  <c r="M15" i="8"/>
  <c r="O15" i="8"/>
  <c r="E155" i="10"/>
  <c r="F155" i="10"/>
  <c r="D155" i="10"/>
  <c r="B155" i="10"/>
  <c r="P16" i="8"/>
  <c r="M16" i="8"/>
  <c r="O16" i="8"/>
  <c r="N16" i="8"/>
  <c r="A83" i="10"/>
  <c r="G108" i="10"/>
  <c r="A108" i="10"/>
  <c r="G110" i="10"/>
  <c r="A110" i="10"/>
  <c r="E206" i="10"/>
  <c r="F206" i="10"/>
  <c r="B206" i="10"/>
  <c r="D206" i="10"/>
  <c r="F13" i="10"/>
  <c r="D13" i="10"/>
  <c r="B13" i="10"/>
  <c r="E13" i="10"/>
  <c r="B54" i="10"/>
  <c r="F54" i="10"/>
  <c r="E54" i="10"/>
  <c r="D54" i="10"/>
  <c r="G159" i="10"/>
  <c r="A159" i="10"/>
  <c r="F159" i="10" s="1"/>
  <c r="S14" i="8"/>
  <c r="R14" i="8"/>
  <c r="F44" i="10"/>
  <c r="B44" i="10"/>
  <c r="D44" i="10"/>
  <c r="E44" i="10"/>
  <c r="D101" i="10"/>
  <c r="D89" i="10"/>
  <c r="B22" i="10"/>
  <c r="D22" i="10"/>
  <c r="E22" i="10"/>
  <c r="F22" i="10"/>
  <c r="A63" i="10"/>
  <c r="B63" i="10" s="1"/>
  <c r="G63" i="10"/>
  <c r="G188" i="10"/>
  <c r="A188" i="10"/>
  <c r="F188" i="10" s="1"/>
  <c r="A40" i="10"/>
  <c r="D40" i="10" s="1"/>
  <c r="G40" i="10"/>
  <c r="G187" i="10"/>
  <c r="A187" i="10"/>
  <c r="E187" i="10" s="1"/>
  <c r="G198" i="10"/>
  <c r="A198" i="10"/>
  <c r="F198" i="10" s="1"/>
  <c r="G131" i="10"/>
  <c r="A131" i="10"/>
  <c r="B131" i="10" s="1"/>
  <c r="D137" i="10"/>
  <c r="B117" i="10"/>
  <c r="E117" i="10"/>
  <c r="D117" i="10"/>
  <c r="F117" i="10"/>
  <c r="E169" i="10"/>
  <c r="B169" i="10"/>
  <c r="F169" i="10"/>
  <c r="E63" i="10"/>
  <c r="D110" i="10"/>
  <c r="F20" i="10"/>
  <c r="E20" i="10"/>
  <c r="D20" i="10"/>
  <c r="B20" i="10"/>
  <c r="F40" i="10"/>
  <c r="E40" i="10"/>
  <c r="B40" i="10"/>
  <c r="F131" i="10"/>
  <c r="D131" i="10"/>
  <c r="E131" i="10"/>
  <c r="B143" i="10"/>
  <c r="D143" i="10"/>
  <c r="B130" i="10"/>
  <c r="B51" i="10"/>
  <c r="E51" i="10"/>
  <c r="F51" i="10"/>
  <c r="F108" i="10"/>
  <c r="D108" i="10"/>
  <c r="E108" i="10"/>
  <c r="B108" i="10"/>
  <c r="B15" i="10"/>
  <c r="D15" i="10"/>
  <c r="E198" i="10"/>
  <c r="B187" i="10"/>
  <c r="F187" i="10"/>
  <c r="D187" i="10"/>
  <c r="D188" i="10"/>
  <c r="B188" i="10"/>
  <c r="E188" i="10"/>
  <c r="B159" i="10"/>
  <c r="D159" i="10"/>
  <c r="E159" i="10"/>
  <c r="E58" i="10"/>
  <c r="F58" i="10"/>
  <c r="B58" i="10"/>
  <c r="Z44" i="7"/>
  <c r="K46" i="6"/>
  <c r="G125" i="6"/>
  <c r="B127" i="6"/>
  <c r="H125" i="6"/>
  <c r="I36" i="6"/>
  <c r="G137" i="6"/>
  <c r="I156" i="6"/>
  <c r="W156" i="6" s="1"/>
  <c r="X123" i="7"/>
  <c r="G35" i="7"/>
  <c r="H123" i="7"/>
  <c r="X59" i="7"/>
  <c r="I123" i="7"/>
  <c r="AA123" i="7" s="1"/>
  <c r="G123" i="7"/>
  <c r="I51" i="7"/>
  <c r="AA51" i="7" s="1"/>
  <c r="D123" i="7"/>
  <c r="Z123" i="7"/>
  <c r="Z35" i="7"/>
  <c r="C123" i="7"/>
  <c r="X43" i="7"/>
  <c r="I43" i="7"/>
  <c r="W43" i="7" s="1"/>
  <c r="X91" i="7"/>
  <c r="K169" i="6"/>
  <c r="H127" i="6"/>
  <c r="X127" i="6"/>
  <c r="C127" i="6"/>
  <c r="H29" i="7"/>
  <c r="K181" i="7"/>
  <c r="Z93" i="7"/>
  <c r="I123" i="5"/>
  <c r="C199" i="5"/>
  <c r="H183" i="7"/>
  <c r="X115" i="7"/>
  <c r="Z115" i="7"/>
  <c r="Z107" i="7"/>
  <c r="C107" i="7"/>
  <c r="H95" i="7"/>
  <c r="H83" i="7"/>
  <c r="B83" i="7"/>
  <c r="I83" i="7"/>
  <c r="K83" i="7"/>
  <c r="D75" i="7"/>
  <c r="K75" i="7"/>
  <c r="C67" i="7"/>
  <c r="S67" i="7"/>
  <c r="I59" i="7"/>
  <c r="W59" i="7" s="1"/>
  <c r="Z47" i="7"/>
  <c r="X27" i="7"/>
  <c r="D27" i="7"/>
  <c r="S19" i="7"/>
  <c r="D19" i="7"/>
  <c r="H19" i="7"/>
  <c r="I19" i="7"/>
  <c r="AA19" i="7" s="1"/>
  <c r="B19" i="7"/>
  <c r="C19" i="7"/>
  <c r="X62" i="5"/>
  <c r="G7" i="7"/>
  <c r="K7" i="7"/>
  <c r="D7" i="7"/>
  <c r="X107" i="7"/>
  <c r="G107" i="7"/>
  <c r="S107" i="7"/>
  <c r="H107" i="7"/>
  <c r="Z99" i="7"/>
  <c r="C99" i="7"/>
  <c r="D99" i="7"/>
  <c r="G99" i="7"/>
  <c r="I91" i="7"/>
  <c r="AA91" i="7" s="1"/>
  <c r="K91" i="7"/>
  <c r="Y91" i="7"/>
  <c r="C91" i="7"/>
  <c r="D91" i="7"/>
  <c r="Z91" i="7"/>
  <c r="H91" i="7"/>
  <c r="X83" i="7"/>
  <c r="Y83" i="7"/>
  <c r="G83" i="7"/>
  <c r="C83" i="7"/>
  <c r="S83" i="7"/>
  <c r="Z83" i="7"/>
  <c r="D83" i="7"/>
  <c r="S75" i="7"/>
  <c r="C75" i="7"/>
  <c r="B75" i="7"/>
  <c r="X75" i="7"/>
  <c r="Z75" i="7"/>
  <c r="G75" i="7"/>
  <c r="Y75" i="7"/>
  <c r="I75" i="7"/>
  <c r="W75" i="7" s="1"/>
  <c r="H75" i="7"/>
  <c r="K67" i="7"/>
  <c r="B67" i="7"/>
  <c r="H67" i="7"/>
  <c r="X67" i="7"/>
  <c r="Z67" i="7"/>
  <c r="D67" i="7"/>
  <c r="Y67" i="7"/>
  <c r="G67" i="7"/>
  <c r="D59" i="7"/>
  <c r="B51" i="7"/>
  <c r="S51" i="7"/>
  <c r="Z51" i="7"/>
  <c r="X51" i="7"/>
  <c r="H51" i="7"/>
  <c r="G51" i="7"/>
  <c r="Y51" i="7"/>
  <c r="D51" i="7"/>
  <c r="C51" i="7"/>
  <c r="Z43" i="7"/>
  <c r="K43" i="7"/>
  <c r="B43" i="7"/>
  <c r="C43" i="7"/>
  <c r="H43" i="7"/>
  <c r="D43" i="7"/>
  <c r="Y43" i="7"/>
  <c r="S43" i="7"/>
  <c r="I35" i="7"/>
  <c r="Y35" i="7"/>
  <c r="D35" i="7"/>
  <c r="H35" i="7"/>
  <c r="X35" i="7"/>
  <c r="S35" i="7"/>
  <c r="K35" i="7"/>
  <c r="B35" i="7"/>
  <c r="B27" i="7"/>
  <c r="Y27" i="7"/>
  <c r="G27" i="7"/>
  <c r="C27" i="7"/>
  <c r="K27" i="7"/>
  <c r="Z27" i="7"/>
  <c r="H27" i="7"/>
  <c r="S27" i="7"/>
  <c r="I27" i="7"/>
  <c r="Z19" i="7"/>
  <c r="X19" i="7"/>
  <c r="G19" i="7"/>
  <c r="K19" i="7"/>
  <c r="S82" i="7"/>
  <c r="S74" i="7"/>
  <c r="AA67" i="7"/>
  <c r="I74" i="7"/>
  <c r="W74" i="7" s="1"/>
  <c r="H82" i="7"/>
  <c r="D114" i="7"/>
  <c r="D90" i="7"/>
  <c r="X186" i="7"/>
  <c r="D186" i="7"/>
  <c r="Y130" i="7"/>
  <c r="Z114" i="7"/>
  <c r="H74" i="7"/>
  <c r="H58" i="7"/>
  <c r="Z129" i="5"/>
  <c r="S129" i="5"/>
  <c r="X170" i="5"/>
  <c r="S170" i="5"/>
  <c r="S97" i="5"/>
  <c r="D97" i="5"/>
  <c r="B49" i="5"/>
  <c r="I49" i="5"/>
  <c r="AA49" i="5" s="1"/>
  <c r="D49" i="5"/>
  <c r="X110" i="5"/>
  <c r="C110" i="5"/>
  <c r="G110" i="5"/>
  <c r="B93" i="5"/>
  <c r="Z93" i="5"/>
  <c r="D172" i="5"/>
  <c r="K172" i="5"/>
  <c r="D117" i="5"/>
  <c r="S34" i="5"/>
  <c r="D34" i="5"/>
  <c r="Y45" i="5"/>
  <c r="D45" i="5"/>
  <c r="C45" i="5"/>
  <c r="Z25" i="5"/>
  <c r="D25" i="5"/>
  <c r="S52" i="5"/>
  <c r="X52" i="5"/>
  <c r="C83" i="5"/>
  <c r="Y83" i="5"/>
  <c r="Z18" i="5"/>
  <c r="K18" i="5"/>
  <c r="H47" i="5"/>
  <c r="B47" i="5"/>
  <c r="C75" i="5"/>
  <c r="Y75" i="5"/>
  <c r="I75" i="5"/>
  <c r="D112" i="5"/>
  <c r="H112" i="5"/>
  <c r="I108" i="5"/>
  <c r="AA108" i="5" s="1"/>
  <c r="B108" i="5"/>
  <c r="D199" i="5"/>
  <c r="Z29" i="5"/>
  <c r="Y173" i="5"/>
  <c r="K173" i="5"/>
  <c r="Z173" i="5"/>
  <c r="G173" i="5"/>
  <c r="S86" i="5"/>
  <c r="K149" i="5"/>
  <c r="I7" i="7"/>
  <c r="AA7" i="7" s="1"/>
  <c r="C7" i="7"/>
  <c r="Y7" i="7"/>
  <c r="X7" i="7"/>
  <c r="S7" i="7"/>
  <c r="Z7" i="7"/>
  <c r="H7" i="7"/>
  <c r="B7" i="7"/>
  <c r="X203" i="7"/>
  <c r="C203" i="7"/>
  <c r="Y203" i="7"/>
  <c r="S203" i="7"/>
  <c r="K203" i="7"/>
  <c r="Z203" i="7"/>
  <c r="I203" i="7"/>
  <c r="H203" i="7"/>
  <c r="G203" i="7"/>
  <c r="Z195" i="7"/>
  <c r="C195" i="7"/>
  <c r="S195" i="7"/>
  <c r="K195" i="7"/>
  <c r="B195" i="7"/>
  <c r="Y195" i="7"/>
  <c r="X195" i="7"/>
  <c r="G195" i="7"/>
  <c r="I187" i="7"/>
  <c r="W187" i="7" s="1"/>
  <c r="K187" i="7"/>
  <c r="Z187" i="7"/>
  <c r="Y187" i="7"/>
  <c r="Z179" i="7"/>
  <c r="Y179" i="7"/>
  <c r="H179" i="7"/>
  <c r="K179" i="7"/>
  <c r="I179" i="7"/>
  <c r="AA179" i="7" s="1"/>
  <c r="D179" i="7"/>
  <c r="S179" i="7"/>
  <c r="G179" i="7"/>
  <c r="X179" i="7"/>
  <c r="C179" i="7"/>
  <c r="B179" i="7"/>
  <c r="S171" i="7"/>
  <c r="Y171" i="7"/>
  <c r="I171" i="7"/>
  <c r="K171" i="7"/>
  <c r="D171" i="7"/>
  <c r="B171" i="7"/>
  <c r="X171" i="7"/>
  <c r="Z171" i="7"/>
  <c r="H171" i="7"/>
  <c r="G171" i="7"/>
  <c r="C171" i="7"/>
  <c r="I163" i="7"/>
  <c r="AA163" i="7" s="1"/>
  <c r="X163" i="7"/>
  <c r="K163" i="7"/>
  <c r="H163" i="7"/>
  <c r="Y163" i="7"/>
  <c r="Z163" i="7"/>
  <c r="B163" i="7"/>
  <c r="C163" i="7"/>
  <c r="G163" i="7"/>
  <c r="D163" i="7"/>
  <c r="Z159" i="7"/>
  <c r="Z155" i="7"/>
  <c r="X155" i="7"/>
  <c r="B155" i="7"/>
  <c r="C155" i="7"/>
  <c r="K155" i="7"/>
  <c r="I155" i="7"/>
  <c r="S155" i="7"/>
  <c r="Y155" i="7"/>
  <c r="G155" i="7"/>
  <c r="D155" i="7"/>
  <c r="C147" i="7"/>
  <c r="Y147" i="7"/>
  <c r="B147" i="7"/>
  <c r="G147" i="7"/>
  <c r="S147" i="7"/>
  <c r="I147" i="7"/>
  <c r="AA147" i="7" s="1"/>
  <c r="X147" i="7"/>
  <c r="H147" i="7"/>
  <c r="D147" i="7"/>
  <c r="K147" i="7"/>
  <c r="Z147" i="7"/>
  <c r="X139" i="7"/>
  <c r="C139" i="7"/>
  <c r="K139" i="7"/>
  <c r="G139" i="7"/>
  <c r="S139" i="7"/>
  <c r="Z139" i="7"/>
  <c r="I139" i="7"/>
  <c r="W139" i="7" s="1"/>
  <c r="D139" i="7"/>
  <c r="C131" i="7"/>
  <c r="H131" i="7"/>
  <c r="B131" i="7"/>
  <c r="I131" i="7"/>
  <c r="Z131" i="7"/>
  <c r="X131" i="7"/>
  <c r="Y131" i="7"/>
  <c r="G131" i="7"/>
  <c r="B123" i="7"/>
  <c r="S123" i="7"/>
  <c r="Y123" i="7"/>
  <c r="Y115" i="7"/>
  <c r="S115" i="7"/>
  <c r="K115" i="7"/>
  <c r="I115" i="7"/>
  <c r="W115" i="7" s="1"/>
  <c r="C115" i="7"/>
  <c r="H115" i="7"/>
  <c r="G115" i="7"/>
  <c r="K107" i="7"/>
  <c r="D107" i="7"/>
  <c r="I107" i="7"/>
  <c r="W107" i="7" s="1"/>
  <c r="B107" i="7"/>
  <c r="Y107" i="7"/>
  <c r="S99" i="7"/>
  <c r="I99" i="7"/>
  <c r="Y99" i="7"/>
  <c r="B99" i="7"/>
  <c r="X99" i="7"/>
  <c r="K99" i="7"/>
  <c r="S91" i="7"/>
  <c r="B91" i="7"/>
  <c r="I62" i="5"/>
  <c r="B199" i="5"/>
  <c r="I117" i="5"/>
  <c r="AA117" i="5" s="1"/>
  <c r="S108" i="5"/>
  <c r="C18" i="5"/>
  <c r="K62" i="5"/>
  <c r="Y149" i="5"/>
  <c r="B75" i="5"/>
  <c r="S75" i="5"/>
  <c r="X29" i="5"/>
  <c r="S199" i="5"/>
  <c r="I199" i="5"/>
  <c r="AA199" i="5" s="1"/>
  <c r="B129" i="5"/>
  <c r="C112" i="5"/>
  <c r="K108" i="5"/>
  <c r="I204" i="5"/>
  <c r="W204" i="5" s="1"/>
  <c r="D202" i="7"/>
  <c r="S194" i="7"/>
  <c r="Y186" i="7"/>
  <c r="D178" i="7"/>
  <c r="D170" i="7"/>
  <c r="H170" i="7"/>
  <c r="X162" i="7"/>
  <c r="Z162" i="7"/>
  <c r="X154" i="7"/>
  <c r="G154" i="7"/>
  <c r="B138" i="7"/>
  <c r="C138" i="7"/>
  <c r="H130" i="7"/>
  <c r="S130" i="7"/>
  <c r="Z122" i="7"/>
  <c r="H122" i="7"/>
  <c r="D106" i="7"/>
  <c r="B98" i="7"/>
  <c r="Y66" i="7"/>
  <c r="X58" i="7"/>
  <c r="I50" i="7"/>
  <c r="G26" i="7"/>
  <c r="H26" i="7"/>
  <c r="I26" i="7"/>
  <c r="W26" i="7" s="1"/>
  <c r="S18" i="7"/>
  <c r="G18" i="7"/>
  <c r="K130" i="7"/>
  <c r="G130" i="7"/>
  <c r="K106" i="7"/>
  <c r="Y106" i="7"/>
  <c r="K98" i="7"/>
  <c r="I98" i="7"/>
  <c r="AA98" i="7" s="1"/>
  <c r="S98" i="7"/>
  <c r="S90" i="7"/>
  <c r="Z90" i="7"/>
  <c r="C90" i="7"/>
  <c r="G74" i="7"/>
  <c r="K74" i="7"/>
  <c r="Z74" i="7"/>
  <c r="I66" i="7"/>
  <c r="W66" i="7" s="1"/>
  <c r="B58" i="7"/>
  <c r="G58" i="7"/>
  <c r="D58" i="7"/>
  <c r="I58" i="7"/>
  <c r="W58" i="7" s="1"/>
  <c r="G50" i="7"/>
  <c r="B50" i="7"/>
  <c r="Y42" i="7"/>
  <c r="Z42" i="7"/>
  <c r="C34" i="7"/>
  <c r="S34" i="7"/>
  <c r="Z34" i="7"/>
  <c r="X34" i="7"/>
  <c r="X26" i="7"/>
  <c r="Y8" i="5"/>
  <c r="C25" i="5"/>
  <c r="Y130" i="5"/>
  <c r="C32" i="5"/>
  <c r="X167" i="5"/>
  <c r="Z86" i="5"/>
  <c r="B203" i="7"/>
  <c r="D203" i="7"/>
  <c r="B139" i="7"/>
  <c r="Y139" i="7"/>
  <c r="K131" i="7"/>
  <c r="S131" i="7"/>
  <c r="D111" i="7"/>
  <c r="I182" i="6"/>
  <c r="AA182" i="6" s="1"/>
  <c r="H182" i="6"/>
  <c r="C192" i="6"/>
  <c r="Y165" i="6"/>
  <c r="H23" i="6"/>
  <c r="G17" i="6"/>
  <c r="I26" i="6"/>
  <c r="AA26" i="6" s="1"/>
  <c r="D152" i="6"/>
  <c r="Z81" i="6"/>
  <c r="B81" i="6"/>
  <c r="C137" i="6"/>
  <c r="K137" i="6"/>
  <c r="Z151" i="6"/>
  <c r="H151" i="6"/>
  <c r="C130" i="6"/>
  <c r="B130" i="6"/>
  <c r="G203" i="6"/>
  <c r="I203" i="6"/>
  <c r="AA203" i="6" s="1"/>
  <c r="X203" i="6"/>
  <c r="H181" i="6"/>
  <c r="C181" i="6"/>
  <c r="Z181" i="6"/>
  <c r="H84" i="6"/>
  <c r="X84" i="6"/>
  <c r="C84" i="6"/>
  <c r="S170" i="6"/>
  <c r="C170" i="6"/>
  <c r="X170" i="6"/>
  <c r="H101" i="6"/>
  <c r="I101" i="6"/>
  <c r="AA101" i="6" s="1"/>
  <c r="X101" i="6"/>
  <c r="I15" i="6"/>
  <c r="W15" i="6" s="1"/>
  <c r="X15" i="6"/>
  <c r="H15" i="6"/>
  <c r="K201" i="5"/>
  <c r="B153" i="5"/>
  <c r="B101" i="6"/>
  <c r="I152" i="6"/>
  <c r="AA152" i="6" s="1"/>
  <c r="G101" i="6"/>
  <c r="G202" i="7"/>
  <c r="B178" i="7"/>
  <c r="D50" i="7"/>
  <c r="S181" i="6"/>
  <c r="C81" i="6"/>
  <c r="G191" i="6"/>
  <c r="G136" i="6"/>
  <c r="I170" i="6"/>
  <c r="X8" i="7"/>
  <c r="S8" i="7"/>
  <c r="I194" i="7"/>
  <c r="D194" i="7"/>
  <c r="X178" i="7"/>
  <c r="Z178" i="7"/>
  <c r="S42" i="7"/>
  <c r="X42" i="7"/>
  <c r="D42" i="7"/>
  <c r="D34" i="7"/>
  <c r="S182" i="6"/>
  <c r="C59" i="6"/>
  <c r="C170" i="5"/>
  <c r="Y97" i="5"/>
  <c r="H157" i="5"/>
  <c r="X163" i="5"/>
  <c r="B117" i="5"/>
  <c r="B28" i="7"/>
  <c r="B143" i="6"/>
  <c r="X156" i="6"/>
  <c r="C156" i="6"/>
  <c r="B195" i="6"/>
  <c r="X81" i="5"/>
  <c r="C191" i="6"/>
  <c r="Z101" i="5"/>
  <c r="K182" i="6"/>
  <c r="S202" i="6"/>
  <c r="X202" i="6"/>
  <c r="B125" i="6"/>
  <c r="Z46" i="6"/>
  <c r="X169" i="6"/>
  <c r="G69" i="5"/>
  <c r="H52" i="5"/>
  <c r="G158" i="5"/>
  <c r="I117" i="6"/>
  <c r="AA117" i="6" s="1"/>
  <c r="Z197" i="6"/>
  <c r="Y175" i="6"/>
  <c r="S163" i="5"/>
  <c r="S155" i="5"/>
  <c r="H155" i="5"/>
  <c r="B101" i="5"/>
  <c r="H34" i="5"/>
  <c r="D195" i="7"/>
  <c r="H195" i="7"/>
  <c r="B159" i="7"/>
  <c r="Y159" i="7"/>
  <c r="S143" i="7"/>
  <c r="C127" i="7"/>
  <c r="S127" i="7"/>
  <c r="D115" i="7"/>
  <c r="B115" i="7"/>
  <c r="X111" i="7"/>
  <c r="Z111" i="7"/>
  <c r="S111" i="7"/>
  <c r="K103" i="7"/>
  <c r="D103" i="7"/>
  <c r="C103" i="7"/>
  <c r="D197" i="6"/>
  <c r="I165" i="6"/>
  <c r="S165" i="6"/>
  <c r="G194" i="5"/>
  <c r="K93" i="6"/>
  <c r="G199" i="7"/>
  <c r="X199" i="7"/>
  <c r="I191" i="7"/>
  <c r="B89" i="7"/>
  <c r="D141" i="7"/>
  <c r="W129" i="5"/>
  <c r="S33" i="7" l="1"/>
  <c r="C56" i="6"/>
  <c r="K191" i="6"/>
  <c r="S129" i="6"/>
  <c r="D129" i="6"/>
  <c r="D89" i="6"/>
  <c r="Z20" i="6"/>
  <c r="K68" i="6"/>
  <c r="I17" i="6"/>
  <c r="AA17" i="6" s="1"/>
  <c r="C38" i="7"/>
  <c r="W54" i="7"/>
  <c r="X142" i="7"/>
  <c r="AA59" i="7"/>
  <c r="D14" i="7"/>
  <c r="I38" i="7"/>
  <c r="AA38" i="7" s="1"/>
  <c r="X192" i="6"/>
  <c r="G130" i="6"/>
  <c r="C151" i="6"/>
  <c r="G79" i="6"/>
  <c r="C152" i="6"/>
  <c r="Y26" i="6"/>
  <c r="C23" i="6"/>
  <c r="Y192" i="6"/>
  <c r="H86" i="5"/>
  <c r="B173" i="5"/>
  <c r="Y29" i="5"/>
  <c r="G108" i="5"/>
  <c r="S112" i="5"/>
  <c r="D52" i="5"/>
  <c r="G133" i="7"/>
  <c r="Z172" i="5"/>
  <c r="X165" i="6"/>
  <c r="Y52" i="5"/>
  <c r="S46" i="6"/>
  <c r="Y81" i="6"/>
  <c r="B156" i="6"/>
  <c r="K117" i="5"/>
  <c r="D170" i="5"/>
  <c r="K170" i="6"/>
  <c r="I192" i="6"/>
  <c r="W192" i="6" s="1"/>
  <c r="Y84" i="6"/>
  <c r="Y15" i="6"/>
  <c r="D101" i="6"/>
  <c r="B170" i="6"/>
  <c r="G84" i="6"/>
  <c r="X181" i="6"/>
  <c r="S203" i="6"/>
  <c r="S130" i="6"/>
  <c r="D151" i="6"/>
  <c r="I79" i="6"/>
  <c r="AA79" i="6" s="1"/>
  <c r="G81" i="6"/>
  <c r="K152" i="6"/>
  <c r="B26" i="6"/>
  <c r="D165" i="6"/>
  <c r="Z192" i="6"/>
  <c r="G93" i="5"/>
  <c r="G199" i="5"/>
  <c r="Y129" i="5"/>
  <c r="Z62" i="5"/>
  <c r="G170" i="5"/>
  <c r="C86" i="5"/>
  <c r="X173" i="5"/>
  <c r="K29" i="5"/>
  <c r="X108" i="5"/>
  <c r="K112" i="5"/>
  <c r="D75" i="5"/>
  <c r="C47" i="5"/>
  <c r="D18" i="5"/>
  <c r="H83" i="5"/>
  <c r="I52" i="5"/>
  <c r="X25" i="5"/>
  <c r="Z45" i="5"/>
  <c r="X45" i="5"/>
  <c r="G34" i="5"/>
  <c r="I172" i="5"/>
  <c r="W172" i="5" s="1"/>
  <c r="G172" i="5"/>
  <c r="C93" i="5"/>
  <c r="S110" i="5"/>
  <c r="H49" i="5"/>
  <c r="B97" i="5"/>
  <c r="B170" i="5"/>
  <c r="G129" i="5"/>
  <c r="G149" i="5"/>
  <c r="C62" i="5"/>
  <c r="Y85" i="7"/>
  <c r="B173" i="7"/>
  <c r="B181" i="7"/>
  <c r="K197" i="7"/>
  <c r="D127" i="6"/>
  <c r="Z26" i="6"/>
  <c r="Y46" i="6"/>
  <c r="H36" i="6"/>
  <c r="G127" i="6"/>
  <c r="C46" i="6"/>
  <c r="S192" i="6"/>
  <c r="K34" i="5"/>
  <c r="D125" i="6"/>
  <c r="X182" i="6"/>
  <c r="I81" i="6"/>
  <c r="C203" i="6"/>
  <c r="D15" i="6"/>
  <c r="Z101" i="6"/>
  <c r="H170" i="6"/>
  <c r="K84" i="6"/>
  <c r="D181" i="6"/>
  <c r="Y203" i="6"/>
  <c r="D130" i="6"/>
  <c r="K151" i="6"/>
  <c r="X137" i="6"/>
  <c r="S81" i="6"/>
  <c r="S152" i="6"/>
  <c r="C17" i="6"/>
  <c r="Z165" i="6"/>
  <c r="Y182" i="6"/>
  <c r="C129" i="5"/>
  <c r="D62" i="5"/>
  <c r="G29" i="5"/>
  <c r="H172" i="5"/>
  <c r="Z199" i="5"/>
  <c r="D149" i="5"/>
  <c r="C173" i="5"/>
  <c r="H173" i="5"/>
  <c r="D29" i="5"/>
  <c r="Z108" i="5"/>
  <c r="Y112" i="5"/>
  <c r="K75" i="5"/>
  <c r="Y47" i="5"/>
  <c r="X18" i="5"/>
  <c r="I83" i="5"/>
  <c r="W83" i="5" s="1"/>
  <c r="Z52" i="5"/>
  <c r="Y25" i="5"/>
  <c r="K45" i="5"/>
  <c r="Z34" i="5"/>
  <c r="C117" i="5"/>
  <c r="C172" i="5"/>
  <c r="Y93" i="5"/>
  <c r="D110" i="5"/>
  <c r="Z110" i="5"/>
  <c r="G49" i="5"/>
  <c r="Z97" i="5"/>
  <c r="Y170" i="5"/>
  <c r="H129" i="5"/>
  <c r="B112" i="5"/>
  <c r="C21" i="7"/>
  <c r="X101" i="7"/>
  <c r="S85" i="7"/>
  <c r="D53" i="7"/>
  <c r="G23" i="6"/>
  <c r="I127" i="6"/>
  <c r="AA127" i="6" s="1"/>
  <c r="G36" i="6"/>
  <c r="D137" i="6"/>
  <c r="Z170" i="6"/>
  <c r="G109" i="7"/>
  <c r="H93" i="6"/>
  <c r="H192" i="6"/>
  <c r="K165" i="6"/>
  <c r="C169" i="6"/>
  <c r="H97" i="5"/>
  <c r="B192" i="6"/>
  <c r="C182" i="6"/>
  <c r="Y181" i="6"/>
  <c r="B23" i="6"/>
  <c r="B15" i="6"/>
  <c r="K15" i="6"/>
  <c r="K101" i="6"/>
  <c r="Z84" i="6"/>
  <c r="S84" i="6"/>
  <c r="G181" i="6"/>
  <c r="X130" i="6"/>
  <c r="Z130" i="6"/>
  <c r="G151" i="6"/>
  <c r="B36" i="6"/>
  <c r="H81" i="6"/>
  <c r="C26" i="6"/>
  <c r="S23" i="6"/>
  <c r="K192" i="6"/>
  <c r="D182" i="6"/>
  <c r="S25" i="5"/>
  <c r="Y86" i="5"/>
  <c r="B149" i="5"/>
  <c r="I112" i="5"/>
  <c r="AA112" i="5" s="1"/>
  <c r="S149" i="5"/>
  <c r="I25" i="5"/>
  <c r="AA25" i="5" s="1"/>
  <c r="H62" i="5"/>
  <c r="K86" i="5"/>
  <c r="S173" i="5"/>
  <c r="H29" i="5"/>
  <c r="X199" i="5"/>
  <c r="D108" i="5"/>
  <c r="Z112" i="5"/>
  <c r="H75" i="5"/>
  <c r="X47" i="5"/>
  <c r="I18" i="5"/>
  <c r="AA18" i="5" s="1"/>
  <c r="Z83" i="5"/>
  <c r="K52" i="5"/>
  <c r="B25" i="5"/>
  <c r="I45" i="5"/>
  <c r="C34" i="5"/>
  <c r="G117" i="5"/>
  <c r="Y172" i="5"/>
  <c r="I93" i="5"/>
  <c r="AA93" i="5" s="1"/>
  <c r="Y110" i="5"/>
  <c r="S49" i="5"/>
  <c r="K49" i="5"/>
  <c r="I97" i="5"/>
  <c r="W97" i="5" s="1"/>
  <c r="H170" i="5"/>
  <c r="G123" i="5"/>
  <c r="K199" i="5"/>
  <c r="H37" i="7"/>
  <c r="B117" i="7"/>
  <c r="B69" i="7"/>
  <c r="B157" i="7"/>
  <c r="X125" i="6"/>
  <c r="G169" i="6"/>
  <c r="Z137" i="6"/>
  <c r="Z156" i="6"/>
  <c r="Z93" i="6"/>
  <c r="Y156" i="6"/>
  <c r="Y13" i="7"/>
  <c r="Y125" i="6"/>
  <c r="I29" i="5"/>
  <c r="I93" i="6"/>
  <c r="W93" i="6" s="1"/>
  <c r="H165" i="6"/>
  <c r="Y117" i="5"/>
  <c r="G165" i="6"/>
  <c r="D46" i="6"/>
  <c r="D83" i="5"/>
  <c r="X97" i="5"/>
  <c r="K81" i="6"/>
  <c r="B182" i="6"/>
  <c r="B165" i="6"/>
  <c r="Z17" i="6"/>
  <c r="S15" i="6"/>
  <c r="Y170" i="6"/>
  <c r="I84" i="6"/>
  <c r="W84" i="6" s="1"/>
  <c r="I181" i="6"/>
  <c r="W181" i="6" s="1"/>
  <c r="B181" i="6"/>
  <c r="K130" i="6"/>
  <c r="S151" i="6"/>
  <c r="X151" i="6"/>
  <c r="Z36" i="6"/>
  <c r="D81" i="6"/>
  <c r="K26" i="6"/>
  <c r="Z23" i="6"/>
  <c r="G192" i="6"/>
  <c r="Z182" i="6"/>
  <c r="X86" i="5"/>
  <c r="S93" i="5"/>
  <c r="C149" i="5"/>
  <c r="Z47" i="5"/>
  <c r="H199" i="5"/>
  <c r="D123" i="5"/>
  <c r="B62" i="5"/>
  <c r="B86" i="5"/>
  <c r="I173" i="5"/>
  <c r="AA173" i="5" s="1"/>
  <c r="S29" i="5"/>
  <c r="C108" i="5"/>
  <c r="Y108" i="5"/>
  <c r="Z75" i="5"/>
  <c r="K47" i="5"/>
  <c r="S47" i="5"/>
  <c r="G18" i="5"/>
  <c r="G83" i="5"/>
  <c r="B52" i="5"/>
  <c r="H25" i="5"/>
  <c r="H45" i="5"/>
  <c r="B34" i="5"/>
  <c r="S117" i="5"/>
  <c r="B172" i="5"/>
  <c r="D93" i="5"/>
  <c r="K110" i="5"/>
  <c r="C49" i="5"/>
  <c r="Y49" i="5"/>
  <c r="C97" i="5"/>
  <c r="K129" i="5"/>
  <c r="B123" i="5"/>
  <c r="G62" i="5"/>
  <c r="K61" i="7"/>
  <c r="K149" i="7"/>
  <c r="I101" i="7"/>
  <c r="W101" i="7" s="1"/>
  <c r="C13" i="7"/>
  <c r="B169" i="6"/>
  <c r="Y169" i="6"/>
  <c r="X79" i="6"/>
  <c r="K203" i="6"/>
  <c r="Z79" i="6"/>
  <c r="C79" i="6"/>
  <c r="Z149" i="7"/>
  <c r="C29" i="5"/>
  <c r="Y93" i="6"/>
  <c r="H46" i="6"/>
  <c r="B110" i="5"/>
  <c r="G156" i="6"/>
  <c r="K83" i="5"/>
  <c r="I170" i="5"/>
  <c r="W46" i="6"/>
  <c r="G26" i="6"/>
  <c r="Z15" i="6"/>
  <c r="D170" i="6"/>
  <c r="B84" i="6"/>
  <c r="Z203" i="6"/>
  <c r="I151" i="6"/>
  <c r="Y151" i="6"/>
  <c r="K36" i="6"/>
  <c r="X152" i="6"/>
  <c r="S26" i="6"/>
  <c r="K23" i="6"/>
  <c r="I86" i="5"/>
  <c r="AA86" i="5" s="1"/>
  <c r="S18" i="5"/>
  <c r="X149" i="5"/>
  <c r="X123" i="5"/>
  <c r="Y34" i="5"/>
  <c r="W23" i="6"/>
  <c r="G86" i="5"/>
  <c r="X112" i="5"/>
  <c r="G75" i="5"/>
  <c r="D47" i="5"/>
  <c r="B18" i="5"/>
  <c r="B83" i="5"/>
  <c r="X83" i="5"/>
  <c r="C52" i="5"/>
  <c r="K25" i="5"/>
  <c r="B45" i="5"/>
  <c r="X34" i="5"/>
  <c r="H117" i="5"/>
  <c r="X172" i="5"/>
  <c r="K93" i="5"/>
  <c r="H110" i="5"/>
  <c r="X49" i="5"/>
  <c r="K97" i="5"/>
  <c r="K170" i="5"/>
  <c r="X129" i="5"/>
  <c r="H149" i="5"/>
  <c r="Y62" i="5"/>
  <c r="G69" i="7"/>
  <c r="K157" i="7"/>
  <c r="K133" i="7"/>
  <c r="I117" i="7"/>
  <c r="S36" i="6"/>
  <c r="Y152" i="6"/>
  <c r="C93" i="6"/>
  <c r="X46" i="6"/>
  <c r="Y79" i="6"/>
  <c r="D169" i="6"/>
  <c r="I47" i="5"/>
  <c r="W47" i="5" s="1"/>
  <c r="H18" i="5"/>
  <c r="S45" i="5"/>
  <c r="X117" i="5"/>
  <c r="X93" i="5"/>
  <c r="D129" i="5"/>
  <c r="I149" i="5"/>
  <c r="C77" i="7"/>
  <c r="C165" i="7"/>
  <c r="D165" i="7"/>
  <c r="D157" i="7"/>
  <c r="S79" i="6"/>
  <c r="D26" i="6"/>
  <c r="H203" i="6"/>
  <c r="B93" i="6"/>
  <c r="K156" i="6"/>
  <c r="I169" i="6"/>
  <c r="W169" i="6" s="1"/>
  <c r="I125" i="6"/>
  <c r="B60" i="5"/>
  <c r="K124" i="5"/>
  <c r="Y43" i="6"/>
  <c r="H68" i="7"/>
  <c r="K147" i="5"/>
  <c r="B76" i="7"/>
  <c r="B116" i="7"/>
  <c r="D132" i="7"/>
  <c r="I85" i="5"/>
  <c r="W85" i="5" s="1"/>
  <c r="K12" i="7"/>
  <c r="D148" i="7"/>
  <c r="X12" i="7"/>
  <c r="K196" i="5"/>
  <c r="S196" i="5"/>
  <c r="Y196" i="7"/>
  <c r="I184" i="5"/>
  <c r="AA184" i="5" s="1"/>
  <c r="I132" i="5"/>
  <c r="W132" i="5" s="1"/>
  <c r="D66" i="5"/>
  <c r="Z10" i="5"/>
  <c r="I36" i="7"/>
  <c r="AA36" i="7" s="1"/>
  <c r="H172" i="7"/>
  <c r="W11" i="6"/>
  <c r="I43" i="6"/>
  <c r="AA43" i="6" s="1"/>
  <c r="K144" i="6"/>
  <c r="G184" i="5"/>
  <c r="Y68" i="7"/>
  <c r="H132" i="7"/>
  <c r="Z63" i="5"/>
  <c r="H44" i="7"/>
  <c r="S43" i="6"/>
  <c r="G94" i="5"/>
  <c r="Y144" i="6"/>
  <c r="C39" i="5"/>
  <c r="Z117" i="6"/>
  <c r="Z147" i="5"/>
  <c r="G14" i="6"/>
  <c r="G44" i="7"/>
  <c r="B100" i="7"/>
  <c r="S172" i="7"/>
  <c r="H158" i="5"/>
  <c r="X34" i="6"/>
  <c r="G145" i="6"/>
  <c r="S65" i="5"/>
  <c r="G204" i="6"/>
  <c r="G191" i="5"/>
  <c r="X28" i="7"/>
  <c r="X20" i="7"/>
  <c r="Y52" i="7"/>
  <c r="S91" i="5"/>
  <c r="Y147" i="5"/>
  <c r="D116" i="7"/>
  <c r="K204" i="7"/>
  <c r="B132" i="5"/>
  <c r="I20" i="7"/>
  <c r="AA20" i="7" s="1"/>
  <c r="K129" i="6"/>
  <c r="G183" i="5"/>
  <c r="S85" i="5"/>
  <c r="Z91" i="5"/>
  <c r="X111" i="5"/>
  <c r="D196" i="5"/>
  <c r="B196" i="5"/>
  <c r="D12" i="7"/>
  <c r="I20" i="6"/>
  <c r="AA20" i="6" s="1"/>
  <c r="D117" i="6"/>
  <c r="B184" i="5"/>
  <c r="S132" i="5"/>
  <c r="D76" i="7"/>
  <c r="Y116" i="7"/>
  <c r="C132" i="7"/>
  <c r="X204" i="7"/>
  <c r="K140" i="7"/>
  <c r="X68" i="6"/>
  <c r="K113" i="6"/>
  <c r="Y143" i="6"/>
  <c r="C138" i="6"/>
  <c r="B85" i="5"/>
  <c r="X91" i="5"/>
  <c r="D91" i="5"/>
  <c r="Y184" i="5"/>
  <c r="Z12" i="7"/>
  <c r="K101" i="5"/>
  <c r="I148" i="6"/>
  <c r="K202" i="5"/>
  <c r="I147" i="5"/>
  <c r="AA147" i="5" s="1"/>
  <c r="S14" i="6"/>
  <c r="X197" i="6"/>
  <c r="X30" i="5"/>
  <c r="D28" i="7"/>
  <c r="Y44" i="7"/>
  <c r="Z76" i="7"/>
  <c r="I100" i="7"/>
  <c r="AA100" i="7" s="1"/>
  <c r="I116" i="7"/>
  <c r="G140" i="7"/>
  <c r="I196" i="7"/>
  <c r="AA196" i="7" s="1"/>
  <c r="D204" i="7"/>
  <c r="G132" i="5"/>
  <c r="Y150" i="5"/>
  <c r="X145" i="6"/>
  <c r="G117" i="6"/>
  <c r="H55" i="6"/>
  <c r="Z56" i="5"/>
  <c r="B42" i="6"/>
  <c r="X32" i="5"/>
  <c r="Y70" i="6"/>
  <c r="D190" i="6"/>
  <c r="I144" i="5"/>
  <c r="AA144" i="5" s="1"/>
  <c r="C172" i="7"/>
  <c r="K44" i="7"/>
  <c r="C132" i="5"/>
  <c r="X55" i="6"/>
  <c r="D43" i="6"/>
  <c r="C94" i="5"/>
  <c r="G85" i="5"/>
  <c r="B35" i="5"/>
  <c r="I12" i="7"/>
  <c r="G12" i="7"/>
  <c r="H190" i="6"/>
  <c r="Y45" i="6"/>
  <c r="W30" i="5"/>
  <c r="G116" i="5"/>
  <c r="C147" i="5"/>
  <c r="C186" i="5"/>
  <c r="Z30" i="5"/>
  <c r="C28" i="7"/>
  <c r="I76" i="7"/>
  <c r="Z124" i="7"/>
  <c r="S196" i="7"/>
  <c r="H150" i="5"/>
  <c r="I152" i="5"/>
  <c r="AA152" i="5" s="1"/>
  <c r="D106" i="6"/>
  <c r="I186" i="5"/>
  <c r="W186" i="5" s="1"/>
  <c r="G186" i="5"/>
  <c r="S186" i="5"/>
  <c r="I116" i="5"/>
  <c r="AA116" i="5" s="1"/>
  <c r="C12" i="7"/>
  <c r="H147" i="5"/>
  <c r="X147" i="5"/>
  <c r="K175" i="6"/>
  <c r="G81" i="5"/>
  <c r="D30" i="5"/>
  <c r="Y28" i="7"/>
  <c r="Z60" i="7"/>
  <c r="H76" i="7"/>
  <c r="C100" i="7"/>
  <c r="H124" i="7"/>
  <c r="H140" i="7"/>
  <c r="G196" i="7"/>
  <c r="D132" i="5"/>
  <c r="I67" i="5"/>
  <c r="G55" i="6"/>
  <c r="H50" i="6"/>
  <c r="Y42" i="5"/>
  <c r="B204" i="5"/>
  <c r="Y90" i="6"/>
  <c r="G36" i="7"/>
  <c r="X148" i="7"/>
  <c r="Z186" i="5"/>
  <c r="G84" i="7"/>
  <c r="Z138" i="6"/>
  <c r="Z35" i="5"/>
  <c r="H12" i="7"/>
  <c r="B147" i="5"/>
  <c r="B44" i="7"/>
  <c r="H100" i="7"/>
  <c r="C191" i="5"/>
  <c r="K70" i="6"/>
  <c r="H191" i="5"/>
  <c r="Y85" i="5"/>
  <c r="X186" i="5"/>
  <c r="H196" i="5"/>
  <c r="H116" i="5"/>
  <c r="B152" i="5"/>
  <c r="Y12" i="7"/>
  <c r="S147" i="5"/>
  <c r="S158" i="5"/>
  <c r="Y202" i="6"/>
  <c r="D81" i="5"/>
  <c r="X106" i="6"/>
  <c r="I28" i="7"/>
  <c r="W28" i="7" s="1"/>
  <c r="Y76" i="7"/>
  <c r="X100" i="7"/>
  <c r="I148" i="7"/>
  <c r="AA148" i="7" s="1"/>
  <c r="S136" i="6"/>
  <c r="I48" i="5"/>
  <c r="AA48" i="5" s="1"/>
  <c r="K55" i="6"/>
  <c r="Y204" i="5"/>
  <c r="K63" i="5"/>
  <c r="S12" i="7"/>
  <c r="D36" i="7"/>
  <c r="C52" i="7"/>
  <c r="D7" i="6"/>
  <c r="I50" i="6"/>
  <c r="Y148" i="7"/>
  <c r="H94" i="5"/>
  <c r="K85" i="5"/>
  <c r="G91" i="5"/>
  <c r="S194" i="5"/>
  <c r="H144" i="6"/>
  <c r="B186" i="5"/>
  <c r="X196" i="5"/>
  <c r="C91" i="5"/>
  <c r="Y117" i="6"/>
  <c r="Y20" i="6"/>
  <c r="G147" i="5"/>
  <c r="I202" i="6"/>
  <c r="W202" i="6" s="1"/>
  <c r="C11" i="6"/>
  <c r="K116" i="5"/>
  <c r="X36" i="7"/>
  <c r="S84" i="7"/>
  <c r="Z204" i="7"/>
  <c r="I157" i="5"/>
  <c r="W157" i="5" s="1"/>
  <c r="C78" i="6"/>
  <c r="G23" i="5"/>
  <c r="C194" i="5"/>
  <c r="D204" i="5"/>
  <c r="H20" i="7"/>
  <c r="X52" i="7"/>
  <c r="G92" i="7"/>
  <c r="B145" i="7"/>
  <c r="B81" i="7"/>
  <c r="D81" i="7"/>
  <c r="B97" i="7"/>
  <c r="S89" i="7"/>
  <c r="G161" i="7"/>
  <c r="X23" i="6"/>
  <c r="H145" i="7"/>
  <c r="C81" i="7"/>
  <c r="I8" i="7"/>
  <c r="Y201" i="5"/>
  <c r="H106" i="7"/>
  <c r="D154" i="7"/>
  <c r="X202" i="7"/>
  <c r="K114" i="7"/>
  <c r="X74" i="7"/>
  <c r="G194" i="7"/>
  <c r="D8" i="7"/>
  <c r="Y67" i="5"/>
  <c r="K170" i="7"/>
  <c r="C130" i="7"/>
  <c r="Z170" i="7"/>
  <c r="Z145" i="7"/>
  <c r="H65" i="7"/>
  <c r="H81" i="7"/>
  <c r="K54" i="6"/>
  <c r="X142" i="6"/>
  <c r="K42" i="7"/>
  <c r="K186" i="7"/>
  <c r="Y202" i="7"/>
  <c r="B8" i="7"/>
  <c r="Z8" i="7"/>
  <c r="S151" i="5"/>
  <c r="Z74" i="5"/>
  <c r="Z89" i="5"/>
  <c r="G179" i="5"/>
  <c r="C24" i="6"/>
  <c r="I34" i="7"/>
  <c r="AA34" i="7" s="1"/>
  <c r="X50" i="7"/>
  <c r="C58" i="7"/>
  <c r="B66" i="7"/>
  <c r="C74" i="7"/>
  <c r="H90" i="7"/>
  <c r="Z98" i="7"/>
  <c r="S106" i="7"/>
  <c r="C178" i="7"/>
  <c r="H18" i="7"/>
  <c r="C26" i="7"/>
  <c r="D66" i="7"/>
  <c r="Y122" i="7"/>
  <c r="G122" i="7"/>
  <c r="G138" i="7"/>
  <c r="I146" i="7"/>
  <c r="W146" i="7" s="1"/>
  <c r="H154" i="7"/>
  <c r="H162" i="7"/>
  <c r="S170" i="7"/>
  <c r="S186" i="7"/>
  <c r="S176" i="6"/>
  <c r="C100" i="5"/>
  <c r="C114" i="7"/>
  <c r="K18" i="7"/>
  <c r="X170" i="7"/>
  <c r="C66" i="7"/>
  <c r="B177" i="7"/>
  <c r="Y54" i="6"/>
  <c r="K178" i="7"/>
  <c r="X10" i="5"/>
  <c r="I179" i="5"/>
  <c r="W179" i="5" s="1"/>
  <c r="Z24" i="6"/>
  <c r="G106" i="7"/>
  <c r="I122" i="7"/>
  <c r="W122" i="7" s="1"/>
  <c r="Z138" i="7"/>
  <c r="Y162" i="7"/>
  <c r="Z186" i="7"/>
  <c r="I130" i="7"/>
  <c r="AA130" i="7" s="1"/>
  <c r="I114" i="7"/>
  <c r="W114" i="7" s="1"/>
  <c r="D74" i="7"/>
  <c r="G49" i="7"/>
  <c r="C65" i="7"/>
  <c r="H89" i="7"/>
  <c r="G59" i="6"/>
  <c r="Z142" i="6"/>
  <c r="I42" i="7"/>
  <c r="W42" i="7" s="1"/>
  <c r="H186" i="7"/>
  <c r="S202" i="7"/>
  <c r="H8" i="7"/>
  <c r="C194" i="7"/>
  <c r="H56" i="5"/>
  <c r="Z151" i="5"/>
  <c r="I74" i="5"/>
  <c r="W74" i="5" s="1"/>
  <c r="Y89" i="5"/>
  <c r="C179" i="5"/>
  <c r="X139" i="6"/>
  <c r="G34" i="7"/>
  <c r="C50" i="7"/>
  <c r="Y58" i="7"/>
  <c r="S66" i="7"/>
  <c r="G82" i="7"/>
  <c r="I90" i="7"/>
  <c r="W90" i="7" s="1"/>
  <c r="H98" i="7"/>
  <c r="I106" i="7"/>
  <c r="S178" i="7"/>
  <c r="Y18" i="7"/>
  <c r="B26" i="7"/>
  <c r="C82" i="7"/>
  <c r="X122" i="7"/>
  <c r="B130" i="7"/>
  <c r="H138" i="7"/>
  <c r="D146" i="7"/>
  <c r="K154" i="7"/>
  <c r="D162" i="7"/>
  <c r="Y170" i="7"/>
  <c r="C186" i="7"/>
  <c r="B18" i="7"/>
  <c r="X114" i="7"/>
  <c r="B146" i="7"/>
  <c r="C18" i="7"/>
  <c r="Z18" i="7"/>
  <c r="B82" i="7"/>
  <c r="Z73" i="7"/>
  <c r="D145" i="7"/>
  <c r="D49" i="6"/>
  <c r="Y194" i="7"/>
  <c r="Y8" i="7"/>
  <c r="G76" i="5"/>
  <c r="Z142" i="5"/>
  <c r="Z194" i="7"/>
  <c r="X18" i="7"/>
  <c r="H114" i="7"/>
  <c r="Y146" i="7"/>
  <c r="I18" i="7"/>
  <c r="AA18" i="7" s="1"/>
  <c r="K82" i="7"/>
  <c r="Y74" i="7"/>
  <c r="K121" i="7"/>
  <c r="K185" i="7"/>
  <c r="C87" i="5"/>
  <c r="S58" i="7"/>
  <c r="X82" i="7"/>
  <c r="G90" i="7"/>
  <c r="X106" i="7"/>
  <c r="G178" i="7"/>
  <c r="B34" i="7"/>
  <c r="C122" i="7"/>
  <c r="Y138" i="7"/>
  <c r="Z154" i="7"/>
  <c r="I170" i="7"/>
  <c r="AA170" i="7" s="1"/>
  <c r="G73" i="5"/>
  <c r="S49" i="6"/>
  <c r="H34" i="7"/>
  <c r="G98" i="7"/>
  <c r="X194" i="7"/>
  <c r="B202" i="7"/>
  <c r="K50" i="7"/>
  <c r="G153" i="5"/>
  <c r="B48" i="5"/>
  <c r="I87" i="5"/>
  <c r="W87" i="5" s="1"/>
  <c r="X65" i="5"/>
  <c r="K142" i="5"/>
  <c r="Y177" i="7"/>
  <c r="Z26" i="7"/>
  <c r="B42" i="7"/>
  <c r="Z50" i="7"/>
  <c r="Z58" i="7"/>
  <c r="K66" i="7"/>
  <c r="I82" i="7"/>
  <c r="AA82" i="7" s="1"/>
  <c r="Y90" i="7"/>
  <c r="D98" i="7"/>
  <c r="B106" i="7"/>
  <c r="I178" i="7"/>
  <c r="Y34" i="7"/>
  <c r="X90" i="7"/>
  <c r="K122" i="7"/>
  <c r="Z130" i="7"/>
  <c r="K138" i="7"/>
  <c r="S146" i="7"/>
  <c r="I162" i="7"/>
  <c r="W162" i="7" s="1"/>
  <c r="K162" i="7"/>
  <c r="Y178" i="7"/>
  <c r="H194" i="7"/>
  <c r="D34" i="6"/>
  <c r="C42" i="7"/>
  <c r="B114" i="7"/>
  <c r="K146" i="7"/>
  <c r="S26" i="7"/>
  <c r="AA154" i="7"/>
  <c r="H66" i="7"/>
  <c r="G81" i="7"/>
  <c r="Y145" i="7"/>
  <c r="D129" i="7"/>
  <c r="G137" i="7"/>
  <c r="Z89" i="7"/>
  <c r="I73" i="5"/>
  <c r="AA73" i="5" s="1"/>
  <c r="K202" i="7"/>
  <c r="D65" i="5"/>
  <c r="Y50" i="7"/>
  <c r="X66" i="7"/>
  <c r="C98" i="7"/>
  <c r="B90" i="7"/>
  <c r="X130" i="7"/>
  <c r="G146" i="7"/>
  <c r="C162" i="7"/>
  <c r="B137" i="7"/>
  <c r="I73" i="7"/>
  <c r="W73" i="7" s="1"/>
  <c r="Y89" i="7"/>
  <c r="C113" i="6"/>
  <c r="B73" i="7"/>
  <c r="C89" i="7"/>
  <c r="AA138" i="7"/>
  <c r="B14" i="6"/>
  <c r="S34" i="6"/>
  <c r="B170" i="7"/>
  <c r="B194" i="7"/>
  <c r="C202" i="7"/>
  <c r="S114" i="7"/>
  <c r="I153" i="5"/>
  <c r="AA153" i="5" s="1"/>
  <c r="G48" i="5"/>
  <c r="S23" i="5"/>
  <c r="C65" i="5"/>
  <c r="H139" i="6"/>
  <c r="D26" i="7"/>
  <c r="H42" i="7"/>
  <c r="S50" i="7"/>
  <c r="Z66" i="7"/>
  <c r="Y82" i="7"/>
  <c r="X98" i="7"/>
  <c r="C106" i="7"/>
  <c r="K8" i="7"/>
  <c r="Y26" i="7"/>
  <c r="B122" i="7"/>
  <c r="D138" i="7"/>
  <c r="Z146" i="7"/>
  <c r="G162" i="7"/>
  <c r="C170" i="7"/>
  <c r="Y114" i="7"/>
  <c r="H146" i="7"/>
  <c r="Z82" i="7"/>
  <c r="C137" i="7"/>
  <c r="G152" i="6"/>
  <c r="Y137" i="6"/>
  <c r="Y127" i="6"/>
  <c r="X26" i="6"/>
  <c r="Z127" i="6"/>
  <c r="D79" i="6"/>
  <c r="B79" i="6"/>
  <c r="S156" i="6"/>
  <c r="S127" i="6"/>
  <c r="I137" i="6"/>
  <c r="W137" i="6" s="1"/>
  <c r="B46" i="6"/>
  <c r="H17" i="6"/>
  <c r="K125" i="6"/>
  <c r="S169" i="6"/>
  <c r="G15" i="6"/>
  <c r="G46" i="6"/>
  <c r="B203" i="6"/>
  <c r="D17" i="6"/>
  <c r="C125" i="6"/>
  <c r="D93" i="6"/>
  <c r="B17" i="6"/>
  <c r="Z152" i="6"/>
  <c r="Y36" i="6"/>
  <c r="H169" i="6"/>
  <c r="S17" i="6"/>
  <c r="S93" i="6"/>
  <c r="S125" i="6"/>
  <c r="H156" i="6"/>
  <c r="X93" i="6"/>
  <c r="D131" i="6"/>
  <c r="G105" i="5"/>
  <c r="AA187" i="7"/>
  <c r="I131" i="6"/>
  <c r="W131" i="6" s="1"/>
  <c r="Y44" i="6"/>
  <c r="Z41" i="7"/>
  <c r="D137" i="7"/>
  <c r="C153" i="7"/>
  <c r="D9" i="7"/>
  <c r="C162" i="6"/>
  <c r="H92" i="5"/>
  <c r="I20" i="5"/>
  <c r="AA20" i="5" s="1"/>
  <c r="H57" i="7"/>
  <c r="K193" i="7"/>
  <c r="C201" i="7"/>
  <c r="B44" i="6"/>
  <c r="K105" i="7"/>
  <c r="H9" i="7"/>
  <c r="Y31" i="5"/>
  <c r="Y156" i="5"/>
  <c r="H154" i="6"/>
  <c r="K137" i="7"/>
  <c r="B129" i="7"/>
  <c r="Y203" i="5"/>
  <c r="G113" i="7"/>
  <c r="K169" i="7"/>
  <c r="S81" i="7"/>
  <c r="S113" i="6"/>
  <c r="B113" i="6"/>
  <c r="H54" i="6"/>
  <c r="H14" i="6"/>
  <c r="B73" i="5"/>
  <c r="B54" i="6"/>
  <c r="H142" i="6"/>
  <c r="H49" i="6"/>
  <c r="I89" i="5"/>
  <c r="Z153" i="5"/>
  <c r="Z67" i="5"/>
  <c r="Y151" i="5"/>
  <c r="B76" i="5"/>
  <c r="H48" i="5"/>
  <c r="B201" i="5"/>
  <c r="Z201" i="5"/>
  <c r="S74" i="5"/>
  <c r="K87" i="5"/>
  <c r="H23" i="5"/>
  <c r="D10" i="5"/>
  <c r="X89" i="5"/>
  <c r="B65" i="5"/>
  <c r="K56" i="5"/>
  <c r="Z179" i="5"/>
  <c r="H142" i="5"/>
  <c r="C142" i="5"/>
  <c r="Z174" i="6"/>
  <c r="C14" i="5"/>
  <c r="B135" i="5"/>
  <c r="H187" i="6"/>
  <c r="D205" i="6"/>
  <c r="B166" i="6"/>
  <c r="I87" i="6"/>
  <c r="W87" i="6" s="1"/>
  <c r="X138" i="7"/>
  <c r="S154" i="7"/>
  <c r="B186" i="7"/>
  <c r="C8" i="7"/>
  <c r="Y113" i="6"/>
  <c r="B174" i="6"/>
  <c r="Z59" i="6"/>
  <c r="Z14" i="6"/>
  <c r="Z54" i="6"/>
  <c r="C142" i="6"/>
  <c r="B49" i="6"/>
  <c r="D201" i="5"/>
  <c r="D23" i="5"/>
  <c r="K76" i="5"/>
  <c r="D153" i="5"/>
  <c r="D67" i="5"/>
  <c r="G151" i="5"/>
  <c r="Z76" i="5"/>
  <c r="X48" i="5"/>
  <c r="H201" i="5"/>
  <c r="S201" i="5"/>
  <c r="Y74" i="5"/>
  <c r="H87" i="5"/>
  <c r="K23" i="5"/>
  <c r="G10" i="5"/>
  <c r="C89" i="5"/>
  <c r="Y65" i="5"/>
  <c r="B56" i="5"/>
  <c r="B179" i="5"/>
  <c r="G142" i="5"/>
  <c r="D142" i="5"/>
  <c r="I174" i="6"/>
  <c r="AA174" i="6" s="1"/>
  <c r="D22" i="5"/>
  <c r="K153" i="6"/>
  <c r="S138" i="7"/>
  <c r="C154" i="7"/>
  <c r="I186" i="7"/>
  <c r="AA186" i="7" s="1"/>
  <c r="B61" i="5"/>
  <c r="D174" i="6"/>
  <c r="B59" i="6"/>
  <c r="X14" i="6"/>
  <c r="S54" i="6"/>
  <c r="H168" i="6"/>
  <c r="X49" i="6"/>
  <c r="S48" i="5"/>
  <c r="K74" i="5"/>
  <c r="G56" i="5"/>
  <c r="X153" i="5"/>
  <c r="H67" i="5"/>
  <c r="I151" i="5"/>
  <c r="W151" i="5" s="1"/>
  <c r="H76" i="5"/>
  <c r="Y48" i="5"/>
  <c r="I201" i="5"/>
  <c r="AA201" i="5" s="1"/>
  <c r="G74" i="5"/>
  <c r="C74" i="5"/>
  <c r="G87" i="5"/>
  <c r="B23" i="5"/>
  <c r="C10" i="5"/>
  <c r="G89" i="5"/>
  <c r="H65" i="5"/>
  <c r="S56" i="5"/>
  <c r="X179" i="5"/>
  <c r="B142" i="5"/>
  <c r="C26" i="5"/>
  <c r="Z122" i="5"/>
  <c r="G205" i="6"/>
  <c r="B154" i="7"/>
  <c r="Z202" i="7"/>
  <c r="Y154" i="7"/>
  <c r="C20" i="5"/>
  <c r="X42" i="6"/>
  <c r="W14" i="6"/>
  <c r="D122" i="5"/>
  <c r="C14" i="6"/>
  <c r="S142" i="5"/>
  <c r="Y73" i="5"/>
  <c r="X59" i="6"/>
  <c r="D142" i="6"/>
  <c r="B168" i="6"/>
  <c r="Z49" i="6"/>
  <c r="D76" i="5"/>
  <c r="S10" i="5"/>
  <c r="H153" i="5"/>
  <c r="G67" i="5"/>
  <c r="C151" i="5"/>
  <c r="Y76" i="5"/>
  <c r="D48" i="5"/>
  <c r="X201" i="5"/>
  <c r="B74" i="5"/>
  <c r="S87" i="5"/>
  <c r="Z87" i="5"/>
  <c r="Z23" i="5"/>
  <c r="K10" i="5"/>
  <c r="S89" i="5"/>
  <c r="K65" i="5"/>
  <c r="Y56" i="5"/>
  <c r="Y179" i="5"/>
  <c r="Y142" i="5"/>
  <c r="S42" i="6"/>
  <c r="Z153" i="6"/>
  <c r="K122" i="5"/>
  <c r="Z12" i="6"/>
  <c r="I49" i="6"/>
  <c r="W49" i="6" s="1"/>
  <c r="S162" i="7"/>
  <c r="G196" i="6"/>
  <c r="I202" i="7"/>
  <c r="AA202" i="7" s="1"/>
  <c r="G99" i="5"/>
  <c r="G158" i="6"/>
  <c r="H122" i="5"/>
  <c r="D14" i="6"/>
  <c r="D73" i="5"/>
  <c r="K59" i="6"/>
  <c r="S142" i="6"/>
  <c r="G49" i="6"/>
  <c r="K153" i="5"/>
  <c r="S67" i="5"/>
  <c r="B151" i="5"/>
  <c r="C76" i="5"/>
  <c r="K48" i="5"/>
  <c r="C201" i="5"/>
  <c r="D74" i="5"/>
  <c r="D87" i="5"/>
  <c r="X23" i="5"/>
  <c r="B10" i="5"/>
  <c r="I10" i="5"/>
  <c r="W10" i="5" s="1"/>
  <c r="B89" i="5"/>
  <c r="Z65" i="5"/>
  <c r="D56" i="5"/>
  <c r="S179" i="5"/>
  <c r="I142" i="5"/>
  <c r="W142" i="5" s="1"/>
  <c r="AA169" i="6"/>
  <c r="G42" i="6"/>
  <c r="Y14" i="6"/>
  <c r="Y83" i="6"/>
  <c r="Z64" i="5"/>
  <c r="G142" i="6"/>
  <c r="K14" i="6"/>
  <c r="K49" i="6"/>
  <c r="X74" i="5"/>
  <c r="H10" i="5"/>
  <c r="D89" i="5"/>
  <c r="K89" i="5"/>
  <c r="Z139" i="6"/>
  <c r="D69" i="6"/>
  <c r="S122" i="7"/>
  <c r="C146" i="7"/>
  <c r="G13" i="5"/>
  <c r="X102" i="6"/>
  <c r="S188" i="5"/>
  <c r="W179" i="7"/>
  <c r="B32" i="5"/>
  <c r="I130" i="5"/>
  <c r="W130" i="5" s="1"/>
  <c r="G130" i="5"/>
  <c r="AA139" i="7"/>
  <c r="W17" i="6"/>
  <c r="Z106" i="6"/>
  <c r="Y134" i="7"/>
  <c r="C78" i="7"/>
  <c r="B54" i="7"/>
  <c r="D158" i="7"/>
  <c r="B126" i="7"/>
  <c r="C166" i="7"/>
  <c r="K110" i="7"/>
  <c r="S158" i="7"/>
  <c r="H30" i="7"/>
  <c r="W118" i="7"/>
  <c r="AA172" i="5"/>
  <c r="J21" i="7"/>
  <c r="L21" i="7" s="1"/>
  <c r="H121" i="6"/>
  <c r="B51" i="6"/>
  <c r="C140" i="6"/>
  <c r="K174" i="5"/>
  <c r="Z174" i="5"/>
  <c r="B20" i="5"/>
  <c r="I156" i="5"/>
  <c r="B203" i="5"/>
  <c r="G169" i="5"/>
  <c r="S113" i="7"/>
  <c r="B31" i="5"/>
  <c r="X13" i="5"/>
  <c r="C97" i="6"/>
  <c r="G131" i="6"/>
  <c r="C131" i="6"/>
  <c r="X154" i="6"/>
  <c r="Z98" i="6"/>
  <c r="I162" i="6"/>
  <c r="X104" i="6"/>
  <c r="Z140" i="6"/>
  <c r="I33" i="6"/>
  <c r="G198" i="5"/>
  <c r="D64" i="5"/>
  <c r="K136" i="5"/>
  <c r="Z33" i="7"/>
  <c r="D41" i="7"/>
  <c r="K49" i="7"/>
  <c r="Z81" i="7"/>
  <c r="G97" i="7"/>
  <c r="D105" i="7"/>
  <c r="B113" i="7"/>
  <c r="C121" i="7"/>
  <c r="X129" i="7"/>
  <c r="K145" i="7"/>
  <c r="Y169" i="7"/>
  <c r="C177" i="7"/>
  <c r="Y185" i="7"/>
  <c r="Y9" i="7"/>
  <c r="I113" i="7"/>
  <c r="W113" i="7" s="1"/>
  <c r="I81" i="7"/>
  <c r="AA81" i="7" s="1"/>
  <c r="B153" i="7"/>
  <c r="Y193" i="7"/>
  <c r="B201" i="7"/>
  <c r="C41" i="7"/>
  <c r="H137" i="7"/>
  <c r="S161" i="7"/>
  <c r="D201" i="7"/>
  <c r="B9" i="7"/>
  <c r="Z177" i="7"/>
  <c r="Y73" i="7"/>
  <c r="K129" i="7"/>
  <c r="Z153" i="7"/>
  <c r="Z115" i="5"/>
  <c r="J64" i="5"/>
  <c r="L64" i="5" s="1"/>
  <c r="G156" i="5"/>
  <c r="I203" i="5"/>
  <c r="AA203" i="5" s="1"/>
  <c r="B11" i="5"/>
  <c r="I193" i="7"/>
  <c r="I99" i="5"/>
  <c r="K131" i="6"/>
  <c r="H97" i="6"/>
  <c r="X69" i="6"/>
  <c r="D121" i="6"/>
  <c r="Z48" i="6"/>
  <c r="Y154" i="6"/>
  <c r="Z83" i="6"/>
  <c r="I32" i="6"/>
  <c r="W32" i="6" s="1"/>
  <c r="H164" i="6"/>
  <c r="B99" i="5"/>
  <c r="B13" i="5"/>
  <c r="H64" i="5"/>
  <c r="X33" i="7"/>
  <c r="Y41" i="7"/>
  <c r="I49" i="7"/>
  <c r="C57" i="7"/>
  <c r="K73" i="7"/>
  <c r="Z97" i="7"/>
  <c r="H105" i="7"/>
  <c r="K113" i="7"/>
  <c r="Y121" i="7"/>
  <c r="I137" i="7"/>
  <c r="AA137" i="7" s="1"/>
  <c r="C145" i="7"/>
  <c r="D169" i="7"/>
  <c r="S177" i="7"/>
  <c r="Z185" i="7"/>
  <c r="D99" i="5"/>
  <c r="D161" i="7"/>
  <c r="X81" i="7"/>
  <c r="I153" i="7"/>
  <c r="Z193" i="7"/>
  <c r="Z161" i="7"/>
  <c r="Y105" i="7"/>
  <c r="Z137" i="7"/>
  <c r="C161" i="7"/>
  <c r="X201" i="7"/>
  <c r="B192" i="5"/>
  <c r="S73" i="7"/>
  <c r="I129" i="7"/>
  <c r="I64" i="5"/>
  <c r="W64" i="5" s="1"/>
  <c r="S9" i="7"/>
  <c r="X115" i="5"/>
  <c r="Z156" i="5"/>
  <c r="C203" i="5"/>
  <c r="D11" i="5"/>
  <c r="D97" i="7"/>
  <c r="D174" i="5"/>
  <c r="Z97" i="6"/>
  <c r="I98" i="6"/>
  <c r="Y32" i="6"/>
  <c r="Z121" i="6"/>
  <c r="S154" i="6"/>
  <c r="S66" i="6"/>
  <c r="H110" i="6"/>
  <c r="B161" i="6"/>
  <c r="S118" i="5"/>
  <c r="D198" i="5"/>
  <c r="D33" i="7"/>
  <c r="H41" i="7"/>
  <c r="C49" i="7"/>
  <c r="Z57" i="7"/>
  <c r="X73" i="7"/>
  <c r="I89" i="7"/>
  <c r="H97" i="7"/>
  <c r="Z105" i="7"/>
  <c r="Y113" i="7"/>
  <c r="S121" i="7"/>
  <c r="Y137" i="7"/>
  <c r="Z169" i="7"/>
  <c r="G177" i="7"/>
  <c r="B193" i="7"/>
  <c r="X64" i="5"/>
  <c r="K33" i="7"/>
  <c r="H153" i="7"/>
  <c r="H193" i="7"/>
  <c r="S64" i="5"/>
  <c r="S105" i="7"/>
  <c r="X161" i="7"/>
  <c r="Z9" i="7"/>
  <c r="H192" i="5"/>
  <c r="K97" i="7"/>
  <c r="S129" i="7"/>
  <c r="Z188" i="6"/>
  <c r="H180" i="5"/>
  <c r="D115" i="5"/>
  <c r="G92" i="5"/>
  <c r="H28" i="5"/>
  <c r="Y118" i="5"/>
  <c r="H113" i="7"/>
  <c r="B174" i="5"/>
  <c r="D126" i="6"/>
  <c r="H69" i="6"/>
  <c r="X196" i="6"/>
  <c r="B32" i="6"/>
  <c r="Z66" i="6"/>
  <c r="B162" i="6"/>
  <c r="K120" i="6"/>
  <c r="D48" i="6"/>
  <c r="G164" i="6"/>
  <c r="I110" i="6"/>
  <c r="W110" i="6" s="1"/>
  <c r="H83" i="6"/>
  <c r="Z192" i="5"/>
  <c r="K137" i="5"/>
  <c r="D118" i="5"/>
  <c r="C192" i="5"/>
  <c r="I33" i="7"/>
  <c r="W33" i="7" s="1"/>
  <c r="I41" i="7"/>
  <c r="W41" i="7" s="1"/>
  <c r="Z49" i="7"/>
  <c r="B57" i="7"/>
  <c r="H73" i="7"/>
  <c r="K89" i="7"/>
  <c r="Y97" i="7"/>
  <c r="I105" i="7"/>
  <c r="C129" i="7"/>
  <c r="X137" i="7"/>
  <c r="S153" i="7"/>
  <c r="B169" i="7"/>
  <c r="H177" i="7"/>
  <c r="C185" i="7"/>
  <c r="G193" i="7"/>
  <c r="B64" i="5"/>
  <c r="C33" i="7"/>
  <c r="X113" i="7"/>
  <c r="X193" i="7"/>
  <c r="Y161" i="7"/>
  <c r="B121" i="7"/>
  <c r="B161" i="7"/>
  <c r="Y201" i="7"/>
  <c r="K9" i="7"/>
  <c r="G192" i="5"/>
  <c r="X97" i="7"/>
  <c r="Y121" i="6"/>
  <c r="Y188" i="6"/>
  <c r="K180" i="5"/>
  <c r="X92" i="5"/>
  <c r="D28" i="5"/>
  <c r="Y21" i="5"/>
  <c r="B80" i="5"/>
  <c r="Y97" i="6"/>
  <c r="Y69" i="6"/>
  <c r="S188" i="6"/>
  <c r="K109" i="6"/>
  <c r="S120" i="6"/>
  <c r="Y120" i="6"/>
  <c r="B98" i="6"/>
  <c r="Z161" i="6"/>
  <c r="X44" i="6"/>
  <c r="K51" i="6"/>
  <c r="K83" i="6"/>
  <c r="S164" i="6"/>
  <c r="X192" i="5"/>
  <c r="C137" i="5"/>
  <c r="Y105" i="5"/>
  <c r="G33" i="7"/>
  <c r="K41" i="7"/>
  <c r="Y49" i="7"/>
  <c r="D57" i="7"/>
  <c r="D73" i="7"/>
  <c r="D89" i="7"/>
  <c r="B105" i="7"/>
  <c r="D121" i="7"/>
  <c r="Z129" i="7"/>
  <c r="G145" i="7"/>
  <c r="X153" i="7"/>
  <c r="H169" i="7"/>
  <c r="I177" i="7"/>
  <c r="I185" i="7"/>
  <c r="W185" i="7" s="1"/>
  <c r="I201" i="7"/>
  <c r="W201" i="7" s="1"/>
  <c r="C113" i="7"/>
  <c r="S57" i="7"/>
  <c r="D113" i="7"/>
  <c r="D185" i="7"/>
  <c r="S193" i="7"/>
  <c r="H121" i="7"/>
  <c r="I161" i="7"/>
  <c r="AA161" i="7" s="1"/>
  <c r="K201" i="7"/>
  <c r="C9" i="7"/>
  <c r="X105" i="5"/>
  <c r="S49" i="7"/>
  <c r="C97" i="7"/>
  <c r="I169" i="7"/>
  <c r="X98" i="6"/>
  <c r="G121" i="6"/>
  <c r="K188" i="6"/>
  <c r="I180" i="5"/>
  <c r="W180" i="5" s="1"/>
  <c r="B180" i="5"/>
  <c r="G174" i="5"/>
  <c r="H136" i="5"/>
  <c r="B28" i="5"/>
  <c r="C21" i="5"/>
  <c r="D120" i="6"/>
  <c r="K69" i="6"/>
  <c r="S97" i="6"/>
  <c r="Z120" i="6"/>
  <c r="Z110" i="6"/>
  <c r="Z109" i="6"/>
  <c r="D196" i="6"/>
  <c r="G98" i="6"/>
  <c r="H109" i="6"/>
  <c r="G44" i="6"/>
  <c r="D51" i="6"/>
  <c r="I140" i="6"/>
  <c r="AA140" i="6" s="1"/>
  <c r="D192" i="5"/>
  <c r="I174" i="5"/>
  <c r="AA174" i="5" s="1"/>
  <c r="K192" i="5"/>
  <c r="B33" i="7"/>
  <c r="S41" i="7"/>
  <c r="X49" i="7"/>
  <c r="I57" i="7"/>
  <c r="G73" i="7"/>
  <c r="X89" i="7"/>
  <c r="X105" i="7"/>
  <c r="Z121" i="7"/>
  <c r="Y129" i="7"/>
  <c r="X145" i="7"/>
  <c r="D153" i="7"/>
  <c r="S169" i="7"/>
  <c r="D177" i="7"/>
  <c r="X185" i="7"/>
  <c r="S201" i="7"/>
  <c r="G57" i="7"/>
  <c r="G185" i="7"/>
  <c r="X121" i="7"/>
  <c r="B41" i="7"/>
  <c r="I121" i="7"/>
  <c r="K161" i="7"/>
  <c r="H201" i="7"/>
  <c r="G9" i="7"/>
  <c r="C105" i="5"/>
  <c r="B49" i="7"/>
  <c r="X169" i="7"/>
  <c r="S110" i="6"/>
  <c r="Z80" i="5"/>
  <c r="H174" i="5"/>
  <c r="Z180" i="5"/>
  <c r="K20" i="5"/>
  <c r="J180" i="7"/>
  <c r="L180" i="7" s="1"/>
  <c r="H156" i="5"/>
  <c r="B136" i="5"/>
  <c r="I28" i="5"/>
  <c r="W28" i="5" s="1"/>
  <c r="X21" i="5"/>
  <c r="I97" i="7"/>
  <c r="AA97" i="7" s="1"/>
  <c r="H13" i="5"/>
  <c r="X131" i="6"/>
  <c r="B110" i="6"/>
  <c r="I196" i="6"/>
  <c r="B154" i="6"/>
  <c r="K104" i="6"/>
  <c r="K162" i="6"/>
  <c r="W192" i="5"/>
  <c r="X140" i="6"/>
  <c r="S33" i="6"/>
  <c r="B33" i="6"/>
  <c r="Y192" i="5"/>
  <c r="D180" i="5"/>
  <c r="S192" i="5"/>
  <c r="Y33" i="7"/>
  <c r="G41" i="7"/>
  <c r="D49" i="7"/>
  <c r="Y57" i="7"/>
  <c r="C105" i="7"/>
  <c r="H129" i="7"/>
  <c r="S145" i="7"/>
  <c r="G153" i="7"/>
  <c r="G169" i="7"/>
  <c r="K177" i="7"/>
  <c r="B185" i="7"/>
  <c r="X9" i="7"/>
  <c r="C193" i="7"/>
  <c r="K153" i="7"/>
  <c r="S185" i="7"/>
  <c r="Z201" i="7"/>
  <c r="X57" i="7"/>
  <c r="K81" i="7"/>
  <c r="D21" i="7"/>
  <c r="Y37" i="7"/>
  <c r="C61" i="7"/>
  <c r="X69" i="7"/>
  <c r="B77" i="7"/>
  <c r="B85" i="7"/>
  <c r="B93" i="7"/>
  <c r="Y101" i="7"/>
  <c r="H117" i="7"/>
  <c r="Z125" i="7"/>
  <c r="B149" i="7"/>
  <c r="Y157" i="7"/>
  <c r="Z165" i="7"/>
  <c r="S173" i="7"/>
  <c r="D181" i="7"/>
  <c r="D173" i="7"/>
  <c r="Y45" i="7"/>
  <c r="K101" i="7"/>
  <c r="C133" i="7"/>
  <c r="K165" i="7"/>
  <c r="Y29" i="7"/>
  <c r="G77" i="7"/>
  <c r="B189" i="7"/>
  <c r="B37" i="7"/>
  <c r="G101" i="7"/>
  <c r="I109" i="7"/>
  <c r="X117" i="7"/>
  <c r="S141" i="7"/>
  <c r="G181" i="7"/>
  <c r="B21" i="7"/>
  <c r="Z15" i="5"/>
  <c r="Y182" i="5"/>
  <c r="C109" i="7"/>
  <c r="J17" i="7"/>
  <c r="L17" i="7" s="1"/>
  <c r="K7" i="6"/>
  <c r="K45" i="6"/>
  <c r="D29" i="7"/>
  <c r="X45" i="7"/>
  <c r="Y61" i="7"/>
  <c r="K77" i="7"/>
  <c r="Z85" i="7"/>
  <c r="K93" i="7"/>
  <c r="X93" i="7"/>
  <c r="S101" i="7"/>
  <c r="C125" i="7"/>
  <c r="G141" i="7"/>
  <c r="G149" i="7"/>
  <c r="X157" i="7"/>
  <c r="Z173" i="7"/>
  <c r="C173" i="7"/>
  <c r="H181" i="7"/>
  <c r="Y189" i="7"/>
  <c r="C197" i="7"/>
  <c r="I205" i="7"/>
  <c r="AA205" i="7" s="1"/>
  <c r="Y125" i="7"/>
  <c r="D45" i="7"/>
  <c r="Z133" i="7"/>
  <c r="B165" i="7"/>
  <c r="I29" i="7"/>
  <c r="W29" i="7" s="1"/>
  <c r="X77" i="7"/>
  <c r="I189" i="7"/>
  <c r="Z13" i="7"/>
  <c r="I37" i="7"/>
  <c r="AA37" i="7" s="1"/>
  <c r="X61" i="7"/>
  <c r="C85" i="7"/>
  <c r="H109" i="7"/>
  <c r="Y117" i="7"/>
  <c r="K141" i="7"/>
  <c r="C181" i="7"/>
  <c r="X133" i="7"/>
  <c r="I133" i="7"/>
  <c r="Y133" i="7"/>
  <c r="K21" i="7"/>
  <c r="S60" i="5"/>
  <c r="D33" i="5"/>
  <c r="B50" i="5"/>
  <c r="X161" i="5"/>
  <c r="S150" i="6"/>
  <c r="Y7" i="6"/>
  <c r="H45" i="6"/>
  <c r="K29" i="7"/>
  <c r="H45" i="7"/>
  <c r="B61" i="7"/>
  <c r="H77" i="7"/>
  <c r="D85" i="7"/>
  <c r="S93" i="7"/>
  <c r="C101" i="7"/>
  <c r="K125" i="7"/>
  <c r="H133" i="7"/>
  <c r="B141" i="7"/>
  <c r="H165" i="7"/>
  <c r="Y173" i="7"/>
  <c r="I181" i="7"/>
  <c r="W181" i="7" s="1"/>
  <c r="K189" i="7"/>
  <c r="D197" i="7"/>
  <c r="B13" i="7"/>
  <c r="C45" i="7"/>
  <c r="X165" i="7"/>
  <c r="X109" i="7"/>
  <c r="C29" i="7"/>
  <c r="D189" i="7"/>
  <c r="D117" i="7"/>
  <c r="K13" i="7"/>
  <c r="C37" i="7"/>
  <c r="G61" i="7"/>
  <c r="I85" i="7"/>
  <c r="W85" i="7" s="1"/>
  <c r="S109" i="7"/>
  <c r="Z117" i="7"/>
  <c r="Z141" i="7"/>
  <c r="I21" i="7"/>
  <c r="AA21" i="7" s="1"/>
  <c r="AA90" i="5"/>
  <c r="K69" i="7"/>
  <c r="G21" i="7"/>
  <c r="J101" i="7"/>
  <c r="L101" i="7" s="1"/>
  <c r="C90" i="5"/>
  <c r="K15" i="5"/>
  <c r="B30" i="6"/>
  <c r="J27" i="7"/>
  <c r="L27" i="7" s="1"/>
  <c r="S31" i="6"/>
  <c r="I105" i="6"/>
  <c r="W105" i="6" s="1"/>
  <c r="G29" i="7"/>
  <c r="K45" i="7"/>
  <c r="I69" i="7"/>
  <c r="AA69" i="7" s="1"/>
  <c r="Y77" i="7"/>
  <c r="X85" i="7"/>
  <c r="Y93" i="7"/>
  <c r="B101" i="7"/>
  <c r="I125" i="7"/>
  <c r="W125" i="7" s="1"/>
  <c r="B133" i="7"/>
  <c r="H141" i="7"/>
  <c r="I165" i="7"/>
  <c r="W165" i="7" s="1"/>
  <c r="K173" i="7"/>
  <c r="S181" i="7"/>
  <c r="S189" i="7"/>
  <c r="X197" i="7"/>
  <c r="B29" i="6"/>
  <c r="H197" i="7"/>
  <c r="Z21" i="7"/>
  <c r="S45" i="7"/>
  <c r="H93" i="7"/>
  <c r="D125" i="7"/>
  <c r="B29" i="7"/>
  <c r="X149" i="7"/>
  <c r="G189" i="7"/>
  <c r="I13" i="7"/>
  <c r="W13" i="7" s="1"/>
  <c r="G37" i="7"/>
  <c r="D61" i="7"/>
  <c r="G85" i="7"/>
  <c r="Z109" i="7"/>
  <c r="H157" i="7"/>
  <c r="Y197" i="7"/>
  <c r="H69" i="7"/>
  <c r="K128" i="5"/>
  <c r="C55" i="5"/>
  <c r="J98" i="7"/>
  <c r="L98" i="7" s="1"/>
  <c r="Z50" i="5"/>
  <c r="X31" i="6"/>
  <c r="D103" i="6"/>
  <c r="S29" i="7"/>
  <c r="Z45" i="7"/>
  <c r="D69" i="7"/>
  <c r="Z77" i="7"/>
  <c r="K85" i="7"/>
  <c r="I93" i="7"/>
  <c r="W93" i="7" s="1"/>
  <c r="D109" i="7"/>
  <c r="B125" i="7"/>
  <c r="S133" i="7"/>
  <c r="C141" i="7"/>
  <c r="Y165" i="7"/>
  <c r="H173" i="7"/>
  <c r="Y181" i="7"/>
  <c r="H189" i="7"/>
  <c r="Z197" i="7"/>
  <c r="S21" i="7"/>
  <c r="D93" i="7"/>
  <c r="S125" i="7"/>
  <c r="G205" i="7"/>
  <c r="C149" i="7"/>
  <c r="X189" i="7"/>
  <c r="B197" i="7"/>
  <c r="G13" i="7"/>
  <c r="Z37" i="7"/>
  <c r="Z61" i="7"/>
  <c r="B109" i="7"/>
  <c r="I157" i="7"/>
  <c r="W157" i="7" s="1"/>
  <c r="S197" i="7"/>
  <c r="X13" i="7"/>
  <c r="K138" i="5"/>
  <c r="Y141" i="7"/>
  <c r="K40" i="6"/>
  <c r="B18" i="6"/>
  <c r="AA77" i="7"/>
  <c r="J18" i="7"/>
  <c r="L18" i="7" s="1"/>
  <c r="B37" i="6"/>
  <c r="Z47" i="6"/>
  <c r="K50" i="6"/>
  <c r="Y21" i="7"/>
  <c r="Z29" i="7"/>
  <c r="I45" i="7"/>
  <c r="Y69" i="7"/>
  <c r="C93" i="7"/>
  <c r="K109" i="7"/>
  <c r="S117" i="7"/>
  <c r="I141" i="7"/>
  <c r="I149" i="7"/>
  <c r="S165" i="7"/>
  <c r="G173" i="7"/>
  <c r="X181" i="7"/>
  <c r="Z189" i="7"/>
  <c r="H61" i="7"/>
  <c r="H21" i="7"/>
  <c r="Z101" i="7"/>
  <c r="X125" i="7"/>
  <c r="S149" i="7"/>
  <c r="H13" i="7"/>
  <c r="X37" i="7"/>
  <c r="I61" i="7"/>
  <c r="AA61" i="7" s="1"/>
  <c r="C117" i="7"/>
  <c r="G157" i="7"/>
  <c r="G197" i="7"/>
  <c r="Z164" i="5"/>
  <c r="S40" i="5"/>
  <c r="S131" i="5"/>
  <c r="J181" i="7"/>
  <c r="L181" i="7" s="1"/>
  <c r="S39" i="6"/>
  <c r="J20" i="7"/>
  <c r="L20" i="7" s="1"/>
  <c r="J58" i="7"/>
  <c r="L58" i="7" s="1"/>
  <c r="J140" i="7"/>
  <c r="L140" i="7" s="1"/>
  <c r="K37" i="7"/>
  <c r="Z69" i="7"/>
  <c r="D77" i="7"/>
  <c r="G117" i="7"/>
  <c r="H149" i="7"/>
  <c r="Z157" i="7"/>
  <c r="I173" i="7"/>
  <c r="D37" i="7"/>
  <c r="S69" i="7"/>
  <c r="D101" i="7"/>
  <c r="G125" i="7"/>
  <c r="S77" i="7"/>
  <c r="D149" i="7"/>
  <c r="G45" i="7"/>
  <c r="D13" i="7"/>
  <c r="S157" i="7"/>
  <c r="W170" i="7"/>
  <c r="W86" i="5"/>
  <c r="AA93" i="7"/>
  <c r="J135" i="5"/>
  <c r="L135" i="5" s="1"/>
  <c r="G37" i="6"/>
  <c r="K138" i="6"/>
  <c r="G38" i="7"/>
  <c r="G11" i="6"/>
  <c r="Y81" i="5"/>
  <c r="X184" i="5"/>
  <c r="H30" i="5"/>
  <c r="D182" i="7"/>
  <c r="D163" i="6"/>
  <c r="J83" i="5"/>
  <c r="L83" i="5" s="1"/>
  <c r="X94" i="7"/>
  <c r="H158" i="7"/>
  <c r="B118" i="7"/>
  <c r="H37" i="6"/>
  <c r="H31" i="6"/>
  <c r="I204" i="6"/>
  <c r="AA204" i="6" s="1"/>
  <c r="S45" i="6"/>
  <c r="Y50" i="6"/>
  <c r="D144" i="6"/>
  <c r="G43" i="6"/>
  <c r="Y191" i="5"/>
  <c r="X38" i="7"/>
  <c r="G144" i="6"/>
  <c r="I190" i="6"/>
  <c r="W190" i="6" s="1"/>
  <c r="B81" i="5"/>
  <c r="D184" i="5"/>
  <c r="C30" i="5"/>
  <c r="K150" i="5"/>
  <c r="S134" i="7"/>
  <c r="B158" i="7"/>
  <c r="D55" i="6"/>
  <c r="J82" i="5"/>
  <c r="L82" i="5" s="1"/>
  <c r="X14" i="7"/>
  <c r="C206" i="7"/>
  <c r="Y14" i="7"/>
  <c r="Z78" i="7"/>
  <c r="I174" i="7"/>
  <c r="W174" i="7" s="1"/>
  <c r="Y110" i="7"/>
  <c r="X70" i="6"/>
  <c r="G7" i="6"/>
  <c r="Y47" i="6"/>
  <c r="S70" i="6"/>
  <c r="S105" i="6"/>
  <c r="G50" i="6"/>
  <c r="I29" i="6"/>
  <c r="W29" i="6" s="1"/>
  <c r="I100" i="6"/>
  <c r="AA100" i="6" s="1"/>
  <c r="D77" i="6"/>
  <c r="C187" i="5"/>
  <c r="K46" i="7"/>
  <c r="Z184" i="5"/>
  <c r="Y37" i="6"/>
  <c r="K11" i="6"/>
  <c r="D186" i="5"/>
  <c r="H81" i="5"/>
  <c r="D85" i="5"/>
  <c r="X150" i="5"/>
  <c r="K30" i="7"/>
  <c r="C144" i="6"/>
  <c r="H186" i="5"/>
  <c r="J138" i="6"/>
  <c r="L138" i="6" s="1"/>
  <c r="B110" i="7"/>
  <c r="D62" i="7"/>
  <c r="Z29" i="6"/>
  <c r="B100" i="6"/>
  <c r="H70" i="6"/>
  <c r="D105" i="6"/>
  <c r="S90" i="6"/>
  <c r="K190" i="6"/>
  <c r="D138" i="6"/>
  <c r="H46" i="7"/>
  <c r="X11" i="6"/>
  <c r="C44" i="5"/>
  <c r="Z81" i="5"/>
  <c r="K30" i="5"/>
  <c r="G150" i="5"/>
  <c r="B86" i="7"/>
  <c r="J45" i="6"/>
  <c r="L45" i="6" s="1"/>
  <c r="K81" i="5"/>
  <c r="G150" i="7"/>
  <c r="Y54" i="7"/>
  <c r="Y29" i="6"/>
  <c r="H77" i="6"/>
  <c r="S94" i="6"/>
  <c r="G105" i="6"/>
  <c r="B204" i="6"/>
  <c r="B132" i="6"/>
  <c r="H11" i="6"/>
  <c r="B113" i="5"/>
  <c r="G133" i="5"/>
  <c r="Y94" i="5"/>
  <c r="C144" i="5"/>
  <c r="AA120" i="5"/>
  <c r="Z11" i="6"/>
  <c r="D44" i="5"/>
  <c r="X116" i="5"/>
  <c r="B30" i="5"/>
  <c r="D150" i="5"/>
  <c r="C94" i="7"/>
  <c r="J205" i="7"/>
  <c r="L205" i="7" s="1"/>
  <c r="J29" i="5"/>
  <c r="L29" i="5" s="1"/>
  <c r="K43" i="6"/>
  <c r="Z22" i="7"/>
  <c r="K86" i="7"/>
  <c r="B163" i="6"/>
  <c r="Z96" i="6"/>
  <c r="B77" i="6"/>
  <c r="G94" i="6"/>
  <c r="G103" i="6"/>
  <c r="G31" i="6"/>
  <c r="Y100" i="6"/>
  <c r="H43" i="6"/>
  <c r="Z44" i="5"/>
  <c r="X166" i="5"/>
  <c r="J134" i="5"/>
  <c r="L134" i="5" s="1"/>
  <c r="AA96" i="6"/>
  <c r="W96" i="6"/>
  <c r="C158" i="7"/>
  <c r="C150" i="7"/>
  <c r="I103" i="6"/>
  <c r="W103" i="6" s="1"/>
  <c r="X103" i="6"/>
  <c r="Y77" i="6"/>
  <c r="K184" i="5"/>
  <c r="W93" i="5"/>
  <c r="C182" i="7"/>
  <c r="S198" i="7"/>
  <c r="K150" i="7"/>
  <c r="I198" i="7"/>
  <c r="AA198" i="7" s="1"/>
  <c r="AA157" i="7"/>
  <c r="K38" i="7"/>
  <c r="G46" i="7"/>
  <c r="B190" i="6"/>
  <c r="G94" i="7"/>
  <c r="H118" i="7"/>
  <c r="H134" i="7"/>
  <c r="B55" i="6"/>
  <c r="B144" i="6"/>
  <c r="X50" i="6"/>
  <c r="D142" i="7"/>
  <c r="X126" i="7"/>
  <c r="D22" i="7"/>
  <c r="K70" i="7"/>
  <c r="H110" i="7"/>
  <c r="Z150" i="7"/>
  <c r="K206" i="7"/>
  <c r="Y86" i="7"/>
  <c r="G62" i="7"/>
  <c r="Z62" i="7"/>
  <c r="H86" i="7"/>
  <c r="I52" i="6"/>
  <c r="AA52" i="6" s="1"/>
  <c r="Z7" i="6"/>
  <c r="H29" i="6"/>
  <c r="K31" i="6"/>
  <c r="K47" i="6"/>
  <c r="G100" i="6"/>
  <c r="Z204" i="6"/>
  <c r="B70" i="6"/>
  <c r="C70" i="6"/>
  <c r="C45" i="6"/>
  <c r="H105" i="6"/>
  <c r="H103" i="6"/>
  <c r="C50" i="6"/>
  <c r="D90" i="6"/>
  <c r="C31" i="6"/>
  <c r="C103" i="6"/>
  <c r="H90" i="6"/>
  <c r="I7" i="6"/>
  <c r="AA7" i="6" s="1"/>
  <c r="Y11" i="6"/>
  <c r="C43" i="6"/>
  <c r="Z100" i="6"/>
  <c r="X191" i="5"/>
  <c r="B38" i="7"/>
  <c r="G45" i="6"/>
  <c r="G30" i="7"/>
  <c r="K158" i="7"/>
  <c r="I158" i="7"/>
  <c r="AA158" i="7" s="1"/>
  <c r="H38" i="7"/>
  <c r="C55" i="6"/>
  <c r="J46" i="6"/>
  <c r="L46" i="6" s="1"/>
  <c r="K186" i="5"/>
  <c r="X30" i="7"/>
  <c r="J83" i="7"/>
  <c r="L83" i="7" s="1"/>
  <c r="B142" i="7"/>
  <c r="S150" i="7"/>
  <c r="I166" i="7"/>
  <c r="W166" i="7" s="1"/>
  <c r="S14" i="7"/>
  <c r="K22" i="7"/>
  <c r="B78" i="7"/>
  <c r="Y150" i="7"/>
  <c r="S86" i="7"/>
  <c r="H54" i="7"/>
  <c r="B62" i="7"/>
  <c r="C204" i="6"/>
  <c r="K37" i="6"/>
  <c r="X7" i="6"/>
  <c r="C29" i="6"/>
  <c r="D31" i="6"/>
  <c r="G47" i="6"/>
  <c r="K77" i="6"/>
  <c r="D204" i="6"/>
  <c r="I70" i="6"/>
  <c r="D94" i="6"/>
  <c r="I45" i="6"/>
  <c r="AA45" i="6" s="1"/>
  <c r="X105" i="6"/>
  <c r="Z103" i="6"/>
  <c r="B50" i="6"/>
  <c r="B90" i="6"/>
  <c r="Z43" i="6"/>
  <c r="S190" i="6"/>
  <c r="X100" i="6"/>
  <c r="I77" i="6"/>
  <c r="W77" i="6" s="1"/>
  <c r="X43" i="6"/>
  <c r="Z144" i="6"/>
  <c r="I134" i="5"/>
  <c r="AA134" i="5" s="1"/>
  <c r="W8" i="5"/>
  <c r="Y38" i="7"/>
  <c r="C14" i="7"/>
  <c r="S174" i="7"/>
  <c r="B11" i="6"/>
  <c r="G30" i="5"/>
  <c r="C150" i="5"/>
  <c r="S150" i="5"/>
  <c r="D54" i="7"/>
  <c r="I102" i="7"/>
  <c r="AA102" i="7" s="1"/>
  <c r="Y158" i="7"/>
  <c r="I182" i="7"/>
  <c r="AA182" i="7" s="1"/>
  <c r="I55" i="6"/>
  <c r="AA55" i="6" s="1"/>
  <c r="Y55" i="6"/>
  <c r="I81" i="5"/>
  <c r="AA81" i="5" s="1"/>
  <c r="Z30" i="7"/>
  <c r="S110" i="7"/>
  <c r="C134" i="7"/>
  <c r="K166" i="7"/>
  <c r="Y190" i="7"/>
  <c r="Z14" i="7"/>
  <c r="I94" i="7"/>
  <c r="H126" i="7"/>
  <c r="D174" i="7"/>
  <c r="C62" i="7"/>
  <c r="K182" i="7"/>
  <c r="K90" i="6"/>
  <c r="Z37" i="6"/>
  <c r="C7" i="6"/>
  <c r="S29" i="6"/>
  <c r="I31" i="6"/>
  <c r="W31" i="6" s="1"/>
  <c r="C100" i="6"/>
  <c r="X77" i="6"/>
  <c r="X204" i="6"/>
  <c r="Z70" i="6"/>
  <c r="B94" i="6"/>
  <c r="D45" i="6"/>
  <c r="B105" i="6"/>
  <c r="K103" i="6"/>
  <c r="Z50" i="6"/>
  <c r="X90" i="6"/>
  <c r="Y94" i="6"/>
  <c r="Y204" i="6"/>
  <c r="S47" i="6"/>
  <c r="K100" i="6"/>
  <c r="K144" i="5"/>
  <c r="Y144" i="5"/>
  <c r="Z38" i="7"/>
  <c r="G174" i="7"/>
  <c r="D11" i="6"/>
  <c r="G54" i="7"/>
  <c r="X102" i="7"/>
  <c r="G166" i="7"/>
  <c r="H198" i="7"/>
  <c r="Z55" i="6"/>
  <c r="S11" i="6"/>
  <c r="C81" i="5"/>
  <c r="B96" i="6"/>
  <c r="D110" i="7"/>
  <c r="Z118" i="7"/>
  <c r="I134" i="7"/>
  <c r="AA134" i="7" s="1"/>
  <c r="H190" i="7"/>
  <c r="B30" i="7"/>
  <c r="H94" i="7"/>
  <c r="Z126" i="7"/>
  <c r="K190" i="7"/>
  <c r="Y70" i="7"/>
  <c r="B22" i="7"/>
  <c r="D29" i="6"/>
  <c r="D37" i="6"/>
  <c r="H7" i="6"/>
  <c r="K29" i="6"/>
  <c r="B31" i="6"/>
  <c r="D100" i="6"/>
  <c r="Z77" i="6"/>
  <c r="S204" i="6"/>
  <c r="D70" i="6"/>
  <c r="X94" i="6"/>
  <c r="B45" i="6"/>
  <c r="Z105" i="6"/>
  <c r="S103" i="6"/>
  <c r="D50" i="6"/>
  <c r="G90" i="6"/>
  <c r="C77" i="6"/>
  <c r="I47" i="6"/>
  <c r="I90" i="6"/>
  <c r="W90" i="6" s="1"/>
  <c r="I144" i="6"/>
  <c r="I94" i="6"/>
  <c r="AA94" i="6" s="1"/>
  <c r="H144" i="5"/>
  <c r="AA85" i="7"/>
  <c r="AA97" i="5"/>
  <c r="X37" i="6"/>
  <c r="C190" i="6"/>
  <c r="S30" i="5"/>
  <c r="C86" i="7"/>
  <c r="X110" i="7"/>
  <c r="Z166" i="7"/>
  <c r="K134" i="7"/>
  <c r="D190" i="7"/>
  <c r="X144" i="6"/>
  <c r="J206" i="7"/>
  <c r="L206" i="7" s="1"/>
  <c r="X118" i="7"/>
  <c r="Z134" i="7"/>
  <c r="X158" i="7"/>
  <c r="Z182" i="7"/>
  <c r="C190" i="7"/>
  <c r="C54" i="7"/>
  <c r="B94" i="7"/>
  <c r="I126" i="7"/>
  <c r="W126" i="7" s="1"/>
  <c r="G198" i="7"/>
  <c r="G70" i="7"/>
  <c r="Z54" i="7"/>
  <c r="H62" i="7"/>
  <c r="I37" i="6"/>
  <c r="W37" i="6" s="1"/>
  <c r="S7" i="6"/>
  <c r="Y31" i="6"/>
  <c r="S100" i="6"/>
  <c r="G77" i="6"/>
  <c r="K204" i="6"/>
  <c r="X45" i="6"/>
  <c r="C105" i="6"/>
  <c r="K105" i="6"/>
  <c r="Y103" i="6"/>
  <c r="X47" i="6"/>
  <c r="G29" i="6"/>
  <c r="C47" i="6"/>
  <c r="C37" i="6"/>
  <c r="AA42" i="7"/>
  <c r="W82" i="7"/>
  <c r="W100" i="7"/>
  <c r="AA107" i="7"/>
  <c r="AA83" i="5"/>
  <c r="J143" i="5"/>
  <c r="W105" i="7"/>
  <c r="AA105" i="7"/>
  <c r="AA156" i="5"/>
  <c r="W156" i="5"/>
  <c r="W98" i="6"/>
  <c r="AA98" i="6"/>
  <c r="W67" i="5"/>
  <c r="AA67" i="5"/>
  <c r="AA99" i="7"/>
  <c r="W99" i="7"/>
  <c r="AA155" i="7"/>
  <c r="W155" i="7"/>
  <c r="AA196" i="6"/>
  <c r="W196" i="6"/>
  <c r="AA27" i="7"/>
  <c r="W27" i="7"/>
  <c r="AA35" i="7"/>
  <c r="W35" i="7"/>
  <c r="W123" i="5"/>
  <c r="AA123" i="5"/>
  <c r="AA11" i="5"/>
  <c r="W11" i="5"/>
  <c r="S20" i="5"/>
  <c r="Y115" i="5"/>
  <c r="J141" i="6"/>
  <c r="L141" i="6" s="1"/>
  <c r="S156" i="5"/>
  <c r="C136" i="5"/>
  <c r="Z136" i="5"/>
  <c r="Z203" i="5"/>
  <c r="Z28" i="5"/>
  <c r="Y28" i="5"/>
  <c r="B105" i="5"/>
  <c r="I118" i="5"/>
  <c r="W118" i="5" s="1"/>
  <c r="H21" i="5"/>
  <c r="J44" i="6"/>
  <c r="L44" i="6" s="1"/>
  <c r="C174" i="5"/>
  <c r="K143" i="5"/>
  <c r="B126" i="6"/>
  <c r="B69" i="6"/>
  <c r="Z131" i="6"/>
  <c r="Z126" i="6"/>
  <c r="Y131" i="6"/>
  <c r="K48" i="6"/>
  <c r="S196" i="6"/>
  <c r="C32" i="6"/>
  <c r="I188" i="6"/>
  <c r="W188" i="6" s="1"/>
  <c r="D154" i="6"/>
  <c r="K66" i="6"/>
  <c r="D44" i="6"/>
  <c r="C164" i="6"/>
  <c r="D188" i="6"/>
  <c r="H196" i="6"/>
  <c r="H162" i="6"/>
  <c r="H98" i="6"/>
  <c r="X161" i="6"/>
  <c r="K44" i="6"/>
  <c r="Z164" i="6"/>
  <c r="Z51" i="6"/>
  <c r="I83" i="6"/>
  <c r="AA83" i="6" s="1"/>
  <c r="H32" i="6"/>
  <c r="Y110" i="6"/>
  <c r="C104" i="6"/>
  <c r="S140" i="6"/>
  <c r="X114" i="6"/>
  <c r="I109" i="6"/>
  <c r="AA109" i="6" s="1"/>
  <c r="S83" i="6"/>
  <c r="C33" i="6"/>
  <c r="X61" i="5"/>
  <c r="Z99" i="5"/>
  <c r="D137" i="5"/>
  <c r="X80" i="5"/>
  <c r="K64" i="5"/>
  <c r="H115" i="5"/>
  <c r="C118" i="5"/>
  <c r="Z190" i="5"/>
  <c r="I105" i="5"/>
  <c r="AA105" i="5" s="1"/>
  <c r="B190" i="5"/>
  <c r="X99" i="5"/>
  <c r="H61" i="5"/>
  <c r="C190" i="5"/>
  <c r="H105" i="5"/>
  <c r="C64" i="5"/>
  <c r="S44" i="6"/>
  <c r="K121" i="6"/>
  <c r="G110" i="6"/>
  <c r="Y80" i="5"/>
  <c r="X20" i="5"/>
  <c r="K115" i="5"/>
  <c r="J66" i="5"/>
  <c r="L66" i="5" s="1"/>
  <c r="X156" i="5"/>
  <c r="S92" i="5"/>
  <c r="D136" i="5"/>
  <c r="K203" i="5"/>
  <c r="X28" i="5"/>
  <c r="X118" i="5"/>
  <c r="I21" i="5"/>
  <c r="W21" i="5" s="1"/>
  <c r="J43" i="6"/>
  <c r="L43" i="6" s="1"/>
  <c r="J166" i="6"/>
  <c r="L166" i="6" s="1"/>
  <c r="C99" i="5"/>
  <c r="Z143" i="5"/>
  <c r="B131" i="6"/>
  <c r="B120" i="6"/>
  <c r="H131" i="6"/>
  <c r="K126" i="6"/>
  <c r="X66" i="6"/>
  <c r="G48" i="6"/>
  <c r="Z32" i="6"/>
  <c r="C154" i="6"/>
  <c r="G66" i="6"/>
  <c r="I44" i="6"/>
  <c r="AA44" i="6" s="1"/>
  <c r="X48" i="6"/>
  <c r="K196" i="6"/>
  <c r="S162" i="6"/>
  <c r="H48" i="6"/>
  <c r="X51" i="6"/>
  <c r="G114" i="6"/>
  <c r="I154" i="6"/>
  <c r="AA154" i="6" s="1"/>
  <c r="C51" i="6"/>
  <c r="D83" i="6"/>
  <c r="G188" i="6"/>
  <c r="Y109" i="6"/>
  <c r="S104" i="6"/>
  <c r="G140" i="6"/>
  <c r="Z114" i="6"/>
  <c r="I121" i="6"/>
  <c r="W121" i="6" s="1"/>
  <c r="D114" i="6"/>
  <c r="G109" i="6"/>
  <c r="D164" i="6"/>
  <c r="K61" i="5"/>
  <c r="H99" i="5"/>
  <c r="H137" i="5"/>
  <c r="D80" i="5"/>
  <c r="Y64" i="5"/>
  <c r="S115" i="5"/>
  <c r="S190" i="5"/>
  <c r="K190" i="5"/>
  <c r="C13" i="5"/>
  <c r="H190" i="5"/>
  <c r="Z105" i="5"/>
  <c r="B66" i="6"/>
  <c r="B109" i="6"/>
  <c r="S69" i="6"/>
  <c r="D66" i="6"/>
  <c r="B188" i="6"/>
  <c r="C109" i="6"/>
  <c r="I104" i="6"/>
  <c r="C83" i="6"/>
  <c r="H161" i="6"/>
  <c r="B121" i="6"/>
  <c r="I114" i="6"/>
  <c r="AA114" i="6" s="1"/>
  <c r="S109" i="6"/>
  <c r="B164" i="6"/>
  <c r="S126" i="6"/>
  <c r="C198" i="5"/>
  <c r="S61" i="5"/>
  <c r="K99" i="5"/>
  <c r="S137" i="5"/>
  <c r="K80" i="5"/>
  <c r="G115" i="5"/>
  <c r="Y136" i="5"/>
  <c r="I198" i="5"/>
  <c r="W198" i="5" s="1"/>
  <c r="S13" i="5"/>
  <c r="X190" i="5"/>
  <c r="D105" i="5"/>
  <c r="AA165" i="7"/>
  <c r="S121" i="6"/>
  <c r="C98" i="6"/>
  <c r="D110" i="6"/>
  <c r="Z20" i="5"/>
  <c r="B115" i="5"/>
  <c r="D156" i="5"/>
  <c r="D92" i="5"/>
  <c r="J136" i="5"/>
  <c r="L136" i="5" s="1"/>
  <c r="S203" i="5"/>
  <c r="X203" i="5"/>
  <c r="S28" i="5"/>
  <c r="S169" i="5"/>
  <c r="C11" i="5"/>
  <c r="K118" i="5"/>
  <c r="B21" i="5"/>
  <c r="J36" i="6"/>
  <c r="L36" i="6" s="1"/>
  <c r="I137" i="5"/>
  <c r="AA137" i="5" s="1"/>
  <c r="S80" i="5"/>
  <c r="G180" i="5"/>
  <c r="Y126" i="6"/>
  <c r="G162" i="6"/>
  <c r="I97" i="6"/>
  <c r="AA97" i="6" s="1"/>
  <c r="I69" i="6"/>
  <c r="AA69" i="6" s="1"/>
  <c r="X97" i="6"/>
  <c r="D32" i="6"/>
  <c r="X110" i="6"/>
  <c r="G154" i="6"/>
  <c r="I66" i="6"/>
  <c r="H104" i="6"/>
  <c r="G120" i="6"/>
  <c r="C196" i="6"/>
  <c r="X162" i="6"/>
  <c r="Y48" i="6"/>
  <c r="G33" i="6"/>
  <c r="B83" i="6"/>
  <c r="I126" i="6"/>
  <c r="Z33" i="6"/>
  <c r="C114" i="6"/>
  <c r="C188" i="6"/>
  <c r="K161" i="6"/>
  <c r="Y98" i="6"/>
  <c r="J133" i="5"/>
  <c r="L133" i="5" s="1"/>
  <c r="D140" i="6"/>
  <c r="Y164" i="6"/>
  <c r="C66" i="6"/>
  <c r="S114" i="6"/>
  <c r="I161" i="6"/>
  <c r="AA161" i="6" s="1"/>
  <c r="Y104" i="6"/>
  <c r="G126" i="6"/>
  <c r="K198" i="5"/>
  <c r="D61" i="5"/>
  <c r="S99" i="5"/>
  <c r="G137" i="5"/>
  <c r="G80" i="5"/>
  <c r="Z13" i="5"/>
  <c r="K105" i="5"/>
  <c r="B92" i="5"/>
  <c r="X198" i="5"/>
  <c r="D13" i="5"/>
  <c r="I190" i="5"/>
  <c r="AA190" i="5" s="1"/>
  <c r="G11" i="5"/>
  <c r="Y198" i="5"/>
  <c r="D21" i="5"/>
  <c r="G20" i="5"/>
  <c r="I115" i="5"/>
  <c r="AA115" i="5" s="1"/>
  <c r="B156" i="5"/>
  <c r="Z92" i="5"/>
  <c r="X136" i="5"/>
  <c r="H203" i="5"/>
  <c r="G203" i="5"/>
  <c r="C28" i="5"/>
  <c r="K169" i="5"/>
  <c r="H11" i="5"/>
  <c r="G21" i="5"/>
  <c r="S38" i="6"/>
  <c r="J165" i="6"/>
  <c r="L165" i="6" s="1"/>
  <c r="B137" i="5"/>
  <c r="C80" i="5"/>
  <c r="S180" i="5"/>
  <c r="G69" i="6"/>
  <c r="D162" i="6"/>
  <c r="D97" i="6"/>
  <c r="Z69" i="6"/>
  <c r="B97" i="6"/>
  <c r="G32" i="6"/>
  <c r="K154" i="6"/>
  <c r="Y33" i="6"/>
  <c r="B104" i="6"/>
  <c r="C120" i="6"/>
  <c r="X120" i="6"/>
  <c r="B196" i="6"/>
  <c r="S32" i="6"/>
  <c r="C48" i="6"/>
  <c r="K98" i="6"/>
  <c r="B140" i="6"/>
  <c r="B114" i="6"/>
  <c r="Z104" i="6"/>
  <c r="D33" i="6"/>
  <c r="X109" i="6"/>
  <c r="H188" i="6"/>
  <c r="D161" i="6"/>
  <c r="H51" i="6"/>
  <c r="H114" i="6"/>
  <c r="Y161" i="6"/>
  <c r="G161" i="6"/>
  <c r="Y66" i="6"/>
  <c r="K140" i="6"/>
  <c r="S48" i="6"/>
  <c r="X126" i="6"/>
  <c r="Z198" i="5"/>
  <c r="Z61" i="5"/>
  <c r="Y190" i="5"/>
  <c r="Y137" i="5"/>
  <c r="I143" i="5"/>
  <c r="AA143" i="5" s="1"/>
  <c r="Y13" i="5"/>
  <c r="S11" i="5"/>
  <c r="K13" i="5"/>
  <c r="Z11" i="5"/>
  <c r="G118" i="5"/>
  <c r="I136" i="5"/>
  <c r="W136" i="5" s="1"/>
  <c r="Y11" i="5"/>
  <c r="B198" i="5"/>
  <c r="Y51" i="6"/>
  <c r="W123" i="7"/>
  <c r="AA64" i="5"/>
  <c r="W91" i="5"/>
  <c r="G51" i="6"/>
  <c r="C92" i="5"/>
  <c r="H20" i="5"/>
  <c r="S21" i="5"/>
  <c r="Y20" i="5"/>
  <c r="C156" i="5"/>
  <c r="I92" i="5"/>
  <c r="AA92" i="5" s="1"/>
  <c r="S136" i="5"/>
  <c r="G28" i="5"/>
  <c r="K11" i="5"/>
  <c r="K21" i="5"/>
  <c r="J42" i="6"/>
  <c r="L42" i="6" s="1"/>
  <c r="I80" i="5"/>
  <c r="X180" i="5"/>
  <c r="Z162" i="6"/>
  <c r="G97" i="6"/>
  <c r="I120" i="6"/>
  <c r="K32" i="6"/>
  <c r="X121" i="6"/>
  <c r="H33" i="6"/>
  <c r="S98" i="6"/>
  <c r="I48" i="6"/>
  <c r="Y196" i="6"/>
  <c r="H140" i="6"/>
  <c r="G104" i="6"/>
  <c r="X33" i="6"/>
  <c r="G83" i="6"/>
  <c r="C110" i="6"/>
  <c r="S161" i="6"/>
  <c r="I164" i="6"/>
  <c r="W164" i="6" s="1"/>
  <c r="C126" i="6"/>
  <c r="Y114" i="6"/>
  <c r="X164" i="6"/>
  <c r="H198" i="5"/>
  <c r="Y61" i="5"/>
  <c r="D190" i="5"/>
  <c r="Z137" i="5"/>
  <c r="Y180" i="5"/>
  <c r="B118" i="5"/>
  <c r="X11" i="5"/>
  <c r="C61" i="5"/>
  <c r="H118" i="5"/>
  <c r="K92" i="5"/>
  <c r="I61" i="5"/>
  <c r="AA84" i="6"/>
  <c r="W141" i="6"/>
  <c r="W152" i="6"/>
  <c r="W34" i="7"/>
  <c r="AA162" i="7"/>
  <c r="AA202" i="6"/>
  <c r="W203" i="5"/>
  <c r="AA28" i="5"/>
  <c r="B152" i="6"/>
  <c r="K79" i="6"/>
  <c r="W7" i="7"/>
  <c r="D23" i="6"/>
  <c r="X17" i="6"/>
  <c r="C36" i="6"/>
  <c r="W26" i="6"/>
  <c r="W117" i="5"/>
  <c r="Y23" i="6"/>
  <c r="K17" i="6"/>
  <c r="B137" i="6"/>
  <c r="X36" i="6"/>
  <c r="W49" i="5"/>
  <c r="H137" i="6"/>
  <c r="B117" i="6"/>
  <c r="H117" i="6"/>
  <c r="X117" i="6"/>
  <c r="S117" i="6"/>
  <c r="C117" i="6"/>
  <c r="K89" i="6"/>
  <c r="X89" i="6"/>
  <c r="G89" i="6"/>
  <c r="H89" i="6"/>
  <c r="I89" i="6"/>
  <c r="AA89" i="6" s="1"/>
  <c r="C197" i="6"/>
  <c r="Y197" i="6"/>
  <c r="B197" i="6"/>
  <c r="H197" i="6"/>
  <c r="S197" i="6"/>
  <c r="I197" i="6"/>
  <c r="W197" i="6" s="1"/>
  <c r="K197" i="6"/>
  <c r="J104" i="6"/>
  <c r="L104" i="6" s="1"/>
  <c r="D102" i="6"/>
  <c r="I102" i="6"/>
  <c r="AA102" i="6" s="1"/>
  <c r="J106" i="6"/>
  <c r="L106" i="6" s="1"/>
  <c r="J105" i="6"/>
  <c r="L105" i="6" s="1"/>
  <c r="J103" i="6"/>
  <c r="L103" i="6" s="1"/>
  <c r="S102" i="6"/>
  <c r="J102" i="6"/>
  <c r="L102" i="6" s="1"/>
  <c r="Y102" i="6"/>
  <c r="Z102" i="6"/>
  <c r="C102" i="6"/>
  <c r="C22" i="6"/>
  <c r="G22" i="6"/>
  <c r="I22" i="6"/>
  <c r="D22" i="6"/>
  <c r="S22" i="6"/>
  <c r="Y22" i="6"/>
  <c r="Z22" i="6"/>
  <c r="C141" i="6"/>
  <c r="J137" i="6"/>
  <c r="L137" i="6" s="1"/>
  <c r="K141" i="6"/>
  <c r="X141" i="6"/>
  <c r="B141" i="6"/>
  <c r="Z141" i="6"/>
  <c r="S141" i="6"/>
  <c r="G141" i="6"/>
  <c r="J140" i="6"/>
  <c r="L140" i="6" s="1"/>
  <c r="Z148" i="6"/>
  <c r="D148" i="6"/>
  <c r="B148" i="6"/>
  <c r="Y148" i="6"/>
  <c r="C148" i="6"/>
  <c r="H148" i="6"/>
  <c r="G148" i="6"/>
  <c r="K148" i="6"/>
  <c r="Y35" i="6"/>
  <c r="S35" i="6"/>
  <c r="J33" i="6"/>
  <c r="L33" i="6" s="1"/>
  <c r="K35" i="6"/>
  <c r="B35" i="6"/>
  <c r="C35" i="6"/>
  <c r="X35" i="6"/>
  <c r="C71" i="6"/>
  <c r="S71" i="6"/>
  <c r="X41" i="6"/>
  <c r="G41" i="6"/>
  <c r="H41" i="6"/>
  <c r="Y41" i="6"/>
  <c r="K20" i="6"/>
  <c r="H20" i="6"/>
  <c r="X20" i="6"/>
  <c r="D20" i="6"/>
  <c r="G20" i="6"/>
  <c r="C20" i="6"/>
  <c r="S20" i="6"/>
  <c r="B191" i="6"/>
  <c r="I191" i="6"/>
  <c r="W191" i="6" s="1"/>
  <c r="D191" i="6"/>
  <c r="Y191" i="6"/>
  <c r="Z191" i="6"/>
  <c r="H191" i="6"/>
  <c r="S191" i="6"/>
  <c r="K78" i="6"/>
  <c r="B78" i="6"/>
  <c r="Z78" i="6"/>
  <c r="S78" i="6"/>
  <c r="D78" i="6"/>
  <c r="H78" i="6"/>
  <c r="X78" i="6"/>
  <c r="I78" i="6"/>
  <c r="W78" i="6" s="1"/>
  <c r="K159" i="6"/>
  <c r="Z159" i="6"/>
  <c r="S159" i="6"/>
  <c r="H159" i="6"/>
  <c r="B159" i="6"/>
  <c r="Y159" i="6"/>
  <c r="X159" i="6"/>
  <c r="I159" i="6"/>
  <c r="AA159" i="6" s="1"/>
  <c r="G159" i="6"/>
  <c r="C159" i="6"/>
  <c r="C175" i="6"/>
  <c r="G175" i="6"/>
  <c r="S175" i="6"/>
  <c r="D175" i="6"/>
  <c r="Z175" i="6"/>
  <c r="Z136" i="6"/>
  <c r="D136" i="6"/>
  <c r="B136" i="6"/>
  <c r="Y136" i="6"/>
  <c r="I136" i="6"/>
  <c r="K136" i="6"/>
  <c r="H136" i="6"/>
  <c r="K145" i="6"/>
  <c r="H145" i="6"/>
  <c r="B145" i="6"/>
  <c r="Z145" i="6"/>
  <c r="I145" i="6"/>
  <c r="W145" i="6" s="1"/>
  <c r="Y145" i="6"/>
  <c r="C145" i="6"/>
  <c r="D145" i="6"/>
  <c r="I68" i="6"/>
  <c r="W68" i="6" s="1"/>
  <c r="G68" i="6"/>
  <c r="Z68" i="6"/>
  <c r="H68" i="6"/>
  <c r="C68" i="6"/>
  <c r="D68" i="6"/>
  <c r="B68" i="6"/>
  <c r="S68" i="6"/>
  <c r="H202" i="6"/>
  <c r="K202" i="6"/>
  <c r="C202" i="6"/>
  <c r="G202" i="6"/>
  <c r="D202" i="6"/>
  <c r="Z202" i="6"/>
  <c r="Z56" i="6"/>
  <c r="S56" i="6"/>
  <c r="G56" i="6"/>
  <c r="H56" i="6"/>
  <c r="B56" i="6"/>
  <c r="X56" i="6"/>
  <c r="Y56" i="6"/>
  <c r="I56" i="6"/>
  <c r="AA56" i="6" s="1"/>
  <c r="C129" i="6"/>
  <c r="Y129" i="6"/>
  <c r="Z129" i="6"/>
  <c r="X129" i="6"/>
  <c r="H129" i="6"/>
  <c r="Y178" i="6"/>
  <c r="I178" i="6"/>
  <c r="B178" i="6"/>
  <c r="C178" i="6"/>
  <c r="Y106" i="6"/>
  <c r="S106" i="6"/>
  <c r="K106" i="6"/>
  <c r="C106" i="6"/>
  <c r="G106" i="6"/>
  <c r="I106" i="6"/>
  <c r="W106" i="6" s="1"/>
  <c r="B106" i="6"/>
  <c r="H143" i="6"/>
  <c r="I143" i="6"/>
  <c r="AA143" i="6" s="1"/>
  <c r="X143" i="6"/>
  <c r="Z143" i="6"/>
  <c r="K143" i="6"/>
  <c r="D143" i="6"/>
  <c r="S143" i="6"/>
  <c r="H195" i="6"/>
  <c r="Z195" i="6"/>
  <c r="I195" i="6"/>
  <c r="I188" i="5"/>
  <c r="W188" i="5" s="1"/>
  <c r="X188" i="5"/>
  <c r="D188" i="5"/>
  <c r="G188" i="5"/>
  <c r="C188" i="5"/>
  <c r="Y188" i="5"/>
  <c r="K188" i="5"/>
  <c r="Z188" i="5"/>
  <c r="S183" i="5"/>
  <c r="C183" i="5"/>
  <c r="H183" i="5"/>
  <c r="Z183" i="5"/>
  <c r="I183" i="5"/>
  <c r="W183" i="5" s="1"/>
  <c r="X183" i="5"/>
  <c r="D183" i="5"/>
  <c r="K183" i="5"/>
  <c r="Y183" i="5"/>
  <c r="H59" i="5"/>
  <c r="C59" i="5"/>
  <c r="Z59" i="5"/>
  <c r="G59" i="5"/>
  <c r="S59" i="5"/>
  <c r="B59" i="5"/>
  <c r="K59" i="5"/>
  <c r="Y59" i="5"/>
  <c r="I59" i="5"/>
  <c r="AA59" i="5" s="1"/>
  <c r="B7" i="5"/>
  <c r="I7" i="5"/>
  <c r="AA7" i="5" s="1"/>
  <c r="K7" i="5"/>
  <c r="Y7" i="5"/>
  <c r="X7" i="5"/>
  <c r="D7" i="5"/>
  <c r="G7" i="5"/>
  <c r="H7" i="5"/>
  <c r="S7" i="5"/>
  <c r="G157" i="5"/>
  <c r="K157" i="5"/>
  <c r="X157" i="5"/>
  <c r="Y157" i="5"/>
  <c r="S157" i="5"/>
  <c r="D157" i="5"/>
  <c r="B157" i="5"/>
  <c r="G163" i="5"/>
  <c r="H163" i="5"/>
  <c r="Z163" i="5"/>
  <c r="I163" i="5"/>
  <c r="D163" i="5"/>
  <c r="B163" i="5"/>
  <c r="Y163" i="5"/>
  <c r="K163" i="5"/>
  <c r="H39" i="5"/>
  <c r="I39" i="5"/>
  <c r="X39" i="5"/>
  <c r="D39" i="5"/>
  <c r="S39" i="5"/>
  <c r="G39" i="5"/>
  <c r="B39" i="5"/>
  <c r="Z39" i="5"/>
  <c r="Y39" i="5"/>
  <c r="H84" i="5"/>
  <c r="C84" i="5"/>
  <c r="K84" i="5"/>
  <c r="S84" i="5"/>
  <c r="D84" i="5"/>
  <c r="G84" i="5"/>
  <c r="Y84" i="5"/>
  <c r="I84" i="5"/>
  <c r="AA84" i="5" s="1"/>
  <c r="Z84" i="5"/>
  <c r="X84" i="5"/>
  <c r="B155" i="5"/>
  <c r="G155" i="5"/>
  <c r="Z155" i="5"/>
  <c r="X155" i="5"/>
  <c r="C155" i="5"/>
  <c r="I155" i="5"/>
  <c r="W155" i="5" s="1"/>
  <c r="D155" i="5"/>
  <c r="Y155" i="5"/>
  <c r="H101" i="5"/>
  <c r="D101" i="5"/>
  <c r="G101" i="5"/>
  <c r="I101" i="5"/>
  <c r="AA101" i="5" s="1"/>
  <c r="X101" i="5"/>
  <c r="C101" i="5"/>
  <c r="S101" i="5"/>
  <c r="K8" i="5"/>
  <c r="B8" i="5"/>
  <c r="H8" i="5"/>
  <c r="S8" i="5"/>
  <c r="Z8" i="5"/>
  <c r="D8" i="5"/>
  <c r="C8" i="5"/>
  <c r="G8" i="5"/>
  <c r="X8" i="5"/>
  <c r="S37" i="5"/>
  <c r="D37" i="5"/>
  <c r="B37" i="5"/>
  <c r="X37" i="5"/>
  <c r="C37" i="5"/>
  <c r="Z37" i="5"/>
  <c r="I37" i="5"/>
  <c r="W37" i="5" s="1"/>
  <c r="Y37" i="5"/>
  <c r="H37" i="5"/>
  <c r="Z165" i="5"/>
  <c r="I165" i="5"/>
  <c r="B69" i="5"/>
  <c r="K69" i="5"/>
  <c r="Y69" i="5"/>
  <c r="S69" i="5"/>
  <c r="X69" i="5"/>
  <c r="D69" i="5"/>
  <c r="C69" i="5"/>
  <c r="Z69" i="5"/>
  <c r="I69" i="5"/>
  <c r="W69" i="5" s="1"/>
  <c r="B158" i="5"/>
  <c r="K158" i="5"/>
  <c r="Z158" i="5"/>
  <c r="X158" i="5"/>
  <c r="Y158" i="5"/>
  <c r="C158" i="5"/>
  <c r="I158" i="5"/>
  <c r="AA158" i="5" s="1"/>
  <c r="C111" i="5"/>
  <c r="I111" i="5"/>
  <c r="K111" i="5"/>
  <c r="S111" i="5"/>
  <c r="B111" i="5"/>
  <c r="D111" i="5"/>
  <c r="Y111" i="5"/>
  <c r="G111" i="5"/>
  <c r="Z111" i="5"/>
  <c r="K194" i="5"/>
  <c r="I194" i="5"/>
  <c r="AA194" i="5" s="1"/>
  <c r="D194" i="5"/>
  <c r="Y194" i="5"/>
  <c r="X194" i="5"/>
  <c r="B194" i="5"/>
  <c r="H194" i="5"/>
  <c r="K120" i="5"/>
  <c r="Z120" i="5"/>
  <c r="H120" i="5"/>
  <c r="C120" i="5"/>
  <c r="D120" i="5"/>
  <c r="X120" i="5"/>
  <c r="Z130" i="5"/>
  <c r="B130" i="5"/>
  <c r="D130" i="5"/>
  <c r="S130" i="5"/>
  <c r="K130" i="5"/>
  <c r="C130" i="5"/>
  <c r="X130" i="5"/>
  <c r="C204" i="5"/>
  <c r="Z204" i="5"/>
  <c r="X204" i="5"/>
  <c r="K204" i="5"/>
  <c r="G204" i="5"/>
  <c r="H204" i="5"/>
  <c r="X103" i="5"/>
  <c r="Y103" i="5"/>
  <c r="K103" i="5"/>
  <c r="B103" i="5"/>
  <c r="S103" i="5"/>
  <c r="H103" i="5"/>
  <c r="C103" i="5"/>
  <c r="G103" i="5"/>
  <c r="I103" i="5"/>
  <c r="Z103" i="5"/>
  <c r="D103" i="5"/>
  <c r="D32" i="5"/>
  <c r="Y32" i="5"/>
  <c r="H32" i="5"/>
  <c r="G32" i="5"/>
  <c r="K32" i="5"/>
  <c r="I32" i="5"/>
  <c r="W32" i="5" s="1"/>
  <c r="S32" i="5"/>
  <c r="B82" i="5"/>
  <c r="D82" i="5"/>
  <c r="Z82" i="5"/>
  <c r="H82" i="5"/>
  <c r="C82" i="5"/>
  <c r="K82" i="5"/>
  <c r="J85" i="5"/>
  <c r="L85" i="5" s="1"/>
  <c r="J86" i="5"/>
  <c r="L86" i="5" s="1"/>
  <c r="G82" i="5"/>
  <c r="Y82" i="5"/>
  <c r="J84" i="5"/>
  <c r="L84" i="5" s="1"/>
  <c r="S82" i="5"/>
  <c r="I82" i="5"/>
  <c r="AA82" i="5" s="1"/>
  <c r="C167" i="5"/>
  <c r="I167" i="5"/>
  <c r="Y167" i="5"/>
  <c r="H167" i="5"/>
  <c r="D167" i="5"/>
  <c r="B167" i="5"/>
  <c r="G167" i="5"/>
  <c r="K167" i="5"/>
  <c r="Z167" i="5"/>
  <c r="H42" i="5"/>
  <c r="C42" i="5"/>
  <c r="S42" i="5"/>
  <c r="K42" i="5"/>
  <c r="G42" i="5"/>
  <c r="Z42" i="5"/>
  <c r="X42" i="5"/>
  <c r="D42" i="5"/>
  <c r="B42" i="5"/>
  <c r="H111" i="7"/>
  <c r="J109" i="7"/>
  <c r="L109" i="7" s="1"/>
  <c r="K111" i="7"/>
  <c r="B111" i="7"/>
  <c r="G111" i="7"/>
  <c r="Y111" i="7"/>
  <c r="I111" i="7"/>
  <c r="W111" i="7" s="1"/>
  <c r="J35" i="6"/>
  <c r="L35" i="6" s="1"/>
  <c r="Z35" i="6"/>
  <c r="H178" i="6"/>
  <c r="W75" i="5"/>
  <c r="AA75" i="5"/>
  <c r="AA57" i="7"/>
  <c r="W57" i="7"/>
  <c r="AA177" i="7"/>
  <c r="W177" i="7"/>
  <c r="AA121" i="7"/>
  <c r="W121" i="7"/>
  <c r="D59" i="5"/>
  <c r="C157" i="5"/>
  <c r="D35" i="6"/>
  <c r="AA148" i="6"/>
  <c r="W148" i="6"/>
  <c r="I35" i="6"/>
  <c r="S148" i="6"/>
  <c r="H141" i="6"/>
  <c r="B188" i="5"/>
  <c r="C7" i="5"/>
  <c r="W116" i="7"/>
  <c r="AA116" i="7"/>
  <c r="AA50" i="7"/>
  <c r="W50" i="7"/>
  <c r="G37" i="5"/>
  <c r="C11" i="7"/>
  <c r="B127" i="7"/>
  <c r="H191" i="7"/>
  <c r="X143" i="7"/>
  <c r="J146" i="6"/>
  <c r="L146" i="6" s="1"/>
  <c r="J46" i="7"/>
  <c r="L46" i="7" s="1"/>
  <c r="W101" i="6"/>
  <c r="S199" i="7"/>
  <c r="K159" i="7"/>
  <c r="W137" i="7"/>
  <c r="C199" i="7"/>
  <c r="X127" i="7"/>
  <c r="S159" i="7"/>
  <c r="AA157" i="5"/>
  <c r="W169" i="5"/>
  <c r="AA146" i="7"/>
  <c r="W25" i="5"/>
  <c r="J55" i="6"/>
  <c r="L55" i="6" s="1"/>
  <c r="AA133" i="5"/>
  <c r="S12" i="5"/>
  <c r="C30" i="7"/>
  <c r="G78" i="7"/>
  <c r="G110" i="7"/>
  <c r="J125" i="7"/>
  <c r="L125" i="7" s="1"/>
  <c r="G134" i="7"/>
  <c r="Y142" i="7"/>
  <c r="X166" i="7"/>
  <c r="Y182" i="7"/>
  <c r="Z190" i="7"/>
  <c r="D198" i="7"/>
  <c r="B14" i="7"/>
  <c r="H22" i="7"/>
  <c r="X70" i="7"/>
  <c r="D94" i="7"/>
  <c r="Z110" i="7"/>
  <c r="Y126" i="7"/>
  <c r="X150" i="7"/>
  <c r="K174" i="7"/>
  <c r="B198" i="7"/>
  <c r="Y206" i="7"/>
  <c r="B70" i="7"/>
  <c r="G86" i="7"/>
  <c r="Z174" i="7"/>
  <c r="S70" i="7"/>
  <c r="Y30" i="7"/>
  <c r="K62" i="7"/>
  <c r="D30" i="7"/>
  <c r="AA156" i="6"/>
  <c r="J122" i="7"/>
  <c r="L122" i="7" s="1"/>
  <c r="Y94" i="7"/>
  <c r="D118" i="7"/>
  <c r="K126" i="7"/>
  <c r="X134" i="7"/>
  <c r="G142" i="7"/>
  <c r="D150" i="7"/>
  <c r="Z158" i="7"/>
  <c r="G190" i="7"/>
  <c r="Z206" i="7"/>
  <c r="X22" i="7"/>
  <c r="X54" i="7"/>
  <c r="K78" i="7"/>
  <c r="Z94" i="7"/>
  <c r="S126" i="7"/>
  <c r="S166" i="7"/>
  <c r="S182" i="7"/>
  <c r="D206" i="7"/>
  <c r="G126" i="7"/>
  <c r="I110" i="7"/>
  <c r="W110" i="7" s="1"/>
  <c r="I86" i="7"/>
  <c r="Y62" i="7"/>
  <c r="X78" i="7"/>
  <c r="AA132" i="5"/>
  <c r="S102" i="7"/>
  <c r="G118" i="7"/>
  <c r="D126" i="7"/>
  <c r="B134" i="7"/>
  <c r="I150" i="7"/>
  <c r="W150" i="7" s="1"/>
  <c r="C174" i="7"/>
  <c r="X198" i="7"/>
  <c r="B206" i="7"/>
  <c r="W22" i="7"/>
  <c r="I14" i="7"/>
  <c r="AA14" i="7" s="1"/>
  <c r="Y22" i="7"/>
  <c r="S54" i="7"/>
  <c r="H78" i="7"/>
  <c r="S94" i="7"/>
  <c r="H166" i="7"/>
  <c r="X190" i="7"/>
  <c r="G206" i="7"/>
  <c r="I70" i="7"/>
  <c r="B174" i="7"/>
  <c r="K198" i="7"/>
  <c r="W21" i="7"/>
  <c r="W174" i="6"/>
  <c r="AA75" i="7"/>
  <c r="AA85" i="5"/>
  <c r="AA58" i="7"/>
  <c r="AA93" i="6"/>
  <c r="AA28" i="7"/>
  <c r="W152" i="5"/>
  <c r="AA204" i="5"/>
  <c r="W163" i="7"/>
  <c r="AA197" i="7"/>
  <c r="W205" i="7"/>
  <c r="K102" i="7"/>
  <c r="K118" i="7"/>
  <c r="B150" i="7"/>
  <c r="X174" i="7"/>
  <c r="Z198" i="7"/>
  <c r="X206" i="7"/>
  <c r="G14" i="7"/>
  <c r="S62" i="7"/>
  <c r="D78" i="7"/>
  <c r="C102" i="7"/>
  <c r="S118" i="7"/>
  <c r="B166" i="7"/>
  <c r="I190" i="7"/>
  <c r="H206" i="7"/>
  <c r="K54" i="7"/>
  <c r="Y78" i="7"/>
  <c r="C70" i="7"/>
  <c r="W203" i="6"/>
  <c r="W98" i="7"/>
  <c r="W81" i="7"/>
  <c r="J188" i="7"/>
  <c r="L188" i="7" s="1"/>
  <c r="B102" i="7"/>
  <c r="S30" i="7"/>
  <c r="AA78" i="7"/>
  <c r="H14" i="7"/>
  <c r="S22" i="7"/>
  <c r="G102" i="7"/>
  <c r="C118" i="7"/>
  <c r="B190" i="7"/>
  <c r="C198" i="7"/>
  <c r="C22" i="7"/>
  <c r="I62" i="7"/>
  <c r="AA62" i="7" s="1"/>
  <c r="Y118" i="7"/>
  <c r="D166" i="7"/>
  <c r="I206" i="7"/>
  <c r="W206" i="7" s="1"/>
  <c r="Z86" i="7"/>
  <c r="D70" i="7"/>
  <c r="G22" i="7"/>
  <c r="Y174" i="7"/>
  <c r="X86" i="7"/>
  <c r="S78" i="7"/>
  <c r="H70" i="7"/>
  <c r="J128" i="7"/>
  <c r="L128" i="7" s="1"/>
  <c r="AA82" i="6"/>
  <c r="W82" i="6"/>
  <c r="G186" i="6"/>
  <c r="D186" i="6"/>
  <c r="B186" i="6"/>
  <c r="I186" i="6"/>
  <c r="AA186" i="6" s="1"/>
  <c r="H186" i="6"/>
  <c r="Z186" i="6"/>
  <c r="K186" i="6"/>
  <c r="C186" i="6"/>
  <c r="D128" i="6"/>
  <c r="G128" i="6"/>
  <c r="J131" i="6"/>
  <c r="L131" i="6" s="1"/>
  <c r="J127" i="6"/>
  <c r="L127" i="6" s="1"/>
  <c r="J130" i="6"/>
  <c r="L130" i="6" s="1"/>
  <c r="J129" i="6"/>
  <c r="L129" i="6" s="1"/>
  <c r="Y128" i="6"/>
  <c r="X128" i="6"/>
  <c r="B128" i="6"/>
  <c r="Z128" i="6"/>
  <c r="S128" i="6"/>
  <c r="C128" i="6"/>
  <c r="H128" i="6"/>
  <c r="K128" i="6"/>
  <c r="G67" i="6"/>
  <c r="S67" i="6"/>
  <c r="C67" i="6"/>
  <c r="Y67" i="6"/>
  <c r="B67" i="6"/>
  <c r="J67" i="6"/>
  <c r="L67" i="6" s="1"/>
  <c r="H67" i="6"/>
  <c r="J68" i="6"/>
  <c r="L68" i="6" s="1"/>
  <c r="J69" i="6"/>
  <c r="L69" i="6" s="1"/>
  <c r="X67" i="6"/>
  <c r="K67" i="6"/>
  <c r="J70" i="6"/>
  <c r="L70" i="6" s="1"/>
  <c r="Z16" i="6"/>
  <c r="S16" i="6"/>
  <c r="H16" i="6"/>
  <c r="G16" i="6"/>
  <c r="C16" i="6"/>
  <c r="Y16" i="6"/>
  <c r="I16" i="6"/>
  <c r="B16" i="6"/>
  <c r="X16" i="6"/>
  <c r="K16" i="6"/>
  <c r="G88" i="6"/>
  <c r="C88" i="6"/>
  <c r="B88" i="6"/>
  <c r="H88" i="6"/>
  <c r="J91" i="6"/>
  <c r="L91" i="6" s="1"/>
  <c r="I88" i="6"/>
  <c r="AA88" i="6" s="1"/>
  <c r="J88" i="6"/>
  <c r="L88" i="6" s="1"/>
  <c r="Z88" i="6"/>
  <c r="K88" i="6"/>
  <c r="J90" i="6"/>
  <c r="L90" i="6" s="1"/>
  <c r="I53" i="5"/>
  <c r="W53" i="5" s="1"/>
  <c r="Z53" i="5"/>
  <c r="C53" i="5"/>
  <c r="Y181" i="5"/>
  <c r="G181" i="5"/>
  <c r="S181" i="5"/>
  <c r="C162" i="5"/>
  <c r="Z162" i="5"/>
  <c r="Y162" i="5"/>
  <c r="D184" i="7"/>
  <c r="C184" i="7"/>
  <c r="D160" i="7"/>
  <c r="J157" i="7"/>
  <c r="L157" i="7" s="1"/>
  <c r="D104" i="7"/>
  <c r="S104" i="7"/>
  <c r="S72" i="7"/>
  <c r="Z72" i="7"/>
  <c r="G56" i="7"/>
  <c r="H56" i="7"/>
  <c r="AA191" i="7"/>
  <c r="W191" i="7"/>
  <c r="AA194" i="7"/>
  <c r="W194" i="7"/>
  <c r="B171" i="6"/>
  <c r="G24" i="5"/>
  <c r="Z24" i="5"/>
  <c r="I24" i="5"/>
  <c r="B24" i="5"/>
  <c r="K24" i="5"/>
  <c r="K32" i="7"/>
  <c r="G32" i="7"/>
  <c r="K134" i="6"/>
  <c r="S58" i="5"/>
  <c r="G74" i="6"/>
  <c r="AA49" i="7"/>
  <c r="W49" i="7"/>
  <c r="W117" i="7"/>
  <c r="AA117" i="7"/>
  <c r="G91" i="6"/>
  <c r="H91" i="6"/>
  <c r="C91" i="6"/>
  <c r="X91" i="6"/>
  <c r="K91" i="6"/>
  <c r="D91" i="6"/>
  <c r="I91" i="6"/>
  <c r="W91" i="6" s="1"/>
  <c r="S80" i="6"/>
  <c r="G80" i="6"/>
  <c r="J78" i="6"/>
  <c r="L78" i="6" s="1"/>
  <c r="Z80" i="6"/>
  <c r="B80" i="6"/>
  <c r="C80" i="6"/>
  <c r="D80" i="6"/>
  <c r="Y80" i="6"/>
  <c r="J77" i="6"/>
  <c r="L77" i="6" s="1"/>
  <c r="X80" i="6"/>
  <c r="J80" i="6"/>
  <c r="L80" i="6" s="1"/>
  <c r="H80" i="6"/>
  <c r="I80" i="6"/>
  <c r="G183" i="6"/>
  <c r="B183" i="6"/>
  <c r="K183" i="6"/>
  <c r="D183" i="6"/>
  <c r="I183" i="6"/>
  <c r="AA183" i="6" s="1"/>
  <c r="Z183" i="6"/>
  <c r="K63" i="6"/>
  <c r="S63" i="6"/>
  <c r="D63" i="6"/>
  <c r="I63" i="6"/>
  <c r="X63" i="6"/>
  <c r="C63" i="6"/>
  <c r="H63" i="6"/>
  <c r="G63" i="6"/>
  <c r="Y63" i="6"/>
  <c r="C25" i="6"/>
  <c r="I25" i="6"/>
  <c r="AA25" i="6" s="1"/>
  <c r="J25" i="6"/>
  <c r="L25" i="6" s="1"/>
  <c r="K25" i="6"/>
  <c r="D25" i="6"/>
  <c r="Z25" i="6"/>
  <c r="H25" i="6"/>
  <c r="J24" i="6"/>
  <c r="L24" i="6" s="1"/>
  <c r="X25" i="6"/>
  <c r="Y25" i="6"/>
  <c r="J22" i="6"/>
  <c r="L22" i="6" s="1"/>
  <c r="G25" i="6"/>
  <c r="I125" i="5"/>
  <c r="W125" i="5" s="1"/>
  <c r="G125" i="5"/>
  <c r="C125" i="5"/>
  <c r="X125" i="5"/>
  <c r="D125" i="5"/>
  <c r="B125" i="5"/>
  <c r="Z125" i="5"/>
  <c r="Y125" i="5"/>
  <c r="S125" i="5"/>
  <c r="K125" i="5"/>
  <c r="H125" i="5"/>
  <c r="G106" i="5"/>
  <c r="Z106" i="5"/>
  <c r="Y106" i="5"/>
  <c r="Z141" i="5"/>
  <c r="I141" i="5"/>
  <c r="AA141" i="5" s="1"/>
  <c r="X141" i="5"/>
  <c r="K58" i="5"/>
  <c r="Z58" i="5"/>
  <c r="X58" i="5"/>
  <c r="I58" i="5"/>
  <c r="W58" i="5" s="1"/>
  <c r="AA165" i="6"/>
  <c r="W165" i="6"/>
  <c r="W199" i="5"/>
  <c r="X88" i="6"/>
  <c r="C74" i="6"/>
  <c r="S74" i="6"/>
  <c r="H74" i="6"/>
  <c r="K74" i="6"/>
  <c r="B74" i="6"/>
  <c r="D74" i="6"/>
  <c r="X74" i="6"/>
  <c r="Y74" i="6"/>
  <c r="I74" i="6"/>
  <c r="Z13" i="6"/>
  <c r="K13" i="6"/>
  <c r="J14" i="6"/>
  <c r="L14" i="6" s="1"/>
  <c r="I13" i="6"/>
  <c r="AA13" i="6" s="1"/>
  <c r="J12" i="6"/>
  <c r="L12" i="6" s="1"/>
  <c r="G13" i="6"/>
  <c r="H13" i="6"/>
  <c r="X13" i="6"/>
  <c r="J13" i="6"/>
  <c r="L13" i="6" s="1"/>
  <c r="Y13" i="6"/>
  <c r="C13" i="6"/>
  <c r="D13" i="6"/>
  <c r="S13" i="6"/>
  <c r="J16" i="6"/>
  <c r="L16" i="6" s="1"/>
  <c r="B13" i="6"/>
  <c r="H57" i="6"/>
  <c r="X57" i="6"/>
  <c r="G57" i="6"/>
  <c r="S57" i="6"/>
  <c r="D57" i="6"/>
  <c r="I57" i="6"/>
  <c r="AA57" i="6" s="1"/>
  <c r="C57" i="6"/>
  <c r="Z57" i="6"/>
  <c r="K57" i="6"/>
  <c r="Y107" i="6"/>
  <c r="G107" i="6"/>
  <c r="S107" i="6"/>
  <c r="C107" i="6"/>
  <c r="X107" i="6"/>
  <c r="Y38" i="6"/>
  <c r="Z38" i="6"/>
  <c r="H38" i="6"/>
  <c r="G38" i="6"/>
  <c r="B38" i="6"/>
  <c r="I38" i="6"/>
  <c r="J39" i="6"/>
  <c r="L39" i="6" s="1"/>
  <c r="C38" i="6"/>
  <c r="K38" i="6"/>
  <c r="D38" i="6"/>
  <c r="Y175" i="5"/>
  <c r="Z175" i="5"/>
  <c r="C175" i="5"/>
  <c r="Y140" i="5"/>
  <c r="C140" i="5"/>
  <c r="I16" i="7"/>
  <c r="W16" i="7" s="1"/>
  <c r="C16" i="7"/>
  <c r="AA76" i="7"/>
  <c r="W76" i="7"/>
  <c r="S25" i="6"/>
  <c r="J71" i="6"/>
  <c r="L71" i="6" s="1"/>
  <c r="Z67" i="6"/>
  <c r="C183" i="6"/>
  <c r="X171" i="5"/>
  <c r="C24" i="5"/>
  <c r="D118" i="6"/>
  <c r="B118" i="6"/>
  <c r="H118" i="6"/>
  <c r="Y118" i="6"/>
  <c r="S118" i="6"/>
  <c r="Z118" i="6"/>
  <c r="K118" i="6"/>
  <c r="C118" i="6"/>
  <c r="I118" i="6"/>
  <c r="W118" i="6" s="1"/>
  <c r="X118" i="6"/>
  <c r="Y53" i="6"/>
  <c r="K53" i="6"/>
  <c r="J54" i="6"/>
  <c r="L54" i="6" s="1"/>
  <c r="H53" i="6"/>
  <c r="Z53" i="6"/>
  <c r="B53" i="6"/>
  <c r="J52" i="6"/>
  <c r="L52" i="6" s="1"/>
  <c r="J53" i="6"/>
  <c r="L53" i="6" s="1"/>
  <c r="S53" i="6"/>
  <c r="C53" i="6"/>
  <c r="J56" i="6"/>
  <c r="L56" i="6" s="1"/>
  <c r="I53" i="6"/>
  <c r="W53" i="6" s="1"/>
  <c r="G53" i="6"/>
  <c r="H135" i="6"/>
  <c r="G135" i="6"/>
  <c r="Z135" i="6"/>
  <c r="B135" i="6"/>
  <c r="X135" i="6"/>
  <c r="S135" i="6"/>
  <c r="Y135" i="6"/>
  <c r="I135" i="6"/>
  <c r="D135" i="6"/>
  <c r="K135" i="6"/>
  <c r="X200" i="6"/>
  <c r="Y200" i="6"/>
  <c r="C200" i="6"/>
  <c r="S200" i="6"/>
  <c r="G200" i="6"/>
  <c r="B200" i="6"/>
  <c r="K200" i="6"/>
  <c r="I200" i="6"/>
  <c r="H200" i="6"/>
  <c r="Z200" i="6"/>
  <c r="Y19" i="6"/>
  <c r="X19" i="6"/>
  <c r="B19" i="6"/>
  <c r="C19" i="6"/>
  <c r="I19" i="6"/>
  <c r="D19" i="6"/>
  <c r="Z19" i="6"/>
  <c r="H19" i="6"/>
  <c r="K19" i="6"/>
  <c r="S19" i="6"/>
  <c r="J8" i="5"/>
  <c r="L8" i="5" s="1"/>
  <c r="X9" i="5"/>
  <c r="J11" i="5"/>
  <c r="L11" i="5" s="1"/>
  <c r="J10" i="5"/>
  <c r="L10" i="5" s="1"/>
  <c r="J9" i="5"/>
  <c r="L9" i="5" s="1"/>
  <c r="G9" i="5"/>
  <c r="Y9" i="5"/>
  <c r="J90" i="5"/>
  <c r="L90" i="5" s="1"/>
  <c r="C88" i="5"/>
  <c r="D88" i="5"/>
  <c r="K88" i="5"/>
  <c r="J91" i="5"/>
  <c r="L91" i="5" s="1"/>
  <c r="S19" i="5"/>
  <c r="X19" i="5"/>
  <c r="X139" i="5"/>
  <c r="Z139" i="5"/>
  <c r="D139" i="5"/>
  <c r="K139" i="5"/>
  <c r="X24" i="7"/>
  <c r="K24" i="7"/>
  <c r="D53" i="6"/>
  <c r="J7" i="5"/>
  <c r="L7" i="5" s="1"/>
  <c r="AA151" i="6"/>
  <c r="W151" i="6"/>
  <c r="Z63" i="6"/>
  <c r="Y141" i="5"/>
  <c r="C134" i="6"/>
  <c r="Y134" i="6"/>
  <c r="B134" i="6"/>
  <c r="Z134" i="6"/>
  <c r="S134" i="6"/>
  <c r="G134" i="6"/>
  <c r="X134" i="6"/>
  <c r="H134" i="6"/>
  <c r="I134" i="6"/>
  <c r="W134" i="6" s="1"/>
  <c r="H171" i="6"/>
  <c r="I171" i="6"/>
  <c r="G171" i="6"/>
  <c r="C171" i="6"/>
  <c r="K171" i="6"/>
  <c r="D171" i="6"/>
  <c r="Z171" i="6"/>
  <c r="X171" i="6"/>
  <c r="S171" i="6"/>
  <c r="D9" i="6"/>
  <c r="Y9" i="6"/>
  <c r="X9" i="6"/>
  <c r="B9" i="6"/>
  <c r="S9" i="6"/>
  <c r="I9" i="6"/>
  <c r="AA9" i="6" s="1"/>
  <c r="H9" i="6"/>
  <c r="K9" i="6"/>
  <c r="G9" i="6"/>
  <c r="Z9" i="6"/>
  <c r="S82" i="6"/>
  <c r="X82" i="6"/>
  <c r="H82" i="6"/>
  <c r="K82" i="6"/>
  <c r="Y82" i="6"/>
  <c r="D82" i="6"/>
  <c r="B82" i="6"/>
  <c r="G82" i="6"/>
  <c r="Z82" i="6"/>
  <c r="C82" i="6"/>
  <c r="X198" i="6"/>
  <c r="I198" i="6"/>
  <c r="W198" i="6" s="1"/>
  <c r="C198" i="6"/>
  <c r="K198" i="6"/>
  <c r="H198" i="6"/>
  <c r="B198" i="6"/>
  <c r="D198" i="6"/>
  <c r="Z198" i="6"/>
  <c r="S198" i="6"/>
  <c r="B104" i="5"/>
  <c r="D104" i="5"/>
  <c r="H104" i="5"/>
  <c r="S104" i="5"/>
  <c r="G104" i="5"/>
  <c r="K104" i="5"/>
  <c r="I104" i="5"/>
  <c r="AA104" i="5" s="1"/>
  <c r="X104" i="5"/>
  <c r="K98" i="5"/>
  <c r="D98" i="5"/>
  <c r="C98" i="5"/>
  <c r="Z98" i="5"/>
  <c r="J152" i="5"/>
  <c r="L152" i="5" s="1"/>
  <c r="J153" i="5"/>
  <c r="L153" i="5" s="1"/>
  <c r="J156" i="5"/>
  <c r="L156" i="5" s="1"/>
  <c r="J154" i="5"/>
  <c r="L154" i="5" s="1"/>
  <c r="I171" i="5"/>
  <c r="AA171" i="5" s="1"/>
  <c r="D171" i="5"/>
  <c r="J171" i="5"/>
  <c r="L171" i="5" s="1"/>
  <c r="S171" i="5"/>
  <c r="C38" i="5"/>
  <c r="Z38" i="5"/>
  <c r="S38" i="5"/>
  <c r="G57" i="5"/>
  <c r="H57" i="5"/>
  <c r="B57" i="5"/>
  <c r="X57" i="5"/>
  <c r="X24" i="5"/>
  <c r="B25" i="6"/>
  <c r="Y198" i="6"/>
  <c r="C9" i="6"/>
  <c r="D200" i="6"/>
  <c r="H183" i="6"/>
  <c r="G177" i="5"/>
  <c r="I128" i="6"/>
  <c r="AA128" i="6" s="1"/>
  <c r="G198" i="6"/>
  <c r="S98" i="5"/>
  <c r="AA90" i="7"/>
  <c r="AA162" i="6"/>
  <c r="W162" i="6"/>
  <c r="AA171" i="7"/>
  <c r="W171" i="7"/>
  <c r="W45" i="5"/>
  <c r="AA45" i="5"/>
  <c r="Y183" i="6"/>
  <c r="B57" i="6"/>
  <c r="S57" i="5"/>
  <c r="W43" i="6"/>
  <c r="W117" i="6"/>
  <c r="J8" i="7"/>
  <c r="L8" i="7" s="1"/>
  <c r="J171" i="7"/>
  <c r="L171" i="7" s="1"/>
  <c r="J127" i="7"/>
  <c r="L127" i="7" s="1"/>
  <c r="D67" i="6"/>
  <c r="I67" i="6"/>
  <c r="W67" i="6" s="1"/>
  <c r="Z104" i="5"/>
  <c r="C104" i="5"/>
  <c r="Z85" i="5"/>
  <c r="X85" i="5"/>
  <c r="C85" i="5"/>
  <c r="D175" i="5"/>
  <c r="X175" i="5"/>
  <c r="I175" i="5"/>
  <c r="G175" i="5"/>
  <c r="B175" i="5"/>
  <c r="H175" i="5"/>
  <c r="K175" i="5"/>
  <c r="S175" i="5"/>
  <c r="H184" i="5"/>
  <c r="S184" i="5"/>
  <c r="G98" i="5"/>
  <c r="H98" i="5"/>
  <c r="Y98" i="5"/>
  <c r="I98" i="5"/>
  <c r="AA98" i="5" s="1"/>
  <c r="B98" i="5"/>
  <c r="C116" i="5"/>
  <c r="Z116" i="5"/>
  <c r="S116" i="5"/>
  <c r="Y116" i="5"/>
  <c r="D116" i="5"/>
  <c r="I197" i="5"/>
  <c r="H197" i="5"/>
  <c r="X197" i="5"/>
  <c r="Y197" i="5"/>
  <c r="Z197" i="5"/>
  <c r="K197" i="5"/>
  <c r="D197" i="5"/>
  <c r="B197" i="5"/>
  <c r="S197" i="5"/>
  <c r="B44" i="5"/>
  <c r="I44" i="5"/>
  <c r="S44" i="5"/>
  <c r="S71" i="5"/>
  <c r="Y71" i="5"/>
  <c r="B71" i="5"/>
  <c r="D71" i="5"/>
  <c r="G71" i="5"/>
  <c r="C71" i="5"/>
  <c r="D154" i="5"/>
  <c r="G154" i="5"/>
  <c r="I154" i="5"/>
  <c r="AA154" i="5" s="1"/>
  <c r="B154" i="5"/>
  <c r="Y154" i="5"/>
  <c r="Z154" i="5"/>
  <c r="H154" i="5"/>
  <c r="X154" i="5"/>
  <c r="C154" i="5"/>
  <c r="S154" i="5"/>
  <c r="K152" i="5"/>
  <c r="Z152" i="5"/>
  <c r="D152" i="5"/>
  <c r="G152" i="5"/>
  <c r="S152" i="5"/>
  <c r="Y152" i="5"/>
  <c r="C152" i="5"/>
  <c r="I9" i="5"/>
  <c r="W9" i="5" s="1"/>
  <c r="D9" i="5"/>
  <c r="K9" i="5"/>
  <c r="B9" i="5"/>
  <c r="S9" i="5"/>
  <c r="Z9" i="5"/>
  <c r="K91" i="5"/>
  <c r="Y91" i="5"/>
  <c r="H91" i="5"/>
  <c r="C177" i="5"/>
  <c r="K177" i="5"/>
  <c r="D177" i="5"/>
  <c r="Y177" i="5"/>
  <c r="H177" i="5"/>
  <c r="Z177" i="5"/>
  <c r="B177" i="5"/>
  <c r="I177" i="5"/>
  <c r="B126" i="5"/>
  <c r="K126" i="5"/>
  <c r="I126" i="5"/>
  <c r="AA126" i="5" s="1"/>
  <c r="X126" i="5"/>
  <c r="Y126" i="5"/>
  <c r="H126" i="5"/>
  <c r="S126" i="5"/>
  <c r="D126" i="5"/>
  <c r="C126" i="5"/>
  <c r="B171" i="5"/>
  <c r="H171" i="5"/>
  <c r="K171" i="5"/>
  <c r="Y171" i="5"/>
  <c r="C171" i="5"/>
  <c r="B195" i="5"/>
  <c r="I195" i="5"/>
  <c r="W195" i="5" s="1"/>
  <c r="C195" i="5"/>
  <c r="Z195" i="5"/>
  <c r="D195" i="5"/>
  <c r="G195" i="5"/>
  <c r="S195" i="5"/>
  <c r="K195" i="5"/>
  <c r="H113" i="5"/>
  <c r="X113" i="5"/>
  <c r="Z113" i="5"/>
  <c r="D113" i="5"/>
  <c r="Y113" i="5"/>
  <c r="I113" i="5"/>
  <c r="AA113" i="5" s="1"/>
  <c r="G113" i="5"/>
  <c r="S113" i="5"/>
  <c r="Z88" i="5"/>
  <c r="I88" i="5"/>
  <c r="AA88" i="5" s="1"/>
  <c r="G88" i="5"/>
  <c r="H88" i="5"/>
  <c r="Y88" i="5"/>
  <c r="S88" i="5"/>
  <c r="B88" i="5"/>
  <c r="H187" i="5"/>
  <c r="S187" i="5"/>
  <c r="I187" i="5"/>
  <c r="Y187" i="5"/>
  <c r="G187" i="5"/>
  <c r="D187" i="5"/>
  <c r="X187" i="5"/>
  <c r="D106" i="5"/>
  <c r="S106" i="5"/>
  <c r="X106" i="5"/>
  <c r="H106" i="5"/>
  <c r="I106" i="5"/>
  <c r="W106" i="5" s="1"/>
  <c r="G196" i="5"/>
  <c r="I196" i="5"/>
  <c r="W196" i="5" s="1"/>
  <c r="C196" i="5"/>
  <c r="Y196" i="5"/>
  <c r="B53" i="5"/>
  <c r="X53" i="5"/>
  <c r="G53" i="5"/>
  <c r="K53" i="5"/>
  <c r="Y53" i="5"/>
  <c r="H53" i="5"/>
  <c r="S53" i="5"/>
  <c r="I38" i="5"/>
  <c r="AA38" i="5" s="1"/>
  <c r="D38" i="5"/>
  <c r="Y38" i="5"/>
  <c r="K38" i="5"/>
  <c r="X38" i="5"/>
  <c r="H38" i="5"/>
  <c r="G38" i="5"/>
  <c r="X134" i="5"/>
  <c r="H134" i="5"/>
  <c r="D134" i="5"/>
  <c r="K134" i="5"/>
  <c r="Y134" i="5"/>
  <c r="B134" i="5"/>
  <c r="S134" i="5"/>
  <c r="C141" i="5"/>
  <c r="B141" i="5"/>
  <c r="D141" i="5"/>
  <c r="G141" i="5"/>
  <c r="H141" i="5"/>
  <c r="S141" i="5"/>
  <c r="K141" i="5"/>
  <c r="G19" i="5"/>
  <c r="B19" i="5"/>
  <c r="D19" i="5"/>
  <c r="K19" i="5"/>
  <c r="Z19" i="5"/>
  <c r="I19" i="5"/>
  <c r="AA19" i="5" s="1"/>
  <c r="H19" i="5"/>
  <c r="S202" i="5"/>
  <c r="Y202" i="5"/>
  <c r="X202" i="5"/>
  <c r="H202" i="5"/>
  <c r="D202" i="5"/>
  <c r="I202" i="5"/>
  <c r="AA202" i="5" s="1"/>
  <c r="B202" i="5"/>
  <c r="H181" i="5"/>
  <c r="B181" i="5"/>
  <c r="K181" i="5"/>
  <c r="I181" i="5"/>
  <c r="X181" i="5"/>
  <c r="Z181" i="5"/>
  <c r="C181" i="5"/>
  <c r="D181" i="5"/>
  <c r="X133" i="5"/>
  <c r="H133" i="5"/>
  <c r="S133" i="5"/>
  <c r="Z133" i="5"/>
  <c r="Y133" i="5"/>
  <c r="K133" i="5"/>
  <c r="C133" i="5"/>
  <c r="D133" i="5"/>
  <c r="B133" i="5"/>
  <c r="K140" i="5"/>
  <c r="D140" i="5"/>
  <c r="Z140" i="5"/>
  <c r="X140" i="5"/>
  <c r="S140" i="5"/>
  <c r="H140" i="5"/>
  <c r="I140" i="5"/>
  <c r="AA140" i="5" s="1"/>
  <c r="H24" i="5"/>
  <c r="S24" i="5"/>
  <c r="I191" i="5"/>
  <c r="K191" i="5"/>
  <c r="D144" i="5"/>
  <c r="Z144" i="5"/>
  <c r="S144" i="5"/>
  <c r="D162" i="5"/>
  <c r="B162" i="5"/>
  <c r="X162" i="5"/>
  <c r="I162" i="5"/>
  <c r="S162" i="5"/>
  <c r="K162" i="5"/>
  <c r="H139" i="5"/>
  <c r="B139" i="5"/>
  <c r="G139" i="5"/>
  <c r="I139" i="5"/>
  <c r="K94" i="5"/>
  <c r="X94" i="5"/>
  <c r="S94" i="5"/>
  <c r="G58" i="5"/>
  <c r="H58" i="5"/>
  <c r="Y58" i="5"/>
  <c r="D58" i="5"/>
  <c r="B58" i="5"/>
  <c r="H132" i="5"/>
  <c r="Y132" i="5"/>
  <c r="X132" i="5"/>
  <c r="Z132" i="5"/>
  <c r="Z57" i="5"/>
  <c r="K57" i="5"/>
  <c r="D57" i="5"/>
  <c r="Y57" i="5"/>
  <c r="X188" i="7"/>
  <c r="B188" i="7"/>
  <c r="Y144" i="7"/>
  <c r="S144" i="7"/>
  <c r="I124" i="7"/>
  <c r="W124" i="7" s="1"/>
  <c r="C124" i="7"/>
  <c r="B124" i="7"/>
  <c r="Z90" i="6"/>
  <c r="B91" i="6"/>
  <c r="K94" i="6"/>
  <c r="H47" i="6"/>
  <c r="S91" i="6"/>
  <c r="B187" i="5"/>
  <c r="X195" i="5"/>
  <c r="C9" i="5"/>
  <c r="Y30" i="5"/>
  <c r="D53" i="5"/>
  <c r="X71" i="5"/>
  <c r="H44" i="5"/>
  <c r="C134" i="5"/>
  <c r="H9" i="5"/>
  <c r="H152" i="5"/>
  <c r="B91" i="5"/>
  <c r="Y186" i="6"/>
  <c r="S183" i="6"/>
  <c r="X186" i="6"/>
  <c r="Y91" i="6"/>
  <c r="Z94" i="6"/>
  <c r="G190" i="6"/>
  <c r="Y190" i="6"/>
  <c r="D47" i="6"/>
  <c r="Z91" i="6"/>
  <c r="C19" i="5"/>
  <c r="B38" i="5"/>
  <c r="C139" i="5"/>
  <c r="B106" i="5"/>
  <c r="Z202" i="5"/>
  <c r="B191" i="5"/>
  <c r="G197" i="5"/>
  <c r="Y44" i="5"/>
  <c r="G126" i="5"/>
  <c r="C57" i="5"/>
  <c r="B94" i="5"/>
  <c r="S139" i="5"/>
  <c r="G162" i="5"/>
  <c r="X144" i="5"/>
  <c r="G144" i="5"/>
  <c r="S191" i="5"/>
  <c r="Y24" i="5"/>
  <c r="B140" i="5"/>
  <c r="C202" i="5"/>
  <c r="Z134" i="5"/>
  <c r="X88" i="5"/>
  <c r="H195" i="5"/>
  <c r="C197" i="5"/>
  <c r="G44" i="5"/>
  <c r="X177" i="5"/>
  <c r="D94" i="5"/>
  <c r="K71" i="5"/>
  <c r="I57" i="5"/>
  <c r="Z187" i="5"/>
  <c r="G140" i="5"/>
  <c r="H162" i="5"/>
  <c r="D24" i="5"/>
  <c r="D191" i="5"/>
  <c r="Z94" i="5"/>
  <c r="W19" i="7"/>
  <c r="H94" i="6"/>
  <c r="X190" i="6"/>
  <c r="G171" i="5"/>
  <c r="X98" i="5"/>
  <c r="C106" i="5"/>
  <c r="Z71" i="5"/>
  <c r="K106" i="5"/>
  <c r="K113" i="5"/>
  <c r="H71" i="5"/>
  <c r="K154" i="5"/>
  <c r="Y19" i="5"/>
  <c r="K44" i="5"/>
  <c r="D20" i="7"/>
  <c r="H28" i="7"/>
  <c r="I80" i="7"/>
  <c r="AA80" i="7" s="1"/>
  <c r="C20" i="7"/>
  <c r="S36" i="7"/>
  <c r="X44" i="7"/>
  <c r="D52" i="7"/>
  <c r="H52" i="7"/>
  <c r="C92" i="7"/>
  <c r="Y20" i="7"/>
  <c r="I44" i="7"/>
  <c r="B52" i="7"/>
  <c r="S20" i="7"/>
  <c r="Z28" i="7"/>
  <c r="B20" i="7"/>
  <c r="Y36" i="7"/>
  <c r="S44" i="7"/>
  <c r="I52" i="7"/>
  <c r="B36" i="7"/>
  <c r="S28" i="7"/>
  <c r="H36" i="7"/>
  <c r="J58" i="6"/>
  <c r="L58" i="6" s="1"/>
  <c r="Z20" i="7"/>
  <c r="K28" i="7"/>
  <c r="K20" i="7"/>
  <c r="C36" i="7"/>
  <c r="D44" i="7"/>
  <c r="D96" i="7"/>
  <c r="G52" i="7"/>
  <c r="S52" i="7"/>
  <c r="K36" i="7"/>
  <c r="Z52" i="7"/>
  <c r="J191" i="6"/>
  <c r="L191" i="6" s="1"/>
  <c r="Z126" i="3"/>
  <c r="AA126" i="3"/>
  <c r="V126" i="3"/>
  <c r="D172" i="4"/>
  <c r="C173" i="10" s="1"/>
  <c r="F172" i="4"/>
  <c r="E172" i="4"/>
  <c r="H172" i="4"/>
  <c r="A172" i="4"/>
  <c r="A185" i="4"/>
  <c r="D185" i="4"/>
  <c r="C186" i="10" s="1"/>
  <c r="H185" i="4"/>
  <c r="E185" i="4"/>
  <c r="F185" i="4"/>
  <c r="AA12" i="7"/>
  <c r="W12" i="7"/>
  <c r="F161" i="10"/>
  <c r="D161" i="10"/>
  <c r="E161" i="10"/>
  <c r="B161" i="10"/>
  <c r="V164" i="3"/>
  <c r="Z164" i="3"/>
  <c r="AA164" i="3"/>
  <c r="AA150" i="3"/>
  <c r="Z150" i="3"/>
  <c r="V150" i="3"/>
  <c r="D164" i="4"/>
  <c r="C165" i="10" s="1"/>
  <c r="H164" i="4"/>
  <c r="E164" i="4"/>
  <c r="A164" i="4"/>
  <c r="F164" i="4"/>
  <c r="E199" i="4"/>
  <c r="F199" i="4"/>
  <c r="A199" i="4"/>
  <c r="D199" i="4"/>
  <c r="C200" i="10" s="1"/>
  <c r="H199" i="4"/>
  <c r="E36" i="4"/>
  <c r="A36" i="4"/>
  <c r="H36" i="4"/>
  <c r="F36" i="4"/>
  <c r="D36" i="4"/>
  <c r="C37" i="10" s="1"/>
  <c r="W73" i="5"/>
  <c r="D50" i="10"/>
  <c r="B50" i="10"/>
  <c r="E50" i="10"/>
  <c r="F50" i="10"/>
  <c r="B151" i="10"/>
  <c r="D151" i="10"/>
  <c r="F151" i="10"/>
  <c r="E151" i="10"/>
  <c r="R17" i="8"/>
  <c r="S17" i="8"/>
  <c r="AA43" i="7"/>
  <c r="B19" i="10"/>
  <c r="D19" i="10"/>
  <c r="E19" i="10"/>
  <c r="F19" i="10"/>
  <c r="AA103" i="6"/>
  <c r="AA149" i="5"/>
  <c r="W149" i="5"/>
  <c r="W83" i="7"/>
  <c r="AA83" i="7"/>
  <c r="AA45" i="7"/>
  <c r="W45" i="7"/>
  <c r="AA89" i="7"/>
  <c r="W89" i="7"/>
  <c r="W141" i="7"/>
  <c r="AA141" i="7"/>
  <c r="W149" i="7"/>
  <c r="AA149" i="7"/>
  <c r="W153" i="7"/>
  <c r="AA153" i="7"/>
  <c r="C6" i="12"/>
  <c r="B127" i="10"/>
  <c r="D127" i="10"/>
  <c r="E127" i="10"/>
  <c r="F127" i="10"/>
  <c r="A125" i="10"/>
  <c r="G125" i="10"/>
  <c r="G48" i="10"/>
  <c r="A48" i="10"/>
  <c r="B166" i="10"/>
  <c r="D166" i="10"/>
  <c r="F166" i="10"/>
  <c r="E166" i="10"/>
  <c r="G74" i="10"/>
  <c r="A74" i="10"/>
  <c r="G160" i="10"/>
  <c r="A160" i="10"/>
  <c r="B116" i="10"/>
  <c r="D116" i="10"/>
  <c r="F116" i="10"/>
  <c r="E116" i="10"/>
  <c r="B193" i="10"/>
  <c r="E193" i="10"/>
  <c r="D193" i="10"/>
  <c r="F193" i="10"/>
  <c r="A150" i="10"/>
  <c r="G150" i="10"/>
  <c r="H10" i="4"/>
  <c r="F10" i="4"/>
  <c r="G10" i="4"/>
  <c r="A10" i="4"/>
  <c r="E10" i="4"/>
  <c r="D10" i="4"/>
  <c r="C11" i="10" s="1"/>
  <c r="V8" i="3"/>
  <c r="S8" i="3"/>
  <c r="N8" i="3"/>
  <c r="Z8" i="3" s="1"/>
  <c r="W13" i="5"/>
  <c r="AA201" i="7"/>
  <c r="F101" i="10"/>
  <c r="B101" i="10"/>
  <c r="E101" i="10"/>
  <c r="F99" i="10"/>
  <c r="D99" i="10"/>
  <c r="B99" i="10"/>
  <c r="E99" i="10"/>
  <c r="AA89" i="5"/>
  <c r="W89" i="5"/>
  <c r="B110" i="10"/>
  <c r="E110" i="10"/>
  <c r="F110" i="10"/>
  <c r="B83" i="10"/>
  <c r="D83" i="10"/>
  <c r="E83" i="10"/>
  <c r="F130" i="10"/>
  <c r="D130" i="10"/>
  <c r="E130" i="10"/>
  <c r="B89" i="10"/>
  <c r="F89" i="10"/>
  <c r="E89" i="10"/>
  <c r="E154" i="10"/>
  <c r="B154" i="10"/>
  <c r="F154" i="10"/>
  <c r="Z82" i="3"/>
  <c r="AA82" i="3"/>
  <c r="V82" i="3"/>
  <c r="V168" i="3"/>
  <c r="AA168" i="3"/>
  <c r="AA17" i="3"/>
  <c r="V17" i="3"/>
  <c r="Z140" i="3"/>
  <c r="V140" i="3"/>
  <c r="AA29" i="3"/>
  <c r="Z29" i="3"/>
  <c r="V29" i="3"/>
  <c r="G52" i="10"/>
  <c r="A52" i="10"/>
  <c r="A153" i="10"/>
  <c r="G153" i="10"/>
  <c r="G102" i="10"/>
  <c r="A102" i="10"/>
  <c r="B91" i="10"/>
  <c r="D91" i="10"/>
  <c r="F91" i="10"/>
  <c r="D157" i="10"/>
  <c r="E157" i="10"/>
  <c r="B55" i="10"/>
  <c r="E55" i="10"/>
  <c r="D55" i="10"/>
  <c r="E100" i="10"/>
  <c r="F100" i="10"/>
  <c r="D100" i="10"/>
  <c r="B45" i="10"/>
  <c r="E45" i="10"/>
  <c r="F45" i="10"/>
  <c r="E81" i="10"/>
  <c r="B81" i="10"/>
  <c r="F81" i="10"/>
  <c r="D81" i="10"/>
  <c r="V14" i="3"/>
  <c r="N14" i="3"/>
  <c r="Z14" i="3" s="1"/>
  <c r="S14" i="3"/>
  <c r="G80" i="10"/>
  <c r="A80" i="10"/>
  <c r="AA151" i="5"/>
  <c r="AA115" i="7"/>
  <c r="AA181" i="6"/>
  <c r="B184" i="10"/>
  <c r="D184" i="10"/>
  <c r="E184" i="10"/>
  <c r="B137" i="10"/>
  <c r="E137" i="10"/>
  <c r="F137" i="10"/>
  <c r="D154" i="10"/>
  <c r="E64" i="10"/>
  <c r="F64" i="10"/>
  <c r="D64" i="10"/>
  <c r="AA140" i="3"/>
  <c r="Z17" i="3"/>
  <c r="B47" i="10"/>
  <c r="E47" i="10"/>
  <c r="D47" i="10"/>
  <c r="F88" i="10"/>
  <c r="E88" i="10"/>
  <c r="B88" i="10"/>
  <c r="Z118" i="3"/>
  <c r="AA118" i="3"/>
  <c r="V135" i="3"/>
  <c r="AA135" i="3"/>
  <c r="Z135" i="3"/>
  <c r="V202" i="3"/>
  <c r="Z202" i="3"/>
  <c r="V20" i="3"/>
  <c r="AA20" i="3"/>
  <c r="D147" i="10"/>
  <c r="E147" i="10"/>
  <c r="F138" i="10"/>
  <c r="D138" i="10"/>
  <c r="B138" i="10"/>
  <c r="E138" i="10"/>
  <c r="F8" i="4"/>
  <c r="E8" i="4"/>
  <c r="A8" i="4"/>
  <c r="D8" i="4"/>
  <c r="C9" i="10" s="1"/>
  <c r="G8" i="4"/>
  <c r="F83" i="10"/>
  <c r="A152" i="10"/>
  <c r="G152" i="10"/>
  <c r="E16" i="10"/>
  <c r="D16" i="10"/>
  <c r="B16" i="10"/>
  <c r="F16" i="10"/>
  <c r="Z168" i="3"/>
  <c r="F17" i="10"/>
  <c r="E17" i="10"/>
  <c r="D17" i="10"/>
  <c r="Z187" i="3"/>
  <c r="V187" i="3"/>
  <c r="AA187" i="3"/>
  <c r="Z40" i="3"/>
  <c r="AA40" i="3"/>
  <c r="V40" i="3"/>
  <c r="Z124" i="3"/>
  <c r="AA124" i="3"/>
  <c r="V124" i="3"/>
  <c r="B190" i="10"/>
  <c r="E190" i="10"/>
  <c r="F190" i="10"/>
  <c r="G36" i="10"/>
  <c r="A36" i="10"/>
  <c r="A191" i="10"/>
  <c r="G191" i="10"/>
  <c r="D192" i="10"/>
  <c r="B192" i="10"/>
  <c r="F192" i="10"/>
  <c r="A68" i="10"/>
  <c r="G68" i="10"/>
  <c r="F141" i="10"/>
  <c r="E141" i="10"/>
  <c r="D141" i="10"/>
  <c r="D104" i="10"/>
  <c r="B104" i="10"/>
  <c r="F104" i="10"/>
  <c r="S16" i="8"/>
  <c r="S15" i="8"/>
  <c r="F112" i="4"/>
  <c r="D112" i="4"/>
  <c r="C113" i="10" s="1"/>
  <c r="E112" i="4"/>
  <c r="A112" i="4"/>
  <c r="H112" i="4"/>
  <c r="D154" i="4"/>
  <c r="C155" i="10" s="1"/>
  <c r="E154" i="4"/>
  <c r="E194" i="4"/>
  <c r="A194" i="4"/>
  <c r="H194" i="4"/>
  <c r="E15" i="10"/>
  <c r="E143" i="10"/>
  <c r="Q15" i="8"/>
  <c r="R15" i="8" s="1"/>
  <c r="D183" i="10"/>
  <c r="Z144" i="3"/>
  <c r="E114" i="10"/>
  <c r="E12" i="10"/>
  <c r="B12" i="10"/>
  <c r="F70" i="10"/>
  <c r="D39" i="10"/>
  <c r="F109" i="10"/>
  <c r="E172" i="10"/>
  <c r="F164" i="10"/>
  <c r="E26" i="10"/>
  <c r="B171" i="10"/>
  <c r="E146" i="10"/>
  <c r="G99" i="10"/>
  <c r="V163" i="3"/>
  <c r="V167" i="3"/>
  <c r="AA206" i="3"/>
  <c r="Z70" i="3"/>
  <c r="G190" i="10"/>
  <c r="V158" i="3"/>
  <c r="Z147" i="3"/>
  <c r="Z90" i="3"/>
  <c r="H9" i="4"/>
  <c r="D13" i="4"/>
  <c r="C14" i="10" s="1"/>
  <c r="G65" i="10"/>
  <c r="N12" i="3"/>
  <c r="Z12" i="3" s="1"/>
  <c r="D175" i="10"/>
  <c r="E175" i="10"/>
  <c r="B175" i="10"/>
  <c r="A128" i="4"/>
  <c r="H128" i="4"/>
  <c r="E128" i="4"/>
  <c r="E138" i="4"/>
  <c r="H138" i="4"/>
  <c r="D138" i="4"/>
  <c r="C139" i="10" s="1"/>
  <c r="A138" i="4"/>
  <c r="F138" i="4"/>
  <c r="D96" i="4"/>
  <c r="C97" i="10" s="1"/>
  <c r="F96" i="4"/>
  <c r="E96" i="4"/>
  <c r="H96" i="4"/>
  <c r="A96" i="4"/>
  <c r="E157" i="4"/>
  <c r="A157" i="4"/>
  <c r="D157" i="4"/>
  <c r="C158" i="10" s="1"/>
  <c r="H157" i="4"/>
  <c r="F157" i="4"/>
  <c r="H131" i="4"/>
  <c r="E131" i="4"/>
  <c r="D131" i="4"/>
  <c r="C132" i="10" s="1"/>
  <c r="A131" i="4"/>
  <c r="F131" i="4"/>
  <c r="H161" i="4"/>
  <c r="E161" i="4"/>
  <c r="D161" i="4"/>
  <c r="C162" i="10" s="1"/>
  <c r="F161" i="4"/>
  <c r="A161" i="4"/>
  <c r="E34" i="4"/>
  <c r="H34" i="4"/>
  <c r="F34" i="4"/>
  <c r="A34" i="4"/>
  <c r="D34" i="4"/>
  <c r="C35" i="10" s="1"/>
  <c r="D198" i="10"/>
  <c r="Z71" i="3"/>
  <c r="D114" i="10"/>
  <c r="F12" i="10"/>
  <c r="B70" i="10"/>
  <c r="F178" i="10"/>
  <c r="E109" i="10"/>
  <c r="G9" i="4"/>
  <c r="Z103" i="3"/>
  <c r="V71" i="3"/>
  <c r="D202" i="10"/>
  <c r="F202" i="10"/>
  <c r="E202" i="10"/>
  <c r="E106" i="10"/>
  <c r="F106" i="10"/>
  <c r="B106" i="10"/>
  <c r="D180" i="4"/>
  <c r="C181" i="10" s="1"/>
  <c r="A180" i="4"/>
  <c r="D81" i="4"/>
  <c r="C82" i="10" s="1"/>
  <c r="H81" i="4"/>
  <c r="A81" i="4"/>
  <c r="F81" i="4"/>
  <c r="E81" i="4"/>
  <c r="F175" i="4"/>
  <c r="E175" i="4"/>
  <c r="D175" i="4"/>
  <c r="C176" i="10" s="1"/>
  <c r="H175" i="4"/>
  <c r="A175" i="4"/>
  <c r="U142" i="7"/>
  <c r="U146" i="7"/>
  <c r="U144" i="7"/>
  <c r="U110" i="7"/>
  <c r="U107" i="7"/>
  <c r="U111" i="7"/>
  <c r="U108" i="7"/>
  <c r="U84" i="7"/>
  <c r="U83" i="7"/>
  <c r="U86" i="7"/>
  <c r="U53" i="7"/>
  <c r="U55" i="7"/>
  <c r="U52" i="7"/>
  <c r="U203" i="6"/>
  <c r="U202" i="6"/>
  <c r="U190" i="6"/>
  <c r="U188" i="6"/>
  <c r="U189" i="6"/>
  <c r="U191" i="6"/>
  <c r="U179" i="6"/>
  <c r="U177" i="6"/>
  <c r="U168" i="6"/>
  <c r="U171" i="6"/>
  <c r="U167" i="6"/>
  <c r="U170" i="6"/>
  <c r="U130" i="6"/>
  <c r="U165" i="7"/>
  <c r="U163" i="7"/>
  <c r="U166" i="7"/>
  <c r="U72" i="7"/>
  <c r="U75" i="7"/>
  <c r="U76" i="7"/>
  <c r="U74" i="7"/>
  <c r="U13" i="7"/>
  <c r="U14" i="7"/>
  <c r="U15" i="7"/>
  <c r="U12" i="7"/>
  <c r="U115" i="6"/>
  <c r="U116" i="6"/>
  <c r="U113" i="6"/>
  <c r="U114" i="6"/>
  <c r="O6" i="3"/>
  <c r="J169" i="6"/>
  <c r="L169" i="6" s="1"/>
  <c r="J143" i="6"/>
  <c r="L143" i="6" s="1"/>
  <c r="J99" i="6"/>
  <c r="L99" i="6" s="1"/>
  <c r="J107" i="5"/>
  <c r="L107" i="5" s="1"/>
  <c r="J116" i="5"/>
  <c r="L116" i="5" s="1"/>
  <c r="U188" i="7"/>
  <c r="U190" i="7"/>
  <c r="U189" i="7"/>
  <c r="U191" i="7"/>
  <c r="U161" i="7"/>
  <c r="U159" i="7"/>
  <c r="U160" i="7"/>
  <c r="U127" i="7"/>
  <c r="U67" i="7"/>
  <c r="U70" i="7"/>
  <c r="U69" i="7"/>
  <c r="U10" i="7"/>
  <c r="U7" i="7"/>
  <c r="U135" i="6"/>
  <c r="U134" i="6"/>
  <c r="U119" i="6"/>
  <c r="U118" i="6"/>
  <c r="J7" i="6"/>
  <c r="L7" i="6" s="1"/>
  <c r="J104" i="5"/>
  <c r="L104" i="5" s="1"/>
  <c r="U183" i="7"/>
  <c r="U184" i="7"/>
  <c r="U185" i="7"/>
  <c r="U133" i="7"/>
  <c r="U134" i="7"/>
  <c r="U136" i="7"/>
  <c r="U124" i="7"/>
  <c r="U125" i="7"/>
  <c r="U123" i="7"/>
  <c r="U126" i="7"/>
  <c r="U95" i="7"/>
  <c r="U96" i="7"/>
  <c r="U30" i="7"/>
  <c r="U31" i="7"/>
  <c r="U29" i="7"/>
  <c r="U196" i="6"/>
  <c r="U172" i="6"/>
  <c r="U175" i="6"/>
  <c r="U154" i="6"/>
  <c r="U153" i="6"/>
  <c r="U152" i="6"/>
  <c r="U126" i="6"/>
  <c r="U125" i="6"/>
  <c r="U123" i="6"/>
  <c r="U122" i="6"/>
  <c r="Z108" i="3"/>
  <c r="Z131" i="3"/>
  <c r="U124" i="5"/>
  <c r="J116" i="7"/>
  <c r="L116" i="7" s="1"/>
  <c r="AA182" i="3"/>
  <c r="Z122" i="3"/>
  <c r="E60" i="4"/>
  <c r="D106" i="4"/>
  <c r="C107" i="10" s="1"/>
  <c r="U42" i="6"/>
  <c r="U110" i="6"/>
  <c r="U155" i="5"/>
  <c r="AA108" i="3"/>
  <c r="AA85" i="3"/>
  <c r="U192" i="7"/>
  <c r="U180" i="7"/>
  <c r="U173" i="7"/>
  <c r="U158" i="7"/>
  <c r="U149" i="7"/>
  <c r="U139" i="7"/>
  <c r="U119" i="7"/>
  <c r="U87" i="7"/>
  <c r="U79" i="7"/>
  <c r="U61" i="7"/>
  <c r="U43" i="7"/>
  <c r="U35" i="7"/>
  <c r="U18" i="7"/>
  <c r="U201" i="6"/>
  <c r="U185" i="6"/>
  <c r="U165" i="6"/>
  <c r="U149" i="6"/>
  <c r="U136" i="6"/>
  <c r="U121" i="6"/>
  <c r="U61" i="5"/>
  <c r="U83" i="6"/>
  <c r="U17" i="6"/>
  <c r="U129" i="5"/>
  <c r="U64" i="5"/>
  <c r="U118" i="5"/>
  <c r="U108" i="5"/>
  <c r="U103" i="5"/>
  <c r="U82" i="5"/>
  <c r="U112" i="6"/>
  <c r="U104" i="6"/>
  <c r="U92" i="6"/>
  <c r="U53" i="6"/>
  <c r="U48" i="6"/>
  <c r="U40" i="6"/>
  <c r="U7" i="6"/>
  <c r="U196" i="5"/>
  <c r="U180" i="5"/>
  <c r="U165" i="5"/>
  <c r="W120" i="7"/>
  <c r="AA120" i="7"/>
  <c r="W38" i="7"/>
  <c r="AA26" i="7"/>
  <c r="AA131" i="6"/>
  <c r="I104" i="7"/>
  <c r="C24" i="7"/>
  <c r="J142" i="5"/>
  <c r="L142" i="5" s="1"/>
  <c r="S16" i="7"/>
  <c r="B56" i="7"/>
  <c r="B72" i="7"/>
  <c r="K88" i="7"/>
  <c r="K184" i="7"/>
  <c r="J10" i="7"/>
  <c r="L10" i="7" s="1"/>
  <c r="Z185" i="5"/>
  <c r="J130" i="7"/>
  <c r="L130" i="7" s="1"/>
  <c r="J11" i="7"/>
  <c r="L11" i="7" s="1"/>
  <c r="X200" i="5"/>
  <c r="X184" i="7"/>
  <c r="D152" i="7"/>
  <c r="J31" i="5"/>
  <c r="L31" i="5" s="1"/>
  <c r="J150" i="5"/>
  <c r="L150" i="5" s="1"/>
  <c r="J204" i="5"/>
  <c r="L204" i="5" s="1"/>
  <c r="J185" i="7"/>
  <c r="L185" i="7" s="1"/>
  <c r="W48" i="5"/>
  <c r="W144" i="5"/>
  <c r="S112" i="7"/>
  <c r="I24" i="7"/>
  <c r="AA24" i="7" s="1"/>
  <c r="D107" i="5"/>
  <c r="D16" i="7"/>
  <c r="K56" i="7"/>
  <c r="D72" i="7"/>
  <c r="H80" i="7"/>
  <c r="H88" i="7"/>
  <c r="D70" i="5"/>
  <c r="J129" i="7"/>
  <c r="L129" i="7" s="1"/>
  <c r="X17" i="5"/>
  <c r="Z58" i="6"/>
  <c r="G112" i="7"/>
  <c r="H96" i="7"/>
  <c r="W109" i="5"/>
  <c r="AA49" i="6"/>
  <c r="W69" i="7"/>
  <c r="X112" i="7"/>
  <c r="H24" i="7"/>
  <c r="H16" i="7"/>
  <c r="D80" i="7"/>
  <c r="I72" i="5"/>
  <c r="W72" i="5" s="1"/>
  <c r="Y17" i="5"/>
  <c r="D32" i="7"/>
  <c r="AA15" i="6"/>
  <c r="D24" i="7"/>
  <c r="G16" i="7"/>
  <c r="Z80" i="7"/>
  <c r="G152" i="7"/>
  <c r="C185" i="5"/>
  <c r="X178" i="5"/>
  <c r="J121" i="7"/>
  <c r="L121" i="7" s="1"/>
  <c r="B114" i="5"/>
  <c r="B168" i="5"/>
  <c r="B152" i="7"/>
  <c r="Y40" i="7"/>
  <c r="I96" i="7"/>
  <c r="Y64" i="7"/>
  <c r="W110" i="5"/>
  <c r="W174" i="5"/>
  <c r="AA113" i="7"/>
  <c r="K16" i="7"/>
  <c r="I32" i="7"/>
  <c r="Y80" i="7"/>
  <c r="X120" i="7"/>
  <c r="H109" i="5"/>
  <c r="S77" i="5"/>
  <c r="W91" i="7"/>
  <c r="X96" i="7"/>
  <c r="Y24" i="7"/>
  <c r="X16" i="7"/>
  <c r="H32" i="7"/>
  <c r="Z56" i="7"/>
  <c r="J132" i="7"/>
  <c r="L132" i="7" s="1"/>
  <c r="J170" i="7"/>
  <c r="L170" i="7" s="1"/>
  <c r="J197" i="7"/>
  <c r="L197" i="7" s="1"/>
  <c r="Z121" i="5"/>
  <c r="G109" i="5"/>
  <c r="K176" i="7"/>
  <c r="W108" i="5"/>
  <c r="W112" i="5"/>
  <c r="W51" i="7"/>
  <c r="W127" i="6"/>
  <c r="W34" i="5"/>
  <c r="B16" i="7"/>
  <c r="S178" i="5"/>
  <c r="Z193" i="5"/>
  <c r="W179" i="6"/>
  <c r="AA179" i="6"/>
  <c r="W95" i="6"/>
  <c r="AA95" i="6"/>
  <c r="AA66" i="7"/>
  <c r="AA87" i="6"/>
  <c r="W147" i="7"/>
  <c r="AA110" i="6"/>
  <c r="Y148" i="5"/>
  <c r="C60" i="5"/>
  <c r="G148" i="5"/>
  <c r="J59" i="5"/>
  <c r="L59" i="5" s="1"/>
  <c r="J190" i="6"/>
  <c r="L190" i="6" s="1"/>
  <c r="H128" i="5"/>
  <c r="J187" i="6"/>
  <c r="L187" i="6" s="1"/>
  <c r="K90" i="5"/>
  <c r="S164" i="5"/>
  <c r="X182" i="5"/>
  <c r="S33" i="5"/>
  <c r="B55" i="5"/>
  <c r="Y40" i="5"/>
  <c r="D102" i="5"/>
  <c r="Y15" i="5"/>
  <c r="D60" i="5"/>
  <c r="J155" i="6"/>
  <c r="L155" i="6" s="1"/>
  <c r="C50" i="5"/>
  <c r="Y138" i="5"/>
  <c r="Z161" i="5"/>
  <c r="C111" i="7"/>
  <c r="C167" i="7"/>
  <c r="D184" i="6"/>
  <c r="K108" i="6"/>
  <c r="Z18" i="6"/>
  <c r="C206" i="6"/>
  <c r="Y206" i="6"/>
  <c r="I205" i="5"/>
  <c r="K55" i="7"/>
  <c r="D87" i="7"/>
  <c r="D39" i="7"/>
  <c r="S71" i="7"/>
  <c r="G183" i="7"/>
  <c r="Y151" i="7"/>
  <c r="J110" i="5"/>
  <c r="L110" i="5" s="1"/>
  <c r="J112" i="5"/>
  <c r="L112" i="5" s="1"/>
  <c r="W79" i="6"/>
  <c r="W173" i="5"/>
  <c r="W182" i="6"/>
  <c r="S173" i="6"/>
  <c r="C148" i="5"/>
  <c r="J140" i="5"/>
  <c r="H148" i="5"/>
  <c r="D15" i="5"/>
  <c r="J186" i="6"/>
  <c r="L186" i="6" s="1"/>
  <c r="I128" i="5"/>
  <c r="J57" i="5"/>
  <c r="L57" i="5" s="1"/>
  <c r="G90" i="5"/>
  <c r="I164" i="5"/>
  <c r="B182" i="5"/>
  <c r="I33" i="5"/>
  <c r="H55" i="5"/>
  <c r="B40" i="5"/>
  <c r="B102" i="5"/>
  <c r="I15" i="5"/>
  <c r="Y60" i="5"/>
  <c r="C78" i="5"/>
  <c r="C131" i="5"/>
  <c r="C138" i="5"/>
  <c r="H161" i="5"/>
  <c r="J117" i="6"/>
  <c r="L117" i="6" s="1"/>
  <c r="H10" i="6"/>
  <c r="K10" i="6"/>
  <c r="B119" i="6"/>
  <c r="K76" i="6"/>
  <c r="X30" i="6"/>
  <c r="D18" i="6"/>
  <c r="H119" i="6"/>
  <c r="H86" i="6"/>
  <c r="K122" i="6"/>
  <c r="S63" i="7"/>
  <c r="Z135" i="7"/>
  <c r="S183" i="7"/>
  <c r="S151" i="7"/>
  <c r="W37" i="7"/>
  <c r="B189" i="6"/>
  <c r="J63" i="6"/>
  <c r="L63" i="6" s="1"/>
  <c r="J118" i="6"/>
  <c r="L118" i="6" s="1"/>
  <c r="X148" i="5"/>
  <c r="J121" i="6"/>
  <c r="L121" i="6" s="1"/>
  <c r="K148" i="5"/>
  <c r="G15" i="5"/>
  <c r="J61" i="5"/>
  <c r="L61" i="5" s="1"/>
  <c r="X128" i="5"/>
  <c r="J148" i="5"/>
  <c r="L148" i="5" s="1"/>
  <c r="J89" i="5"/>
  <c r="L89" i="5" s="1"/>
  <c r="J80" i="5"/>
  <c r="L80" i="5" s="1"/>
  <c r="X90" i="5"/>
  <c r="C164" i="5"/>
  <c r="K164" i="5"/>
  <c r="G182" i="5"/>
  <c r="D68" i="5"/>
  <c r="Z33" i="5"/>
  <c r="Y55" i="5"/>
  <c r="G40" i="5"/>
  <c r="Y102" i="5"/>
  <c r="X15" i="5"/>
  <c r="Z60" i="5"/>
  <c r="J11" i="6"/>
  <c r="L11" i="6" s="1"/>
  <c r="I78" i="5"/>
  <c r="AA78" i="5" s="1"/>
  <c r="Y131" i="5"/>
  <c r="I161" i="5"/>
  <c r="W161" i="5" s="1"/>
  <c r="H184" i="6"/>
  <c r="B184" i="6"/>
  <c r="B150" i="6"/>
  <c r="S10" i="6"/>
  <c r="D39" i="6"/>
  <c r="G10" i="6"/>
  <c r="G119" i="6"/>
  <c r="G40" i="6"/>
  <c r="D76" i="6"/>
  <c r="H124" i="6"/>
  <c r="Z30" i="6"/>
  <c r="X18" i="6"/>
  <c r="B95" i="6"/>
  <c r="C86" i="6"/>
  <c r="Y95" i="6"/>
  <c r="Z128" i="5"/>
  <c r="X63" i="7"/>
  <c r="X79" i="7"/>
  <c r="W184" i="5"/>
  <c r="AA32" i="6"/>
  <c r="W190" i="5"/>
  <c r="AA164" i="6"/>
  <c r="AA29" i="7"/>
  <c r="D189" i="6"/>
  <c r="J119" i="6"/>
  <c r="L119" i="6" s="1"/>
  <c r="J189" i="6"/>
  <c r="L189" i="6" s="1"/>
  <c r="J188" i="6"/>
  <c r="L188" i="6" s="1"/>
  <c r="D148" i="5"/>
  <c r="J147" i="5"/>
  <c r="L147" i="5" s="1"/>
  <c r="Z90" i="5"/>
  <c r="S90" i="5"/>
  <c r="X164" i="5"/>
  <c r="K182" i="5"/>
  <c r="K68" i="5"/>
  <c r="X33" i="5"/>
  <c r="Z55" i="5"/>
  <c r="G55" i="5"/>
  <c r="H40" i="5"/>
  <c r="H102" i="5"/>
  <c r="S15" i="5"/>
  <c r="K60" i="5"/>
  <c r="J9" i="6"/>
  <c r="L9" i="6" s="1"/>
  <c r="J37" i="6"/>
  <c r="L37" i="6" s="1"/>
  <c r="AA181" i="7"/>
  <c r="Z119" i="5"/>
  <c r="C184" i="6"/>
  <c r="D108" i="6"/>
  <c r="X10" i="6"/>
  <c r="X119" i="6"/>
  <c r="S40" i="6"/>
  <c r="C108" i="6"/>
  <c r="C124" i="6"/>
  <c r="H30" i="6"/>
  <c r="S18" i="6"/>
  <c r="C95" i="6"/>
  <c r="I86" i="6"/>
  <c r="B199" i="6"/>
  <c r="G15" i="7"/>
  <c r="I23" i="7"/>
  <c r="K151" i="7"/>
  <c r="K199" i="7"/>
  <c r="W153" i="5"/>
  <c r="W94" i="5"/>
  <c r="I8" i="6"/>
  <c r="J162" i="5"/>
  <c r="L162" i="5" s="1"/>
  <c r="J183" i="5"/>
  <c r="L183" i="5" s="1"/>
  <c r="S148" i="5"/>
  <c r="Y90" i="5"/>
  <c r="B164" i="5"/>
  <c r="D182" i="5"/>
  <c r="Z182" i="5"/>
  <c r="C68" i="5"/>
  <c r="K33" i="5"/>
  <c r="C33" i="5"/>
  <c r="D55" i="5"/>
  <c r="D40" i="5"/>
  <c r="K102" i="5"/>
  <c r="J105" i="5"/>
  <c r="L105" i="5" s="1"/>
  <c r="C15" i="5"/>
  <c r="J58" i="5"/>
  <c r="L58" i="5" s="1"/>
  <c r="G60" i="5"/>
  <c r="J206" i="6"/>
  <c r="L206" i="6" s="1"/>
  <c r="X184" i="6"/>
  <c r="Z10" i="6"/>
  <c r="I119" i="6"/>
  <c r="W119" i="6" s="1"/>
  <c r="X40" i="6"/>
  <c r="Y108" i="6"/>
  <c r="X124" i="6"/>
  <c r="G30" i="6"/>
  <c r="K199" i="6"/>
  <c r="Z119" i="6"/>
  <c r="X108" i="6"/>
  <c r="S39" i="7"/>
  <c r="D79" i="7"/>
  <c r="K8" i="6"/>
  <c r="J120" i="6"/>
  <c r="L120" i="6" s="1"/>
  <c r="B148" i="5"/>
  <c r="I60" i="5"/>
  <c r="B90" i="5"/>
  <c r="G164" i="5"/>
  <c r="C182" i="5"/>
  <c r="S182" i="5"/>
  <c r="H68" i="5"/>
  <c r="G33" i="5"/>
  <c r="Y33" i="5"/>
  <c r="I55" i="5"/>
  <c r="W55" i="5" s="1"/>
  <c r="I40" i="5"/>
  <c r="Z102" i="5"/>
  <c r="C102" i="5"/>
  <c r="H15" i="5"/>
  <c r="J60" i="5"/>
  <c r="L60" i="5" s="1"/>
  <c r="J130" i="5"/>
  <c r="L130" i="5" s="1"/>
  <c r="B124" i="5"/>
  <c r="C10" i="6"/>
  <c r="S184" i="6"/>
  <c r="Z108" i="6"/>
  <c r="D124" i="6"/>
  <c r="C199" i="6"/>
  <c r="X149" i="6"/>
  <c r="I108" i="6"/>
  <c r="B10" i="6"/>
  <c r="Z79" i="7"/>
  <c r="X87" i="7"/>
  <c r="Y119" i="7"/>
  <c r="I159" i="7"/>
  <c r="Z148" i="5"/>
  <c r="X60" i="5"/>
  <c r="H33" i="5"/>
  <c r="J149" i="5"/>
  <c r="L149" i="5" s="1"/>
  <c r="J70" i="5"/>
  <c r="L70" i="5" s="1"/>
  <c r="J87" i="5"/>
  <c r="L87" i="5" s="1"/>
  <c r="J88" i="5"/>
  <c r="L88" i="5" s="1"/>
  <c r="H90" i="5"/>
  <c r="I182" i="5"/>
  <c r="Z68" i="5"/>
  <c r="Z40" i="5"/>
  <c r="G102" i="5"/>
  <c r="J205" i="6"/>
  <c r="L205" i="6" s="1"/>
  <c r="D124" i="5"/>
  <c r="I184" i="6"/>
  <c r="Z124" i="6"/>
  <c r="AA170" i="6"/>
  <c r="W170" i="6"/>
  <c r="AA131" i="7"/>
  <c r="W131" i="7"/>
  <c r="W203" i="7"/>
  <c r="AA203" i="7"/>
  <c r="W52" i="5"/>
  <c r="AA52" i="5"/>
  <c r="M140" i="7"/>
  <c r="AA9" i="7"/>
  <c r="W9" i="7"/>
  <c r="AA109" i="7"/>
  <c r="W109" i="7"/>
  <c r="W169" i="7"/>
  <c r="AA169" i="7"/>
  <c r="W71" i="5"/>
  <c r="AA71" i="5"/>
  <c r="J195" i="6"/>
  <c r="L195" i="6" s="1"/>
  <c r="J194" i="6"/>
  <c r="L194" i="6" s="1"/>
  <c r="J136" i="6"/>
  <c r="L136" i="6" s="1"/>
  <c r="J133" i="6"/>
  <c r="L133" i="6" s="1"/>
  <c r="K133" i="6"/>
  <c r="J134" i="6"/>
  <c r="L134" i="6" s="1"/>
  <c r="J135" i="6"/>
  <c r="L135" i="6" s="1"/>
  <c r="J198" i="6"/>
  <c r="L198" i="6" s="1"/>
  <c r="J201" i="6"/>
  <c r="L201" i="6" s="1"/>
  <c r="J199" i="6"/>
  <c r="L199" i="6" s="1"/>
  <c r="J200" i="6"/>
  <c r="L200" i="6" s="1"/>
  <c r="J197" i="6"/>
  <c r="L197" i="6" s="1"/>
  <c r="D201" i="6"/>
  <c r="J66" i="6"/>
  <c r="L66" i="6" s="1"/>
  <c r="B64" i="6"/>
  <c r="J65" i="6"/>
  <c r="L65" i="6" s="1"/>
  <c r="C27" i="6"/>
  <c r="Y27" i="6"/>
  <c r="D27" i="6"/>
  <c r="J168" i="6"/>
  <c r="L168" i="6" s="1"/>
  <c r="J170" i="6"/>
  <c r="L170" i="6" s="1"/>
  <c r="J171" i="6"/>
  <c r="L171" i="6" s="1"/>
  <c r="S167" i="6"/>
  <c r="J167" i="6"/>
  <c r="L167" i="6" s="1"/>
  <c r="D167" i="6"/>
  <c r="I92" i="6"/>
  <c r="H92" i="6"/>
  <c r="B65" i="6"/>
  <c r="D65" i="6"/>
  <c r="Y65" i="6"/>
  <c r="K65" i="6"/>
  <c r="D116" i="6"/>
  <c r="G116" i="6"/>
  <c r="I116" i="6"/>
  <c r="W116" i="6" s="1"/>
  <c r="S116" i="6"/>
  <c r="H116" i="6"/>
  <c r="B185" i="6"/>
  <c r="J183" i="6"/>
  <c r="L183" i="6" s="1"/>
  <c r="S185" i="6"/>
  <c r="I185" i="6"/>
  <c r="Z185" i="6"/>
  <c r="Y72" i="6"/>
  <c r="Z72" i="6"/>
  <c r="K72" i="6"/>
  <c r="J75" i="6"/>
  <c r="L75" i="6" s="1"/>
  <c r="X72" i="6"/>
  <c r="X146" i="6"/>
  <c r="J145" i="6"/>
  <c r="L145" i="6" s="1"/>
  <c r="D146" i="6"/>
  <c r="G146" i="6"/>
  <c r="Z146" i="6"/>
  <c r="J144" i="6"/>
  <c r="L144" i="6" s="1"/>
  <c r="J142" i="6"/>
  <c r="L142" i="6" s="1"/>
  <c r="J173" i="6"/>
  <c r="L173" i="6" s="1"/>
  <c r="J174" i="6"/>
  <c r="L174" i="6" s="1"/>
  <c r="X172" i="6"/>
  <c r="J172" i="6"/>
  <c r="L172" i="6" s="1"/>
  <c r="J176" i="6"/>
  <c r="L176" i="6" s="1"/>
  <c r="S172" i="6"/>
  <c r="J175" i="6"/>
  <c r="L175" i="6" s="1"/>
  <c r="B172" i="6"/>
  <c r="G99" i="6"/>
  <c r="J101" i="6"/>
  <c r="L101" i="6" s="1"/>
  <c r="J100" i="6"/>
  <c r="L100" i="6" s="1"/>
  <c r="S61" i="6"/>
  <c r="K61" i="6"/>
  <c r="Y61" i="6"/>
  <c r="S180" i="6"/>
  <c r="J177" i="6"/>
  <c r="L177" i="6" s="1"/>
  <c r="J178" i="6"/>
  <c r="L178" i="6" s="1"/>
  <c r="J147" i="6"/>
  <c r="L147" i="6" s="1"/>
  <c r="J148" i="6"/>
  <c r="L148" i="6" s="1"/>
  <c r="S147" i="6"/>
  <c r="J149" i="6"/>
  <c r="L149" i="6" s="1"/>
  <c r="J151" i="6"/>
  <c r="L151" i="6" s="1"/>
  <c r="J150" i="6"/>
  <c r="L150" i="6" s="1"/>
  <c r="J19" i="6"/>
  <c r="L19" i="6" s="1"/>
  <c r="X21" i="6"/>
  <c r="J17" i="6"/>
  <c r="L17" i="6" s="1"/>
  <c r="J160" i="6"/>
  <c r="L160" i="6" s="1"/>
  <c r="K160" i="6"/>
  <c r="G160" i="6"/>
  <c r="D16" i="5"/>
  <c r="G16" i="5"/>
  <c r="Z16" i="5"/>
  <c r="J96" i="5"/>
  <c r="L96" i="5" s="1"/>
  <c r="Z95" i="5"/>
  <c r="J94" i="5"/>
  <c r="L94" i="5" s="1"/>
  <c r="J95" i="5"/>
  <c r="L95" i="5" s="1"/>
  <c r="I95" i="5"/>
  <c r="S95" i="5"/>
  <c r="C95" i="5"/>
  <c r="J169" i="5"/>
  <c r="L169" i="5" s="1"/>
  <c r="J167" i="5"/>
  <c r="L167" i="5" s="1"/>
  <c r="G168" i="5"/>
  <c r="J170" i="5"/>
  <c r="L170" i="5" s="1"/>
  <c r="H168" i="5"/>
  <c r="D168" i="5"/>
  <c r="J168" i="5"/>
  <c r="L168" i="5" s="1"/>
  <c r="X54" i="5"/>
  <c r="Y54" i="5"/>
  <c r="J52" i="5"/>
  <c r="L52" i="5" s="1"/>
  <c r="D54" i="5"/>
  <c r="J55" i="5"/>
  <c r="L55" i="5" s="1"/>
  <c r="J54" i="5"/>
  <c r="L54" i="5" s="1"/>
  <c r="I36" i="5"/>
  <c r="W36" i="5" s="1"/>
  <c r="Z36" i="5"/>
  <c r="K36" i="5"/>
  <c r="X36" i="5"/>
  <c r="J33" i="5"/>
  <c r="L33" i="5" s="1"/>
  <c r="S36" i="5"/>
  <c r="H36" i="5"/>
  <c r="C36" i="5"/>
  <c r="J34" i="5"/>
  <c r="L34" i="5" s="1"/>
  <c r="D36" i="5"/>
  <c r="J35" i="5"/>
  <c r="L35" i="5" s="1"/>
  <c r="G36" i="5"/>
  <c r="J32" i="5"/>
  <c r="L32" i="5" s="1"/>
  <c r="J36" i="5"/>
  <c r="L36" i="5" s="1"/>
  <c r="Y36" i="5"/>
  <c r="X41" i="5"/>
  <c r="Y41" i="5"/>
  <c r="K41" i="5"/>
  <c r="S41" i="5"/>
  <c r="G41" i="5"/>
  <c r="Y189" i="5"/>
  <c r="C189" i="5"/>
  <c r="J189" i="5"/>
  <c r="L189" i="5" s="1"/>
  <c r="H189" i="5"/>
  <c r="I189" i="5"/>
  <c r="X189" i="5"/>
  <c r="C51" i="5"/>
  <c r="Y51" i="5"/>
  <c r="I51" i="5"/>
  <c r="J51" i="5"/>
  <c r="L51" i="5" s="1"/>
  <c r="B51" i="5"/>
  <c r="J47" i="5"/>
  <c r="L47" i="5" s="1"/>
  <c r="B146" i="5"/>
  <c r="Z146" i="5"/>
  <c r="K200" i="5"/>
  <c r="G200" i="5"/>
  <c r="B200" i="5"/>
  <c r="D200" i="5"/>
  <c r="I200" i="5"/>
  <c r="J198" i="5"/>
  <c r="L198" i="5" s="1"/>
  <c r="Y200" i="5"/>
  <c r="J200" i="5"/>
  <c r="L200" i="5" s="1"/>
  <c r="Z200" i="5"/>
  <c r="S200" i="5"/>
  <c r="J199" i="5"/>
  <c r="L199" i="5" s="1"/>
  <c r="J197" i="5"/>
  <c r="L197" i="5" s="1"/>
  <c r="H200" i="5"/>
  <c r="J144" i="5"/>
  <c r="L144" i="5" s="1"/>
  <c r="Z145" i="5"/>
  <c r="J145" i="5"/>
  <c r="L145" i="5" s="1"/>
  <c r="C145" i="5"/>
  <c r="J146" i="5"/>
  <c r="L146" i="5" s="1"/>
  <c r="G145" i="5"/>
  <c r="B145" i="5"/>
  <c r="I145" i="5"/>
  <c r="X145" i="5"/>
  <c r="D145" i="5"/>
  <c r="H145" i="5"/>
  <c r="K145" i="5"/>
  <c r="Y145" i="5"/>
  <c r="X159" i="5"/>
  <c r="Y159" i="5"/>
  <c r="J161" i="5"/>
  <c r="L161" i="5" s="1"/>
  <c r="H159" i="5"/>
  <c r="I159" i="5"/>
  <c r="J157" i="5"/>
  <c r="L157" i="5" s="1"/>
  <c r="AA8" i="7"/>
  <c r="W8" i="7"/>
  <c r="AA148" i="5"/>
  <c r="AA99" i="5"/>
  <c r="W99" i="5"/>
  <c r="AA126" i="6"/>
  <c r="W126" i="6"/>
  <c r="W54" i="5"/>
  <c r="AA54" i="5"/>
  <c r="AA193" i="7"/>
  <c r="W193" i="7"/>
  <c r="AA170" i="5"/>
  <c r="W170" i="5"/>
  <c r="W148" i="7"/>
  <c r="W50" i="6"/>
  <c r="AA50" i="6"/>
  <c r="J195" i="5"/>
  <c r="L195" i="5" s="1"/>
  <c r="C107" i="5"/>
  <c r="J182" i="5"/>
  <c r="L182" i="5" s="1"/>
  <c r="X70" i="5"/>
  <c r="Z114" i="5"/>
  <c r="Z109" i="5"/>
  <c r="Y121" i="5"/>
  <c r="Y178" i="5"/>
  <c r="C12" i="5"/>
  <c r="S185" i="5"/>
  <c r="I70" i="5"/>
  <c r="W70" i="5" s="1"/>
  <c r="K72" i="5"/>
  <c r="D114" i="5"/>
  <c r="C109" i="5"/>
  <c r="B193" i="5"/>
  <c r="J111" i="5"/>
  <c r="L111" i="5" s="1"/>
  <c r="J181" i="5"/>
  <c r="L181" i="5" s="1"/>
  <c r="J77" i="5"/>
  <c r="L77" i="5" s="1"/>
  <c r="B77" i="5"/>
  <c r="J18" i="5"/>
  <c r="L18" i="5" s="1"/>
  <c r="G17" i="5"/>
  <c r="J13" i="5"/>
  <c r="L13" i="5" s="1"/>
  <c r="I107" i="5"/>
  <c r="W107" i="5" s="1"/>
  <c r="J184" i="5"/>
  <c r="L184" i="5" s="1"/>
  <c r="I178" i="5"/>
  <c r="Y114" i="5"/>
  <c r="G114" i="5"/>
  <c r="K107" i="5"/>
  <c r="D121" i="5"/>
  <c r="J179" i="5"/>
  <c r="L179" i="5" s="1"/>
  <c r="K12" i="5"/>
  <c r="H185" i="5"/>
  <c r="C70" i="5"/>
  <c r="G72" i="5"/>
  <c r="J115" i="5"/>
  <c r="L115" i="5" s="1"/>
  <c r="Y109" i="5"/>
  <c r="C193" i="5"/>
  <c r="B178" i="5"/>
  <c r="J79" i="5"/>
  <c r="L79" i="5" s="1"/>
  <c r="K77" i="5"/>
  <c r="J20" i="5"/>
  <c r="L20" i="5" s="1"/>
  <c r="B17" i="5"/>
  <c r="Y107" i="5"/>
  <c r="G70" i="5"/>
  <c r="S109" i="5"/>
  <c r="I114" i="5"/>
  <c r="B107" i="5"/>
  <c r="S121" i="5"/>
  <c r="H178" i="5"/>
  <c r="Y12" i="5"/>
  <c r="K185" i="5"/>
  <c r="H70" i="5"/>
  <c r="S72" i="5"/>
  <c r="J114" i="5"/>
  <c r="L114" i="5" s="1"/>
  <c r="B109" i="5"/>
  <c r="I193" i="5"/>
  <c r="J76" i="5"/>
  <c r="L76" i="5" s="1"/>
  <c r="J81" i="5"/>
  <c r="L81" i="5" s="1"/>
  <c r="J78" i="5"/>
  <c r="L78" i="5" s="1"/>
  <c r="D17" i="5"/>
  <c r="C17" i="5"/>
  <c r="J118" i="5"/>
  <c r="L118" i="5" s="1"/>
  <c r="X107" i="5"/>
  <c r="G121" i="5"/>
  <c r="H72" i="5"/>
  <c r="S114" i="5"/>
  <c r="H121" i="5"/>
  <c r="D178" i="5"/>
  <c r="C178" i="5"/>
  <c r="X12" i="5"/>
  <c r="B185" i="5"/>
  <c r="S70" i="5"/>
  <c r="X72" i="5"/>
  <c r="J113" i="5"/>
  <c r="L113" i="5" s="1"/>
  <c r="Y193" i="5"/>
  <c r="J16" i="5"/>
  <c r="L16" i="5" s="1"/>
  <c r="J74" i="5"/>
  <c r="L74" i="5" s="1"/>
  <c r="D77" i="5"/>
  <c r="Z77" i="5"/>
  <c r="S17" i="5"/>
  <c r="I17" i="5"/>
  <c r="J120" i="5"/>
  <c r="L120" i="5" s="1"/>
  <c r="J117" i="5"/>
  <c r="L117" i="5" s="1"/>
  <c r="Z107" i="5"/>
  <c r="D109" i="5"/>
  <c r="J73" i="5"/>
  <c r="L73" i="5" s="1"/>
  <c r="X114" i="5"/>
  <c r="X109" i="5"/>
  <c r="I121" i="5"/>
  <c r="Z178" i="5"/>
  <c r="I12" i="5"/>
  <c r="H12" i="5"/>
  <c r="D185" i="5"/>
  <c r="K70" i="5"/>
  <c r="B72" i="5"/>
  <c r="J14" i="5"/>
  <c r="L14" i="5" s="1"/>
  <c r="K114" i="5"/>
  <c r="H193" i="5"/>
  <c r="C121" i="5"/>
  <c r="J12" i="5"/>
  <c r="L12" i="5" s="1"/>
  <c r="J75" i="5"/>
  <c r="L75" i="5" s="1"/>
  <c r="I77" i="5"/>
  <c r="H77" i="5"/>
  <c r="J17" i="5"/>
  <c r="L17" i="5" s="1"/>
  <c r="K17" i="5"/>
  <c r="J119" i="5"/>
  <c r="L119" i="5" s="1"/>
  <c r="H107" i="5"/>
  <c r="J108" i="5"/>
  <c r="L108" i="5" s="1"/>
  <c r="C72" i="5"/>
  <c r="S107" i="5"/>
  <c r="H114" i="5"/>
  <c r="K109" i="5"/>
  <c r="B121" i="5"/>
  <c r="G178" i="5"/>
  <c r="Z12" i="5"/>
  <c r="X185" i="5"/>
  <c r="Y185" i="5"/>
  <c r="Y70" i="5"/>
  <c r="Y72" i="5"/>
  <c r="J15" i="5"/>
  <c r="L15" i="5" s="1"/>
  <c r="J68" i="5"/>
  <c r="L68" i="5" s="1"/>
  <c r="J192" i="5"/>
  <c r="L192" i="5" s="1"/>
  <c r="J109" i="5"/>
  <c r="L109" i="5" s="1"/>
  <c r="X121" i="5"/>
  <c r="D12" i="5"/>
  <c r="J72" i="5"/>
  <c r="L72" i="5" s="1"/>
  <c r="X77" i="5"/>
  <c r="C77" i="5"/>
  <c r="J21" i="5"/>
  <c r="L21" i="5" s="1"/>
  <c r="Z17" i="5"/>
  <c r="J121" i="5"/>
  <c r="L121" i="5" s="1"/>
  <c r="S193" i="5"/>
  <c r="G107" i="5"/>
  <c r="J186" i="5"/>
  <c r="L186" i="5" s="1"/>
  <c r="I185" i="5"/>
  <c r="C114" i="5"/>
  <c r="G12" i="5"/>
  <c r="Z70" i="5"/>
  <c r="Z72" i="5"/>
  <c r="Y77" i="5"/>
  <c r="J19" i="5"/>
  <c r="L19" i="5" s="1"/>
  <c r="J41" i="6"/>
  <c r="L41" i="6" s="1"/>
  <c r="J110" i="7"/>
  <c r="L110" i="7" s="1"/>
  <c r="W124" i="5"/>
  <c r="AA124" i="5"/>
  <c r="X39" i="6"/>
  <c r="C177" i="6"/>
  <c r="Z149" i="6"/>
  <c r="I149" i="6"/>
  <c r="K149" i="6"/>
  <c r="C149" i="6"/>
  <c r="S149" i="6"/>
  <c r="Y149" i="6"/>
  <c r="D149" i="6"/>
  <c r="B149" i="6"/>
  <c r="S189" i="6"/>
  <c r="C189" i="6"/>
  <c r="K189" i="6"/>
  <c r="X189" i="6"/>
  <c r="I189" i="6"/>
  <c r="S155" i="6"/>
  <c r="G155" i="6"/>
  <c r="Y155" i="6"/>
  <c r="I155" i="6"/>
  <c r="Z155" i="6"/>
  <c r="X155" i="6"/>
  <c r="B155" i="6"/>
  <c r="C155" i="6"/>
  <c r="G62" i="6"/>
  <c r="C62" i="6"/>
  <c r="B62" i="6"/>
  <c r="H62" i="6"/>
  <c r="Y62" i="6"/>
  <c r="S62" i="6"/>
  <c r="D62" i="6"/>
  <c r="K62" i="6"/>
  <c r="I62" i="6"/>
  <c r="I28" i="6"/>
  <c r="X28" i="6"/>
  <c r="K28" i="6"/>
  <c r="D28" i="6"/>
  <c r="G28" i="6"/>
  <c r="J29" i="6"/>
  <c r="L29" i="6" s="1"/>
  <c r="B28" i="6"/>
  <c r="H28" i="6"/>
  <c r="B173" i="6"/>
  <c r="K173" i="6"/>
  <c r="C173" i="6"/>
  <c r="G173" i="6"/>
  <c r="D179" i="6"/>
  <c r="B179" i="6"/>
  <c r="H179" i="6"/>
  <c r="S179" i="6"/>
  <c r="K179" i="6"/>
  <c r="C179" i="6"/>
  <c r="X179" i="6"/>
  <c r="Z179" i="6"/>
  <c r="Y179" i="6"/>
  <c r="D95" i="6"/>
  <c r="X95" i="6"/>
  <c r="S95" i="6"/>
  <c r="K95" i="6"/>
  <c r="H95" i="6"/>
  <c r="S177" i="6"/>
  <c r="J180" i="6"/>
  <c r="L180" i="6" s="1"/>
  <c r="K177" i="6"/>
  <c r="B177" i="6"/>
  <c r="H177" i="6"/>
  <c r="D177" i="6"/>
  <c r="I122" i="6"/>
  <c r="B122" i="6"/>
  <c r="Z122" i="6"/>
  <c r="H122" i="6"/>
  <c r="Y122" i="6"/>
  <c r="C122" i="6"/>
  <c r="S122" i="6"/>
  <c r="C39" i="6"/>
  <c r="J38" i="6"/>
  <c r="L38" i="6" s="1"/>
  <c r="H39" i="6"/>
  <c r="K39" i="6"/>
  <c r="B39" i="6"/>
  <c r="G39" i="6"/>
  <c r="I39" i="6"/>
  <c r="I206" i="6"/>
  <c r="S206" i="6"/>
  <c r="H206" i="6"/>
  <c r="K206" i="6"/>
  <c r="Z206" i="6"/>
  <c r="B206" i="6"/>
  <c r="D206" i="6"/>
  <c r="Z199" i="6"/>
  <c r="Y199" i="6"/>
  <c r="G199" i="6"/>
  <c r="S199" i="6"/>
  <c r="I199" i="6"/>
  <c r="W199" i="6" s="1"/>
  <c r="H199" i="6"/>
  <c r="Z150" i="6"/>
  <c r="D150" i="6"/>
  <c r="X150" i="6"/>
  <c r="H150" i="6"/>
  <c r="C150" i="6"/>
  <c r="X8" i="6"/>
  <c r="D8" i="6"/>
  <c r="B8" i="6"/>
  <c r="S8" i="6"/>
  <c r="G8" i="6"/>
  <c r="C8" i="6"/>
  <c r="Z8" i="6"/>
  <c r="J10" i="6"/>
  <c r="J8" i="6"/>
  <c r="L8" i="6" s="1"/>
  <c r="G18" i="6"/>
  <c r="I18" i="6"/>
  <c r="K18" i="6"/>
  <c r="K30" i="6"/>
  <c r="Y30" i="6"/>
  <c r="D30" i="6"/>
  <c r="S30" i="6"/>
  <c r="G86" i="6"/>
  <c r="Y86" i="6"/>
  <c r="B86" i="6"/>
  <c r="J83" i="6"/>
  <c r="L83" i="6" s="1"/>
  <c r="Z86" i="6"/>
  <c r="X86" i="6"/>
  <c r="S86" i="6"/>
  <c r="Y124" i="6"/>
  <c r="K124" i="6"/>
  <c r="B124" i="6"/>
  <c r="H108" i="6"/>
  <c r="S108" i="6"/>
  <c r="X76" i="6"/>
  <c r="G76" i="6"/>
  <c r="S76" i="6"/>
  <c r="C76" i="6"/>
  <c r="H76" i="6"/>
  <c r="B76" i="6"/>
  <c r="Z76" i="6"/>
  <c r="I76" i="6"/>
  <c r="Y40" i="6"/>
  <c r="C40" i="6"/>
  <c r="I40" i="6"/>
  <c r="H40" i="6"/>
  <c r="D40" i="6"/>
  <c r="Y184" i="6"/>
  <c r="G184" i="6"/>
  <c r="Y119" i="6"/>
  <c r="C119" i="6"/>
  <c r="D119" i="6"/>
  <c r="K119" i="6"/>
  <c r="D10" i="6"/>
  <c r="I10" i="6"/>
  <c r="I102" i="5"/>
  <c r="S102" i="5"/>
  <c r="J103" i="5"/>
  <c r="L103" i="5" s="1"/>
  <c r="J102" i="5"/>
  <c r="X40" i="5"/>
  <c r="K40" i="5"/>
  <c r="S55" i="5"/>
  <c r="K55" i="5"/>
  <c r="X68" i="5"/>
  <c r="G68" i="5"/>
  <c r="I68" i="5"/>
  <c r="B68" i="5"/>
  <c r="H176" i="5"/>
  <c r="I176" i="5"/>
  <c r="B176" i="5"/>
  <c r="X176" i="5"/>
  <c r="J175" i="5"/>
  <c r="L175" i="5" s="1"/>
  <c r="Z176" i="5"/>
  <c r="S176" i="5"/>
  <c r="C176" i="5"/>
  <c r="D176" i="5"/>
  <c r="Y176" i="5"/>
  <c r="D27" i="5"/>
  <c r="X27" i="5"/>
  <c r="C46" i="5"/>
  <c r="S46" i="5"/>
  <c r="I46" i="5"/>
  <c r="H46" i="5"/>
  <c r="B46" i="5"/>
  <c r="K46" i="5"/>
  <c r="Z46" i="5"/>
  <c r="X46" i="5"/>
  <c r="D46" i="5"/>
  <c r="C128" i="5"/>
  <c r="G128" i="5"/>
  <c r="S128" i="5"/>
  <c r="B128" i="5"/>
  <c r="D161" i="5"/>
  <c r="S161" i="5"/>
  <c r="C161" i="5"/>
  <c r="G161" i="5"/>
  <c r="B161" i="5"/>
  <c r="X138" i="5"/>
  <c r="J141" i="5"/>
  <c r="J138" i="5"/>
  <c r="H138" i="5"/>
  <c r="B138" i="5"/>
  <c r="S138" i="5"/>
  <c r="D138" i="5"/>
  <c r="Z138" i="5"/>
  <c r="I138" i="5"/>
  <c r="J139" i="5"/>
  <c r="I131" i="5"/>
  <c r="H131" i="5"/>
  <c r="G131" i="5"/>
  <c r="B131" i="5"/>
  <c r="Z131" i="5"/>
  <c r="X131" i="5"/>
  <c r="D131" i="5"/>
  <c r="Y78" i="5"/>
  <c r="K78" i="5"/>
  <c r="D78" i="5"/>
  <c r="Z78" i="5"/>
  <c r="H78" i="5"/>
  <c r="B78" i="5"/>
  <c r="C124" i="5"/>
  <c r="H124" i="5"/>
  <c r="G124" i="5"/>
  <c r="X124" i="5"/>
  <c r="Z124" i="5"/>
  <c r="Y124" i="5"/>
  <c r="S124" i="5"/>
  <c r="B119" i="5"/>
  <c r="G119" i="5"/>
  <c r="C119" i="5"/>
  <c r="I119" i="5"/>
  <c r="K119" i="5"/>
  <c r="S119" i="5"/>
  <c r="Y119" i="5"/>
  <c r="H119" i="5"/>
  <c r="Y205" i="5"/>
  <c r="J202" i="5"/>
  <c r="L202" i="5" s="1"/>
  <c r="Z205" i="5"/>
  <c r="H205" i="5"/>
  <c r="S205" i="5"/>
  <c r="D205" i="5"/>
  <c r="K205" i="5"/>
  <c r="G205" i="5"/>
  <c r="B205" i="5"/>
  <c r="C205" i="5"/>
  <c r="D50" i="5"/>
  <c r="I50" i="5"/>
  <c r="S50" i="5"/>
  <c r="G50" i="5"/>
  <c r="Y50" i="5"/>
  <c r="X50" i="5"/>
  <c r="H96" i="5"/>
  <c r="D96" i="5"/>
  <c r="Z96" i="5"/>
  <c r="J92" i="5"/>
  <c r="L92" i="5" s="1"/>
  <c r="I96" i="5"/>
  <c r="B96" i="5"/>
  <c r="G96" i="5"/>
  <c r="C96" i="5"/>
  <c r="Y96" i="5"/>
  <c r="X96" i="5"/>
  <c r="G11" i="7"/>
  <c r="D11" i="7"/>
  <c r="Z11" i="7"/>
  <c r="H11" i="7"/>
  <c r="Y11" i="7"/>
  <c r="B11" i="7"/>
  <c r="X11" i="7"/>
  <c r="S11" i="7"/>
  <c r="I11" i="7"/>
  <c r="I199" i="7"/>
  <c r="AA199" i="7" s="1"/>
  <c r="D199" i="7"/>
  <c r="J200" i="7"/>
  <c r="L200" i="7" s="1"/>
  <c r="H199" i="7"/>
  <c r="B199" i="7"/>
  <c r="Z199" i="7"/>
  <c r="S191" i="7"/>
  <c r="B191" i="7"/>
  <c r="X191" i="7"/>
  <c r="K191" i="7"/>
  <c r="D191" i="7"/>
  <c r="C191" i="7"/>
  <c r="G191" i="7"/>
  <c r="Z191" i="7"/>
  <c r="Y183" i="7"/>
  <c r="B183" i="7"/>
  <c r="Z183" i="7"/>
  <c r="C183" i="7"/>
  <c r="D183" i="7"/>
  <c r="X183" i="7"/>
  <c r="K183" i="7"/>
  <c r="I183" i="7"/>
  <c r="X167" i="7"/>
  <c r="B167" i="7"/>
  <c r="S167" i="7"/>
  <c r="H167" i="7"/>
  <c r="K167" i="7"/>
  <c r="Y167" i="7"/>
  <c r="J167" i="7"/>
  <c r="L167" i="7" s="1"/>
  <c r="I167" i="7"/>
  <c r="D167" i="7"/>
  <c r="G167" i="7"/>
  <c r="D159" i="7"/>
  <c r="J158" i="7"/>
  <c r="L158" i="7" s="1"/>
  <c r="G159" i="7"/>
  <c r="X159" i="7"/>
  <c r="H159" i="7"/>
  <c r="D151" i="7"/>
  <c r="I151" i="7"/>
  <c r="G151" i="7"/>
  <c r="B151" i="7"/>
  <c r="X151" i="7"/>
  <c r="H151" i="7"/>
  <c r="Z151" i="7"/>
  <c r="B143" i="7"/>
  <c r="H143" i="7"/>
  <c r="G143" i="7"/>
  <c r="Z143" i="7"/>
  <c r="D143" i="7"/>
  <c r="K143" i="7"/>
  <c r="I143" i="7"/>
  <c r="Y143" i="7"/>
  <c r="Y135" i="7"/>
  <c r="S135" i="7"/>
  <c r="X135" i="7"/>
  <c r="B135" i="7"/>
  <c r="K135" i="7"/>
  <c r="H135" i="7"/>
  <c r="C135" i="7"/>
  <c r="G135" i="7"/>
  <c r="I135" i="7"/>
  <c r="Z127" i="7"/>
  <c r="I127" i="7"/>
  <c r="D127" i="7"/>
  <c r="G127" i="7"/>
  <c r="Y127" i="7"/>
  <c r="H127" i="7"/>
  <c r="B119" i="7"/>
  <c r="Z119" i="7"/>
  <c r="S119" i="7"/>
  <c r="I119" i="7"/>
  <c r="G119" i="7"/>
  <c r="K119" i="7"/>
  <c r="D119" i="7"/>
  <c r="C119" i="7"/>
  <c r="H119" i="7"/>
  <c r="H103" i="7"/>
  <c r="Y103" i="7"/>
  <c r="B103" i="7"/>
  <c r="S103" i="7"/>
  <c r="G103" i="7"/>
  <c r="I103" i="7"/>
  <c r="Z103" i="7"/>
  <c r="B95" i="7"/>
  <c r="X95" i="7"/>
  <c r="S95" i="7"/>
  <c r="Z95" i="7"/>
  <c r="Y95" i="7"/>
  <c r="D95" i="7"/>
  <c r="K95" i="7"/>
  <c r="G95" i="7"/>
  <c r="C95" i="7"/>
  <c r="I87" i="7"/>
  <c r="Z87" i="7"/>
  <c r="H87" i="7"/>
  <c r="C87" i="7"/>
  <c r="Y87" i="7"/>
  <c r="S87" i="7"/>
  <c r="G87" i="7"/>
  <c r="K87" i="7"/>
  <c r="J87" i="7"/>
  <c r="L87" i="7" s="1"/>
  <c r="H79" i="7"/>
  <c r="S79" i="7"/>
  <c r="C79" i="7"/>
  <c r="K79" i="7"/>
  <c r="I79" i="7"/>
  <c r="G79" i="7"/>
  <c r="Y79" i="7"/>
  <c r="H71" i="7"/>
  <c r="D71" i="7"/>
  <c r="K71" i="7"/>
  <c r="X71" i="7"/>
  <c r="Z71" i="7"/>
  <c r="I71" i="7"/>
  <c r="C71" i="7"/>
  <c r="Y71" i="7"/>
  <c r="G71" i="7"/>
  <c r="J69" i="7"/>
  <c r="L69" i="7" s="1"/>
  <c r="C63" i="7"/>
  <c r="Z63" i="7"/>
  <c r="H63" i="7"/>
  <c r="I63" i="7"/>
  <c r="K63" i="7"/>
  <c r="B63" i="7"/>
  <c r="Y63" i="7"/>
  <c r="G63" i="7"/>
  <c r="C55" i="7"/>
  <c r="X55" i="7"/>
  <c r="D55" i="7"/>
  <c r="S55" i="7"/>
  <c r="I55" i="7"/>
  <c r="G55" i="7"/>
  <c r="B55" i="7"/>
  <c r="H55" i="7"/>
  <c r="Y55" i="7"/>
  <c r="I47" i="7"/>
  <c r="C47" i="7"/>
  <c r="H39" i="7"/>
  <c r="C39" i="7"/>
  <c r="B39" i="7"/>
  <c r="X39" i="7"/>
  <c r="K39" i="7"/>
  <c r="Y39" i="7"/>
  <c r="G39" i="7"/>
  <c r="I39" i="7"/>
  <c r="Z31" i="7"/>
  <c r="J30" i="7"/>
  <c r="L30" i="7" s="1"/>
  <c r="J28" i="7"/>
  <c r="L28" i="7" s="1"/>
  <c r="J31" i="7"/>
  <c r="L31" i="7" s="1"/>
  <c r="X23" i="7"/>
  <c r="B23" i="7"/>
  <c r="G23" i="7"/>
  <c r="D23" i="7"/>
  <c r="S23" i="7"/>
  <c r="Z23" i="7"/>
  <c r="K23" i="7"/>
  <c r="C23" i="7"/>
  <c r="H23" i="7"/>
  <c r="Z15" i="7"/>
  <c r="K15" i="7"/>
  <c r="I15" i="7"/>
  <c r="X15" i="7"/>
  <c r="C15" i="7"/>
  <c r="S15" i="7"/>
  <c r="H15" i="7"/>
  <c r="B15" i="7"/>
  <c r="Y15" i="7"/>
  <c r="X122" i="6"/>
  <c r="I150" i="6"/>
  <c r="K86" i="6"/>
  <c r="Y8" i="6"/>
  <c r="S78" i="5"/>
  <c r="J106" i="5"/>
  <c r="J137" i="5"/>
  <c r="W147" i="5"/>
  <c r="Z184" i="6"/>
  <c r="Z40" i="6"/>
  <c r="B108" i="6"/>
  <c r="S124" i="6"/>
  <c r="I30" i="6"/>
  <c r="H18" i="6"/>
  <c r="X206" i="6"/>
  <c r="D173" i="6"/>
  <c r="D122" i="6"/>
  <c r="I124" i="6"/>
  <c r="Y18" i="6"/>
  <c r="X177" i="6"/>
  <c r="X199" i="6"/>
  <c r="Z28" i="6"/>
  <c r="I173" i="6"/>
  <c r="H189" i="6"/>
  <c r="J40" i="6"/>
  <c r="L40" i="6" s="1"/>
  <c r="I177" i="6"/>
  <c r="H173" i="6"/>
  <c r="G78" i="5"/>
  <c r="Y161" i="5"/>
  <c r="H50" i="5"/>
  <c r="X173" i="6"/>
  <c r="H149" i="6"/>
  <c r="Y39" i="6"/>
  <c r="G95" i="6"/>
  <c r="J127" i="5"/>
  <c r="L127" i="5" s="1"/>
  <c r="Z189" i="6"/>
  <c r="Z173" i="6"/>
  <c r="C28" i="6"/>
  <c r="Y150" i="6"/>
  <c r="G177" i="6"/>
  <c r="Y28" i="6"/>
  <c r="S96" i="5"/>
  <c r="Y46" i="5"/>
  <c r="K176" i="5"/>
  <c r="H155" i="6"/>
  <c r="G189" i="6"/>
  <c r="G179" i="6"/>
  <c r="Y189" i="6"/>
  <c r="W129" i="7"/>
  <c r="AA129" i="7"/>
  <c r="Y68" i="5"/>
  <c r="Z95" i="6"/>
  <c r="J128" i="5"/>
  <c r="L128" i="5" s="1"/>
  <c r="H8" i="6"/>
  <c r="S28" i="6"/>
  <c r="D155" i="6"/>
  <c r="X205" i="5"/>
  <c r="D119" i="5"/>
  <c r="D128" i="5"/>
  <c r="D90" i="5"/>
  <c r="Y177" i="6"/>
  <c r="Z62" i="6"/>
  <c r="K150" i="6"/>
  <c r="H35" i="6"/>
  <c r="G71" i="6"/>
  <c r="K41" i="6"/>
  <c r="J81" i="6"/>
  <c r="I175" i="6"/>
  <c r="Y141" i="6"/>
  <c r="K56" i="6"/>
  <c r="X22" i="6"/>
  <c r="K195" i="6"/>
  <c r="J79" i="6"/>
  <c r="D178" i="6"/>
  <c r="I71" i="6"/>
  <c r="D195" i="6"/>
  <c r="K178" i="6"/>
  <c r="X175" i="6"/>
  <c r="D141" i="6"/>
  <c r="C143" i="6"/>
  <c r="Z41" i="6"/>
  <c r="X195" i="6"/>
  <c r="Z178" i="6"/>
  <c r="H71" i="6"/>
  <c r="B22" i="6"/>
  <c r="C195" i="6"/>
  <c r="K71" i="6"/>
  <c r="H22" i="6"/>
  <c r="K22" i="6"/>
  <c r="C41" i="6"/>
  <c r="G195" i="6"/>
  <c r="X178" i="6"/>
  <c r="X71" i="6"/>
  <c r="S195" i="6"/>
  <c r="D71" i="6"/>
  <c r="B71" i="6"/>
  <c r="C136" i="6"/>
  <c r="G78" i="6"/>
  <c r="B175" i="6"/>
  <c r="I41" i="6"/>
  <c r="G178" i="6"/>
  <c r="Y71" i="6"/>
  <c r="B41" i="6"/>
  <c r="D41" i="6"/>
  <c r="G35" i="6"/>
  <c r="S178" i="6"/>
  <c r="J185" i="5"/>
  <c r="J23" i="7"/>
  <c r="L23" i="7" s="1"/>
  <c r="G111" i="6"/>
  <c r="J107" i="6"/>
  <c r="L107" i="6" s="1"/>
  <c r="Z111" i="6"/>
  <c r="I111" i="6"/>
  <c r="J111" i="6"/>
  <c r="L111" i="6" s="1"/>
  <c r="K111" i="6"/>
  <c r="J110" i="6"/>
  <c r="L110" i="6" s="1"/>
  <c r="S111" i="6"/>
  <c r="J109" i="6"/>
  <c r="L109" i="6" s="1"/>
  <c r="H111" i="6"/>
  <c r="B111" i="6"/>
  <c r="J108" i="6"/>
  <c r="L108" i="6" s="1"/>
  <c r="H193" i="6"/>
  <c r="D193" i="6"/>
  <c r="Y193" i="6"/>
  <c r="Z193" i="6"/>
  <c r="I193" i="6"/>
  <c r="AA193" i="6" s="1"/>
  <c r="B193" i="6"/>
  <c r="K193" i="6"/>
  <c r="X193" i="6"/>
  <c r="G115" i="6"/>
  <c r="H115" i="6"/>
  <c r="X115" i="6"/>
  <c r="Z115" i="6"/>
  <c r="S115" i="6"/>
  <c r="K115" i="6"/>
  <c r="B115" i="6"/>
  <c r="Y115" i="6"/>
  <c r="I115" i="6"/>
  <c r="D115" i="6"/>
  <c r="X133" i="6"/>
  <c r="B133" i="6"/>
  <c r="D133" i="6"/>
  <c r="I133" i="6"/>
  <c r="G133" i="6"/>
  <c r="Z133" i="6"/>
  <c r="H133" i="6"/>
  <c r="S133" i="6"/>
  <c r="S201" i="6"/>
  <c r="H201" i="6"/>
  <c r="X201" i="6"/>
  <c r="Y201" i="6"/>
  <c r="G201" i="6"/>
  <c r="C201" i="6"/>
  <c r="K201" i="6"/>
  <c r="B201" i="6"/>
  <c r="I201" i="6"/>
  <c r="J62" i="6"/>
  <c r="L62" i="6" s="1"/>
  <c r="X64" i="6"/>
  <c r="D64" i="6"/>
  <c r="G64" i="6"/>
  <c r="J64" i="6"/>
  <c r="L64" i="6" s="1"/>
  <c r="Z64" i="6"/>
  <c r="H64" i="6"/>
  <c r="I64" i="6"/>
  <c r="Y64" i="6"/>
  <c r="K64" i="6"/>
  <c r="C64" i="6"/>
  <c r="S64" i="6"/>
  <c r="J31" i="6"/>
  <c r="L31" i="6" s="1"/>
  <c r="J28" i="6"/>
  <c r="L28" i="6" s="1"/>
  <c r="H27" i="6"/>
  <c r="I27" i="6"/>
  <c r="Z27" i="6"/>
  <c r="G27" i="6"/>
  <c r="J27" i="6"/>
  <c r="L27" i="6" s="1"/>
  <c r="X27" i="6"/>
  <c r="B27" i="6"/>
  <c r="S27" i="6"/>
  <c r="J30" i="6"/>
  <c r="L30" i="6" s="1"/>
  <c r="G58" i="6"/>
  <c r="S58" i="6"/>
  <c r="I58" i="6"/>
  <c r="H58" i="6"/>
  <c r="Z167" i="6"/>
  <c r="B167" i="6"/>
  <c r="K167" i="6"/>
  <c r="X167" i="6"/>
  <c r="G167" i="6"/>
  <c r="Y167" i="6"/>
  <c r="C167" i="6"/>
  <c r="Z92" i="6"/>
  <c r="D92" i="6"/>
  <c r="S92" i="6"/>
  <c r="X92" i="6"/>
  <c r="J93" i="6"/>
  <c r="L93" i="6" s="1"/>
  <c r="Y92" i="6"/>
  <c r="K92" i="6"/>
  <c r="D60" i="6"/>
  <c r="Z60" i="6"/>
  <c r="H60" i="6"/>
  <c r="S60" i="6"/>
  <c r="C60" i="6"/>
  <c r="B60" i="6"/>
  <c r="Y60" i="6"/>
  <c r="G60" i="6"/>
  <c r="K60" i="6"/>
  <c r="C65" i="6"/>
  <c r="H65" i="6"/>
  <c r="G65" i="6"/>
  <c r="X65" i="6"/>
  <c r="Z65" i="6"/>
  <c r="K116" i="6"/>
  <c r="X116" i="6"/>
  <c r="Y116" i="6"/>
  <c r="C116" i="6"/>
  <c r="Z116" i="6"/>
  <c r="K185" i="6"/>
  <c r="Y185" i="6"/>
  <c r="J185" i="6"/>
  <c r="L185" i="6" s="1"/>
  <c r="C185" i="6"/>
  <c r="X185" i="6"/>
  <c r="J184" i="6"/>
  <c r="L184" i="6" s="1"/>
  <c r="D185" i="6"/>
  <c r="H185" i="6"/>
  <c r="D72" i="6"/>
  <c r="C72" i="6"/>
  <c r="I72" i="6"/>
  <c r="G72" i="6"/>
  <c r="H146" i="6"/>
  <c r="C146" i="6"/>
  <c r="S146" i="6"/>
  <c r="B146" i="6"/>
  <c r="K172" i="6"/>
  <c r="G172" i="6"/>
  <c r="H172" i="6"/>
  <c r="Z172" i="6"/>
  <c r="C172" i="6"/>
  <c r="Z99" i="6"/>
  <c r="S99" i="6"/>
  <c r="H99" i="6"/>
  <c r="Y99" i="6"/>
  <c r="I99" i="6"/>
  <c r="C99" i="6"/>
  <c r="D99" i="6"/>
  <c r="B99" i="6"/>
  <c r="J97" i="6"/>
  <c r="L97" i="6" s="1"/>
  <c r="I112" i="6"/>
  <c r="D112" i="6"/>
  <c r="Y112" i="6"/>
  <c r="S112" i="6"/>
  <c r="G112" i="6"/>
  <c r="J114" i="6"/>
  <c r="L114" i="6" s="1"/>
  <c r="J116" i="6"/>
  <c r="L116" i="6" s="1"/>
  <c r="C112" i="6"/>
  <c r="X112" i="6"/>
  <c r="B112" i="6"/>
  <c r="K112" i="6"/>
  <c r="I61" i="6"/>
  <c r="Z61" i="6"/>
  <c r="C61" i="6"/>
  <c r="H61" i="6"/>
  <c r="D61" i="6"/>
  <c r="X61" i="6"/>
  <c r="G61" i="6"/>
  <c r="J181" i="6"/>
  <c r="L181" i="6" s="1"/>
  <c r="G180" i="6"/>
  <c r="Z180" i="6"/>
  <c r="B180" i="6"/>
  <c r="J179" i="6"/>
  <c r="L179" i="6" s="1"/>
  <c r="X180" i="6"/>
  <c r="I180" i="6"/>
  <c r="C180" i="6"/>
  <c r="Y180" i="6"/>
  <c r="H180" i="6"/>
  <c r="K180" i="6"/>
  <c r="D180" i="6"/>
  <c r="K75" i="6"/>
  <c r="S75" i="6"/>
  <c r="C75" i="6"/>
  <c r="Y75" i="6"/>
  <c r="X75" i="6"/>
  <c r="D75" i="6"/>
  <c r="I75" i="6"/>
  <c r="B75" i="6"/>
  <c r="H75" i="6"/>
  <c r="C147" i="6"/>
  <c r="K147" i="6"/>
  <c r="D147" i="6"/>
  <c r="X147" i="6"/>
  <c r="Z147" i="6"/>
  <c r="I147" i="6"/>
  <c r="Y147" i="6"/>
  <c r="G147" i="6"/>
  <c r="H147" i="6"/>
  <c r="B147" i="6"/>
  <c r="H21" i="6"/>
  <c r="S21" i="6"/>
  <c r="I21" i="6"/>
  <c r="Y21" i="6"/>
  <c r="J20" i="6"/>
  <c r="L20" i="6" s="1"/>
  <c r="G21" i="6"/>
  <c r="D21" i="6"/>
  <c r="C21" i="6"/>
  <c r="Z21" i="6"/>
  <c r="B21" i="6"/>
  <c r="K21" i="6"/>
  <c r="Y160" i="6"/>
  <c r="Z160" i="6"/>
  <c r="I160" i="6"/>
  <c r="C160" i="6"/>
  <c r="D160" i="6"/>
  <c r="B160" i="6"/>
  <c r="J158" i="6"/>
  <c r="L158" i="6" s="1"/>
  <c r="S160" i="6"/>
  <c r="H160" i="6"/>
  <c r="Y16" i="5"/>
  <c r="K16" i="5"/>
  <c r="C16" i="5"/>
  <c r="S16" i="5"/>
  <c r="X16" i="5"/>
  <c r="H16" i="5"/>
  <c r="B16" i="5"/>
  <c r="J93" i="5"/>
  <c r="L93" i="5" s="1"/>
  <c r="Y95" i="5"/>
  <c r="B95" i="5"/>
  <c r="K95" i="5"/>
  <c r="X95" i="5"/>
  <c r="G95" i="5"/>
  <c r="D95" i="5"/>
  <c r="H95" i="5"/>
  <c r="I168" i="5"/>
  <c r="Z168" i="5"/>
  <c r="K168" i="5"/>
  <c r="S168" i="5"/>
  <c r="Y168" i="5"/>
  <c r="X168" i="5"/>
  <c r="K54" i="5"/>
  <c r="H54" i="5"/>
  <c r="B54" i="5"/>
  <c r="C54" i="5"/>
  <c r="G54" i="5"/>
  <c r="S54" i="5"/>
  <c r="J38" i="5"/>
  <c r="B41" i="5"/>
  <c r="H41" i="5"/>
  <c r="Z41" i="5"/>
  <c r="J37" i="5"/>
  <c r="C41" i="5"/>
  <c r="J39" i="5"/>
  <c r="J41" i="5"/>
  <c r="I41" i="5"/>
  <c r="D41" i="5"/>
  <c r="J40" i="5"/>
  <c r="J190" i="5"/>
  <c r="L190" i="5" s="1"/>
  <c r="Z189" i="5"/>
  <c r="G189" i="5"/>
  <c r="K189" i="5"/>
  <c r="J191" i="5"/>
  <c r="L191" i="5" s="1"/>
  <c r="J187" i="5"/>
  <c r="L187" i="5" s="1"/>
  <c r="S189" i="5"/>
  <c r="J188" i="5"/>
  <c r="L188" i="5" s="1"/>
  <c r="Z160" i="5"/>
  <c r="H160" i="5"/>
  <c r="I160" i="5"/>
  <c r="S160" i="5"/>
  <c r="K160" i="5"/>
  <c r="Y160" i="5"/>
  <c r="B160" i="5"/>
  <c r="X160" i="5"/>
  <c r="C160" i="5"/>
  <c r="D160" i="5"/>
  <c r="H51" i="5"/>
  <c r="D51" i="5"/>
  <c r="S51" i="5"/>
  <c r="Z51" i="5"/>
  <c r="J50" i="5"/>
  <c r="L50" i="5" s="1"/>
  <c r="K51" i="5"/>
  <c r="G51" i="5"/>
  <c r="X51" i="5"/>
  <c r="K146" i="5"/>
  <c r="H146" i="5"/>
  <c r="D146" i="5"/>
  <c r="X146" i="5"/>
  <c r="G146" i="5"/>
  <c r="S146" i="5"/>
  <c r="Y146" i="5"/>
  <c r="I146" i="5"/>
  <c r="AA146" i="5" s="1"/>
  <c r="C146" i="5"/>
  <c r="B159" i="5"/>
  <c r="D159" i="5"/>
  <c r="J160" i="5"/>
  <c r="L160" i="5" s="1"/>
  <c r="G159" i="5"/>
  <c r="J158" i="5"/>
  <c r="L158" i="5" s="1"/>
  <c r="C159" i="5"/>
  <c r="Z159" i="5"/>
  <c r="K159" i="5"/>
  <c r="J194" i="5"/>
  <c r="L194" i="5" s="1"/>
  <c r="X193" i="5"/>
  <c r="D193" i="5"/>
  <c r="J193" i="5"/>
  <c r="L193" i="5" s="1"/>
  <c r="K193" i="5"/>
  <c r="D10" i="7"/>
  <c r="C10" i="7"/>
  <c r="Y10" i="7"/>
  <c r="S10" i="7"/>
  <c r="Z10" i="7"/>
  <c r="G10" i="7"/>
  <c r="J9" i="7"/>
  <c r="L9" i="7" s="1"/>
  <c r="I10" i="7"/>
  <c r="K10" i="7"/>
  <c r="B10" i="7"/>
  <c r="X10" i="7"/>
  <c r="H10" i="7"/>
  <c r="J7" i="7"/>
  <c r="L7" i="7" s="1"/>
  <c r="K200" i="7"/>
  <c r="S200" i="7"/>
  <c r="B200" i="7"/>
  <c r="J198" i="7"/>
  <c r="L198" i="7" s="1"/>
  <c r="Y200" i="7"/>
  <c r="Z200" i="7"/>
  <c r="H200" i="7"/>
  <c r="I200" i="7"/>
  <c r="J201" i="7"/>
  <c r="L201" i="7" s="1"/>
  <c r="X200" i="7"/>
  <c r="J199" i="7"/>
  <c r="L199" i="7" s="1"/>
  <c r="C200" i="7"/>
  <c r="G200" i="7"/>
  <c r="C192" i="7"/>
  <c r="Y192" i="7"/>
  <c r="X192" i="7"/>
  <c r="I192" i="7"/>
  <c r="K192" i="7"/>
  <c r="B192" i="7"/>
  <c r="G192" i="7"/>
  <c r="D192" i="7"/>
  <c r="Z192" i="7"/>
  <c r="J194" i="7"/>
  <c r="L194" i="7" s="1"/>
  <c r="H192" i="7"/>
  <c r="S192" i="7"/>
  <c r="Z184" i="7"/>
  <c r="G184" i="7"/>
  <c r="J182" i="7"/>
  <c r="Y184" i="7"/>
  <c r="H184" i="7"/>
  <c r="I184" i="7"/>
  <c r="B184" i="7"/>
  <c r="J183" i="7"/>
  <c r="S184" i="7"/>
  <c r="J186" i="7"/>
  <c r="I176" i="7"/>
  <c r="Y176" i="7"/>
  <c r="H176" i="7"/>
  <c r="G176" i="7"/>
  <c r="X176" i="7"/>
  <c r="B176" i="7"/>
  <c r="S176" i="7"/>
  <c r="Z176" i="7"/>
  <c r="J172" i="7"/>
  <c r="L172" i="7" s="1"/>
  <c r="C176" i="7"/>
  <c r="G168" i="7"/>
  <c r="J168" i="7"/>
  <c r="L168" i="7" s="1"/>
  <c r="J169" i="7"/>
  <c r="L169" i="7" s="1"/>
  <c r="X168" i="7"/>
  <c r="Z168" i="7"/>
  <c r="I168" i="7"/>
  <c r="B168" i="7"/>
  <c r="H168" i="7"/>
  <c r="K168" i="7"/>
  <c r="Y168" i="7"/>
  <c r="C168" i="7"/>
  <c r="S168" i="7"/>
  <c r="D168" i="7"/>
  <c r="X160" i="7"/>
  <c r="H160" i="7"/>
  <c r="G160" i="7"/>
  <c r="S160" i="7"/>
  <c r="J159" i="7"/>
  <c r="L159" i="7" s="1"/>
  <c r="Z160" i="7"/>
  <c r="C160" i="7"/>
  <c r="B160" i="7"/>
  <c r="J160" i="7"/>
  <c r="L160" i="7" s="1"/>
  <c r="Y160" i="7"/>
  <c r="J161" i="7"/>
  <c r="L161" i="7" s="1"/>
  <c r="K160" i="7"/>
  <c r="I160" i="7"/>
  <c r="W160" i="7" s="1"/>
  <c r="S152" i="7"/>
  <c r="X152" i="7"/>
  <c r="C152" i="7"/>
  <c r="Y152" i="7"/>
  <c r="I152" i="7"/>
  <c r="Z152" i="7"/>
  <c r="J155" i="7"/>
  <c r="L155" i="7" s="1"/>
  <c r="H152" i="7"/>
  <c r="J154" i="7"/>
  <c r="L154" i="7" s="1"/>
  <c r="K144" i="7"/>
  <c r="D144" i="7"/>
  <c r="H144" i="7"/>
  <c r="G144" i="7"/>
  <c r="X144" i="7"/>
  <c r="J142" i="7"/>
  <c r="L142" i="7" s="1"/>
  <c r="I144" i="7"/>
  <c r="AA144" i="7" s="1"/>
  <c r="J145" i="7"/>
  <c r="L145" i="7" s="1"/>
  <c r="B144" i="7"/>
  <c r="J143" i="7"/>
  <c r="L143" i="7" s="1"/>
  <c r="J146" i="7"/>
  <c r="L146" i="7" s="1"/>
  <c r="C144" i="7"/>
  <c r="J144" i="7"/>
  <c r="L144" i="7" s="1"/>
  <c r="Z144" i="7"/>
  <c r="I128" i="7"/>
  <c r="AA128" i="7" s="1"/>
  <c r="B128" i="7"/>
  <c r="J131" i="7"/>
  <c r="L131" i="7" s="1"/>
  <c r="K128" i="7"/>
  <c r="Z128" i="7"/>
  <c r="S128" i="7"/>
  <c r="D128" i="7"/>
  <c r="Y128" i="7"/>
  <c r="G128" i="7"/>
  <c r="H128" i="7"/>
  <c r="C128" i="7"/>
  <c r="X128" i="7"/>
  <c r="C120" i="7"/>
  <c r="J118" i="7"/>
  <c r="L118" i="7" s="1"/>
  <c r="Z120" i="7"/>
  <c r="G120" i="7"/>
  <c r="B120" i="7"/>
  <c r="Y120" i="7"/>
  <c r="J120" i="7"/>
  <c r="L120" i="7" s="1"/>
  <c r="J119" i="7"/>
  <c r="L119" i="7" s="1"/>
  <c r="K120" i="7"/>
  <c r="H120" i="7"/>
  <c r="J117" i="7"/>
  <c r="L117" i="7" s="1"/>
  <c r="D120" i="7"/>
  <c r="S120" i="7"/>
  <c r="Z112" i="7"/>
  <c r="H112" i="7"/>
  <c r="I112" i="7"/>
  <c r="AA112" i="7" s="1"/>
  <c r="K112" i="7"/>
  <c r="D112" i="7"/>
  <c r="C112" i="7"/>
  <c r="B112" i="7"/>
  <c r="Y112" i="7"/>
  <c r="B104" i="7"/>
  <c r="X104" i="7"/>
  <c r="Z104" i="7"/>
  <c r="J105" i="7"/>
  <c r="L105" i="7" s="1"/>
  <c r="C104" i="7"/>
  <c r="J104" i="7"/>
  <c r="L104" i="7" s="1"/>
  <c r="G104" i="7"/>
  <c r="J102" i="7"/>
  <c r="L102" i="7" s="1"/>
  <c r="H104" i="7"/>
  <c r="J106" i="7"/>
  <c r="L106" i="7" s="1"/>
  <c r="K104" i="7"/>
  <c r="Y104" i="7"/>
  <c r="G96" i="7"/>
  <c r="Z96" i="7"/>
  <c r="S96" i="7"/>
  <c r="C96" i="7"/>
  <c r="Y96" i="7"/>
  <c r="K96" i="7"/>
  <c r="J88" i="7"/>
  <c r="J90" i="7"/>
  <c r="L90" i="7" s="1"/>
  <c r="J91" i="7"/>
  <c r="K80" i="7"/>
  <c r="G80" i="7"/>
  <c r="X80" i="7"/>
  <c r="J80" i="7"/>
  <c r="L80" i="7" s="1"/>
  <c r="S80" i="7"/>
  <c r="C80" i="7"/>
  <c r="J79" i="7"/>
  <c r="L79" i="7" s="1"/>
  <c r="J78" i="7"/>
  <c r="L78" i="7" s="1"/>
  <c r="J77" i="7"/>
  <c r="L77" i="7" s="1"/>
  <c r="J81" i="7"/>
  <c r="L81" i="7" s="1"/>
  <c r="G72" i="7"/>
  <c r="Y72" i="7"/>
  <c r="K72" i="7"/>
  <c r="J73" i="7"/>
  <c r="L73" i="7" s="1"/>
  <c r="C72" i="7"/>
  <c r="H72" i="7"/>
  <c r="X72" i="7"/>
  <c r="I72" i="7"/>
  <c r="H64" i="7"/>
  <c r="C64" i="7"/>
  <c r="J63" i="7"/>
  <c r="L63" i="7" s="1"/>
  <c r="S64" i="7"/>
  <c r="J64" i="7"/>
  <c r="L64" i="7" s="1"/>
  <c r="J62" i="7"/>
  <c r="L62" i="7" s="1"/>
  <c r="K64" i="7"/>
  <c r="X64" i="7"/>
  <c r="G64" i="7"/>
  <c r="D64" i="7"/>
  <c r="J66" i="7"/>
  <c r="L66" i="7" s="1"/>
  <c r="Z64" i="7"/>
  <c r="B64" i="7"/>
  <c r="I56" i="7"/>
  <c r="C56" i="7"/>
  <c r="D56" i="7"/>
  <c r="Y56" i="7"/>
  <c r="J53" i="7"/>
  <c r="L53" i="7" s="1"/>
  <c r="S56" i="7"/>
  <c r="X56" i="7"/>
  <c r="G48" i="7"/>
  <c r="Z48" i="7"/>
  <c r="X48" i="7"/>
  <c r="K48" i="7"/>
  <c r="I48" i="7"/>
  <c r="B48" i="7"/>
  <c r="D48" i="7"/>
  <c r="S48" i="7"/>
  <c r="J48" i="7"/>
  <c r="L48" i="7" s="1"/>
  <c r="Y48" i="7"/>
  <c r="H48" i="7"/>
  <c r="J49" i="7"/>
  <c r="L49" i="7" s="1"/>
  <c r="J47" i="7"/>
  <c r="L47" i="7" s="1"/>
  <c r="J50" i="7"/>
  <c r="L50" i="7" s="1"/>
  <c r="J51" i="7"/>
  <c r="L51" i="7" s="1"/>
  <c r="B40" i="7"/>
  <c r="Z40" i="7"/>
  <c r="C40" i="7"/>
  <c r="H40" i="7"/>
  <c r="K40" i="7"/>
  <c r="D40" i="7"/>
  <c r="G40" i="7"/>
  <c r="S40" i="7"/>
  <c r="I40" i="7"/>
  <c r="B32" i="7"/>
  <c r="J36" i="7"/>
  <c r="J193" i="6"/>
  <c r="L193" i="6" s="1"/>
  <c r="D172" i="6"/>
  <c r="K146" i="6"/>
  <c r="I167" i="6"/>
  <c r="I60" i="6"/>
  <c r="Z112" i="6"/>
  <c r="G75" i="6"/>
  <c r="C92" i="6"/>
  <c r="C115" i="6"/>
  <c r="G193" i="6"/>
  <c r="J132" i="6"/>
  <c r="L132" i="6" s="1"/>
  <c r="K27" i="6"/>
  <c r="W36" i="6"/>
  <c r="AA36" i="6"/>
  <c r="K58" i="6"/>
  <c r="D189" i="5"/>
  <c r="B92" i="6"/>
  <c r="B61" i="6"/>
  <c r="Z201" i="6"/>
  <c r="J159" i="5"/>
  <c r="L159" i="5" s="1"/>
  <c r="AA64" i="7"/>
  <c r="W64" i="7"/>
  <c r="AA125" i="6"/>
  <c r="W125" i="6"/>
  <c r="H167" i="6"/>
  <c r="K99" i="6"/>
  <c r="I146" i="6"/>
  <c r="B72" i="6"/>
  <c r="B116" i="6"/>
  <c r="X58" i="6"/>
  <c r="C133" i="6"/>
  <c r="J21" i="6"/>
  <c r="L21" i="6" s="1"/>
  <c r="J182" i="6"/>
  <c r="L182" i="6" s="1"/>
  <c r="I172" i="6"/>
  <c r="X99" i="6"/>
  <c r="Y146" i="6"/>
  <c r="S72" i="6"/>
  <c r="I65" i="6"/>
  <c r="B58" i="6"/>
  <c r="Y133" i="6"/>
  <c r="I16" i="5"/>
  <c r="X160" i="6"/>
  <c r="Y172" i="6"/>
  <c r="J196" i="5"/>
  <c r="L196" i="5" s="1"/>
  <c r="AA74" i="5"/>
  <c r="AA62" i="5"/>
  <c r="W62" i="5"/>
  <c r="W42" i="5"/>
  <c r="AA42" i="5"/>
  <c r="L143" i="5"/>
  <c r="AA130" i="6"/>
  <c r="W130" i="6"/>
  <c r="AA106" i="7"/>
  <c r="W106" i="7"/>
  <c r="AA178" i="7"/>
  <c r="W178" i="7"/>
  <c r="AA48" i="6"/>
  <c r="W48" i="6"/>
  <c r="AA186" i="5"/>
  <c r="W36" i="7"/>
  <c r="AA29" i="5"/>
  <c r="W29" i="5"/>
  <c r="W81" i="6"/>
  <c r="AA81" i="6"/>
  <c r="W102" i="6"/>
  <c r="AA133" i="7"/>
  <c r="W133" i="7"/>
  <c r="AA130" i="5"/>
  <c r="AA47" i="5"/>
  <c r="AA74" i="7"/>
  <c r="AA95" i="7"/>
  <c r="W18" i="5"/>
  <c r="J156" i="6"/>
  <c r="J26" i="5"/>
  <c r="L26" i="5" s="1"/>
  <c r="J201" i="5"/>
  <c r="Y32" i="7"/>
  <c r="Z32" i="7"/>
  <c r="J34" i="7"/>
  <c r="S32" i="7"/>
  <c r="X32" i="7"/>
  <c r="J33" i="7"/>
  <c r="C32" i="7"/>
  <c r="J35" i="7"/>
  <c r="J32" i="7"/>
  <c r="S24" i="7"/>
  <c r="J25" i="7"/>
  <c r="L25" i="7" s="1"/>
  <c r="J22" i="7"/>
  <c r="L22" i="7" s="1"/>
  <c r="G24" i="7"/>
  <c r="B24" i="7"/>
  <c r="Z24" i="7"/>
  <c r="J26" i="7"/>
  <c r="L26" i="7" s="1"/>
  <c r="J24" i="7"/>
  <c r="L24" i="7" s="1"/>
  <c r="Z16" i="7"/>
  <c r="Y16" i="7"/>
  <c r="J15" i="7"/>
  <c r="J16" i="7"/>
  <c r="J12" i="7"/>
  <c r="J13" i="7"/>
  <c r="J14" i="7"/>
  <c r="B153" i="6"/>
  <c r="G12" i="6"/>
  <c r="B46" i="7"/>
  <c r="J44" i="7"/>
  <c r="Y46" i="7"/>
  <c r="J43" i="7"/>
  <c r="J42" i="7"/>
  <c r="D46" i="7"/>
  <c r="S46" i="7"/>
  <c r="I46" i="7"/>
  <c r="C46" i="7"/>
  <c r="Z46" i="7"/>
  <c r="J39" i="7"/>
  <c r="J37" i="7"/>
  <c r="S38" i="7"/>
  <c r="J38" i="7"/>
  <c r="J41" i="7"/>
  <c r="J40" i="7"/>
  <c r="AA164" i="7"/>
  <c r="W164" i="7"/>
  <c r="G53" i="7"/>
  <c r="K53" i="7"/>
  <c r="Z53" i="7"/>
  <c r="C53" i="7"/>
  <c r="Y53" i="7"/>
  <c r="I53" i="7"/>
  <c r="J55" i="7"/>
  <c r="L55" i="7" s="1"/>
  <c r="J54" i="7"/>
  <c r="L54" i="7" s="1"/>
  <c r="X53" i="7"/>
  <c r="J52" i="7"/>
  <c r="L52" i="7" s="1"/>
  <c r="B53" i="7"/>
  <c r="S53" i="7"/>
  <c r="J56" i="7"/>
  <c r="L56" i="7" s="1"/>
  <c r="C12" i="6"/>
  <c r="Y12" i="6"/>
  <c r="H12" i="6"/>
  <c r="I12" i="6"/>
  <c r="K12" i="6"/>
  <c r="X12" i="6"/>
  <c r="S12" i="6"/>
  <c r="J15" i="6"/>
  <c r="L15" i="6" s="1"/>
  <c r="D12" i="6"/>
  <c r="X205" i="6"/>
  <c r="C205" i="6"/>
  <c r="J204" i="6"/>
  <c r="L204" i="6" s="1"/>
  <c r="Z205" i="6"/>
  <c r="H205" i="6"/>
  <c r="J202" i="6"/>
  <c r="L202" i="6" s="1"/>
  <c r="J203" i="6"/>
  <c r="L203" i="6" s="1"/>
  <c r="K205" i="6"/>
  <c r="I205" i="6"/>
  <c r="Y205" i="6"/>
  <c r="B205" i="6"/>
  <c r="B158" i="6"/>
  <c r="Z158" i="6"/>
  <c r="K158" i="6"/>
  <c r="I158" i="6"/>
  <c r="C158" i="6"/>
  <c r="D158" i="6"/>
  <c r="Y158" i="6"/>
  <c r="H158" i="6"/>
  <c r="S158" i="6"/>
  <c r="Y139" i="6"/>
  <c r="K139" i="6"/>
  <c r="G139" i="6"/>
  <c r="B139" i="6"/>
  <c r="J139" i="6"/>
  <c r="L139" i="6" s="1"/>
  <c r="S139" i="6"/>
  <c r="D139" i="6"/>
  <c r="I139" i="6"/>
  <c r="H153" i="6"/>
  <c r="J152" i="6"/>
  <c r="I153" i="6"/>
  <c r="J154" i="6"/>
  <c r="X153" i="6"/>
  <c r="Y153" i="6"/>
  <c r="C153" i="6"/>
  <c r="G153" i="6"/>
  <c r="D153" i="6"/>
  <c r="J153" i="6"/>
  <c r="G113" i="6"/>
  <c r="J112" i="6"/>
  <c r="J113" i="6"/>
  <c r="J115" i="6"/>
  <c r="X73" i="6"/>
  <c r="G73" i="6"/>
  <c r="J76" i="6"/>
  <c r="L76" i="6" s="1"/>
  <c r="I73" i="6"/>
  <c r="S73" i="6"/>
  <c r="J73" i="6"/>
  <c r="L73" i="6" s="1"/>
  <c r="Z73" i="6"/>
  <c r="D73" i="6"/>
  <c r="J74" i="6"/>
  <c r="L74" i="6" s="1"/>
  <c r="K73" i="6"/>
  <c r="J72" i="6"/>
  <c r="L72" i="6" s="1"/>
  <c r="Y73" i="6"/>
  <c r="C73" i="6"/>
  <c r="B73" i="6"/>
  <c r="C187" i="6"/>
  <c r="D187" i="6"/>
  <c r="Z187" i="6"/>
  <c r="X187" i="6"/>
  <c r="K187" i="6"/>
  <c r="I187" i="6"/>
  <c r="S187" i="6"/>
  <c r="Y187" i="6"/>
  <c r="G187" i="6"/>
  <c r="Z176" i="6"/>
  <c r="K176" i="6"/>
  <c r="Y176" i="6"/>
  <c r="C176" i="6"/>
  <c r="I176" i="6"/>
  <c r="B176" i="6"/>
  <c r="H176" i="6"/>
  <c r="X176" i="6"/>
  <c r="G176" i="6"/>
  <c r="Z87" i="6"/>
  <c r="B87" i="6"/>
  <c r="J89" i="6"/>
  <c r="L89" i="6" s="1"/>
  <c r="C87" i="6"/>
  <c r="G87" i="6"/>
  <c r="J87" i="6"/>
  <c r="L87" i="6" s="1"/>
  <c r="Y87" i="6"/>
  <c r="X87" i="6"/>
  <c r="H87" i="6"/>
  <c r="S87" i="6"/>
  <c r="K87" i="6"/>
  <c r="Y157" i="6"/>
  <c r="X157" i="6"/>
  <c r="D157" i="6"/>
  <c r="Z157" i="6"/>
  <c r="I157" i="6"/>
  <c r="J161" i="6"/>
  <c r="L161" i="6" s="1"/>
  <c r="S157" i="6"/>
  <c r="K157" i="6"/>
  <c r="G157" i="6"/>
  <c r="S166" i="6"/>
  <c r="Y166" i="6"/>
  <c r="X166" i="6"/>
  <c r="J163" i="6"/>
  <c r="L163" i="6" s="1"/>
  <c r="G166" i="6"/>
  <c r="I166" i="6"/>
  <c r="H166" i="6"/>
  <c r="C166" i="6"/>
  <c r="G174" i="6"/>
  <c r="S174" i="6"/>
  <c r="K174" i="6"/>
  <c r="C174" i="6"/>
  <c r="Y174" i="6"/>
  <c r="H174" i="6"/>
  <c r="H123" i="6"/>
  <c r="J125" i="6"/>
  <c r="L125" i="6" s="1"/>
  <c r="J123" i="6"/>
  <c r="L123" i="6" s="1"/>
  <c r="X123" i="6"/>
  <c r="Z123" i="6"/>
  <c r="D123" i="6"/>
  <c r="J122" i="6"/>
  <c r="L122" i="6" s="1"/>
  <c r="C123" i="6"/>
  <c r="J126" i="6"/>
  <c r="L126" i="6" s="1"/>
  <c r="B123" i="6"/>
  <c r="Y123" i="6"/>
  <c r="S123" i="6"/>
  <c r="J124" i="6"/>
  <c r="L124" i="6" s="1"/>
  <c r="K123" i="6"/>
  <c r="I123" i="6"/>
  <c r="G123" i="6"/>
  <c r="J192" i="6"/>
  <c r="L192" i="6" s="1"/>
  <c r="B194" i="6"/>
  <c r="D194" i="6"/>
  <c r="X194" i="6"/>
  <c r="S194" i="6"/>
  <c r="I194" i="6"/>
  <c r="Y194" i="6"/>
  <c r="K194" i="6"/>
  <c r="C194" i="6"/>
  <c r="Z194" i="6"/>
  <c r="G194" i="6"/>
  <c r="J196" i="6"/>
  <c r="L196" i="6" s="1"/>
  <c r="I85" i="6"/>
  <c r="AA85" i="6" s="1"/>
  <c r="J85" i="6"/>
  <c r="L85" i="6" s="1"/>
  <c r="S85" i="6"/>
  <c r="X85" i="6"/>
  <c r="J84" i="6"/>
  <c r="L84" i="6" s="1"/>
  <c r="J86" i="6"/>
  <c r="L86" i="6" s="1"/>
  <c r="Y85" i="6"/>
  <c r="Z85" i="6"/>
  <c r="J82" i="6"/>
  <c r="L82" i="6" s="1"/>
  <c r="G85" i="6"/>
  <c r="K85" i="6"/>
  <c r="D85" i="6"/>
  <c r="B85" i="6"/>
  <c r="B24" i="6"/>
  <c r="H24" i="6"/>
  <c r="I24" i="6"/>
  <c r="D24" i="6"/>
  <c r="S24" i="6"/>
  <c r="K24" i="6"/>
  <c r="G24" i="6"/>
  <c r="J23" i="6"/>
  <c r="L23" i="6" s="1"/>
  <c r="C42" i="6"/>
  <c r="I42" i="6"/>
  <c r="H42" i="6"/>
  <c r="D42" i="6"/>
  <c r="Z42" i="6"/>
  <c r="K42" i="6"/>
  <c r="K34" i="6"/>
  <c r="J34" i="6"/>
  <c r="L34" i="6" s="1"/>
  <c r="I34" i="6"/>
  <c r="B34" i="6"/>
  <c r="C34" i="6"/>
  <c r="J32" i="6"/>
  <c r="L32" i="6" s="1"/>
  <c r="Y34" i="6"/>
  <c r="Z34" i="6"/>
  <c r="G34" i="6"/>
  <c r="J50" i="6"/>
  <c r="J47" i="6"/>
  <c r="C49" i="6"/>
  <c r="J51" i="6"/>
  <c r="G168" i="6"/>
  <c r="Y168" i="6"/>
  <c r="S168" i="6"/>
  <c r="I168" i="6"/>
  <c r="K168" i="6"/>
  <c r="C168" i="6"/>
  <c r="D168" i="6"/>
  <c r="I142" i="6"/>
  <c r="Y142" i="6"/>
  <c r="B142" i="6"/>
  <c r="X54" i="6"/>
  <c r="C54" i="6"/>
  <c r="D54" i="6"/>
  <c r="I54" i="6"/>
  <c r="J61" i="6"/>
  <c r="J57" i="6"/>
  <c r="J60" i="6"/>
  <c r="J59" i="6"/>
  <c r="S66" i="5"/>
  <c r="H66" i="5"/>
  <c r="C66" i="5"/>
  <c r="G66" i="5"/>
  <c r="I66" i="5"/>
  <c r="B66" i="5"/>
  <c r="Y66" i="5"/>
  <c r="K66" i="5"/>
  <c r="X66" i="5"/>
  <c r="D26" i="5"/>
  <c r="G26" i="5"/>
  <c r="B26" i="5"/>
  <c r="Y26" i="5"/>
  <c r="Z26" i="5"/>
  <c r="S26" i="5"/>
  <c r="I26" i="5"/>
  <c r="H26" i="5"/>
  <c r="X26" i="5"/>
  <c r="S73" i="5"/>
  <c r="Z73" i="5"/>
  <c r="X73" i="5"/>
  <c r="C73" i="5"/>
  <c r="H73" i="5"/>
  <c r="S135" i="5"/>
  <c r="J132" i="5"/>
  <c r="L132" i="5" s="1"/>
  <c r="X135" i="5"/>
  <c r="H135" i="5"/>
  <c r="D135" i="5"/>
  <c r="Z135" i="5"/>
  <c r="Y135" i="5"/>
  <c r="G135" i="5"/>
  <c r="I135" i="5"/>
  <c r="K135" i="5"/>
  <c r="I79" i="5"/>
  <c r="C79" i="5"/>
  <c r="H79" i="5"/>
  <c r="S79" i="5"/>
  <c r="B79" i="5"/>
  <c r="D79" i="5"/>
  <c r="X79" i="5"/>
  <c r="Y79" i="5"/>
  <c r="Z79" i="5"/>
  <c r="G79" i="5"/>
  <c r="X122" i="5"/>
  <c r="I122" i="5"/>
  <c r="J123" i="5"/>
  <c r="L123" i="5" s="1"/>
  <c r="J122" i="5"/>
  <c r="L122" i="5" s="1"/>
  <c r="G122" i="5"/>
  <c r="Y122" i="5"/>
  <c r="B122" i="5"/>
  <c r="S122" i="5"/>
  <c r="J125" i="5"/>
  <c r="L125" i="5" s="1"/>
  <c r="I100" i="5"/>
  <c r="D100" i="5"/>
  <c r="B100" i="5"/>
  <c r="H100" i="5"/>
  <c r="Y100" i="5"/>
  <c r="Z100" i="5"/>
  <c r="S100" i="5"/>
  <c r="J101" i="5"/>
  <c r="L101" i="5" s="1"/>
  <c r="J98" i="5"/>
  <c r="L98" i="5" s="1"/>
  <c r="J100" i="5"/>
  <c r="L100" i="5" s="1"/>
  <c r="J99" i="5"/>
  <c r="L99" i="5" s="1"/>
  <c r="K100" i="5"/>
  <c r="J97" i="5"/>
  <c r="L97" i="5" s="1"/>
  <c r="G100" i="5"/>
  <c r="J24" i="5"/>
  <c r="L24" i="5" s="1"/>
  <c r="C22" i="5"/>
  <c r="H22" i="5"/>
  <c r="X22" i="5"/>
  <c r="I22" i="5"/>
  <c r="J23" i="5"/>
  <c r="L23" i="5" s="1"/>
  <c r="K22" i="5"/>
  <c r="Z22" i="5"/>
  <c r="B22" i="5"/>
  <c r="J25" i="5"/>
  <c r="L25" i="5" s="1"/>
  <c r="J22" i="5"/>
  <c r="L22" i="5" s="1"/>
  <c r="Y22" i="5"/>
  <c r="G22" i="5"/>
  <c r="D14" i="5"/>
  <c r="S14" i="5"/>
  <c r="Y14" i="5"/>
  <c r="I14" i="5"/>
  <c r="X14" i="5"/>
  <c r="B14" i="5"/>
  <c r="Z14" i="5"/>
  <c r="G14" i="5"/>
  <c r="K14" i="5"/>
  <c r="X43" i="5"/>
  <c r="C43" i="5"/>
  <c r="Y43" i="5"/>
  <c r="D43" i="5"/>
  <c r="I43" i="5"/>
  <c r="J43" i="5"/>
  <c r="J44" i="5"/>
  <c r="J45" i="5"/>
  <c r="B43" i="5"/>
  <c r="Z43" i="5"/>
  <c r="H43" i="5"/>
  <c r="J46" i="5"/>
  <c r="S43" i="5"/>
  <c r="J42" i="5"/>
  <c r="G43" i="5"/>
  <c r="K179" i="5"/>
  <c r="J177" i="5"/>
  <c r="L177" i="5" s="1"/>
  <c r="J180" i="5"/>
  <c r="L180" i="5" s="1"/>
  <c r="J178" i="5"/>
  <c r="L178" i="5" s="1"/>
  <c r="H179" i="5"/>
  <c r="C56" i="5"/>
  <c r="I56" i="5"/>
  <c r="I65" i="5"/>
  <c r="J63" i="5"/>
  <c r="L63" i="5" s="1"/>
  <c r="J62" i="5"/>
  <c r="L62" i="5" s="1"/>
  <c r="C23" i="5"/>
  <c r="I23" i="5"/>
  <c r="X87" i="5"/>
  <c r="B87" i="5"/>
  <c r="J49" i="5"/>
  <c r="J48" i="5"/>
  <c r="Z48" i="5"/>
  <c r="I76" i="5"/>
  <c r="X76" i="5"/>
  <c r="D151" i="5"/>
  <c r="H151" i="5"/>
  <c r="X151" i="5"/>
  <c r="J151" i="5"/>
  <c r="L151" i="5" s="1"/>
  <c r="K67" i="5"/>
  <c r="C67" i="5"/>
  <c r="X67" i="5"/>
  <c r="J69" i="5"/>
  <c r="L69" i="5" s="1"/>
  <c r="J67" i="5"/>
  <c r="L67" i="5" s="1"/>
  <c r="J71" i="5"/>
  <c r="L71" i="5" s="1"/>
  <c r="J155" i="5"/>
  <c r="L155" i="5" s="1"/>
  <c r="C153" i="5"/>
  <c r="S153" i="5"/>
  <c r="S204" i="7"/>
  <c r="J202" i="7"/>
  <c r="L202" i="7" s="1"/>
  <c r="B204" i="7"/>
  <c r="J203" i="7"/>
  <c r="L203" i="7" s="1"/>
  <c r="Y204" i="7"/>
  <c r="H204" i="7"/>
  <c r="G204" i="7"/>
  <c r="J204" i="7"/>
  <c r="L204" i="7" s="1"/>
  <c r="I204" i="7"/>
  <c r="X196" i="7"/>
  <c r="J192" i="7"/>
  <c r="H196" i="7"/>
  <c r="C196" i="7"/>
  <c r="J196" i="7"/>
  <c r="B196" i="7"/>
  <c r="J193" i="7"/>
  <c r="Z196" i="7"/>
  <c r="D196" i="7"/>
  <c r="J195" i="7"/>
  <c r="Y188" i="7"/>
  <c r="C188" i="7"/>
  <c r="H188" i="7"/>
  <c r="K188" i="7"/>
  <c r="J187" i="7"/>
  <c r="L187" i="7" s="1"/>
  <c r="G188" i="7"/>
  <c r="Z188" i="7"/>
  <c r="D188" i="7"/>
  <c r="S188" i="7"/>
  <c r="I188" i="7"/>
  <c r="J189" i="7"/>
  <c r="L189" i="7" s="1"/>
  <c r="J191" i="7"/>
  <c r="L191" i="7" s="1"/>
  <c r="C180" i="7"/>
  <c r="H180" i="7"/>
  <c r="S180" i="7"/>
  <c r="G180" i="7"/>
  <c r="I180" i="7"/>
  <c r="D180" i="7"/>
  <c r="X180" i="7"/>
  <c r="J177" i="7"/>
  <c r="L177" i="7" s="1"/>
  <c r="Z180" i="7"/>
  <c r="B180" i="7"/>
  <c r="J178" i="7"/>
  <c r="L178" i="7" s="1"/>
  <c r="K180" i="7"/>
  <c r="J179" i="7"/>
  <c r="L179" i="7" s="1"/>
  <c r="I172" i="7"/>
  <c r="B172" i="7"/>
  <c r="G172" i="7"/>
  <c r="J174" i="7"/>
  <c r="L174" i="7" s="1"/>
  <c r="Y172" i="7"/>
  <c r="J176" i="7"/>
  <c r="L176" i="7" s="1"/>
  <c r="Z172" i="7"/>
  <c r="J173" i="7"/>
  <c r="L173" i="7" s="1"/>
  <c r="X172" i="7"/>
  <c r="J175" i="7"/>
  <c r="L175" i="7" s="1"/>
  <c r="K172" i="7"/>
  <c r="S164" i="7"/>
  <c r="Y164" i="7"/>
  <c r="J164" i="7"/>
  <c r="L164" i="7" s="1"/>
  <c r="K164" i="7"/>
  <c r="J166" i="7"/>
  <c r="L166" i="7" s="1"/>
  <c r="Z164" i="7"/>
  <c r="X164" i="7"/>
  <c r="J162" i="7"/>
  <c r="L162" i="7" s="1"/>
  <c r="C164" i="7"/>
  <c r="D164" i="7"/>
  <c r="B164" i="7"/>
  <c r="J163" i="7"/>
  <c r="L163" i="7" s="1"/>
  <c r="J165" i="7"/>
  <c r="L165" i="7" s="1"/>
  <c r="G164" i="7"/>
  <c r="H164" i="7"/>
  <c r="J152" i="7"/>
  <c r="L152" i="7" s="1"/>
  <c r="S156" i="7"/>
  <c r="J156" i="7"/>
  <c r="L156" i="7" s="1"/>
  <c r="J153" i="7"/>
  <c r="L153" i="7" s="1"/>
  <c r="J147" i="7"/>
  <c r="L147" i="7" s="1"/>
  <c r="J148" i="7"/>
  <c r="L148" i="7" s="1"/>
  <c r="D140" i="7"/>
  <c r="I140" i="7"/>
  <c r="J141" i="7"/>
  <c r="Y140" i="7"/>
  <c r="J137" i="7"/>
  <c r="Z140" i="7"/>
  <c r="C140" i="7"/>
  <c r="X140" i="7"/>
  <c r="S140" i="7"/>
  <c r="J139" i="7"/>
  <c r="J138" i="7"/>
  <c r="Z132" i="7"/>
  <c r="B132" i="7"/>
  <c r="I132" i="7"/>
  <c r="S132" i="7"/>
  <c r="Y132" i="7"/>
  <c r="X132" i="7"/>
  <c r="K132" i="7"/>
  <c r="J136" i="7"/>
  <c r="L136" i="7" s="1"/>
  <c r="J133" i="7"/>
  <c r="L133" i="7" s="1"/>
  <c r="K124" i="7"/>
  <c r="S124" i="7"/>
  <c r="J123" i="7"/>
  <c r="L123" i="7" s="1"/>
  <c r="Y124" i="7"/>
  <c r="J124" i="7"/>
  <c r="L124" i="7" s="1"/>
  <c r="X124" i="7"/>
  <c r="G124" i="7"/>
  <c r="J126" i="7"/>
  <c r="L126" i="7" s="1"/>
  <c r="J113" i="7"/>
  <c r="L113" i="7" s="1"/>
  <c r="J114" i="7"/>
  <c r="L114" i="7" s="1"/>
  <c r="J115" i="7"/>
  <c r="L115" i="7" s="1"/>
  <c r="H116" i="7"/>
  <c r="J112" i="7"/>
  <c r="L112" i="7" s="1"/>
  <c r="J111" i="7"/>
  <c r="L111" i="7" s="1"/>
  <c r="J108" i="7"/>
  <c r="L108" i="7" s="1"/>
  <c r="G108" i="7"/>
  <c r="J107" i="7"/>
  <c r="L107" i="7" s="1"/>
  <c r="Z100" i="7"/>
  <c r="J100" i="7"/>
  <c r="L100" i="7" s="1"/>
  <c r="D100" i="7"/>
  <c r="K100" i="7"/>
  <c r="J99" i="7"/>
  <c r="L99" i="7" s="1"/>
  <c r="Y100" i="7"/>
  <c r="G100" i="7"/>
  <c r="J97" i="7"/>
  <c r="L97" i="7" s="1"/>
  <c r="Z92" i="7"/>
  <c r="X92" i="7"/>
  <c r="J95" i="7"/>
  <c r="L95" i="7" s="1"/>
  <c r="B92" i="7"/>
  <c r="J93" i="7"/>
  <c r="L93" i="7" s="1"/>
  <c r="J94" i="7"/>
  <c r="L94" i="7" s="1"/>
  <c r="H92" i="7"/>
  <c r="K92" i="7"/>
  <c r="I92" i="7"/>
  <c r="J96" i="7"/>
  <c r="L96" i="7" s="1"/>
  <c r="S92" i="7"/>
  <c r="J92" i="7"/>
  <c r="L92" i="7" s="1"/>
  <c r="Y92" i="7"/>
  <c r="Z84" i="7"/>
  <c r="I84" i="7"/>
  <c r="B84" i="7"/>
  <c r="H84" i="7"/>
  <c r="C84" i="7"/>
  <c r="X84" i="7"/>
  <c r="Y84" i="7"/>
  <c r="J85" i="7"/>
  <c r="L85" i="7" s="1"/>
  <c r="J86" i="7"/>
  <c r="L86" i="7" s="1"/>
  <c r="J84" i="7"/>
  <c r="L84" i="7" s="1"/>
  <c r="K84" i="7"/>
  <c r="J82" i="7"/>
  <c r="L82" i="7" s="1"/>
  <c r="J74" i="7"/>
  <c r="L74" i="7" s="1"/>
  <c r="J76" i="7"/>
  <c r="L76" i="7" s="1"/>
  <c r="J75" i="7"/>
  <c r="L75" i="7" s="1"/>
  <c r="Z68" i="7"/>
  <c r="J70" i="7"/>
  <c r="L70" i="7" s="1"/>
  <c r="K68" i="7"/>
  <c r="D68" i="7"/>
  <c r="J68" i="7"/>
  <c r="L68" i="7" s="1"/>
  <c r="B68" i="7"/>
  <c r="X68" i="7"/>
  <c r="J67" i="7"/>
  <c r="L67" i="7" s="1"/>
  <c r="S68" i="7"/>
  <c r="G68" i="7"/>
  <c r="J71" i="7"/>
  <c r="L71" i="7" s="1"/>
  <c r="I68" i="7"/>
  <c r="S60" i="7"/>
  <c r="D60" i="7"/>
  <c r="J57" i="7"/>
  <c r="L57" i="7" s="1"/>
  <c r="J60" i="7"/>
  <c r="L60" i="7" s="1"/>
  <c r="G60" i="7"/>
  <c r="K60" i="7"/>
  <c r="I60" i="7"/>
  <c r="J61" i="7"/>
  <c r="L61" i="7" s="1"/>
  <c r="C60" i="7"/>
  <c r="H60" i="7"/>
  <c r="X60" i="7"/>
  <c r="B60" i="7"/>
  <c r="Z168" i="6"/>
  <c r="X24" i="6"/>
  <c r="C85" i="6"/>
  <c r="J18" i="6"/>
  <c r="AA195" i="7"/>
  <c r="W195" i="7"/>
  <c r="AA30" i="7"/>
  <c r="W30" i="7"/>
  <c r="J26" i="6"/>
  <c r="J45" i="7"/>
  <c r="X111" i="6"/>
  <c r="D111" i="6"/>
  <c r="Y111" i="6"/>
  <c r="S193" i="6"/>
  <c r="C193" i="6"/>
  <c r="Y89" i="6"/>
  <c r="B89" i="6"/>
  <c r="Z89" i="6"/>
  <c r="S89" i="6"/>
  <c r="G102" i="6"/>
  <c r="K102" i="6"/>
  <c r="H102" i="6"/>
  <c r="Z44" i="6"/>
  <c r="H44" i="6"/>
  <c r="H107" i="6"/>
  <c r="B107" i="6"/>
  <c r="K107" i="6"/>
  <c r="D107" i="6"/>
  <c r="I107" i="6"/>
  <c r="Z107" i="6"/>
  <c r="I59" i="6"/>
  <c r="D59" i="6"/>
  <c r="Y59" i="6"/>
  <c r="S59" i="6"/>
  <c r="S123" i="5"/>
  <c r="H123" i="5"/>
  <c r="J124" i="5"/>
  <c r="L124" i="5" s="1"/>
  <c r="K123" i="5"/>
  <c r="Z123" i="5"/>
  <c r="J126" i="5"/>
  <c r="L126" i="5" s="1"/>
  <c r="Y123" i="5"/>
  <c r="H102" i="7"/>
  <c r="Z102" i="7"/>
  <c r="Y102" i="7"/>
  <c r="J103" i="7"/>
  <c r="B88" i="7"/>
  <c r="I88" i="7"/>
  <c r="Y88" i="7"/>
  <c r="J89" i="7"/>
  <c r="S88" i="7"/>
  <c r="X88" i="7"/>
  <c r="C88" i="7"/>
  <c r="G88" i="7"/>
  <c r="Z88" i="7"/>
  <c r="Z59" i="7"/>
  <c r="G59" i="7"/>
  <c r="C59" i="7"/>
  <c r="K59" i="7"/>
  <c r="B59" i="7"/>
  <c r="H59" i="7"/>
  <c r="Y59" i="7"/>
  <c r="S59" i="7"/>
  <c r="J59" i="7"/>
  <c r="L59" i="7" s="1"/>
  <c r="B31" i="7"/>
  <c r="K31" i="7"/>
  <c r="I31" i="7"/>
  <c r="C31" i="7"/>
  <c r="J29" i="7"/>
  <c r="L29" i="7" s="1"/>
  <c r="D31" i="7"/>
  <c r="H31" i="7"/>
  <c r="X31" i="7"/>
  <c r="S31" i="7"/>
  <c r="Y31" i="7"/>
  <c r="G31" i="7"/>
  <c r="Y165" i="5"/>
  <c r="K165" i="5"/>
  <c r="X165" i="5"/>
  <c r="S165" i="5"/>
  <c r="C165" i="5"/>
  <c r="H165" i="5"/>
  <c r="D165" i="5"/>
  <c r="B165" i="5"/>
  <c r="G165" i="5"/>
  <c r="S174" i="5"/>
  <c r="J172" i="5"/>
  <c r="Y174" i="5"/>
  <c r="J173" i="5"/>
  <c r="J176" i="5"/>
  <c r="J174" i="5"/>
  <c r="S175" i="7"/>
  <c r="C175" i="7"/>
  <c r="B175" i="7"/>
  <c r="K175" i="7"/>
  <c r="G175" i="7"/>
  <c r="Y175" i="7"/>
  <c r="H175" i="7"/>
  <c r="X175" i="7"/>
  <c r="D175" i="7"/>
  <c r="I175" i="7"/>
  <c r="W145" i="7"/>
  <c r="AA145" i="7"/>
  <c r="S116" i="7"/>
  <c r="C116" i="7"/>
  <c r="G116" i="7"/>
  <c r="K116" i="7"/>
  <c r="Z116" i="7"/>
  <c r="Y108" i="7"/>
  <c r="S108" i="7"/>
  <c r="I108" i="7"/>
  <c r="K108" i="7"/>
  <c r="H108" i="7"/>
  <c r="B108" i="7"/>
  <c r="Z108" i="7"/>
  <c r="C108" i="7"/>
  <c r="X108" i="7"/>
  <c r="D108" i="7"/>
  <c r="C96" i="6"/>
  <c r="H96" i="6"/>
  <c r="J92" i="6"/>
  <c r="L92" i="6" s="1"/>
  <c r="X96" i="6"/>
  <c r="K96" i="6"/>
  <c r="D96" i="6"/>
  <c r="G96" i="6"/>
  <c r="J96" i="6"/>
  <c r="L96" i="6" s="1"/>
  <c r="J95" i="6"/>
  <c r="L95" i="6" s="1"/>
  <c r="S96" i="6"/>
  <c r="J94" i="6"/>
  <c r="L94" i="6" s="1"/>
  <c r="Y96" i="6"/>
  <c r="H52" i="6"/>
  <c r="Z52" i="6"/>
  <c r="C52" i="6"/>
  <c r="X52" i="6"/>
  <c r="S52" i="6"/>
  <c r="K52" i="6"/>
  <c r="B52" i="6"/>
  <c r="G52" i="6"/>
  <c r="Y52" i="6"/>
  <c r="S88" i="6"/>
  <c r="D88" i="6"/>
  <c r="Y88" i="6"/>
  <c r="Y27" i="5"/>
  <c r="G27" i="5"/>
  <c r="S27" i="5"/>
  <c r="J28" i="5"/>
  <c r="L28" i="5" s="1"/>
  <c r="B27" i="5"/>
  <c r="C27" i="5"/>
  <c r="K27" i="5"/>
  <c r="I27" i="5"/>
  <c r="J27" i="5"/>
  <c r="L27" i="5" s="1"/>
  <c r="H27" i="5"/>
  <c r="J30" i="5"/>
  <c r="L30" i="5" s="1"/>
  <c r="Z27" i="5"/>
  <c r="S120" i="5"/>
  <c r="G120" i="5"/>
  <c r="Y120" i="5"/>
  <c r="B120" i="5"/>
  <c r="S127" i="5"/>
  <c r="C127" i="5"/>
  <c r="D127" i="5"/>
  <c r="K127" i="5"/>
  <c r="Z127" i="5"/>
  <c r="J129" i="5"/>
  <c r="L129" i="5" s="1"/>
  <c r="Y127" i="5"/>
  <c r="I127" i="5"/>
  <c r="X127" i="5"/>
  <c r="H127" i="5"/>
  <c r="J131" i="5"/>
  <c r="L131" i="5" s="1"/>
  <c r="B127" i="5"/>
  <c r="G182" i="7"/>
  <c r="B182" i="7"/>
  <c r="J184" i="7"/>
  <c r="X182" i="7"/>
  <c r="G65" i="7"/>
  <c r="D65" i="7"/>
  <c r="K65" i="7"/>
  <c r="Z65" i="7"/>
  <c r="S65" i="7"/>
  <c r="J65" i="7"/>
  <c r="L65" i="7" s="1"/>
  <c r="I65" i="7"/>
  <c r="Y65" i="7"/>
  <c r="X65" i="7"/>
  <c r="H157" i="6"/>
  <c r="C157" i="6"/>
  <c r="J159" i="6"/>
  <c r="B157" i="6"/>
  <c r="J157" i="6"/>
  <c r="D166" i="6"/>
  <c r="Z166" i="6"/>
  <c r="Y130" i="6"/>
  <c r="H130" i="6"/>
  <c r="I129" i="6"/>
  <c r="J128" i="6"/>
  <c r="B129" i="6"/>
  <c r="I150" i="5"/>
  <c r="Z150" i="5"/>
  <c r="S166" i="5"/>
  <c r="H166" i="5"/>
  <c r="B166" i="5"/>
  <c r="K166" i="5"/>
  <c r="Y166" i="5"/>
  <c r="D166" i="5"/>
  <c r="I166" i="5"/>
  <c r="G166" i="5"/>
  <c r="C166" i="5"/>
  <c r="G136" i="7"/>
  <c r="Z136" i="7"/>
  <c r="S136" i="7"/>
  <c r="D136" i="7"/>
  <c r="I136" i="7"/>
  <c r="J134" i="7"/>
  <c r="L134" i="7" s="1"/>
  <c r="K136" i="7"/>
  <c r="X136" i="7"/>
  <c r="B136" i="7"/>
  <c r="C136" i="7"/>
  <c r="H136" i="7"/>
  <c r="J135" i="7"/>
  <c r="L135" i="7" s="1"/>
  <c r="W189" i="7"/>
  <c r="AA189" i="7"/>
  <c r="I51" i="6"/>
  <c r="J48" i="6"/>
  <c r="J49" i="6"/>
  <c r="J163" i="5"/>
  <c r="L163" i="5" s="1"/>
  <c r="J164" i="5"/>
  <c r="L164" i="5" s="1"/>
  <c r="J166" i="5"/>
  <c r="L166" i="5" s="1"/>
  <c r="Y164" i="5"/>
  <c r="J165" i="5"/>
  <c r="L165" i="5" s="1"/>
  <c r="D164" i="5"/>
  <c r="G187" i="7"/>
  <c r="S187" i="7"/>
  <c r="J190" i="7"/>
  <c r="X187" i="7"/>
  <c r="C187" i="7"/>
  <c r="B187" i="7"/>
  <c r="H187" i="7"/>
  <c r="D187" i="7"/>
  <c r="D58" i="6"/>
  <c r="Y58" i="6"/>
  <c r="C58" i="6"/>
  <c r="Y206" i="5"/>
  <c r="Z206" i="5"/>
  <c r="G206" i="5"/>
  <c r="X206" i="5"/>
  <c r="B206" i="5"/>
  <c r="J203" i="5"/>
  <c r="L203" i="5" s="1"/>
  <c r="K206" i="5"/>
  <c r="J205" i="5"/>
  <c r="L205" i="5" s="1"/>
  <c r="I206" i="5"/>
  <c r="C206" i="5"/>
  <c r="J206" i="5"/>
  <c r="L206" i="5" s="1"/>
  <c r="D206" i="5"/>
  <c r="H206" i="5"/>
  <c r="S206" i="5"/>
  <c r="Y205" i="7"/>
  <c r="B205" i="7"/>
  <c r="S205" i="7"/>
  <c r="K205" i="7"/>
  <c r="D205" i="7"/>
  <c r="X205" i="7"/>
  <c r="Z205" i="7"/>
  <c r="C205" i="7"/>
  <c r="I142" i="7"/>
  <c r="H142" i="7"/>
  <c r="S142" i="7"/>
  <c r="K142" i="7"/>
  <c r="C142" i="7"/>
  <c r="C76" i="7"/>
  <c r="G76" i="7"/>
  <c r="K76" i="7"/>
  <c r="X76" i="7"/>
  <c r="J72" i="7"/>
  <c r="L72" i="7" s="1"/>
  <c r="D47" i="7"/>
  <c r="X47" i="7"/>
  <c r="S47" i="7"/>
  <c r="B47" i="7"/>
  <c r="K47" i="7"/>
  <c r="Y47" i="7"/>
  <c r="H47" i="7"/>
  <c r="G47" i="7"/>
  <c r="I132" i="6"/>
  <c r="Y132" i="6"/>
  <c r="C132" i="6"/>
  <c r="K132" i="6"/>
  <c r="G132" i="6"/>
  <c r="X132" i="6"/>
  <c r="S132" i="6"/>
  <c r="H132" i="6"/>
  <c r="Z132" i="6"/>
  <c r="H163" i="6"/>
  <c r="Z163" i="6"/>
  <c r="I163" i="6"/>
  <c r="Y163" i="6"/>
  <c r="J162" i="6"/>
  <c r="L162" i="6" s="1"/>
  <c r="J164" i="6"/>
  <c r="L164" i="6" s="1"/>
  <c r="S163" i="6"/>
  <c r="G163" i="6"/>
  <c r="K163" i="6"/>
  <c r="C163" i="6"/>
  <c r="B138" i="6"/>
  <c r="X138" i="6"/>
  <c r="S138" i="6"/>
  <c r="I138" i="6"/>
  <c r="H138" i="6"/>
  <c r="Y138" i="6"/>
  <c r="Z54" i="5"/>
  <c r="J56" i="5"/>
  <c r="J53" i="5"/>
  <c r="Y169" i="5"/>
  <c r="X169" i="5"/>
  <c r="B169" i="5"/>
  <c r="H169" i="5"/>
  <c r="Z169" i="5"/>
  <c r="C169" i="5"/>
  <c r="D169" i="5"/>
  <c r="X143" i="5"/>
  <c r="C143" i="5"/>
  <c r="S143" i="5"/>
  <c r="H143" i="5"/>
  <c r="D143" i="5"/>
  <c r="G143" i="5"/>
  <c r="B143" i="5"/>
  <c r="G156" i="7"/>
  <c r="C156" i="7"/>
  <c r="X156" i="7"/>
  <c r="I156" i="7"/>
  <c r="K156" i="7"/>
  <c r="D156" i="7"/>
  <c r="Y156" i="7"/>
  <c r="Z156" i="7"/>
  <c r="B156" i="7"/>
  <c r="K148" i="7"/>
  <c r="J149" i="7"/>
  <c r="L149" i="7" s="1"/>
  <c r="Z148" i="7"/>
  <c r="J150" i="7"/>
  <c r="L150" i="7" s="1"/>
  <c r="B148" i="7"/>
  <c r="H148" i="7"/>
  <c r="C148" i="7"/>
  <c r="G148" i="7"/>
  <c r="J151" i="7"/>
  <c r="L151" i="7" s="1"/>
  <c r="Z113" i="6"/>
  <c r="I113" i="6"/>
  <c r="D113" i="6"/>
  <c r="H113" i="6"/>
  <c r="Y101" i="6"/>
  <c r="J98" i="6"/>
  <c r="S101" i="6"/>
  <c r="Y35" i="5"/>
  <c r="D35" i="5"/>
  <c r="X35" i="5"/>
  <c r="H35" i="5"/>
  <c r="G35" i="5"/>
  <c r="K35" i="5"/>
  <c r="S35" i="5"/>
  <c r="I35" i="5"/>
  <c r="S63" i="5"/>
  <c r="G63" i="5"/>
  <c r="D63" i="5"/>
  <c r="X63" i="5"/>
  <c r="J65" i="5"/>
  <c r="C63" i="5"/>
  <c r="I63" i="5"/>
  <c r="B63" i="5"/>
  <c r="H63" i="5"/>
  <c r="I31" i="5"/>
  <c r="D31" i="5"/>
  <c r="K31" i="5"/>
  <c r="C31" i="5"/>
  <c r="G31" i="5"/>
  <c r="S31" i="5"/>
  <c r="Z31" i="5"/>
  <c r="X31" i="5"/>
  <c r="H25" i="7"/>
  <c r="D25" i="7"/>
  <c r="B25" i="7"/>
  <c r="X25" i="7"/>
  <c r="C25" i="7"/>
  <c r="S25" i="7"/>
  <c r="G25" i="7"/>
  <c r="Y25" i="7"/>
  <c r="I25" i="7"/>
  <c r="K25" i="7"/>
  <c r="H17" i="7"/>
  <c r="B17" i="7"/>
  <c r="J19" i="7"/>
  <c r="L19" i="7" s="1"/>
  <c r="Z17" i="7"/>
  <c r="C17" i="7"/>
  <c r="K17" i="7"/>
  <c r="O17" i="7" s="1"/>
  <c r="Y17" i="7"/>
  <c r="D17" i="7"/>
  <c r="G17" i="7"/>
  <c r="S17" i="7"/>
  <c r="X17" i="7"/>
  <c r="I17" i="7"/>
  <c r="AA180" i="5"/>
  <c r="W20" i="6"/>
  <c r="E76" i="10"/>
  <c r="D76" i="10"/>
  <c r="F76" i="10"/>
  <c r="B76" i="10"/>
  <c r="F63" i="10"/>
  <c r="E46" i="10"/>
  <c r="F41" i="10"/>
  <c r="E31" i="10"/>
  <c r="B31" i="10"/>
  <c r="D31" i="10"/>
  <c r="F31" i="10"/>
  <c r="F133" i="10"/>
  <c r="D133" i="10"/>
  <c r="B133" i="10"/>
  <c r="B115" i="10"/>
  <c r="E115" i="10"/>
  <c r="F115" i="10"/>
  <c r="D115" i="10"/>
  <c r="AA22" i="3"/>
  <c r="V22" i="3"/>
  <c r="Z22" i="3"/>
  <c r="Z19" i="3"/>
  <c r="V19" i="3"/>
  <c r="AA19" i="3"/>
  <c r="A178" i="4"/>
  <c r="E178" i="4"/>
  <c r="D178" i="4"/>
  <c r="C179" i="10" s="1"/>
  <c r="F92" i="4"/>
  <c r="E92" i="4"/>
  <c r="A92" i="4"/>
  <c r="H92" i="4"/>
  <c r="M18" i="8"/>
  <c r="Q18" i="8"/>
  <c r="O18" i="8"/>
  <c r="N18" i="8"/>
  <c r="E111" i="4"/>
  <c r="D111" i="4"/>
  <c r="C112" i="10" s="1"/>
  <c r="A111" i="4"/>
  <c r="H111" i="4"/>
  <c r="F111" i="4"/>
  <c r="E25" i="10"/>
  <c r="B25" i="10"/>
  <c r="D25" i="10"/>
  <c r="F25" i="10"/>
  <c r="G7" i="4"/>
  <c r="A132" i="10"/>
  <c r="G132" i="10"/>
  <c r="B111" i="10"/>
  <c r="D111" i="10"/>
  <c r="F111" i="10"/>
  <c r="E111" i="10"/>
  <c r="F141" i="4"/>
  <c r="A141" i="4"/>
  <c r="H141" i="4"/>
  <c r="E141" i="4"/>
  <c r="D141" i="4"/>
  <c r="C142" i="10" s="1"/>
  <c r="E148" i="4"/>
  <c r="H148" i="4"/>
  <c r="F97" i="4"/>
  <c r="H97" i="4"/>
  <c r="A97" i="4"/>
  <c r="D97" i="4"/>
  <c r="C98" i="10" s="1"/>
  <c r="E97" i="4"/>
  <c r="F33" i="4"/>
  <c r="E33" i="4"/>
  <c r="A33" i="4"/>
  <c r="D33" i="4"/>
  <c r="C34" i="10" s="1"/>
  <c r="H94" i="4"/>
  <c r="D94" i="4"/>
  <c r="C95" i="10" s="1"/>
  <c r="F94" i="4"/>
  <c r="A94" i="4"/>
  <c r="E94" i="4"/>
  <c r="D32" i="4"/>
  <c r="C33" i="10" s="1"/>
  <c r="A32" i="4"/>
  <c r="F32" i="4"/>
  <c r="H32" i="4"/>
  <c r="A76" i="4"/>
  <c r="F76" i="4"/>
  <c r="E76" i="4"/>
  <c r="H76" i="4"/>
  <c r="R16" i="8"/>
  <c r="G9" i="10"/>
  <c r="A9" i="10"/>
  <c r="A199" i="10"/>
  <c r="G199" i="10"/>
  <c r="F189" i="10"/>
  <c r="B189" i="10"/>
  <c r="D189" i="10"/>
  <c r="G10" i="10"/>
  <c r="A10" i="10"/>
  <c r="E6" i="4"/>
  <c r="A6" i="4"/>
  <c r="D6" i="4"/>
  <c r="C7" i="10" s="1"/>
  <c r="A23" i="10"/>
  <c r="G23" i="10"/>
  <c r="B136" i="10"/>
  <c r="D136" i="10"/>
  <c r="E136" i="10"/>
  <c r="B198" i="10"/>
  <c r="D63" i="10"/>
  <c r="V139" i="3"/>
  <c r="A156" i="10"/>
  <c r="G156" i="10"/>
  <c r="G14" i="10"/>
  <c r="A14" i="10"/>
  <c r="F28" i="10"/>
  <c r="E28" i="10"/>
  <c r="D28" i="10"/>
  <c r="A58" i="4"/>
  <c r="D58" i="4"/>
  <c r="C59" i="10" s="1"/>
  <c r="D77" i="4"/>
  <c r="C78" i="10" s="1"/>
  <c r="A77" i="4"/>
  <c r="H120" i="4"/>
  <c r="D120" i="4"/>
  <c r="C121" i="10" s="1"/>
  <c r="F120" i="4"/>
  <c r="AA21" i="3"/>
  <c r="Z21" i="3"/>
  <c r="V21" i="3"/>
  <c r="F66" i="4"/>
  <c r="E66" i="4"/>
  <c r="H66" i="4"/>
  <c r="D66" i="4"/>
  <c r="C67" i="10" s="1"/>
  <c r="D118" i="10"/>
  <c r="A167" i="4"/>
  <c r="H167" i="4"/>
  <c r="D127" i="4"/>
  <c r="C128" i="10" s="1"/>
  <c r="A127" i="4"/>
  <c r="Z105" i="3"/>
  <c r="V105" i="3"/>
  <c r="AA129" i="3"/>
  <c r="Z129" i="3"/>
  <c r="V129" i="3"/>
  <c r="D55" i="4"/>
  <c r="C56" i="10" s="1"/>
  <c r="A55" i="4"/>
  <c r="E55" i="4"/>
  <c r="F55" i="4"/>
  <c r="F150" i="4"/>
  <c r="E150" i="4"/>
  <c r="D150" i="4"/>
  <c r="C151" i="10" s="1"/>
  <c r="H104" i="4"/>
  <c r="E104" i="4"/>
  <c r="F104" i="4"/>
  <c r="E37" i="4"/>
  <c r="A37" i="4"/>
  <c r="H37" i="4"/>
  <c r="F37" i="4"/>
  <c r="E47" i="4"/>
  <c r="F47" i="4"/>
  <c r="V36" i="3"/>
  <c r="Z36" i="3"/>
  <c r="AA36" i="3"/>
  <c r="E30" i="10"/>
  <c r="B197" i="10"/>
  <c r="E95" i="4"/>
  <c r="F95" i="4"/>
  <c r="D95" i="4"/>
  <c r="C96" i="10" s="1"/>
  <c r="Z49" i="3"/>
  <c r="V49" i="3"/>
  <c r="AA49" i="3"/>
  <c r="A8" i="10"/>
  <c r="E188" i="4"/>
  <c r="H188" i="4"/>
  <c r="AA151" i="3"/>
  <c r="Z151" i="3"/>
  <c r="AA143" i="3"/>
  <c r="V143" i="3"/>
  <c r="Z143" i="3"/>
  <c r="G73" i="10"/>
  <c r="H99" i="4"/>
  <c r="E99" i="4"/>
  <c r="H136" i="4"/>
  <c r="F136" i="4"/>
  <c r="F147" i="4"/>
  <c r="E147" i="4"/>
  <c r="H147" i="4"/>
  <c r="S16" i="3"/>
  <c r="N16" i="3"/>
  <c r="Z16" i="3" s="1"/>
  <c r="AA110" i="3"/>
  <c r="Z110" i="3"/>
  <c r="Z95" i="3"/>
  <c r="V35" i="3"/>
  <c r="AA35" i="3"/>
  <c r="Z161" i="3"/>
  <c r="V161" i="3"/>
  <c r="AA161" i="3"/>
  <c r="AA56" i="3"/>
  <c r="Z56" i="3"/>
  <c r="AA194" i="3"/>
  <c r="Z194" i="3"/>
  <c r="V194" i="3"/>
  <c r="V178" i="3"/>
  <c r="AA178" i="3"/>
  <c r="V141" i="3"/>
  <c r="AA141" i="3"/>
  <c r="E102" i="4"/>
  <c r="AA96" i="3"/>
  <c r="V96" i="3"/>
  <c r="AA102" i="3"/>
  <c r="Z102" i="3"/>
  <c r="A182" i="10"/>
  <c r="AA92" i="3"/>
  <c r="V131" i="3"/>
  <c r="AA197" i="3"/>
  <c r="AA104" i="3"/>
  <c r="Z104" i="3"/>
  <c r="AA177" i="3"/>
  <c r="Z97" i="3"/>
  <c r="AA97" i="3"/>
  <c r="AA100" i="3"/>
  <c r="V100" i="3"/>
  <c r="AA185" i="3"/>
  <c r="V185" i="3"/>
  <c r="E52" i="4"/>
  <c r="A52" i="4"/>
  <c r="F52" i="4"/>
  <c r="AA203" i="3"/>
  <c r="Z171" i="3"/>
  <c r="AA171" i="3"/>
  <c r="AA152" i="3"/>
  <c r="Z121" i="3"/>
  <c r="AA99" i="3"/>
  <c r="Z99" i="3"/>
  <c r="AA87" i="3"/>
  <c r="V87" i="3"/>
  <c r="Z173" i="3"/>
  <c r="V173" i="3"/>
  <c r="AA173" i="3"/>
  <c r="V106" i="3"/>
  <c r="AA106" i="3"/>
  <c r="F118" i="4"/>
  <c r="V132" i="3"/>
  <c r="AA132" i="3"/>
  <c r="U86" i="5"/>
  <c r="U56" i="6"/>
  <c r="U148" i="6"/>
  <c r="U105" i="6"/>
  <c r="U102" i="7"/>
  <c r="U181" i="6"/>
  <c r="U147" i="5"/>
  <c r="U120" i="6"/>
  <c r="U21" i="7"/>
  <c r="U104" i="5"/>
  <c r="U189" i="5"/>
  <c r="U93" i="6"/>
  <c r="U90" i="7"/>
  <c r="U17" i="7"/>
  <c r="U183" i="6"/>
  <c r="U33" i="7"/>
  <c r="U131" i="7"/>
  <c r="U102" i="5"/>
  <c r="U194" i="5"/>
  <c r="U39" i="6"/>
  <c r="U38" i="6"/>
  <c r="U54" i="6"/>
  <c r="U113" i="7"/>
  <c r="U197" i="6"/>
  <c r="U96" i="6"/>
  <c r="U29" i="6"/>
  <c r="U31" i="6"/>
  <c r="U117" i="6"/>
  <c r="U59" i="7"/>
  <c r="U80" i="7"/>
  <c r="U181" i="7"/>
  <c r="U187" i="5"/>
  <c r="U45" i="7"/>
  <c r="U186" i="6"/>
  <c r="U130" i="7"/>
  <c r="U49" i="6"/>
  <c r="U200" i="7"/>
  <c r="U135" i="7"/>
  <c r="U90" i="6"/>
  <c r="U87" i="6"/>
  <c r="U58" i="6"/>
  <c r="U153" i="5"/>
  <c r="U144" i="5"/>
  <c r="U72" i="5"/>
  <c r="U78" i="7"/>
  <c r="U157" i="6"/>
  <c r="U194" i="6"/>
  <c r="U42" i="7"/>
  <c r="U172" i="7"/>
  <c r="U32" i="7"/>
  <c r="U164" i="6"/>
  <c r="U121" i="5"/>
  <c r="U181" i="5"/>
  <c r="U138" i="6"/>
  <c r="U52" i="6"/>
  <c r="U51" i="6"/>
  <c r="U141" i="5"/>
  <c r="U132" i="6"/>
  <c r="U175" i="7"/>
  <c r="U173" i="6"/>
  <c r="U162" i="6"/>
  <c r="U83" i="5"/>
  <c r="U117" i="5"/>
  <c r="U177" i="5"/>
  <c r="U156" i="6"/>
  <c r="U102" i="6"/>
  <c r="U138" i="7"/>
  <c r="U11" i="7"/>
  <c r="U58" i="7"/>
  <c r="U163" i="6"/>
  <c r="U150" i="7"/>
  <c r="U84" i="5"/>
  <c r="U47" i="6"/>
  <c r="U93" i="7"/>
  <c r="U161" i="6"/>
  <c r="U190" i="5"/>
  <c r="U114" i="5"/>
  <c r="U50" i="6"/>
  <c r="U13" i="8"/>
  <c r="U15" i="6"/>
  <c r="U204" i="5"/>
  <c r="A192" i="15"/>
  <c r="A168" i="12"/>
  <c r="A114" i="12"/>
  <c r="A227" i="15"/>
  <c r="B169" i="15"/>
  <c r="A103" i="15"/>
  <c r="B60" i="15"/>
  <c r="A242" i="12"/>
  <c r="B182" i="15"/>
  <c r="A240" i="15"/>
  <c r="B150" i="15"/>
  <c r="B156" i="15"/>
  <c r="A136" i="12"/>
  <c r="B14" i="15"/>
  <c r="B206" i="15"/>
  <c r="A67" i="15"/>
  <c r="A256" i="15"/>
  <c r="A25" i="12"/>
  <c r="A206" i="15"/>
  <c r="A167" i="15"/>
  <c r="B226" i="15"/>
  <c r="B244" i="15"/>
  <c r="A239" i="15"/>
  <c r="B139" i="12"/>
  <c r="A23" i="12"/>
  <c r="A76" i="12"/>
  <c r="B102" i="15"/>
  <c r="A208" i="15"/>
  <c r="A225" i="12"/>
  <c r="B52" i="15"/>
  <c r="B152" i="15"/>
  <c r="A38" i="12"/>
  <c r="A106" i="12"/>
  <c r="B146" i="12"/>
  <c r="A162" i="12"/>
  <c r="A175" i="15"/>
  <c r="A236" i="12"/>
  <c r="A12" i="15"/>
  <c r="A241" i="12"/>
  <c r="A138" i="15"/>
  <c r="B184" i="15"/>
  <c r="A256" i="12"/>
  <c r="B50" i="12"/>
  <c r="B101" i="12"/>
  <c r="B211" i="15"/>
  <c r="B92" i="15"/>
  <c r="A18" i="15"/>
  <c r="B58" i="15"/>
  <c r="A134" i="15"/>
  <c r="A90" i="12"/>
  <c r="A211" i="12"/>
  <c r="B125" i="12"/>
  <c r="A129" i="12"/>
  <c r="A211" i="15"/>
  <c r="A42" i="12"/>
  <c r="A222" i="12"/>
  <c r="B244" i="12"/>
  <c r="A181" i="15"/>
  <c r="A132" i="15"/>
  <c r="B108" i="12"/>
  <c r="B220" i="12"/>
  <c r="B253" i="15"/>
  <c r="B127" i="15"/>
  <c r="A15" i="12"/>
  <c r="A238" i="15"/>
  <c r="B172" i="12"/>
  <c r="B20" i="12"/>
  <c r="B184" i="12"/>
  <c r="B251" i="15"/>
  <c r="A89" i="15"/>
  <c r="B144" i="12"/>
  <c r="B107" i="12"/>
  <c r="B65" i="15"/>
  <c r="A38" i="15"/>
  <c r="A238" i="12"/>
  <c r="A52" i="15"/>
  <c r="A127" i="12"/>
  <c r="B172" i="15"/>
  <c r="B177" i="12"/>
  <c r="A140" i="12"/>
  <c r="B224" i="12"/>
  <c r="A69" i="15"/>
  <c r="B246" i="12"/>
  <c r="A72" i="12"/>
  <c r="B62" i="15"/>
  <c r="A222" i="15"/>
  <c r="A98" i="12"/>
  <c r="A202" i="15"/>
  <c r="A162" i="15"/>
  <c r="A54" i="12"/>
  <c r="A85" i="12"/>
  <c r="A101" i="12"/>
  <c r="B7" i="15"/>
  <c r="B49" i="12"/>
  <c r="A178" i="12"/>
  <c r="A59" i="12"/>
  <c r="B75" i="15"/>
  <c r="A171" i="15"/>
  <c r="A117" i="15"/>
  <c r="B125" i="15"/>
  <c r="B72" i="15"/>
  <c r="B231" i="15"/>
  <c r="A145" i="15"/>
  <c r="B248" i="12"/>
  <c r="A193" i="12"/>
  <c r="A36" i="12"/>
  <c r="A95" i="15"/>
  <c r="A159" i="15"/>
  <c r="B242" i="12"/>
  <c r="A50" i="12"/>
  <c r="A230" i="12"/>
  <c r="A129" i="15"/>
  <c r="A140" i="15"/>
  <c r="B185" i="15"/>
  <c r="B218" i="15"/>
  <c r="B11" i="15"/>
  <c r="A19" i="12"/>
  <c r="A111" i="15"/>
  <c r="A126" i="15"/>
  <c r="A28" i="15"/>
  <c r="B61" i="15"/>
  <c r="A74" i="15"/>
  <c r="B106" i="12"/>
  <c r="B161" i="15"/>
  <c r="A100" i="12"/>
  <c r="A221" i="12"/>
  <c r="A167" i="12"/>
  <c r="B123" i="15"/>
  <c r="A52" i="12"/>
  <c r="B221" i="15"/>
  <c r="B255" i="12"/>
  <c r="A150" i="15"/>
  <c r="A234" i="12"/>
  <c r="A121" i="12"/>
  <c r="A101" i="15"/>
  <c r="B236" i="15"/>
  <c r="B148" i="15"/>
  <c r="B159" i="15"/>
  <c r="A77" i="15"/>
  <c r="A257" i="12"/>
  <c r="A235" i="12"/>
  <c r="B249" i="15"/>
  <c r="A157" i="12"/>
  <c r="A141" i="12"/>
  <c r="B176" i="12"/>
  <c r="A125" i="15"/>
  <c r="B177" i="15"/>
  <c r="A144" i="15"/>
  <c r="A7" i="12"/>
  <c r="A127" i="15"/>
  <c r="A194" i="12"/>
  <c r="B30" i="15"/>
  <c r="A81" i="12"/>
  <c r="A35" i="15"/>
  <c r="A182" i="15"/>
  <c r="B36" i="15"/>
  <c r="B208" i="15"/>
  <c r="B252" i="15"/>
  <c r="B91" i="15"/>
  <c r="A17" i="12"/>
  <c r="A78" i="12"/>
  <c r="B100" i="12"/>
  <c r="B203" i="15"/>
  <c r="B217" i="15"/>
  <c r="A137" i="15"/>
  <c r="B73" i="12"/>
  <c r="A105" i="12"/>
  <c r="A29" i="15"/>
  <c r="B112" i="15"/>
  <c r="A236" i="15"/>
  <c r="A146" i="15"/>
  <c r="A18" i="12"/>
  <c r="B160" i="12"/>
  <c r="B78" i="12"/>
  <c r="A107" i="12"/>
  <c r="A86" i="12"/>
  <c r="A239" i="12"/>
  <c r="A39" i="12"/>
  <c r="B205" i="15"/>
  <c r="B111" i="12"/>
  <c r="A191" i="15"/>
  <c r="B187" i="15"/>
  <c r="B209" i="12"/>
  <c r="A176" i="15"/>
  <c r="A117" i="12"/>
  <c r="B211" i="12"/>
  <c r="A87" i="15"/>
  <c r="B129" i="15"/>
  <c r="A40" i="12"/>
  <c r="B12" i="15"/>
  <c r="B153" i="15"/>
  <c r="B207" i="12"/>
  <c r="B48" i="15"/>
  <c r="A118" i="15"/>
  <c r="B47" i="15"/>
  <c r="A27" i="12"/>
  <c r="A62" i="15"/>
  <c r="B112" i="12"/>
  <c r="A34" i="12"/>
  <c r="B162" i="15"/>
  <c r="B234" i="12"/>
  <c r="B40" i="12"/>
  <c r="A142" i="12"/>
  <c r="B55" i="15"/>
  <c r="A252" i="12"/>
  <c r="B95" i="15"/>
  <c r="A144" i="12"/>
  <c r="B17" i="12"/>
  <c r="A231" i="15"/>
  <c r="B74" i="15"/>
  <c r="A37" i="12"/>
  <c r="A40" i="15"/>
  <c r="A99" i="15"/>
  <c r="A108" i="12"/>
  <c r="A35" i="12"/>
  <c r="A174" i="15"/>
  <c r="A47" i="15"/>
  <c r="A151" i="12"/>
  <c r="A247" i="12"/>
  <c r="A42" i="15"/>
  <c r="B142" i="15"/>
  <c r="A197" i="15"/>
  <c r="B214" i="12"/>
  <c r="B173" i="15"/>
  <c r="A220" i="12"/>
  <c r="B51" i="12"/>
  <c r="B198" i="15"/>
  <c r="B124" i="12"/>
  <c r="A80" i="15"/>
  <c r="B190" i="12"/>
  <c r="A158" i="12"/>
  <c r="B195" i="12"/>
  <c r="A250" i="12"/>
  <c r="B40" i="15"/>
  <c r="B118" i="15"/>
  <c r="B147" i="12"/>
  <c r="A210" i="12"/>
  <c r="B149" i="15"/>
  <c r="A247" i="15"/>
  <c r="A216" i="12"/>
  <c r="A30" i="15"/>
  <c r="B203" i="12"/>
  <c r="B239" i="12"/>
  <c r="A200" i="12"/>
  <c r="A135" i="12"/>
  <c r="A254" i="15"/>
  <c r="A113" i="15"/>
  <c r="A16" i="12"/>
  <c r="A19" i="15"/>
  <c r="B155" i="12"/>
  <c r="B199" i="15"/>
  <c r="B183" i="15"/>
  <c r="A33" i="12"/>
  <c r="A188" i="15"/>
  <c r="A241" i="15"/>
  <c r="A107" i="15"/>
  <c r="A250" i="15"/>
  <c r="A22" i="15"/>
  <c r="A168" i="15"/>
  <c r="A93" i="12"/>
  <c r="A139" i="12"/>
  <c r="A253" i="15"/>
  <c r="A218" i="12"/>
  <c r="A160" i="12"/>
  <c r="A112" i="15"/>
  <c r="B196" i="15"/>
  <c r="A49" i="15"/>
  <c r="B54" i="15"/>
  <c r="A148" i="12"/>
  <c r="B164" i="15"/>
  <c r="A102" i="15"/>
  <c r="A158" i="15"/>
  <c r="B10" i="15"/>
  <c r="B29" i="15"/>
  <c r="A155" i="12"/>
  <c r="A219" i="15"/>
  <c r="B196" i="12"/>
  <c r="A156" i="12"/>
  <c r="A181" i="12"/>
  <c r="A156" i="15"/>
  <c r="A111" i="12"/>
  <c r="B33" i="15"/>
  <c r="A17" i="15"/>
  <c r="B122" i="15"/>
  <c r="B229" i="15"/>
  <c r="B195" i="15"/>
  <c r="B250" i="12"/>
  <c r="A179" i="12"/>
  <c r="A191" i="12"/>
  <c r="A71" i="12"/>
  <c r="B236" i="12"/>
  <c r="A153" i="15"/>
  <c r="B145" i="12"/>
  <c r="B209" i="15"/>
  <c r="A98" i="15"/>
  <c r="A123" i="12"/>
  <c r="B79" i="15"/>
  <c r="B22" i="15"/>
  <c r="B218" i="12"/>
  <c r="A24" i="12"/>
  <c r="B68" i="15"/>
  <c r="A116" i="15"/>
  <c r="A195" i="15"/>
  <c r="B56" i="12"/>
  <c r="A200" i="15"/>
  <c r="B82" i="12"/>
  <c r="B257" i="15"/>
  <c r="A201" i="15"/>
  <c r="B238" i="15"/>
  <c r="B213" i="15"/>
  <c r="A142" i="15"/>
  <c r="B129" i="12"/>
  <c r="B133" i="15"/>
  <c r="B87" i="12"/>
  <c r="B235" i="12"/>
  <c r="B45" i="15"/>
  <c r="A228" i="12"/>
  <c r="B35" i="15"/>
  <c r="A58" i="15"/>
  <c r="A178" i="15"/>
  <c r="A119" i="15"/>
  <c r="B147" i="15"/>
  <c r="A10" i="15"/>
  <c r="B220" i="15"/>
  <c r="A70" i="15"/>
  <c r="A70" i="12"/>
  <c r="B90" i="15"/>
  <c r="A237" i="12"/>
  <c r="A69" i="12"/>
  <c r="A212" i="12"/>
  <c r="A36" i="15"/>
  <c r="A218" i="15"/>
  <c r="A147" i="15"/>
  <c r="B69" i="15"/>
  <c r="A115" i="12"/>
  <c r="A83" i="12"/>
  <c r="A132" i="12"/>
  <c r="A137" i="12"/>
  <c r="B55" i="12"/>
  <c r="B202" i="15"/>
  <c r="B149" i="12"/>
  <c r="A257" i="15"/>
  <c r="B32" i="12"/>
  <c r="A37" i="15"/>
  <c r="B73" i="15"/>
  <c r="A104" i="12"/>
  <c r="A166" i="12"/>
  <c r="B57" i="12"/>
  <c r="A176" i="12"/>
  <c r="B200" i="15"/>
  <c r="A189" i="15"/>
  <c r="B227" i="15"/>
  <c r="A118" i="12"/>
  <c r="B180" i="15"/>
  <c r="A212" i="15"/>
  <c r="B225" i="12"/>
  <c r="B135" i="15"/>
  <c r="B61" i="12"/>
  <c r="A234" i="15"/>
  <c r="A14" i="15"/>
  <c r="B158" i="15"/>
  <c r="B117" i="12"/>
  <c r="B97" i="15"/>
  <c r="B240" i="15"/>
  <c r="B85" i="15"/>
  <c r="B191" i="15"/>
  <c r="B210" i="12"/>
  <c r="B140" i="15"/>
  <c r="A84" i="15"/>
  <c r="B169" i="12"/>
  <c r="A45" i="12"/>
  <c r="A190" i="15"/>
  <c r="A249" i="15"/>
  <c r="A135" i="15"/>
  <c r="A68" i="12"/>
  <c r="B16" i="15"/>
  <c r="B175" i="15"/>
  <c r="A116" i="12"/>
  <c r="B168" i="15"/>
  <c r="A39" i="15"/>
  <c r="A33" i="15"/>
  <c r="A192" i="12"/>
  <c r="A76" i="15"/>
  <c r="B168" i="12"/>
  <c r="A56" i="15"/>
  <c r="A82" i="12"/>
  <c r="A164" i="12"/>
  <c r="B178" i="15"/>
  <c r="B217" i="12"/>
  <c r="B242" i="15"/>
  <c r="A233" i="12"/>
  <c r="A97" i="12"/>
  <c r="B128" i="15"/>
  <c r="B165" i="12"/>
  <c r="B234" i="15"/>
  <c r="A243" i="12"/>
  <c r="A253" i="12"/>
  <c r="A233" i="15"/>
  <c r="A84" i="12"/>
  <c r="B23" i="15"/>
  <c r="A161" i="15"/>
  <c r="A91" i="12"/>
  <c r="A217" i="15"/>
  <c r="A189" i="12"/>
  <c r="A147" i="12"/>
  <c r="A51" i="15"/>
  <c r="B219" i="15"/>
  <c r="A155" i="15"/>
  <c r="B26" i="15"/>
  <c r="A207" i="12"/>
  <c r="A64" i="15"/>
  <c r="A205" i="15"/>
  <c r="A161" i="12"/>
  <c r="B21" i="12"/>
  <c r="A32" i="12"/>
  <c r="B215" i="12"/>
  <c r="A204" i="12"/>
  <c r="B156" i="12"/>
  <c r="A94" i="15"/>
  <c r="B194" i="15"/>
  <c r="B81" i="12"/>
  <c r="A171" i="12"/>
  <c r="B34" i="12"/>
  <c r="B228" i="12"/>
  <c r="A29" i="12"/>
  <c r="A170" i="15"/>
  <c r="A53" i="12"/>
  <c r="A106" i="15"/>
  <c r="A99" i="12"/>
  <c r="A224" i="12"/>
  <c r="B100" i="15"/>
  <c r="B146" i="15"/>
  <c r="B176" i="15"/>
  <c r="A138" i="12"/>
  <c r="B118" i="12"/>
  <c r="B163" i="15"/>
  <c r="A202" i="12"/>
  <c r="B181" i="15"/>
  <c r="A228" i="15"/>
  <c r="A215" i="15"/>
  <c r="B206" i="12"/>
  <c r="B92" i="12"/>
  <c r="A128" i="15"/>
  <c r="B20" i="15"/>
  <c r="B192" i="12"/>
  <c r="B180" i="12"/>
  <c r="A67" i="12"/>
  <c r="B115" i="12"/>
  <c r="A225" i="15"/>
  <c r="A10" i="12"/>
  <c r="B77" i="15"/>
  <c r="A30" i="12"/>
  <c r="B21" i="15"/>
  <c r="B250" i="15"/>
  <c r="A120" i="12"/>
  <c r="B36" i="12"/>
  <c r="B120" i="12"/>
  <c r="A150" i="12"/>
  <c r="B214" i="15"/>
  <c r="A120" i="15"/>
  <c r="B110" i="12"/>
  <c r="B59" i="15"/>
  <c r="B114" i="12"/>
  <c r="B13" i="12"/>
  <c r="A66" i="15"/>
  <c r="B63" i="15"/>
  <c r="A175" i="12"/>
  <c r="A128" i="12"/>
  <c r="B114" i="15"/>
  <c r="B254" i="12"/>
  <c r="A86" i="15"/>
  <c r="A44" i="12"/>
  <c r="A207" i="15"/>
  <c r="A61" i="15"/>
  <c r="B163" i="12"/>
  <c r="A26" i="15"/>
  <c r="B13" i="15"/>
  <c r="A145" i="12"/>
  <c r="B18" i="12"/>
  <c r="A7" i="15"/>
  <c r="B124" i="15"/>
  <c r="B102" i="12"/>
  <c r="A113" i="12"/>
  <c r="A131" i="12"/>
  <c r="B167" i="15"/>
  <c r="B115" i="15"/>
  <c r="A170" i="12"/>
  <c r="B105" i="15"/>
  <c r="A214" i="12"/>
  <c r="B252" i="12"/>
  <c r="B167" i="12"/>
  <c r="A184" i="12"/>
  <c r="B188" i="15"/>
  <c r="A186" i="12"/>
  <c r="B77" i="12"/>
  <c r="A121" i="15"/>
  <c r="B7" i="12"/>
  <c r="A89" i="12"/>
  <c r="A205" i="12"/>
  <c r="A149" i="15"/>
  <c r="A32" i="15"/>
  <c r="B86" i="12"/>
  <c r="B34" i="15"/>
  <c r="A183" i="12"/>
  <c r="B150" i="12"/>
  <c r="B247" i="12"/>
  <c r="A23" i="15"/>
  <c r="B8" i="15"/>
  <c r="A182" i="12"/>
  <c r="A85" i="15"/>
  <c r="B84" i="15"/>
  <c r="A213" i="12"/>
  <c r="B136" i="15"/>
  <c r="A96" i="15"/>
  <c r="B171" i="15"/>
  <c r="B162" i="12"/>
  <c r="A173" i="15"/>
  <c r="A180" i="15"/>
  <c r="B130" i="15"/>
  <c r="A185" i="15"/>
  <c r="A105" i="15"/>
  <c r="B86" i="15"/>
  <c r="A133" i="12"/>
  <c r="B243" i="15"/>
  <c r="B42" i="15"/>
  <c r="A82" i="15"/>
  <c r="B110" i="15"/>
  <c r="A203" i="15"/>
  <c r="A130" i="15"/>
  <c r="A109" i="15"/>
  <c r="A58" i="12"/>
  <c r="A96" i="12"/>
  <c r="A51" i="12"/>
  <c r="A177" i="15"/>
  <c r="B212" i="15"/>
  <c r="A184" i="15"/>
  <c r="A149" i="12"/>
  <c r="A75" i="15"/>
  <c r="A43" i="15"/>
  <c r="A62" i="12"/>
  <c r="B135" i="12"/>
  <c r="B142" i="12"/>
  <c r="B75" i="12"/>
  <c r="B229" i="12"/>
  <c r="B38" i="15"/>
  <c r="A100" i="15"/>
  <c r="B225" i="15"/>
  <c r="B53" i="15"/>
  <c r="A103" i="12"/>
  <c r="A208" i="12"/>
  <c r="A169" i="15"/>
  <c r="A179" i="15"/>
  <c r="B170" i="12"/>
  <c r="A173" i="12"/>
  <c r="B31" i="12"/>
  <c r="B35" i="12"/>
  <c r="A63" i="15"/>
  <c r="A188" i="12"/>
  <c r="B202" i="12"/>
  <c r="A197" i="12"/>
  <c r="A172" i="15"/>
  <c r="B132" i="12"/>
  <c r="B49" i="15"/>
  <c r="B80" i="15"/>
  <c r="A196" i="12"/>
  <c r="B256" i="15"/>
  <c r="A163" i="15"/>
  <c r="B232" i="12"/>
  <c r="B109" i="15"/>
  <c r="B88" i="12"/>
  <c r="A102" i="12"/>
  <c r="A139" i="15"/>
  <c r="B151" i="15"/>
  <c r="A77" i="12"/>
  <c r="B138" i="15"/>
  <c r="B254" i="15"/>
  <c r="A151" i="15"/>
  <c r="B59" i="12"/>
  <c r="B82" i="15"/>
  <c r="A246" i="12"/>
  <c r="B53" i="12"/>
  <c r="A26" i="12"/>
  <c r="B152" i="12"/>
  <c r="B186" i="15"/>
  <c r="A92" i="12"/>
  <c r="B89" i="15"/>
  <c r="B193" i="15"/>
  <c r="B50" i="15"/>
  <c r="A206" i="12"/>
  <c r="A24" i="15"/>
  <c r="B191" i="12"/>
  <c r="A240" i="12"/>
  <c r="B15" i="12"/>
  <c r="A64" i="12"/>
  <c r="A245" i="12"/>
  <c r="B87" i="15"/>
  <c r="A110" i="15"/>
  <c r="A90" i="15"/>
  <c r="A136" i="15"/>
  <c r="B239" i="15"/>
  <c r="A159" i="12"/>
  <c r="B90" i="12"/>
  <c r="B245" i="15"/>
  <c r="A157" i="15"/>
  <c r="B143" i="15"/>
  <c r="A248" i="15"/>
  <c r="A122" i="12"/>
  <c r="B137" i="12"/>
  <c r="B165" i="15"/>
  <c r="A215" i="12"/>
  <c r="B117" i="15"/>
  <c r="A148" i="15"/>
  <c r="B24" i="15"/>
  <c r="A194" i="15"/>
  <c r="B84" i="12"/>
  <c r="B122" i="12"/>
  <c r="A63" i="12"/>
  <c r="A59" i="15"/>
  <c r="B238" i="12"/>
  <c r="B143" i="12"/>
  <c r="A60" i="15"/>
  <c r="B192" i="15"/>
  <c r="B255" i="15"/>
  <c r="A153" i="12"/>
  <c r="A152" i="15"/>
  <c r="B166" i="12"/>
  <c r="B108" i="15"/>
  <c r="A9" i="12"/>
  <c r="A201" i="12"/>
  <c r="B141" i="12"/>
  <c r="A41" i="12"/>
  <c r="A55" i="12"/>
  <c r="B204" i="12"/>
  <c r="B32" i="15"/>
  <c r="B216" i="15"/>
  <c r="B246" i="15"/>
  <c r="B31" i="15"/>
  <c r="A16" i="15"/>
  <c r="A226" i="12"/>
  <c r="A41" i="15"/>
  <c r="A177" i="12"/>
  <c r="A219" i="12"/>
  <c r="B126" i="15"/>
  <c r="A196" i="15"/>
  <c r="B247" i="15"/>
  <c r="A53" i="15"/>
  <c r="B99" i="15"/>
  <c r="B208" i="12"/>
  <c r="A83" i="15"/>
  <c r="B104" i="15"/>
  <c r="A48" i="15"/>
  <c r="B101" i="15"/>
  <c r="A231" i="12"/>
  <c r="A91" i="15"/>
  <c r="A43" i="12"/>
  <c r="A165" i="15"/>
  <c r="B83" i="15"/>
  <c r="B201" i="12"/>
  <c r="A242" i="15"/>
  <c r="B76" i="15"/>
  <c r="A160" i="15"/>
  <c r="A141" i="15"/>
  <c r="A172" i="12"/>
  <c r="A65" i="15"/>
  <c r="B215" i="15"/>
  <c r="A126" i="12"/>
  <c r="A57" i="12"/>
  <c r="B24" i="12"/>
  <c r="A220" i="15"/>
  <c r="B145" i="15"/>
  <c r="A133" i="15"/>
  <c r="A249" i="12"/>
  <c r="A124" i="12"/>
  <c r="A198" i="12"/>
  <c r="B158" i="12"/>
  <c r="A73" i="12"/>
  <c r="A87" i="12"/>
  <c r="B210" i="15"/>
  <c r="A187" i="12"/>
  <c r="B76" i="12"/>
  <c r="B237" i="12"/>
  <c r="A88" i="12"/>
  <c r="B41" i="15"/>
  <c r="A251" i="15"/>
  <c r="A187" i="15"/>
  <c r="B25" i="12"/>
  <c r="B9" i="15"/>
  <c r="A124" i="15"/>
  <c r="A209" i="15"/>
  <c r="A180" i="12"/>
  <c r="B67" i="12"/>
  <c r="A243" i="15"/>
  <c r="B237" i="15"/>
  <c r="A66" i="12"/>
  <c r="B193" i="12"/>
  <c r="A146" i="12"/>
  <c r="A152" i="12"/>
  <c r="B157" i="12"/>
  <c r="A112" i="12"/>
  <c r="B126" i="12"/>
  <c r="B221" i="12"/>
  <c r="A48" i="12"/>
  <c r="A20" i="15"/>
  <c r="B96" i="15"/>
  <c r="A60" i="12"/>
  <c r="B131" i="15"/>
  <c r="A49" i="12"/>
  <c r="B27" i="15"/>
  <c r="B138" i="12"/>
  <c r="B128" i="12"/>
  <c r="A108" i="15"/>
  <c r="B42" i="12"/>
  <c r="B160" i="15"/>
  <c r="B187" i="12"/>
  <c r="B28" i="15"/>
  <c r="B248" i="15"/>
  <c r="B71" i="15"/>
  <c r="A11" i="15"/>
  <c r="A169" i="12"/>
  <c r="A130" i="12"/>
  <c r="A34" i="15"/>
  <c r="B132" i="15"/>
  <c r="A245" i="15"/>
  <c r="B233" i="12"/>
  <c r="B245" i="12"/>
  <c r="B232" i="15"/>
  <c r="B226" i="12"/>
  <c r="B197" i="15"/>
  <c r="A27" i="15"/>
  <c r="A246" i="15"/>
  <c r="B230" i="15"/>
  <c r="A251" i="12"/>
  <c r="A94" i="12"/>
  <c r="B10" i="12"/>
  <c r="B154" i="15"/>
  <c r="A14" i="12"/>
  <c r="A65" i="12"/>
  <c r="A226" i="15"/>
  <c r="A72" i="15"/>
  <c r="A11" i="12"/>
  <c r="B121" i="12"/>
  <c r="A31" i="15"/>
  <c r="A73" i="15"/>
  <c r="B144" i="15"/>
  <c r="A75" i="12"/>
  <c r="B253" i="12"/>
  <c r="B85" i="12"/>
  <c r="B57" i="15"/>
  <c r="B174" i="15"/>
  <c r="A80" i="12"/>
  <c r="A185" i="12"/>
  <c r="B120" i="15"/>
  <c r="A244" i="15"/>
  <c r="A254" i="12"/>
  <c r="B137" i="15"/>
  <c r="B197" i="12"/>
  <c r="B119" i="12"/>
  <c r="A198" i="15"/>
  <c r="B134" i="12"/>
  <c r="B189" i="15"/>
  <c r="A174" i="12"/>
  <c r="B67" i="15"/>
  <c r="A232" i="12"/>
  <c r="A114" i="15"/>
  <c r="A221" i="15"/>
  <c r="A21" i="15"/>
  <c r="A166" i="15"/>
  <c r="A232" i="15"/>
  <c r="A74" i="12"/>
  <c r="B29" i="12"/>
  <c r="A237" i="15"/>
  <c r="A244" i="12"/>
  <c r="A235" i="15"/>
  <c r="A47" i="12"/>
  <c r="B155" i="15"/>
  <c r="B94" i="15"/>
  <c r="A12" i="12"/>
  <c r="B93" i="15"/>
  <c r="A210" i="15"/>
  <c r="B113" i="15"/>
  <c r="A252" i="15"/>
  <c r="A15" i="15"/>
  <c r="A216" i="15"/>
  <c r="B157" i="15"/>
  <c r="A22" i="12"/>
  <c r="A165" i="12"/>
  <c r="B139" i="15"/>
  <c r="A186" i="15"/>
  <c r="B52" i="12"/>
  <c r="B213" i="12"/>
  <c r="B66" i="15"/>
  <c r="B233" i="15"/>
  <c r="A255" i="12"/>
  <c r="A230" i="15"/>
  <c r="A125" i="12"/>
  <c r="B68" i="12"/>
  <c r="A199" i="12"/>
  <c r="A88" i="15"/>
  <c r="B98" i="12"/>
  <c r="B74" i="12"/>
  <c r="B89" i="12"/>
  <c r="A13" i="12"/>
  <c r="B107" i="15"/>
  <c r="A143" i="15"/>
  <c r="B207" i="15"/>
  <c r="B11" i="12"/>
  <c r="A79" i="15"/>
  <c r="A25" i="15"/>
  <c r="A122" i="15"/>
  <c r="B44" i="15"/>
  <c r="A163" i="12"/>
  <c r="B235" i="15"/>
  <c r="A68" i="15"/>
  <c r="A255" i="15"/>
  <c r="B25" i="15"/>
  <c r="A110" i="12"/>
  <c r="B80" i="12"/>
  <c r="B256" i="12"/>
  <c r="A229" i="15"/>
  <c r="A31" i="12"/>
  <c r="B222" i="15"/>
  <c r="A56" i="12"/>
  <c r="B26" i="12"/>
  <c r="B93" i="12"/>
  <c r="A20" i="12"/>
  <c r="B251" i="12"/>
  <c r="A13" i="15"/>
  <c r="B119" i="15"/>
  <c r="B39" i="12"/>
  <c r="B39" i="15"/>
  <c r="A204" i="15"/>
  <c r="B28" i="12"/>
  <c r="B51" i="15"/>
  <c r="A109" i="12"/>
  <c r="A190" i="12"/>
  <c r="B219" i="12"/>
  <c r="A164" i="15"/>
  <c r="A217" i="12"/>
  <c r="B241" i="12"/>
  <c r="B88" i="15"/>
  <c r="B154" i="12"/>
  <c r="A78" i="15"/>
  <c r="B175" i="12"/>
  <c r="B104" i="12"/>
  <c r="B166" i="15"/>
  <c r="A154" i="15"/>
  <c r="B43" i="15"/>
  <c r="A214" i="15"/>
  <c r="B111" i="15"/>
  <c r="B230" i="12"/>
  <c r="B223" i="15"/>
  <c r="A203" i="12"/>
  <c r="B183" i="12"/>
  <c r="A28" i="12"/>
  <c r="A209" i="12"/>
  <c r="A223" i="12"/>
  <c r="A92" i="15"/>
  <c r="A54" i="15"/>
  <c r="B19" i="12"/>
  <c r="B190" i="15"/>
  <c r="B133" i="12"/>
  <c r="A71" i="15"/>
  <c r="B222" i="12"/>
  <c r="B179" i="15"/>
  <c r="B70" i="15"/>
  <c r="A79" i="12"/>
  <c r="B188" i="12"/>
  <c r="B121" i="15"/>
  <c r="A115" i="15"/>
  <c r="B27" i="12"/>
  <c r="A93" i="15"/>
  <c r="A46" i="12"/>
  <c r="B46" i="15"/>
  <c r="B95" i="12"/>
  <c r="B15" i="15"/>
  <c r="B113" i="12"/>
  <c r="B164" i="12"/>
  <c r="A57" i="15"/>
  <c r="A104" i="15"/>
  <c r="A229" i="12"/>
  <c r="B199" i="12"/>
  <c r="B141" i="15"/>
  <c r="B64" i="15"/>
  <c r="A46" i="15"/>
  <c r="B228" i="15"/>
  <c r="A81" i="15"/>
  <c r="B103" i="15"/>
  <c r="A224" i="15"/>
  <c r="A199" i="15"/>
  <c r="B17" i="15"/>
  <c r="B170" i="15"/>
  <c r="B241" i="15"/>
  <c r="A8" i="12"/>
  <c r="A183" i="15"/>
  <c r="B65" i="12"/>
  <c r="B201" i="15"/>
  <c r="B231" i="12"/>
  <c r="B98" i="15"/>
  <c r="A193" i="15"/>
  <c r="A248" i="12"/>
  <c r="B37" i="15"/>
  <c r="A227" i="12"/>
  <c r="B136" i="12"/>
  <c r="B72" i="12"/>
  <c r="B106" i="15"/>
  <c r="B69" i="12"/>
  <c r="B134" i="15"/>
  <c r="B224" i="15"/>
  <c r="A55" i="15"/>
  <c r="B9" i="12"/>
  <c r="B204" i="15"/>
  <c r="A50" i="15"/>
  <c r="B243" i="12"/>
  <c r="B60" i="12"/>
  <c r="B127" i="12"/>
  <c r="B56" i="15"/>
  <c r="A213" i="15"/>
  <c r="A119" i="12"/>
  <c r="A154" i="12"/>
  <c r="B23" i="12"/>
  <c r="B19" i="15"/>
  <c r="B78" i="15"/>
  <c r="A131" i="15"/>
  <c r="A143" i="12"/>
  <c r="A123" i="15"/>
  <c r="B81" i="15"/>
  <c r="A9" i="15"/>
  <c r="A8" i="15"/>
  <c r="B18" i="15"/>
  <c r="A195" i="12"/>
  <c r="A97" i="15"/>
  <c r="A45" i="15"/>
  <c r="A44" i="15"/>
  <c r="B71" i="12"/>
  <c r="A61" i="12"/>
  <c r="B116" i="15"/>
  <c r="A134" i="12"/>
  <c r="A21" i="12"/>
  <c r="A223" i="15"/>
  <c r="B212" i="12"/>
  <c r="A95" i="12"/>
  <c r="B223" i="12"/>
  <c r="B140" i="12"/>
  <c r="B151" i="12"/>
  <c r="B249" i="12"/>
  <c r="B70" i="12"/>
  <c r="B54" i="12"/>
  <c r="B173" i="12"/>
  <c r="B16" i="12"/>
  <c r="B216" i="12"/>
  <c r="B91" i="12"/>
  <c r="B45" i="12"/>
  <c r="B37" i="12"/>
  <c r="B123" i="12"/>
  <c r="B48" i="12"/>
  <c r="B12" i="12"/>
  <c r="B96" i="12"/>
  <c r="B33" i="12"/>
  <c r="B44" i="12"/>
  <c r="B194" i="12"/>
  <c r="B99" i="12"/>
  <c r="B41" i="12"/>
  <c r="B240" i="12"/>
  <c r="B43" i="12"/>
  <c r="B79" i="12"/>
  <c r="B227" i="12"/>
  <c r="B181" i="12"/>
  <c r="B178" i="12"/>
  <c r="B148" i="12"/>
  <c r="B171" i="12"/>
  <c r="B186" i="12"/>
  <c r="B130" i="12"/>
  <c r="B200" i="12"/>
  <c r="B58" i="12"/>
  <c r="B22" i="12"/>
  <c r="B153" i="12"/>
  <c r="B94" i="12"/>
  <c r="B257" i="12"/>
  <c r="B174" i="12"/>
  <c r="B47" i="12"/>
  <c r="B159" i="12"/>
  <c r="B161" i="12"/>
  <c r="B179" i="12"/>
  <c r="B8" i="12"/>
  <c r="B189" i="12"/>
  <c r="B131" i="12"/>
  <c r="B103" i="12"/>
  <c r="B64" i="12"/>
  <c r="B97" i="12"/>
  <c r="B46" i="12"/>
  <c r="B185" i="12"/>
  <c r="B105" i="12"/>
  <c r="B182" i="12"/>
  <c r="B66" i="12"/>
  <c r="B14" i="12"/>
  <c r="B83" i="12"/>
  <c r="B198" i="12"/>
  <c r="B62" i="12"/>
  <c r="B38" i="12"/>
  <c r="B205" i="12"/>
  <c r="B63" i="12"/>
  <c r="B109" i="12"/>
  <c r="B30" i="12"/>
  <c r="B116" i="12"/>
  <c r="W61" i="7" l="1"/>
  <c r="AA179" i="5"/>
  <c r="AA87" i="5"/>
  <c r="AA41" i="7"/>
  <c r="W102" i="7"/>
  <c r="AA114" i="7"/>
  <c r="AA13" i="7"/>
  <c r="W116" i="5"/>
  <c r="AA73" i="7"/>
  <c r="W140" i="6"/>
  <c r="AA33" i="7"/>
  <c r="AA192" i="6"/>
  <c r="W196" i="7"/>
  <c r="W186" i="7"/>
  <c r="W20" i="7"/>
  <c r="W18" i="7"/>
  <c r="AA10" i="5"/>
  <c r="W130" i="7"/>
  <c r="AA101" i="7"/>
  <c r="W201" i="5"/>
  <c r="W89" i="6"/>
  <c r="W97" i="7"/>
  <c r="W134" i="7"/>
  <c r="W134" i="5"/>
  <c r="AA106" i="6"/>
  <c r="W202" i="7"/>
  <c r="AA166" i="7"/>
  <c r="AA118" i="5"/>
  <c r="AA36" i="5"/>
  <c r="W154" i="6"/>
  <c r="AA121" i="6"/>
  <c r="AA105" i="6"/>
  <c r="N140" i="7"/>
  <c r="AA185" i="7"/>
  <c r="AA142" i="5"/>
  <c r="W20" i="5"/>
  <c r="AA137" i="6"/>
  <c r="W161" i="7"/>
  <c r="AA125" i="7"/>
  <c r="W186" i="6"/>
  <c r="AA122" i="7"/>
  <c r="W69" i="6"/>
  <c r="P140" i="7"/>
  <c r="W100" i="6"/>
  <c r="O140" i="7"/>
  <c r="AA55" i="5"/>
  <c r="AA116" i="6"/>
  <c r="W14" i="7"/>
  <c r="W183" i="6"/>
  <c r="O46" i="7"/>
  <c r="AA199" i="6"/>
  <c r="W143" i="5"/>
  <c r="AA33" i="6"/>
  <c r="W33" i="6"/>
  <c r="W173" i="7"/>
  <c r="AA173" i="7"/>
  <c r="M88" i="5"/>
  <c r="W137" i="5"/>
  <c r="W115" i="5"/>
  <c r="W7" i="6"/>
  <c r="AA183" i="5"/>
  <c r="AA190" i="6"/>
  <c r="AA145" i="6"/>
  <c r="W202" i="5"/>
  <c r="W45" i="6"/>
  <c r="AA126" i="7"/>
  <c r="W94" i="6"/>
  <c r="W204" i="6"/>
  <c r="W171" i="5"/>
  <c r="AA77" i="6"/>
  <c r="AA29" i="6"/>
  <c r="AA174" i="7"/>
  <c r="W158" i="7"/>
  <c r="W84" i="5"/>
  <c r="W55" i="6"/>
  <c r="P83" i="5"/>
  <c r="P156" i="6"/>
  <c r="W62" i="7"/>
  <c r="W81" i="5"/>
  <c r="W105" i="5"/>
  <c r="W52" i="6"/>
  <c r="AA31" i="6"/>
  <c r="AA21" i="5"/>
  <c r="W7" i="5"/>
  <c r="P77" i="6"/>
  <c r="P46" i="7"/>
  <c r="W25" i="6"/>
  <c r="W97" i="6"/>
  <c r="W13" i="6"/>
  <c r="P42" i="7"/>
  <c r="N77" i="6"/>
  <c r="M46" i="7"/>
  <c r="W98" i="5"/>
  <c r="W198" i="7"/>
  <c r="AA107" i="5"/>
  <c r="AA58" i="5"/>
  <c r="N46" i="7"/>
  <c r="AA188" i="5"/>
  <c r="P112" i="5"/>
  <c r="AA90" i="6"/>
  <c r="P127" i="6"/>
  <c r="AA155" i="5"/>
  <c r="AA72" i="5"/>
  <c r="W109" i="6"/>
  <c r="P130" i="6"/>
  <c r="O112" i="5"/>
  <c r="AA53" i="5"/>
  <c r="W104" i="5"/>
  <c r="AA150" i="7"/>
  <c r="M100" i="6"/>
  <c r="W182" i="7"/>
  <c r="AA37" i="6"/>
  <c r="M201" i="7"/>
  <c r="W80" i="7"/>
  <c r="W70" i="6"/>
  <c r="AA70" i="6"/>
  <c r="W144" i="6"/>
  <c r="AA144" i="6"/>
  <c r="W94" i="7"/>
  <c r="AA94" i="7"/>
  <c r="W47" i="6"/>
  <c r="AA47" i="6"/>
  <c r="O148" i="5"/>
  <c r="M130" i="6"/>
  <c r="M147" i="5"/>
  <c r="M90" i="5"/>
  <c r="O129" i="6"/>
  <c r="P131" i="6"/>
  <c r="M148" i="5"/>
  <c r="P129" i="6"/>
  <c r="AA206" i="7"/>
  <c r="W57" i="6"/>
  <c r="AA198" i="5"/>
  <c r="M127" i="6"/>
  <c r="N131" i="6"/>
  <c r="M36" i="7"/>
  <c r="O131" i="6"/>
  <c r="N130" i="6"/>
  <c r="O130" i="6"/>
  <c r="M129" i="6"/>
  <c r="N127" i="6"/>
  <c r="M131" i="6"/>
  <c r="N129" i="6"/>
  <c r="P116" i="5"/>
  <c r="W128" i="6"/>
  <c r="P149" i="5"/>
  <c r="W38" i="5"/>
  <c r="O116" i="5"/>
  <c r="N116" i="5"/>
  <c r="W88" i="6"/>
  <c r="W154" i="5"/>
  <c r="AA16" i="7"/>
  <c r="W112" i="7"/>
  <c r="AA191" i="6"/>
  <c r="AA118" i="6"/>
  <c r="W161" i="6"/>
  <c r="N131" i="7"/>
  <c r="O147" i="5"/>
  <c r="M116" i="5"/>
  <c r="AA124" i="7"/>
  <c r="AA68" i="6"/>
  <c r="M9" i="6"/>
  <c r="O150" i="5"/>
  <c r="O127" i="6"/>
  <c r="W83" i="6"/>
  <c r="W159" i="6"/>
  <c r="P148" i="5"/>
  <c r="N147" i="5"/>
  <c r="O149" i="5"/>
  <c r="AA69" i="5"/>
  <c r="W101" i="5"/>
  <c r="N148" i="5"/>
  <c r="M149" i="5"/>
  <c r="W113" i="5"/>
  <c r="P90" i="5"/>
  <c r="AA78" i="6"/>
  <c r="N117" i="5"/>
  <c r="P131" i="7"/>
  <c r="AA106" i="5"/>
  <c r="P154" i="5"/>
  <c r="N157" i="7"/>
  <c r="AA9" i="5"/>
  <c r="P119" i="6"/>
  <c r="P121" i="6"/>
  <c r="W92" i="5"/>
  <c r="W158" i="5"/>
  <c r="M84" i="5"/>
  <c r="W143" i="6"/>
  <c r="AA195" i="5"/>
  <c r="AA32" i="5"/>
  <c r="AA53" i="6"/>
  <c r="P68" i="6"/>
  <c r="W88" i="5"/>
  <c r="M117" i="5"/>
  <c r="P156" i="5"/>
  <c r="M154" i="5"/>
  <c r="P117" i="5"/>
  <c r="O117" i="5"/>
  <c r="O115" i="5"/>
  <c r="AA37" i="5"/>
  <c r="AA161" i="5"/>
  <c r="M197" i="5"/>
  <c r="N83" i="5"/>
  <c r="N110" i="5"/>
  <c r="M78" i="6"/>
  <c r="O10" i="5"/>
  <c r="M169" i="5"/>
  <c r="P105" i="5"/>
  <c r="M80" i="5"/>
  <c r="O117" i="6"/>
  <c r="N154" i="5"/>
  <c r="N153" i="5"/>
  <c r="M11" i="5"/>
  <c r="M121" i="6"/>
  <c r="P80" i="5"/>
  <c r="O144" i="6"/>
  <c r="N168" i="5"/>
  <c r="M77" i="6"/>
  <c r="M153" i="5"/>
  <c r="N86" i="5"/>
  <c r="O83" i="5"/>
  <c r="N80" i="5"/>
  <c r="P143" i="5"/>
  <c r="M82" i="5"/>
  <c r="AA136" i="5"/>
  <c r="M80" i="6"/>
  <c r="O154" i="5"/>
  <c r="P82" i="5"/>
  <c r="O80" i="5"/>
  <c r="W194" i="5"/>
  <c r="N78" i="6"/>
  <c r="P150" i="5"/>
  <c r="P153" i="5"/>
  <c r="M85" i="5"/>
  <c r="N84" i="5"/>
  <c r="N85" i="5"/>
  <c r="P10" i="7"/>
  <c r="O77" i="6"/>
  <c r="AA125" i="5"/>
  <c r="N156" i="5"/>
  <c r="P85" i="5"/>
  <c r="O86" i="5"/>
  <c r="O9" i="5"/>
  <c r="M10" i="5"/>
  <c r="O85" i="5"/>
  <c r="P78" i="6"/>
  <c r="O11" i="5"/>
  <c r="W44" i="6"/>
  <c r="AA188" i="6"/>
  <c r="O153" i="5"/>
  <c r="O156" i="5"/>
  <c r="N82" i="5"/>
  <c r="O84" i="5"/>
  <c r="P10" i="5"/>
  <c r="AA197" i="6"/>
  <c r="W114" i="6"/>
  <c r="N140" i="5"/>
  <c r="O78" i="6"/>
  <c r="M156" i="5"/>
  <c r="P84" i="5"/>
  <c r="O82" i="5"/>
  <c r="N80" i="6"/>
  <c r="O80" i="6"/>
  <c r="M11" i="6"/>
  <c r="M91" i="5"/>
  <c r="P169" i="5"/>
  <c r="P9" i="6"/>
  <c r="O91" i="5"/>
  <c r="M152" i="5"/>
  <c r="P171" i="5"/>
  <c r="O171" i="5"/>
  <c r="N9" i="6"/>
  <c r="P88" i="5"/>
  <c r="N152" i="5"/>
  <c r="M7" i="5"/>
  <c r="W141" i="5"/>
  <c r="AA91" i="6"/>
  <c r="W59" i="5"/>
  <c r="O9" i="6"/>
  <c r="O90" i="5"/>
  <c r="N90" i="5"/>
  <c r="O152" i="5"/>
  <c r="O7" i="6"/>
  <c r="N88" i="5"/>
  <c r="P91" i="5"/>
  <c r="P152" i="5"/>
  <c r="O11" i="6"/>
  <c r="N91" i="5"/>
  <c r="O88" i="5"/>
  <c r="N10" i="6"/>
  <c r="P10" i="6"/>
  <c r="N11" i="6"/>
  <c r="N7" i="6"/>
  <c r="O89" i="5"/>
  <c r="N114" i="5"/>
  <c r="P71" i="6"/>
  <c r="N8" i="5"/>
  <c r="W82" i="5"/>
  <c r="M8" i="6"/>
  <c r="M101" i="5"/>
  <c r="P8" i="5"/>
  <c r="M8" i="5"/>
  <c r="P185" i="7"/>
  <c r="O198" i="7"/>
  <c r="AA66" i="6"/>
  <c r="W66" i="6"/>
  <c r="W104" i="6"/>
  <c r="AA104" i="6"/>
  <c r="AA80" i="5"/>
  <c r="W80" i="5"/>
  <c r="AA61" i="5"/>
  <c r="W61" i="5"/>
  <c r="AA120" i="6"/>
  <c r="W120" i="6"/>
  <c r="O36" i="7"/>
  <c r="N99" i="6"/>
  <c r="P86" i="5"/>
  <c r="N199" i="6"/>
  <c r="M89" i="5"/>
  <c r="N198" i="7"/>
  <c r="W9" i="6"/>
  <c r="O7" i="5"/>
  <c r="P11" i="5"/>
  <c r="P113" i="5"/>
  <c r="P140" i="5"/>
  <c r="M83" i="5"/>
  <c r="W56" i="6"/>
  <c r="P89" i="5"/>
  <c r="P120" i="6"/>
  <c r="M9" i="5"/>
  <c r="N9" i="5"/>
  <c r="M118" i="6"/>
  <c r="O140" i="5"/>
  <c r="O197" i="6"/>
  <c r="N171" i="5"/>
  <c r="O198" i="6"/>
  <c r="P7" i="5"/>
  <c r="N10" i="5"/>
  <c r="P9" i="5"/>
  <c r="P118" i="6"/>
  <c r="O120" i="6"/>
  <c r="M104" i="5"/>
  <c r="P59" i="5"/>
  <c r="AA198" i="6"/>
  <c r="N89" i="5"/>
  <c r="N11" i="5"/>
  <c r="P197" i="6"/>
  <c r="N7" i="5"/>
  <c r="O8" i="5"/>
  <c r="M86" i="5"/>
  <c r="AA110" i="7"/>
  <c r="O199" i="5"/>
  <c r="N197" i="6"/>
  <c r="AA111" i="7"/>
  <c r="W35" i="6"/>
  <c r="AA35" i="6"/>
  <c r="AA163" i="5"/>
  <c r="W163" i="5"/>
  <c r="W136" i="6"/>
  <c r="AA136" i="6"/>
  <c r="W178" i="6"/>
  <c r="AA178" i="6"/>
  <c r="AA167" i="5"/>
  <c r="W167" i="5"/>
  <c r="W103" i="5"/>
  <c r="AA103" i="5"/>
  <c r="AA39" i="5"/>
  <c r="W39" i="5"/>
  <c r="AA111" i="5"/>
  <c r="W111" i="5"/>
  <c r="W22" i="6"/>
  <c r="AA22" i="6"/>
  <c r="W165" i="5"/>
  <c r="AA165" i="5"/>
  <c r="AA195" i="6"/>
  <c r="W195" i="6"/>
  <c r="AA86" i="7"/>
  <c r="W86" i="7"/>
  <c r="AA190" i="7"/>
  <c r="W190" i="7"/>
  <c r="W70" i="7"/>
  <c r="AA70" i="7"/>
  <c r="P187" i="5"/>
  <c r="O39" i="6"/>
  <c r="AA134" i="6"/>
  <c r="P99" i="6"/>
  <c r="O155" i="5"/>
  <c r="AA160" i="7"/>
  <c r="P87" i="5"/>
  <c r="M103" i="5"/>
  <c r="N103" i="5"/>
  <c r="O59" i="5"/>
  <c r="P103" i="5"/>
  <c r="M87" i="5"/>
  <c r="N59" i="5"/>
  <c r="N104" i="5"/>
  <c r="M59" i="5"/>
  <c r="O103" i="5"/>
  <c r="P104" i="5"/>
  <c r="O100" i="6"/>
  <c r="N87" i="5"/>
  <c r="O87" i="5"/>
  <c r="M198" i="5"/>
  <c r="O104" i="5"/>
  <c r="M99" i="6"/>
  <c r="M105" i="5"/>
  <c r="N101" i="5"/>
  <c r="O30" i="6"/>
  <c r="M162" i="6"/>
  <c r="O143" i="5"/>
  <c r="M143" i="5"/>
  <c r="P157" i="7"/>
  <c r="P198" i="5"/>
  <c r="O101" i="5"/>
  <c r="M40" i="7"/>
  <c r="N74" i="5"/>
  <c r="M20" i="6"/>
  <c r="M106" i="5"/>
  <c r="P182" i="5"/>
  <c r="M99" i="5"/>
  <c r="O99" i="5"/>
  <c r="O157" i="7"/>
  <c r="O194" i="5"/>
  <c r="AA200" i="6"/>
  <c r="W200" i="6"/>
  <c r="AA19" i="6"/>
  <c r="W19" i="6"/>
  <c r="AA74" i="6"/>
  <c r="W74" i="6"/>
  <c r="AA24" i="5"/>
  <c r="W24" i="5"/>
  <c r="N163" i="6"/>
  <c r="N162" i="6"/>
  <c r="AA135" i="6"/>
  <c r="W135" i="6"/>
  <c r="O166" i="6"/>
  <c r="AA16" i="6"/>
  <c r="W16" i="6"/>
  <c r="M165" i="6"/>
  <c r="AA171" i="6"/>
  <c r="W171" i="6"/>
  <c r="AA63" i="6"/>
  <c r="W63" i="6"/>
  <c r="W38" i="6"/>
  <c r="AA38" i="6"/>
  <c r="AA80" i="6"/>
  <c r="W80" i="6"/>
  <c r="P80" i="6"/>
  <c r="P165" i="6"/>
  <c r="O99" i="6"/>
  <c r="O201" i="7"/>
  <c r="M7" i="6"/>
  <c r="M151" i="5"/>
  <c r="N198" i="6"/>
  <c r="M197" i="6"/>
  <c r="M106" i="7"/>
  <c r="O20" i="6"/>
  <c r="P106" i="5"/>
  <c r="O8" i="7"/>
  <c r="P47" i="5"/>
  <c r="M187" i="5"/>
  <c r="P7" i="6"/>
  <c r="N198" i="5"/>
  <c r="O10" i="6"/>
  <c r="M61" i="5"/>
  <c r="N57" i="5"/>
  <c r="M166" i="6"/>
  <c r="M163" i="6"/>
  <c r="W85" i="6"/>
  <c r="M19" i="6"/>
  <c r="W193" i="6"/>
  <c r="P19" i="6"/>
  <c r="P21" i="6"/>
  <c r="P11" i="6"/>
  <c r="P61" i="5"/>
  <c r="O57" i="5"/>
  <c r="Q140" i="7"/>
  <c r="P91" i="7"/>
  <c r="M100" i="5"/>
  <c r="P151" i="5"/>
  <c r="O100" i="5"/>
  <c r="W128" i="7"/>
  <c r="W144" i="7"/>
  <c r="R140" i="7"/>
  <c r="N197" i="5"/>
  <c r="M71" i="6"/>
  <c r="N68" i="6"/>
  <c r="O169" i="5"/>
  <c r="N169" i="5"/>
  <c r="O182" i="5"/>
  <c r="P51" i="5"/>
  <c r="N17" i="6"/>
  <c r="M182" i="5"/>
  <c r="O168" i="5"/>
  <c r="AA196" i="5"/>
  <c r="M88" i="7"/>
  <c r="P130" i="7"/>
  <c r="O121" i="6"/>
  <c r="M175" i="5"/>
  <c r="P155" i="6"/>
  <c r="W78" i="5"/>
  <c r="W140" i="5"/>
  <c r="W126" i="5"/>
  <c r="N100" i="5"/>
  <c r="N182" i="5"/>
  <c r="N115" i="5"/>
  <c r="O200" i="5"/>
  <c r="P193" i="5"/>
  <c r="N121" i="6"/>
  <c r="P17" i="6"/>
  <c r="AA70" i="5"/>
  <c r="N37" i="5"/>
  <c r="O155" i="6"/>
  <c r="N151" i="5"/>
  <c r="O151" i="5"/>
  <c r="O191" i="6"/>
  <c r="M115" i="5"/>
  <c r="M171" i="5"/>
  <c r="P170" i="5"/>
  <c r="P197" i="5"/>
  <c r="M200" i="5"/>
  <c r="N101" i="6"/>
  <c r="N155" i="6"/>
  <c r="W19" i="5"/>
  <c r="AA67" i="6"/>
  <c r="P36" i="7"/>
  <c r="N106" i="7"/>
  <c r="P160" i="5"/>
  <c r="O163" i="6"/>
  <c r="N165" i="6"/>
  <c r="P166" i="6"/>
  <c r="P162" i="6"/>
  <c r="N175" i="5"/>
  <c r="P164" i="6"/>
  <c r="M157" i="7"/>
  <c r="AA197" i="5"/>
  <c r="W197" i="5"/>
  <c r="AA44" i="7"/>
  <c r="W44" i="7"/>
  <c r="W139" i="5"/>
  <c r="AA139" i="5"/>
  <c r="W187" i="5"/>
  <c r="AA187" i="5"/>
  <c r="W177" i="5"/>
  <c r="AA177" i="5"/>
  <c r="W52" i="7"/>
  <c r="AA52" i="7"/>
  <c r="W181" i="5"/>
  <c r="AA181" i="5"/>
  <c r="W44" i="5"/>
  <c r="AA44" i="5"/>
  <c r="W175" i="5"/>
  <c r="AA175" i="5"/>
  <c r="W57" i="5"/>
  <c r="AA57" i="5"/>
  <c r="W162" i="5"/>
  <c r="AA162" i="5"/>
  <c r="W191" i="5"/>
  <c r="AA191" i="5"/>
  <c r="V6" i="3"/>
  <c r="M39" i="6"/>
  <c r="Q46" i="7"/>
  <c r="A181" i="10"/>
  <c r="G181" i="10"/>
  <c r="G158" i="10"/>
  <c r="A158" i="10"/>
  <c r="G139" i="10"/>
  <c r="A139" i="10"/>
  <c r="G195" i="10"/>
  <c r="A195" i="10"/>
  <c r="D191" i="10"/>
  <c r="E191" i="10"/>
  <c r="B191" i="10"/>
  <c r="F191" i="10"/>
  <c r="F152" i="10"/>
  <c r="B152" i="10"/>
  <c r="D152" i="10"/>
  <c r="E152" i="10"/>
  <c r="F102" i="10"/>
  <c r="B102" i="10"/>
  <c r="D102" i="10"/>
  <c r="E102" i="10"/>
  <c r="B52" i="10"/>
  <c r="F52" i="10"/>
  <c r="D52" i="10"/>
  <c r="E52" i="10"/>
  <c r="B160" i="10"/>
  <c r="D160" i="10"/>
  <c r="E160" i="10"/>
  <c r="F160" i="10"/>
  <c r="D48" i="10"/>
  <c r="B48" i="10"/>
  <c r="F48" i="10"/>
  <c r="E48" i="10"/>
  <c r="G173" i="10"/>
  <c r="A173" i="10"/>
  <c r="M50" i="5"/>
  <c r="O107" i="5"/>
  <c r="N76" i="5"/>
  <c r="P58" i="5"/>
  <c r="N186" i="5"/>
  <c r="N149" i="5"/>
  <c r="G82" i="10"/>
  <c r="A82" i="10"/>
  <c r="A113" i="10"/>
  <c r="G113" i="10"/>
  <c r="D36" i="10"/>
  <c r="B36" i="10"/>
  <c r="E36" i="10"/>
  <c r="F36" i="10"/>
  <c r="B80" i="10"/>
  <c r="F80" i="10"/>
  <c r="E80" i="10"/>
  <c r="D80" i="10"/>
  <c r="N116" i="6"/>
  <c r="N182" i="7"/>
  <c r="M186" i="5"/>
  <c r="G176" i="10"/>
  <c r="A176" i="10"/>
  <c r="G97" i="10"/>
  <c r="A97" i="10"/>
  <c r="G129" i="10"/>
  <c r="A129" i="10"/>
  <c r="A11" i="10"/>
  <c r="G11" i="10"/>
  <c r="E74" i="10"/>
  <c r="D74" i="10"/>
  <c r="F74" i="10"/>
  <c r="B74" i="10"/>
  <c r="O81" i="7"/>
  <c r="O91" i="7"/>
  <c r="A35" i="10"/>
  <c r="G35" i="10"/>
  <c r="G162" i="10"/>
  <c r="A162" i="10"/>
  <c r="E68" i="10"/>
  <c r="D68" i="10"/>
  <c r="B68" i="10"/>
  <c r="F68" i="10"/>
  <c r="E153" i="10"/>
  <c r="F153" i="10"/>
  <c r="D153" i="10"/>
  <c r="B153" i="10"/>
  <c r="B150" i="10"/>
  <c r="E150" i="10"/>
  <c r="D150" i="10"/>
  <c r="F150" i="10"/>
  <c r="B125" i="10"/>
  <c r="F125" i="10"/>
  <c r="D125" i="10"/>
  <c r="E125" i="10"/>
  <c r="G37" i="10"/>
  <c r="A37" i="10"/>
  <c r="G200" i="10"/>
  <c r="A200" i="10"/>
  <c r="A165" i="10"/>
  <c r="G165" i="10"/>
  <c r="G186" i="10"/>
  <c r="A186" i="10"/>
  <c r="AA104" i="7"/>
  <c r="W104" i="7"/>
  <c r="N51" i="5"/>
  <c r="M72" i="5"/>
  <c r="N107" i="5"/>
  <c r="P8" i="6"/>
  <c r="M186" i="7"/>
  <c r="O74" i="5"/>
  <c r="N10" i="7"/>
  <c r="N199" i="5"/>
  <c r="N87" i="7"/>
  <c r="N81" i="7"/>
  <c r="P74" i="5"/>
  <c r="N193" i="5"/>
  <c r="M109" i="5"/>
  <c r="O72" i="5"/>
  <c r="M75" i="5"/>
  <c r="O51" i="5"/>
  <c r="N143" i="5"/>
  <c r="N73" i="5"/>
  <c r="AA119" i="6"/>
  <c r="M58" i="5"/>
  <c r="N60" i="5"/>
  <c r="W96" i="7"/>
  <c r="AA96" i="7"/>
  <c r="O186" i="7"/>
  <c r="P195" i="5"/>
  <c r="P100" i="5"/>
  <c r="M164" i="6"/>
  <c r="P18" i="5"/>
  <c r="O193" i="5"/>
  <c r="W24" i="7"/>
  <c r="M73" i="5"/>
  <c r="P75" i="5"/>
  <c r="O10" i="7"/>
  <c r="N8" i="6"/>
  <c r="M60" i="5"/>
  <c r="O108" i="5"/>
  <c r="N164" i="6"/>
  <c r="P99" i="5"/>
  <c r="M150" i="5"/>
  <c r="N88" i="7"/>
  <c r="N90" i="7"/>
  <c r="M91" i="7"/>
  <c r="P87" i="7"/>
  <c r="P90" i="7"/>
  <c r="M167" i="5"/>
  <c r="M193" i="5"/>
  <c r="M47" i="5"/>
  <c r="O75" i="5"/>
  <c r="P175" i="5"/>
  <c r="N102" i="5"/>
  <c r="O58" i="5"/>
  <c r="R46" i="7"/>
  <c r="N160" i="7"/>
  <c r="O90" i="7"/>
  <c r="O199" i="7"/>
  <c r="N167" i="5"/>
  <c r="O195" i="5"/>
  <c r="M74" i="5"/>
  <c r="O47" i="5"/>
  <c r="N75" i="5"/>
  <c r="M90" i="7"/>
  <c r="N185" i="7"/>
  <c r="N50" i="5"/>
  <c r="N61" i="5"/>
  <c r="P57" i="5"/>
  <c r="P199" i="7"/>
  <c r="M199" i="5"/>
  <c r="P199" i="5"/>
  <c r="O105" i="5"/>
  <c r="N47" i="5"/>
  <c r="P72" i="5"/>
  <c r="O87" i="7"/>
  <c r="P183" i="7"/>
  <c r="M182" i="7"/>
  <c r="M57" i="5"/>
  <c r="P167" i="5"/>
  <c r="O50" i="5"/>
  <c r="O73" i="5"/>
  <c r="N105" i="5"/>
  <c r="N150" i="5"/>
  <c r="O8" i="6"/>
  <c r="O158" i="5"/>
  <c r="M51" i="5"/>
  <c r="N106" i="5"/>
  <c r="P76" i="5"/>
  <c r="N183" i="7"/>
  <c r="M155" i="6"/>
  <c r="O61" i="5"/>
  <c r="AA32" i="7"/>
  <c r="W32" i="7"/>
  <c r="O197" i="5"/>
  <c r="N58" i="5"/>
  <c r="AA60" i="5"/>
  <c r="W60" i="5"/>
  <c r="O60" i="5"/>
  <c r="P60" i="5"/>
  <c r="P147" i="5"/>
  <c r="O186" i="5"/>
  <c r="AA86" i="6"/>
  <c r="W86" i="6"/>
  <c r="W108" i="6"/>
  <c r="AA108" i="6"/>
  <c r="W33" i="5"/>
  <c r="AA33" i="5"/>
  <c r="AA205" i="5"/>
  <c r="W205" i="5"/>
  <c r="P186" i="5"/>
  <c r="M140" i="5"/>
  <c r="L140" i="5"/>
  <c r="W182" i="5"/>
  <c r="AA182" i="5"/>
  <c r="W164" i="5"/>
  <c r="AA164" i="5"/>
  <c r="O164" i="6"/>
  <c r="W159" i="7"/>
  <c r="AA159" i="7"/>
  <c r="AA8" i="6"/>
  <c r="W8" i="6"/>
  <c r="W184" i="6"/>
  <c r="AA184" i="6"/>
  <c r="AA23" i="7"/>
  <c r="W23" i="7"/>
  <c r="AA15" i="5"/>
  <c r="W15" i="5"/>
  <c r="AA40" i="5"/>
  <c r="W40" i="5"/>
  <c r="W128" i="5"/>
  <c r="AA128" i="5"/>
  <c r="P19" i="7"/>
  <c r="M87" i="7"/>
  <c r="AA12" i="5"/>
  <c r="W12" i="5"/>
  <c r="M184" i="5"/>
  <c r="O184" i="5"/>
  <c r="P183" i="5"/>
  <c r="M183" i="5"/>
  <c r="N184" i="5"/>
  <c r="O183" i="5"/>
  <c r="P184" i="5"/>
  <c r="N183" i="5"/>
  <c r="M76" i="5"/>
  <c r="N111" i="5"/>
  <c r="P107" i="5"/>
  <c r="P111" i="5"/>
  <c r="N108" i="5"/>
  <c r="M107" i="5"/>
  <c r="M108" i="5"/>
  <c r="O111" i="5"/>
  <c r="M111" i="5"/>
  <c r="P108" i="5"/>
  <c r="N72" i="5"/>
  <c r="P73" i="5"/>
  <c r="O76" i="5"/>
  <c r="M110" i="5"/>
  <c r="W51" i="5"/>
  <c r="AA51" i="5"/>
  <c r="P20" i="5"/>
  <c r="M21" i="5"/>
  <c r="N21" i="5"/>
  <c r="M20" i="5"/>
  <c r="N18" i="5"/>
  <c r="N20" i="5"/>
  <c r="O18" i="5"/>
  <c r="P21" i="5"/>
  <c r="N17" i="5"/>
  <c r="P17" i="5"/>
  <c r="M17" i="5"/>
  <c r="O20" i="5"/>
  <c r="M18" i="5"/>
  <c r="O17" i="5"/>
  <c r="O21" i="5"/>
  <c r="O114" i="5"/>
  <c r="M114" i="5"/>
  <c r="P114" i="5"/>
  <c r="M113" i="5"/>
  <c r="W121" i="5"/>
  <c r="AA121" i="5"/>
  <c r="AA17" i="5"/>
  <c r="W17" i="5"/>
  <c r="N200" i="5"/>
  <c r="P200" i="5"/>
  <c r="O198" i="5"/>
  <c r="M124" i="7"/>
  <c r="AA185" i="5"/>
  <c r="W185" i="5"/>
  <c r="P109" i="5"/>
  <c r="N109" i="5"/>
  <c r="O109" i="5"/>
  <c r="AA193" i="5"/>
  <c r="W193" i="5"/>
  <c r="AA178" i="5"/>
  <c r="W178" i="5"/>
  <c r="P19" i="5"/>
  <c r="AA159" i="5"/>
  <c r="W159" i="5"/>
  <c r="W189" i="5"/>
  <c r="AA189" i="5"/>
  <c r="AA95" i="5"/>
  <c r="W95" i="5"/>
  <c r="AA92" i="6"/>
  <c r="W92" i="6"/>
  <c r="N113" i="5"/>
  <c r="O110" i="5"/>
  <c r="AA77" i="5"/>
  <c r="W77" i="5"/>
  <c r="W114" i="5"/>
  <c r="AA114" i="5"/>
  <c r="O113" i="5"/>
  <c r="M19" i="5"/>
  <c r="P110" i="5"/>
  <c r="AA145" i="5"/>
  <c r="W145" i="5"/>
  <c r="W200" i="5"/>
  <c r="AA200" i="5"/>
  <c r="W185" i="6"/>
  <c r="AA185" i="6"/>
  <c r="N112" i="5"/>
  <c r="O19" i="5"/>
  <c r="N19" i="5"/>
  <c r="P115" i="5"/>
  <c r="M112" i="5"/>
  <c r="O175" i="5"/>
  <c r="M172" i="6"/>
  <c r="M81" i="7"/>
  <c r="O121" i="7"/>
  <c r="P30" i="6"/>
  <c r="N191" i="6"/>
  <c r="N172" i="6"/>
  <c r="W199" i="7"/>
  <c r="M28" i="6"/>
  <c r="M27" i="6"/>
  <c r="M29" i="6"/>
  <c r="W146" i="5"/>
  <c r="AA177" i="6"/>
  <c r="W177" i="6"/>
  <c r="W124" i="6"/>
  <c r="AA124" i="6"/>
  <c r="AA63" i="7"/>
  <c r="W63" i="7"/>
  <c r="W71" i="7"/>
  <c r="AA71" i="7"/>
  <c r="W79" i="7"/>
  <c r="AA79" i="7"/>
  <c r="AA103" i="7"/>
  <c r="W103" i="7"/>
  <c r="W96" i="5"/>
  <c r="AA96" i="5"/>
  <c r="P118" i="5"/>
  <c r="N120" i="5"/>
  <c r="P119" i="5"/>
  <c r="O121" i="5"/>
  <c r="M121" i="5"/>
  <c r="M118" i="5"/>
  <c r="N118" i="5"/>
  <c r="P121" i="5"/>
  <c r="M119" i="5"/>
  <c r="O119" i="5"/>
  <c r="P120" i="5"/>
  <c r="N121" i="5"/>
  <c r="O120" i="5"/>
  <c r="N119" i="5"/>
  <c r="O118" i="5"/>
  <c r="M120" i="5"/>
  <c r="O79" i="5"/>
  <c r="M79" i="5"/>
  <c r="P79" i="5"/>
  <c r="N77" i="5"/>
  <c r="M78" i="5"/>
  <c r="N79" i="5"/>
  <c r="P77" i="5"/>
  <c r="M81" i="5"/>
  <c r="O78" i="5"/>
  <c r="M77" i="5"/>
  <c r="N81" i="5"/>
  <c r="N78" i="5"/>
  <c r="P81" i="5"/>
  <c r="P78" i="5"/>
  <c r="O77" i="5"/>
  <c r="O81" i="5"/>
  <c r="AA131" i="5"/>
  <c r="W131" i="5"/>
  <c r="L138" i="5"/>
  <c r="P138" i="5"/>
  <c r="N138" i="5"/>
  <c r="O138" i="5"/>
  <c r="M138" i="5"/>
  <c r="AA39" i="6"/>
  <c r="W39" i="6"/>
  <c r="L139" i="5"/>
  <c r="M139" i="5"/>
  <c r="O139" i="5"/>
  <c r="N139" i="5"/>
  <c r="P139" i="5"/>
  <c r="O172" i="6"/>
  <c r="N97" i="5"/>
  <c r="M31" i="6"/>
  <c r="M102" i="5"/>
  <c r="AA41" i="6"/>
  <c r="W41" i="6"/>
  <c r="AA175" i="6"/>
  <c r="W175" i="6"/>
  <c r="W47" i="7"/>
  <c r="AA47" i="7"/>
  <c r="W11" i="7"/>
  <c r="AA11" i="7"/>
  <c r="W138" i="5"/>
  <c r="AA138" i="5"/>
  <c r="AA46" i="5"/>
  <c r="W46" i="5"/>
  <c r="AA68" i="5"/>
  <c r="W68" i="5"/>
  <c r="AA76" i="6"/>
  <c r="W76" i="6"/>
  <c r="AA149" i="6"/>
  <c r="W149" i="6"/>
  <c r="W15" i="7"/>
  <c r="AA15" i="7"/>
  <c r="O97" i="5"/>
  <c r="P172" i="6"/>
  <c r="P97" i="5"/>
  <c r="W71" i="6"/>
  <c r="AA71" i="6"/>
  <c r="L81" i="6"/>
  <c r="N81" i="6"/>
  <c r="O81" i="6"/>
  <c r="M81" i="6"/>
  <c r="P81" i="6"/>
  <c r="AA173" i="6"/>
  <c r="W173" i="6"/>
  <c r="W119" i="7"/>
  <c r="AA119" i="7"/>
  <c r="AA127" i="7"/>
  <c r="W127" i="7"/>
  <c r="W151" i="7"/>
  <c r="AA151" i="7"/>
  <c r="W18" i="6"/>
  <c r="AA18" i="6"/>
  <c r="M38" i="6"/>
  <c r="N38" i="6"/>
  <c r="P37" i="6"/>
  <c r="P38" i="6"/>
  <c r="N39" i="6"/>
  <c r="O40" i="6"/>
  <c r="O38" i="6"/>
  <c r="P40" i="6"/>
  <c r="P39" i="6"/>
  <c r="N40" i="6"/>
  <c r="M40" i="6"/>
  <c r="M37" i="6"/>
  <c r="N37" i="6"/>
  <c r="O37" i="6"/>
  <c r="W155" i="6"/>
  <c r="AA155" i="6"/>
  <c r="W150" i="6"/>
  <c r="AA150" i="6"/>
  <c r="N29" i="6"/>
  <c r="N31" i="6"/>
  <c r="M143" i="6"/>
  <c r="M105" i="7"/>
  <c r="O131" i="7"/>
  <c r="O41" i="6"/>
  <c r="M41" i="6"/>
  <c r="N41" i="6"/>
  <c r="P41" i="6"/>
  <c r="L137" i="5"/>
  <c r="P137" i="5"/>
  <c r="M137" i="5"/>
  <c r="O137" i="5"/>
  <c r="N137" i="5"/>
  <c r="W167" i="7"/>
  <c r="AA167" i="7"/>
  <c r="W183" i="7"/>
  <c r="AA183" i="7"/>
  <c r="W102" i="5"/>
  <c r="AA102" i="5"/>
  <c r="W39" i="7"/>
  <c r="AA39" i="7"/>
  <c r="AA50" i="5"/>
  <c r="W50" i="5"/>
  <c r="M30" i="6"/>
  <c r="L79" i="6"/>
  <c r="O79" i="6"/>
  <c r="M79" i="6"/>
  <c r="N79" i="6"/>
  <c r="P79" i="6"/>
  <c r="AA30" i="6"/>
  <c r="W30" i="6"/>
  <c r="L106" i="5"/>
  <c r="O106" i="5"/>
  <c r="W87" i="7"/>
  <c r="AA87" i="7"/>
  <c r="W135" i="7"/>
  <c r="AA135" i="7"/>
  <c r="M185" i="7"/>
  <c r="O185" i="7"/>
  <c r="AA10" i="6"/>
  <c r="W10" i="6"/>
  <c r="W122" i="6"/>
  <c r="AA122" i="6"/>
  <c r="AA28" i="6"/>
  <c r="W28" i="6"/>
  <c r="L141" i="5"/>
  <c r="N141" i="5"/>
  <c r="M141" i="5"/>
  <c r="P141" i="5"/>
  <c r="O141" i="5"/>
  <c r="L102" i="5"/>
  <c r="P102" i="5"/>
  <c r="M97" i="5"/>
  <c r="O28" i="6"/>
  <c r="O102" i="5"/>
  <c r="O31" i="6"/>
  <c r="L10" i="6"/>
  <c r="M10" i="6"/>
  <c r="W62" i="6"/>
  <c r="AA62" i="6"/>
  <c r="W119" i="5"/>
  <c r="AA119" i="5"/>
  <c r="O161" i="7"/>
  <c r="M67" i="6"/>
  <c r="M70" i="6"/>
  <c r="P70" i="6"/>
  <c r="O69" i="6"/>
  <c r="P67" i="6"/>
  <c r="O71" i="6"/>
  <c r="N71" i="6"/>
  <c r="O67" i="6"/>
  <c r="O70" i="6"/>
  <c r="N70" i="6"/>
  <c r="N67" i="6"/>
  <c r="M69" i="6"/>
  <c r="P69" i="6"/>
  <c r="N69" i="6"/>
  <c r="M68" i="6"/>
  <c r="O68" i="6"/>
  <c r="W55" i="7"/>
  <c r="AA55" i="7"/>
  <c r="AA143" i="7"/>
  <c r="W143" i="7"/>
  <c r="W176" i="5"/>
  <c r="AA176" i="5"/>
  <c r="O118" i="6"/>
  <c r="N117" i="6"/>
  <c r="N120" i="6"/>
  <c r="M119" i="6"/>
  <c r="N118" i="6"/>
  <c r="N119" i="6"/>
  <c r="P117" i="6"/>
  <c r="O119" i="6"/>
  <c r="M120" i="6"/>
  <c r="M117" i="6"/>
  <c r="W40" i="6"/>
  <c r="AA40" i="6"/>
  <c r="AA206" i="6"/>
  <c r="W206" i="6"/>
  <c r="AA189" i="6"/>
  <c r="W189" i="6"/>
  <c r="N19" i="7"/>
  <c r="M159" i="5"/>
  <c r="N93" i="5"/>
  <c r="L185" i="5"/>
  <c r="O185" i="5"/>
  <c r="N185" i="5"/>
  <c r="P185" i="5"/>
  <c r="M185" i="5"/>
  <c r="N94" i="5"/>
  <c r="O146" i="6"/>
  <c r="O143" i="6"/>
  <c r="N161" i="5"/>
  <c r="W167" i="6"/>
  <c r="AA167" i="6"/>
  <c r="O88" i="7"/>
  <c r="L183" i="7"/>
  <c r="O183" i="7"/>
  <c r="M183" i="7"/>
  <c r="AA192" i="7"/>
  <c r="W192" i="7"/>
  <c r="M197" i="7"/>
  <c r="N201" i="7"/>
  <c r="O197" i="7"/>
  <c r="P198" i="7"/>
  <c r="P197" i="7"/>
  <c r="P200" i="7"/>
  <c r="N199" i="7"/>
  <c r="P201" i="7"/>
  <c r="M199" i="7"/>
  <c r="M200" i="7"/>
  <c r="O200" i="7"/>
  <c r="M198" i="7"/>
  <c r="N200" i="7"/>
  <c r="N197" i="7"/>
  <c r="W41" i="5"/>
  <c r="AA41" i="5"/>
  <c r="L38" i="5"/>
  <c r="M38" i="5"/>
  <c r="O38" i="5"/>
  <c r="P38" i="5"/>
  <c r="N38" i="5"/>
  <c r="M148" i="6"/>
  <c r="O148" i="6"/>
  <c r="O150" i="6"/>
  <c r="P150" i="6"/>
  <c r="N151" i="6"/>
  <c r="M147" i="6"/>
  <c r="O151" i="6"/>
  <c r="M149" i="6"/>
  <c r="P151" i="6"/>
  <c r="M151" i="6"/>
  <c r="O147" i="6"/>
  <c r="N149" i="6"/>
  <c r="N147" i="6"/>
  <c r="N148" i="6"/>
  <c r="N150" i="6"/>
  <c r="M150" i="6"/>
  <c r="P149" i="6"/>
  <c r="O149" i="6"/>
  <c r="P148" i="6"/>
  <c r="P147" i="6"/>
  <c r="AA180" i="6"/>
  <c r="W180" i="6"/>
  <c r="W112" i="6"/>
  <c r="AA112" i="6"/>
  <c r="W133" i="6"/>
  <c r="AA133" i="6"/>
  <c r="W146" i="6"/>
  <c r="AA146" i="6"/>
  <c r="L41" i="5"/>
  <c r="O41" i="5"/>
  <c r="P41" i="5"/>
  <c r="M41" i="5"/>
  <c r="N41" i="5"/>
  <c r="P159" i="5"/>
  <c r="N97" i="6"/>
  <c r="O160" i="5"/>
  <c r="P146" i="6"/>
  <c r="N158" i="5"/>
  <c r="M161" i="5"/>
  <c r="W172" i="6"/>
  <c r="AA172" i="6"/>
  <c r="O101" i="6"/>
  <c r="N100" i="6"/>
  <c r="P100" i="6"/>
  <c r="P101" i="6"/>
  <c r="M101" i="6"/>
  <c r="N160" i="5"/>
  <c r="AA48" i="7"/>
  <c r="W48" i="7"/>
  <c r="AA184" i="7"/>
  <c r="W184" i="7"/>
  <c r="O187" i="5"/>
  <c r="N190" i="5"/>
  <c r="O190" i="5"/>
  <c r="O188" i="5"/>
  <c r="N188" i="5"/>
  <c r="N187" i="5"/>
  <c r="O191" i="5"/>
  <c r="M190" i="5"/>
  <c r="P189" i="5"/>
  <c r="P190" i="5"/>
  <c r="P188" i="5"/>
  <c r="M189" i="5"/>
  <c r="M188" i="5"/>
  <c r="O189" i="5"/>
  <c r="N189" i="5"/>
  <c r="N191" i="5"/>
  <c r="L39" i="5"/>
  <c r="P39" i="5"/>
  <c r="M39" i="5"/>
  <c r="O39" i="5"/>
  <c r="N39" i="5"/>
  <c r="O170" i="5"/>
  <c r="N170" i="5"/>
  <c r="M168" i="5"/>
  <c r="M170" i="5"/>
  <c r="O167" i="5"/>
  <c r="P168" i="5"/>
  <c r="AA160" i="6"/>
  <c r="W160" i="6"/>
  <c r="N92" i="5"/>
  <c r="O94" i="5"/>
  <c r="O95" i="5"/>
  <c r="M95" i="5"/>
  <c r="M92" i="5"/>
  <c r="M96" i="5"/>
  <c r="N96" i="5"/>
  <c r="P92" i="5"/>
  <c r="AA58" i="6"/>
  <c r="W58" i="6"/>
  <c r="P64" i="6"/>
  <c r="P63" i="6"/>
  <c r="O63" i="6"/>
  <c r="M63" i="6"/>
  <c r="M62" i="6"/>
  <c r="N63" i="6"/>
  <c r="M64" i="6"/>
  <c r="O65" i="6"/>
  <c r="M66" i="6"/>
  <c r="P65" i="6"/>
  <c r="N65" i="6"/>
  <c r="O64" i="6"/>
  <c r="P62" i="6"/>
  <c r="M65" i="6"/>
  <c r="N62" i="6"/>
  <c r="O62" i="6"/>
  <c r="O66" i="6"/>
  <c r="P66" i="6"/>
  <c r="N66" i="6"/>
  <c r="N64" i="6"/>
  <c r="P17" i="7"/>
  <c r="M97" i="6"/>
  <c r="P161" i="5"/>
  <c r="O142" i="6"/>
  <c r="N144" i="6"/>
  <c r="P191" i="5"/>
  <c r="P158" i="5"/>
  <c r="O92" i="5"/>
  <c r="W16" i="5"/>
  <c r="AA16" i="5"/>
  <c r="O58" i="6"/>
  <c r="N58" i="6"/>
  <c r="P58" i="6"/>
  <c r="M58" i="6"/>
  <c r="W72" i="7"/>
  <c r="AA72" i="7"/>
  <c r="M158" i="7"/>
  <c r="O158" i="7"/>
  <c r="N158" i="7"/>
  <c r="M160" i="7"/>
  <c r="N159" i="7"/>
  <c r="P160" i="7"/>
  <c r="O159" i="7"/>
  <c r="M161" i="7"/>
  <c r="M159" i="7"/>
  <c r="N161" i="7"/>
  <c r="P161" i="7"/>
  <c r="P158" i="7"/>
  <c r="P159" i="7"/>
  <c r="O160" i="7"/>
  <c r="N171" i="7"/>
  <c r="O168" i="7"/>
  <c r="M169" i="7"/>
  <c r="M171" i="7"/>
  <c r="M167" i="7"/>
  <c r="N169" i="7"/>
  <c r="O169" i="7"/>
  <c r="P171" i="7"/>
  <c r="P168" i="7"/>
  <c r="P170" i="7"/>
  <c r="N167" i="7"/>
  <c r="P167" i="7"/>
  <c r="M170" i="7"/>
  <c r="N170" i="7"/>
  <c r="P169" i="7"/>
  <c r="M168" i="7"/>
  <c r="O167" i="7"/>
  <c r="N168" i="7"/>
  <c r="O171" i="7"/>
  <c r="O170" i="7"/>
  <c r="O161" i="5"/>
  <c r="O145" i="5"/>
  <c r="M144" i="5"/>
  <c r="N142" i="5"/>
  <c r="P142" i="5"/>
  <c r="O144" i="5"/>
  <c r="M145" i="5"/>
  <c r="N144" i="5"/>
  <c r="O146" i="5"/>
  <c r="M146" i="5"/>
  <c r="N145" i="5"/>
  <c r="N146" i="5"/>
  <c r="O142" i="5"/>
  <c r="P144" i="5"/>
  <c r="P146" i="5"/>
  <c r="P145" i="5"/>
  <c r="M142" i="5"/>
  <c r="AA160" i="5"/>
  <c r="W160" i="5"/>
  <c r="O116" i="6"/>
  <c r="P116" i="6"/>
  <c r="M116" i="6"/>
  <c r="AA27" i="6"/>
  <c r="W27" i="6"/>
  <c r="AA64" i="6"/>
  <c r="W64" i="6"/>
  <c r="AA201" i="6"/>
  <c r="W201" i="6"/>
  <c r="P101" i="5"/>
  <c r="M93" i="5"/>
  <c r="O93" i="5"/>
  <c r="P93" i="5"/>
  <c r="P95" i="5"/>
  <c r="P143" i="6"/>
  <c r="P144" i="6"/>
  <c r="M191" i="5"/>
  <c r="O157" i="5"/>
  <c r="P145" i="6"/>
  <c r="P77" i="7"/>
  <c r="P80" i="7"/>
  <c r="N77" i="7"/>
  <c r="P81" i="7"/>
  <c r="P78" i="7"/>
  <c r="O80" i="7"/>
  <c r="O79" i="7"/>
  <c r="M78" i="7"/>
  <c r="M79" i="7"/>
  <c r="O78" i="7"/>
  <c r="O77" i="7"/>
  <c r="N79" i="7"/>
  <c r="M80" i="7"/>
  <c r="N78" i="7"/>
  <c r="N80" i="7"/>
  <c r="P79" i="7"/>
  <c r="M77" i="7"/>
  <c r="L37" i="5"/>
  <c r="M37" i="5"/>
  <c r="P37" i="5"/>
  <c r="O37" i="5"/>
  <c r="AA168" i="5"/>
  <c r="W168" i="5"/>
  <c r="W147" i="6"/>
  <c r="AA147" i="6"/>
  <c r="AA75" i="6"/>
  <c r="W75" i="6"/>
  <c r="M179" i="6"/>
  <c r="O177" i="6"/>
  <c r="M180" i="6"/>
  <c r="P178" i="6"/>
  <c r="M181" i="6"/>
  <c r="O180" i="6"/>
  <c r="P179" i="6"/>
  <c r="N180" i="6"/>
  <c r="P181" i="6"/>
  <c r="O179" i="6"/>
  <c r="P180" i="6"/>
  <c r="O181" i="6"/>
  <c r="N179" i="6"/>
  <c r="N178" i="6"/>
  <c r="O178" i="6"/>
  <c r="M177" i="6"/>
  <c r="P177" i="6"/>
  <c r="M178" i="6"/>
  <c r="N177" i="6"/>
  <c r="N181" i="6"/>
  <c r="W72" i="6"/>
  <c r="AA72" i="6"/>
  <c r="N159" i="5"/>
  <c r="O96" i="5"/>
  <c r="O97" i="6"/>
  <c r="P94" i="5"/>
  <c r="N142" i="6"/>
  <c r="O145" i="6"/>
  <c r="M145" i="6"/>
  <c r="M157" i="5"/>
  <c r="O159" i="5"/>
  <c r="N145" i="6"/>
  <c r="O29" i="6"/>
  <c r="N30" i="6"/>
  <c r="P27" i="6"/>
  <c r="N28" i="6"/>
  <c r="P29" i="6"/>
  <c r="P31" i="6"/>
  <c r="N27" i="6"/>
  <c r="O27" i="6"/>
  <c r="P28" i="6"/>
  <c r="L36" i="7"/>
  <c r="N36" i="7"/>
  <c r="AA56" i="7"/>
  <c r="W56" i="7"/>
  <c r="L91" i="7"/>
  <c r="N91" i="7"/>
  <c r="AA152" i="7"/>
  <c r="W152" i="7"/>
  <c r="AA176" i="7"/>
  <c r="W176" i="7"/>
  <c r="L182" i="7"/>
  <c r="P182" i="7"/>
  <c r="P9" i="7"/>
  <c r="M7" i="7"/>
  <c r="P11" i="7"/>
  <c r="N11" i="7"/>
  <c r="M8" i="7"/>
  <c r="O9" i="7"/>
  <c r="N9" i="7"/>
  <c r="M11" i="7"/>
  <c r="P8" i="7"/>
  <c r="M10" i="7"/>
  <c r="M9" i="7"/>
  <c r="N7" i="7"/>
  <c r="O7" i="7"/>
  <c r="P7" i="7"/>
  <c r="O11" i="7"/>
  <c r="N8" i="7"/>
  <c r="P20" i="6"/>
  <c r="M17" i="6"/>
  <c r="N20" i="6"/>
  <c r="O17" i="6"/>
  <c r="O19" i="6"/>
  <c r="N19" i="6"/>
  <c r="N21" i="6"/>
  <c r="M21" i="6"/>
  <c r="O21" i="6"/>
  <c r="AA21" i="6"/>
  <c r="W21" i="6"/>
  <c r="W61" i="6"/>
  <c r="AA61" i="6"/>
  <c r="AA99" i="6"/>
  <c r="W99" i="6"/>
  <c r="O200" i="6"/>
  <c r="M199" i="6"/>
  <c r="O201" i="6"/>
  <c r="P200" i="6"/>
  <c r="O199" i="6"/>
  <c r="P201" i="6"/>
  <c r="M201" i="6"/>
  <c r="M198" i="6"/>
  <c r="N200" i="6"/>
  <c r="M200" i="6"/>
  <c r="P199" i="6"/>
  <c r="P198" i="6"/>
  <c r="N201" i="6"/>
  <c r="W115" i="6"/>
  <c r="AA115" i="6"/>
  <c r="O182" i="7"/>
  <c r="W200" i="7"/>
  <c r="AA200" i="7"/>
  <c r="P20" i="7"/>
  <c r="M94" i="5"/>
  <c r="P142" i="6"/>
  <c r="M146" i="6"/>
  <c r="M158" i="5"/>
  <c r="N157" i="5"/>
  <c r="N146" i="6"/>
  <c r="N143" i="6"/>
  <c r="M142" i="6"/>
  <c r="W65" i="6"/>
  <c r="AA65" i="6"/>
  <c r="N118" i="7"/>
  <c r="O118" i="7"/>
  <c r="M121" i="7"/>
  <c r="P119" i="7"/>
  <c r="N117" i="7"/>
  <c r="M117" i="7"/>
  <c r="P120" i="7"/>
  <c r="N119" i="7"/>
  <c r="N120" i="7"/>
  <c r="O120" i="7"/>
  <c r="M119" i="7"/>
  <c r="P121" i="7"/>
  <c r="M118" i="7"/>
  <c r="P117" i="7"/>
  <c r="O117" i="7"/>
  <c r="M120" i="7"/>
  <c r="O119" i="7"/>
  <c r="P118" i="7"/>
  <c r="N121" i="7"/>
  <c r="AA168" i="7"/>
  <c r="W168" i="7"/>
  <c r="L186" i="7"/>
  <c r="P186" i="7"/>
  <c r="N186" i="7"/>
  <c r="W10" i="7"/>
  <c r="AA10" i="7"/>
  <c r="M194" i="5"/>
  <c r="N192" i="5"/>
  <c r="M196" i="5"/>
  <c r="P196" i="5"/>
  <c r="M192" i="5"/>
  <c r="O192" i="5"/>
  <c r="N196" i="5"/>
  <c r="P194" i="5"/>
  <c r="O196" i="5"/>
  <c r="N195" i="5"/>
  <c r="P192" i="5"/>
  <c r="M195" i="5"/>
  <c r="N194" i="5"/>
  <c r="P50" i="5"/>
  <c r="L40" i="5"/>
  <c r="M40" i="5"/>
  <c r="O40" i="5"/>
  <c r="N40" i="5"/>
  <c r="P40" i="5"/>
  <c r="M55" i="5"/>
  <c r="M54" i="5"/>
  <c r="O52" i="5"/>
  <c r="N52" i="5"/>
  <c r="P52" i="5"/>
  <c r="N55" i="5"/>
  <c r="O55" i="5"/>
  <c r="O54" i="5"/>
  <c r="M52" i="5"/>
  <c r="P55" i="5"/>
  <c r="N54" i="5"/>
  <c r="P54" i="5"/>
  <c r="P114" i="6"/>
  <c r="N114" i="6"/>
  <c r="O114" i="6"/>
  <c r="M114" i="6"/>
  <c r="P183" i="6"/>
  <c r="P184" i="6"/>
  <c r="N182" i="6"/>
  <c r="N184" i="6"/>
  <c r="P182" i="6"/>
  <c r="M185" i="6"/>
  <c r="O183" i="6"/>
  <c r="O185" i="6"/>
  <c r="P186" i="6"/>
  <c r="P185" i="6"/>
  <c r="N183" i="6"/>
  <c r="M182" i="6"/>
  <c r="N185" i="6"/>
  <c r="M183" i="6"/>
  <c r="M184" i="6"/>
  <c r="O184" i="6"/>
  <c r="M186" i="6"/>
  <c r="O186" i="6"/>
  <c r="O182" i="6"/>
  <c r="N186" i="6"/>
  <c r="W111" i="6"/>
  <c r="AA111" i="6"/>
  <c r="P96" i="5"/>
  <c r="N95" i="5"/>
  <c r="P97" i="6"/>
  <c r="P157" i="5"/>
  <c r="M144" i="6"/>
  <c r="M160" i="5"/>
  <c r="AA60" i="6"/>
  <c r="W60" i="6"/>
  <c r="AA40" i="7"/>
  <c r="W40" i="7"/>
  <c r="L88" i="7"/>
  <c r="P88" i="7"/>
  <c r="N102" i="7"/>
  <c r="P102" i="7"/>
  <c r="N104" i="7"/>
  <c r="M102" i="7"/>
  <c r="O106" i="7"/>
  <c r="P105" i="7"/>
  <c r="O105" i="7"/>
  <c r="O104" i="7"/>
  <c r="P104" i="7"/>
  <c r="P106" i="7"/>
  <c r="M104" i="7"/>
  <c r="N105" i="7"/>
  <c r="O102" i="7"/>
  <c r="O127" i="7"/>
  <c r="N129" i="7"/>
  <c r="N128" i="7"/>
  <c r="P129" i="7"/>
  <c r="P128" i="7"/>
  <c r="O129" i="7"/>
  <c r="M128" i="7"/>
  <c r="M131" i="7"/>
  <c r="M130" i="7"/>
  <c r="M127" i="7"/>
  <c r="O130" i="7"/>
  <c r="N130" i="7"/>
  <c r="N127" i="7"/>
  <c r="M129" i="7"/>
  <c r="O128" i="7"/>
  <c r="P127" i="7"/>
  <c r="M194" i="7"/>
  <c r="O194" i="7"/>
  <c r="N194" i="7"/>
  <c r="P194" i="7"/>
  <c r="L156" i="6"/>
  <c r="P21" i="7"/>
  <c r="M21" i="7"/>
  <c r="M19" i="7"/>
  <c r="P18" i="7"/>
  <c r="N155" i="5"/>
  <c r="O98" i="5"/>
  <c r="M155" i="5"/>
  <c r="N21" i="7"/>
  <c r="P155" i="5"/>
  <c r="P98" i="5"/>
  <c r="N17" i="7"/>
  <c r="O20" i="7"/>
  <c r="M17" i="7"/>
  <c r="M18" i="7"/>
  <c r="N126" i="7"/>
  <c r="N156" i="6"/>
  <c r="N123" i="7"/>
  <c r="P126" i="7"/>
  <c r="N125" i="7"/>
  <c r="M126" i="7"/>
  <c r="M123" i="7"/>
  <c r="P123" i="7"/>
  <c r="O124" i="7"/>
  <c r="O123" i="7"/>
  <c r="P122" i="7"/>
  <c r="M125" i="7"/>
  <c r="O122" i="7"/>
  <c r="P125" i="7"/>
  <c r="O125" i="7"/>
  <c r="N122" i="7"/>
  <c r="O126" i="7"/>
  <c r="M122" i="7"/>
  <c r="N124" i="7"/>
  <c r="O156" i="6"/>
  <c r="M156" i="6"/>
  <c r="L201" i="5"/>
  <c r="N201" i="5"/>
  <c r="O201" i="5"/>
  <c r="M201" i="5"/>
  <c r="P201" i="5"/>
  <c r="W180" i="7"/>
  <c r="AA180" i="7"/>
  <c r="AA23" i="5"/>
  <c r="W23" i="5"/>
  <c r="W14" i="5"/>
  <c r="AA14" i="5"/>
  <c r="N167" i="6"/>
  <c r="P169" i="6"/>
  <c r="N171" i="6"/>
  <c r="P167" i="6"/>
  <c r="O168" i="6"/>
  <c r="N170" i="6"/>
  <c r="N168" i="6"/>
  <c r="O169" i="6"/>
  <c r="O170" i="6"/>
  <c r="M170" i="6"/>
  <c r="M167" i="6"/>
  <c r="P170" i="6"/>
  <c r="M169" i="6"/>
  <c r="P171" i="6"/>
  <c r="O167" i="6"/>
  <c r="M171" i="6"/>
  <c r="M168" i="6"/>
  <c r="O171" i="6"/>
  <c r="P168" i="6"/>
  <c r="N169" i="6"/>
  <c r="L50" i="6"/>
  <c r="O50" i="6"/>
  <c r="M50" i="6"/>
  <c r="N50" i="6"/>
  <c r="P50" i="6"/>
  <c r="P160" i="6"/>
  <c r="O161" i="6"/>
  <c r="N160" i="6"/>
  <c r="O160" i="6"/>
  <c r="P161" i="6"/>
  <c r="M160" i="6"/>
  <c r="M161" i="6"/>
  <c r="N161" i="6"/>
  <c r="O88" i="6"/>
  <c r="O91" i="6"/>
  <c r="N88" i="6"/>
  <c r="O87" i="6"/>
  <c r="O90" i="6"/>
  <c r="N91" i="6"/>
  <c r="P88" i="6"/>
  <c r="P91" i="6"/>
  <c r="O89" i="6"/>
  <c r="M89" i="6"/>
  <c r="N87" i="6"/>
  <c r="M90" i="6"/>
  <c r="M88" i="6"/>
  <c r="P90" i="6"/>
  <c r="P87" i="6"/>
  <c r="M91" i="6"/>
  <c r="N89" i="6"/>
  <c r="M87" i="6"/>
  <c r="P89" i="6"/>
  <c r="N90" i="6"/>
  <c r="N188" i="6"/>
  <c r="O189" i="6"/>
  <c r="N189" i="6"/>
  <c r="P187" i="6"/>
  <c r="O190" i="6"/>
  <c r="M189" i="6"/>
  <c r="O188" i="6"/>
  <c r="P188" i="6"/>
  <c r="M191" i="6"/>
  <c r="O187" i="6"/>
  <c r="M190" i="6"/>
  <c r="N187" i="6"/>
  <c r="N190" i="6"/>
  <c r="M187" i="6"/>
  <c r="P189" i="6"/>
  <c r="M188" i="6"/>
  <c r="P190" i="6"/>
  <c r="P191" i="6"/>
  <c r="L41" i="7"/>
  <c r="P41" i="7"/>
  <c r="O41" i="7"/>
  <c r="N41" i="7"/>
  <c r="M41" i="7"/>
  <c r="L16" i="7"/>
  <c r="P16" i="7"/>
  <c r="N16" i="7"/>
  <c r="M16" i="7"/>
  <c r="O16" i="7"/>
  <c r="N166" i="7"/>
  <c r="M163" i="7"/>
  <c r="M164" i="7"/>
  <c r="O162" i="7"/>
  <c r="M166" i="7"/>
  <c r="M165" i="7"/>
  <c r="O164" i="7"/>
  <c r="P165" i="7"/>
  <c r="P166" i="7"/>
  <c r="N165" i="7"/>
  <c r="N163" i="7"/>
  <c r="P162" i="7"/>
  <c r="O165" i="7"/>
  <c r="P164" i="7"/>
  <c r="N162" i="7"/>
  <c r="P163" i="7"/>
  <c r="M162" i="7"/>
  <c r="O163" i="7"/>
  <c r="N164" i="7"/>
  <c r="O166" i="7"/>
  <c r="P180" i="7"/>
  <c r="O181" i="7"/>
  <c r="M179" i="7"/>
  <c r="M180" i="7"/>
  <c r="M181" i="7"/>
  <c r="P178" i="7"/>
  <c r="N177" i="7"/>
  <c r="N181" i="7"/>
  <c r="P177" i="7"/>
  <c r="P181" i="7"/>
  <c r="O177" i="7"/>
  <c r="P179" i="7"/>
  <c r="N179" i="7"/>
  <c r="M177" i="7"/>
  <c r="N178" i="7"/>
  <c r="O179" i="7"/>
  <c r="O180" i="7"/>
  <c r="N180" i="7"/>
  <c r="O178" i="7"/>
  <c r="M178" i="7"/>
  <c r="L195" i="7"/>
  <c r="M195" i="7"/>
  <c r="N195" i="7"/>
  <c r="O195" i="7"/>
  <c r="P195" i="7"/>
  <c r="L192" i="7"/>
  <c r="O192" i="7"/>
  <c r="P192" i="7"/>
  <c r="M192" i="7"/>
  <c r="N192" i="7"/>
  <c r="W79" i="5"/>
  <c r="AA79" i="5"/>
  <c r="W168" i="6"/>
  <c r="AA168" i="6"/>
  <c r="P33" i="6"/>
  <c r="N32" i="6"/>
  <c r="M33" i="6"/>
  <c r="N33" i="6"/>
  <c r="O33" i="6"/>
  <c r="P34" i="6"/>
  <c r="M32" i="6"/>
  <c r="N35" i="6"/>
  <c r="M36" i="6"/>
  <c r="O34" i="6"/>
  <c r="P35" i="6"/>
  <c r="M35" i="6"/>
  <c r="N34" i="6"/>
  <c r="O35" i="6"/>
  <c r="P32" i="6"/>
  <c r="O36" i="6"/>
  <c r="M34" i="6"/>
  <c r="N36" i="6"/>
  <c r="O32" i="6"/>
  <c r="P36" i="6"/>
  <c r="P194" i="6"/>
  <c r="M193" i="6"/>
  <c r="O196" i="6"/>
  <c r="N192" i="6"/>
  <c r="M195" i="6"/>
  <c r="O192" i="6"/>
  <c r="O195" i="6"/>
  <c r="M192" i="6"/>
  <c r="M196" i="6"/>
  <c r="P192" i="6"/>
  <c r="O193" i="6"/>
  <c r="P193" i="6"/>
  <c r="M194" i="6"/>
  <c r="N196" i="6"/>
  <c r="N194" i="6"/>
  <c r="P195" i="6"/>
  <c r="N193" i="6"/>
  <c r="N195" i="6"/>
  <c r="O194" i="6"/>
  <c r="P196" i="6"/>
  <c r="AA166" i="6"/>
  <c r="W166" i="6"/>
  <c r="P73" i="6"/>
  <c r="O72" i="6"/>
  <c r="O74" i="6"/>
  <c r="N76" i="6"/>
  <c r="M72" i="6"/>
  <c r="N74" i="6"/>
  <c r="O73" i="6"/>
  <c r="N75" i="6"/>
  <c r="M76" i="6"/>
  <c r="M73" i="6"/>
  <c r="M75" i="6"/>
  <c r="P74" i="6"/>
  <c r="P76" i="6"/>
  <c r="P72" i="6"/>
  <c r="N72" i="6"/>
  <c r="O75" i="6"/>
  <c r="P75" i="6"/>
  <c r="N73" i="6"/>
  <c r="O76" i="6"/>
  <c r="M74" i="6"/>
  <c r="AA139" i="6"/>
  <c r="W139" i="6"/>
  <c r="O12" i="6"/>
  <c r="N15" i="6"/>
  <c r="M16" i="6"/>
  <c r="O15" i="6"/>
  <c r="O13" i="6"/>
  <c r="M15" i="6"/>
  <c r="P14" i="6"/>
  <c r="N13" i="6"/>
  <c r="P12" i="6"/>
  <c r="P13" i="6"/>
  <c r="N12" i="6"/>
  <c r="M12" i="6"/>
  <c r="M14" i="6"/>
  <c r="O16" i="6"/>
  <c r="N16" i="6"/>
  <c r="M13" i="6"/>
  <c r="P16" i="6"/>
  <c r="O14" i="6"/>
  <c r="P15" i="6"/>
  <c r="N14" i="6"/>
  <c r="L38" i="7"/>
  <c r="P38" i="7"/>
  <c r="M38" i="7"/>
  <c r="N38" i="7"/>
  <c r="O38" i="7"/>
  <c r="L15" i="7"/>
  <c r="P15" i="7"/>
  <c r="M15" i="7"/>
  <c r="N15" i="7"/>
  <c r="O15" i="7"/>
  <c r="AA92" i="7"/>
  <c r="W92" i="7"/>
  <c r="AA132" i="7"/>
  <c r="W132" i="7"/>
  <c r="W76" i="5"/>
  <c r="AA76" i="5"/>
  <c r="P22" i="5"/>
  <c r="P25" i="5"/>
  <c r="O22" i="5"/>
  <c r="P26" i="5"/>
  <c r="M22" i="5"/>
  <c r="M26" i="5"/>
  <c r="P23" i="5"/>
  <c r="O25" i="5"/>
  <c r="N26" i="5"/>
  <c r="O24" i="5"/>
  <c r="N23" i="5"/>
  <c r="M25" i="5"/>
  <c r="M23" i="5"/>
  <c r="N24" i="5"/>
  <c r="O23" i="5"/>
  <c r="N22" i="5"/>
  <c r="O26" i="5"/>
  <c r="N25" i="5"/>
  <c r="P24" i="5"/>
  <c r="M135" i="5"/>
  <c r="O136" i="5"/>
  <c r="N136" i="5"/>
  <c r="P134" i="5"/>
  <c r="M136" i="5"/>
  <c r="O134" i="5"/>
  <c r="N132" i="5"/>
  <c r="P132" i="5"/>
  <c r="O133" i="5"/>
  <c r="M133" i="5"/>
  <c r="P136" i="5"/>
  <c r="M134" i="5"/>
  <c r="P133" i="5"/>
  <c r="O135" i="5"/>
  <c r="N134" i="5"/>
  <c r="N135" i="5"/>
  <c r="N133" i="5"/>
  <c r="O132" i="5"/>
  <c r="P135" i="5"/>
  <c r="M132" i="5"/>
  <c r="N43" i="6"/>
  <c r="O43" i="6"/>
  <c r="O44" i="6"/>
  <c r="P42" i="6"/>
  <c r="N45" i="6"/>
  <c r="O42" i="6"/>
  <c r="M45" i="6"/>
  <c r="M42" i="6"/>
  <c r="P43" i="6"/>
  <c r="M46" i="6"/>
  <c r="M44" i="6"/>
  <c r="P45" i="6"/>
  <c r="M43" i="6"/>
  <c r="N46" i="6"/>
  <c r="N44" i="6"/>
  <c r="P44" i="6"/>
  <c r="N42" i="6"/>
  <c r="O46" i="6"/>
  <c r="P46" i="6"/>
  <c r="O45" i="6"/>
  <c r="M23" i="6"/>
  <c r="P23" i="6"/>
  <c r="N23" i="6"/>
  <c r="O24" i="6"/>
  <c r="O25" i="6"/>
  <c r="P24" i="6"/>
  <c r="M25" i="6"/>
  <c r="M24" i="6"/>
  <c r="O23" i="6"/>
  <c r="N22" i="6"/>
  <c r="P25" i="6"/>
  <c r="M22" i="6"/>
  <c r="N24" i="6"/>
  <c r="O22" i="6"/>
  <c r="P22" i="6"/>
  <c r="N25" i="6"/>
  <c r="M83" i="6"/>
  <c r="P85" i="6"/>
  <c r="O84" i="6"/>
  <c r="M82" i="6"/>
  <c r="N85" i="6"/>
  <c r="P86" i="6"/>
  <c r="N84" i="6"/>
  <c r="N86" i="6"/>
  <c r="O86" i="6"/>
  <c r="P84" i="6"/>
  <c r="P83" i="6"/>
  <c r="O82" i="6"/>
  <c r="N83" i="6"/>
  <c r="N82" i="6"/>
  <c r="M85" i="6"/>
  <c r="O83" i="6"/>
  <c r="M86" i="6"/>
  <c r="O85" i="6"/>
  <c r="P82" i="6"/>
  <c r="M84" i="6"/>
  <c r="W123" i="6"/>
  <c r="AA123" i="6"/>
  <c r="M176" i="6"/>
  <c r="N176" i="6"/>
  <c r="P176" i="6"/>
  <c r="O176" i="6"/>
  <c r="W12" i="6"/>
  <c r="AA12" i="6"/>
  <c r="L42" i="7"/>
  <c r="M42" i="7"/>
  <c r="N42" i="7"/>
  <c r="O42" i="7"/>
  <c r="L34" i="7"/>
  <c r="P34" i="7"/>
  <c r="M34" i="7"/>
  <c r="N34" i="7"/>
  <c r="O34" i="7"/>
  <c r="P124" i="7"/>
  <c r="W68" i="7"/>
  <c r="AA68" i="7"/>
  <c r="M83" i="7"/>
  <c r="M82" i="7"/>
  <c r="N84" i="7"/>
  <c r="O83" i="7"/>
  <c r="O85" i="7"/>
  <c r="N86" i="7"/>
  <c r="P82" i="7"/>
  <c r="M86" i="7"/>
  <c r="O86" i="7"/>
  <c r="N82" i="7"/>
  <c r="P83" i="7"/>
  <c r="O82" i="7"/>
  <c r="N85" i="7"/>
  <c r="P84" i="7"/>
  <c r="N83" i="7"/>
  <c r="P86" i="7"/>
  <c r="M85" i="7"/>
  <c r="O84" i="7"/>
  <c r="P85" i="7"/>
  <c r="M84" i="7"/>
  <c r="P92" i="7"/>
  <c r="O93" i="7"/>
  <c r="P93" i="7"/>
  <c r="P94" i="7"/>
  <c r="N96" i="7"/>
  <c r="O96" i="7"/>
  <c r="N93" i="7"/>
  <c r="P95" i="7"/>
  <c r="M93" i="7"/>
  <c r="N92" i="7"/>
  <c r="O94" i="7"/>
  <c r="N95" i="7"/>
  <c r="N94" i="7"/>
  <c r="O95" i="7"/>
  <c r="P96" i="7"/>
  <c r="M94" i="7"/>
  <c r="M95" i="7"/>
  <c r="M92" i="7"/>
  <c r="O92" i="7"/>
  <c r="M96" i="7"/>
  <c r="L137" i="7"/>
  <c r="O137" i="7"/>
  <c r="M137" i="7"/>
  <c r="P137" i="7"/>
  <c r="N137" i="7"/>
  <c r="W204" i="7"/>
  <c r="AA204" i="7"/>
  <c r="M177" i="5"/>
  <c r="O179" i="5"/>
  <c r="N181" i="5"/>
  <c r="M179" i="5"/>
  <c r="O177" i="5"/>
  <c r="P178" i="5"/>
  <c r="M181" i="5"/>
  <c r="P180" i="5"/>
  <c r="N179" i="5"/>
  <c r="N178" i="5"/>
  <c r="P179" i="5"/>
  <c r="M178" i="5"/>
  <c r="O178" i="5"/>
  <c r="O181" i="5"/>
  <c r="O180" i="5"/>
  <c r="M180" i="5"/>
  <c r="N177" i="5"/>
  <c r="P177" i="5"/>
  <c r="P181" i="5"/>
  <c r="N180" i="5"/>
  <c r="L45" i="5"/>
  <c r="P45" i="5"/>
  <c r="M45" i="5"/>
  <c r="O45" i="5"/>
  <c r="N45" i="5"/>
  <c r="P12" i="5"/>
  <c r="O14" i="5"/>
  <c r="P13" i="5"/>
  <c r="N16" i="5"/>
  <c r="O16" i="5"/>
  <c r="N13" i="5"/>
  <c r="M15" i="5"/>
  <c r="N15" i="5"/>
  <c r="M13" i="5"/>
  <c r="N14" i="5"/>
  <c r="P15" i="5"/>
  <c r="M16" i="5"/>
  <c r="P16" i="5"/>
  <c r="M14" i="5"/>
  <c r="O12" i="5"/>
  <c r="M12" i="5"/>
  <c r="N12" i="5"/>
  <c r="O15" i="5"/>
  <c r="P14" i="5"/>
  <c r="O13" i="5"/>
  <c r="N98" i="5"/>
  <c r="N99" i="5"/>
  <c r="M98" i="5"/>
  <c r="W135" i="5"/>
  <c r="AA135" i="5"/>
  <c r="AA26" i="5"/>
  <c r="W26" i="5"/>
  <c r="P63" i="5"/>
  <c r="P66" i="5"/>
  <c r="O62" i="5"/>
  <c r="N62" i="5"/>
  <c r="M66" i="5"/>
  <c r="P64" i="5"/>
  <c r="O64" i="5"/>
  <c r="O63" i="5"/>
  <c r="M62" i="5"/>
  <c r="M64" i="5"/>
  <c r="N63" i="5"/>
  <c r="P62" i="5"/>
  <c r="M63" i="5"/>
  <c r="N64" i="5"/>
  <c r="O66" i="5"/>
  <c r="N66" i="5"/>
  <c r="L59" i="6"/>
  <c r="N59" i="6"/>
  <c r="M59" i="6"/>
  <c r="O59" i="6"/>
  <c r="P59" i="6"/>
  <c r="AA194" i="6"/>
  <c r="W194" i="6"/>
  <c r="O124" i="6"/>
  <c r="N123" i="6"/>
  <c r="N125" i="6"/>
  <c r="P126" i="6"/>
  <c r="P123" i="6"/>
  <c r="O125" i="6"/>
  <c r="M125" i="6"/>
  <c r="O123" i="6"/>
  <c r="N124" i="6"/>
  <c r="M126" i="6"/>
  <c r="P122" i="6"/>
  <c r="M123" i="6"/>
  <c r="P125" i="6"/>
  <c r="P124" i="6"/>
  <c r="M122" i="6"/>
  <c r="M124" i="6"/>
  <c r="O122" i="6"/>
  <c r="O126" i="6"/>
  <c r="N122" i="6"/>
  <c r="N126" i="6"/>
  <c r="AA157" i="6"/>
  <c r="W157" i="6"/>
  <c r="L115" i="6"/>
  <c r="N115" i="6"/>
  <c r="O115" i="6"/>
  <c r="P115" i="6"/>
  <c r="M115" i="6"/>
  <c r="O53" i="7"/>
  <c r="N56" i="7"/>
  <c r="N52" i="7"/>
  <c r="P55" i="7"/>
  <c r="P53" i="7"/>
  <c r="N54" i="7"/>
  <c r="N53" i="7"/>
  <c r="O54" i="7"/>
  <c r="P52" i="7"/>
  <c r="O56" i="7"/>
  <c r="O55" i="7"/>
  <c r="M52" i="7"/>
  <c r="N55" i="7"/>
  <c r="P54" i="7"/>
  <c r="M55" i="7"/>
  <c r="M56" i="7"/>
  <c r="O52" i="7"/>
  <c r="P56" i="7"/>
  <c r="M54" i="7"/>
  <c r="M53" i="7"/>
  <c r="L37" i="7"/>
  <c r="M37" i="7"/>
  <c r="P37" i="7"/>
  <c r="N37" i="7"/>
  <c r="O37" i="7"/>
  <c r="L43" i="7"/>
  <c r="N43" i="7"/>
  <c r="O43" i="7"/>
  <c r="M43" i="7"/>
  <c r="P43" i="7"/>
  <c r="AA60" i="7"/>
  <c r="W60" i="7"/>
  <c r="P70" i="7"/>
  <c r="M69" i="7"/>
  <c r="O67" i="7"/>
  <c r="O71" i="7"/>
  <c r="O68" i="7"/>
  <c r="N67" i="7"/>
  <c r="M70" i="7"/>
  <c r="M71" i="7"/>
  <c r="P68" i="7"/>
  <c r="N71" i="7"/>
  <c r="O69" i="7"/>
  <c r="N70" i="7"/>
  <c r="O70" i="7"/>
  <c r="P69" i="7"/>
  <c r="M68" i="7"/>
  <c r="P67" i="7"/>
  <c r="N68" i="7"/>
  <c r="N69" i="7"/>
  <c r="M67" i="7"/>
  <c r="P71" i="7"/>
  <c r="AA84" i="7"/>
  <c r="W84" i="7"/>
  <c r="L193" i="7"/>
  <c r="P193" i="7"/>
  <c r="O193" i="7"/>
  <c r="M193" i="7"/>
  <c r="N193" i="7"/>
  <c r="M69" i="5"/>
  <c r="O69" i="5"/>
  <c r="M67" i="5"/>
  <c r="M68" i="5"/>
  <c r="M71" i="5"/>
  <c r="O67" i="5"/>
  <c r="P71" i="5"/>
  <c r="P68" i="5"/>
  <c r="P67" i="5"/>
  <c r="N71" i="5"/>
  <c r="N68" i="5"/>
  <c r="M70" i="5"/>
  <c r="O68" i="5"/>
  <c r="N69" i="5"/>
  <c r="O70" i="5"/>
  <c r="O71" i="5"/>
  <c r="N70" i="5"/>
  <c r="P69" i="5"/>
  <c r="P70" i="5"/>
  <c r="L48" i="5"/>
  <c r="M48" i="5"/>
  <c r="N48" i="5"/>
  <c r="O48" i="5"/>
  <c r="P48" i="5"/>
  <c r="W65" i="5"/>
  <c r="AA65" i="5"/>
  <c r="L44" i="5"/>
  <c r="N44" i="5"/>
  <c r="P44" i="5"/>
  <c r="O44" i="5"/>
  <c r="M44" i="5"/>
  <c r="AA22" i="5"/>
  <c r="W22" i="5"/>
  <c r="L60" i="6"/>
  <c r="M60" i="6"/>
  <c r="O60" i="6"/>
  <c r="N60" i="6"/>
  <c r="P60" i="6"/>
  <c r="O175" i="6"/>
  <c r="M174" i="6"/>
  <c r="P174" i="6"/>
  <c r="P175" i="6"/>
  <c r="O173" i="6"/>
  <c r="N174" i="6"/>
  <c r="O174" i="6"/>
  <c r="P173" i="6"/>
  <c r="M173" i="6"/>
  <c r="M175" i="6"/>
  <c r="N173" i="6"/>
  <c r="N175" i="6"/>
  <c r="L113" i="6"/>
  <c r="N113" i="6"/>
  <c r="P113" i="6"/>
  <c r="M113" i="6"/>
  <c r="O113" i="6"/>
  <c r="AA205" i="6"/>
  <c r="W205" i="6"/>
  <c r="L39" i="7"/>
  <c r="P39" i="7"/>
  <c r="M39" i="7"/>
  <c r="O39" i="7"/>
  <c r="N39" i="7"/>
  <c r="M24" i="5"/>
  <c r="L32" i="7"/>
  <c r="M32" i="7"/>
  <c r="P32" i="7"/>
  <c r="O32" i="7"/>
  <c r="N32" i="7"/>
  <c r="L138" i="7"/>
  <c r="O138" i="7"/>
  <c r="P138" i="7"/>
  <c r="N138" i="7"/>
  <c r="M138" i="7"/>
  <c r="L141" i="7"/>
  <c r="P141" i="7"/>
  <c r="N141" i="7"/>
  <c r="O141" i="7"/>
  <c r="M141" i="7"/>
  <c r="O187" i="7"/>
  <c r="P188" i="7"/>
  <c r="M191" i="7"/>
  <c r="M189" i="7"/>
  <c r="M187" i="7"/>
  <c r="P189" i="7"/>
  <c r="P191" i="7"/>
  <c r="O189" i="7"/>
  <c r="N187" i="7"/>
  <c r="O191" i="7"/>
  <c r="M188" i="7"/>
  <c r="N191" i="7"/>
  <c r="N188" i="7"/>
  <c r="N189" i="7"/>
  <c r="P187" i="7"/>
  <c r="O188" i="7"/>
  <c r="L49" i="5"/>
  <c r="M49" i="5"/>
  <c r="P49" i="5"/>
  <c r="N49" i="5"/>
  <c r="O49" i="5"/>
  <c r="W56" i="5"/>
  <c r="AA56" i="5"/>
  <c r="L42" i="5"/>
  <c r="M42" i="5"/>
  <c r="O42" i="5"/>
  <c r="P42" i="5"/>
  <c r="N42" i="5"/>
  <c r="L43" i="5"/>
  <c r="P43" i="5"/>
  <c r="O43" i="5"/>
  <c r="N43" i="5"/>
  <c r="M43" i="5"/>
  <c r="L57" i="6"/>
  <c r="M57" i="6"/>
  <c r="O57" i="6"/>
  <c r="N57" i="6"/>
  <c r="P57" i="6"/>
  <c r="AA142" i="6"/>
  <c r="W142" i="6"/>
  <c r="L51" i="6"/>
  <c r="P51" i="6"/>
  <c r="N51" i="6"/>
  <c r="O51" i="6"/>
  <c r="M51" i="6"/>
  <c r="W24" i="6"/>
  <c r="AA24" i="6"/>
  <c r="L112" i="6"/>
  <c r="M112" i="6"/>
  <c r="O112" i="6"/>
  <c r="P112" i="6"/>
  <c r="N112" i="6"/>
  <c r="L154" i="6"/>
  <c r="M154" i="6"/>
  <c r="N154" i="6"/>
  <c r="P154" i="6"/>
  <c r="O154" i="6"/>
  <c r="P202" i="6"/>
  <c r="O202" i="6"/>
  <c r="P206" i="6"/>
  <c r="M203" i="6"/>
  <c r="O204" i="6"/>
  <c r="O205" i="6"/>
  <c r="M202" i="6"/>
  <c r="O203" i="6"/>
  <c r="M206" i="6"/>
  <c r="N206" i="6"/>
  <c r="M205" i="6"/>
  <c r="P203" i="6"/>
  <c r="N202" i="6"/>
  <c r="N205" i="6"/>
  <c r="P205" i="6"/>
  <c r="O206" i="6"/>
  <c r="N203" i="6"/>
  <c r="M204" i="6"/>
  <c r="N204" i="6"/>
  <c r="P204" i="6"/>
  <c r="L44" i="7"/>
  <c r="N44" i="7"/>
  <c r="P44" i="7"/>
  <c r="M44" i="7"/>
  <c r="O44" i="7"/>
  <c r="L14" i="7"/>
  <c r="P14" i="7"/>
  <c r="N14" i="7"/>
  <c r="O14" i="7"/>
  <c r="M14" i="7"/>
  <c r="L35" i="7"/>
  <c r="N35" i="7"/>
  <c r="O35" i="7"/>
  <c r="M35" i="7"/>
  <c r="P35" i="7"/>
  <c r="N67" i="5"/>
  <c r="L139" i="7"/>
  <c r="N139" i="7"/>
  <c r="M139" i="7"/>
  <c r="P139" i="7"/>
  <c r="O139" i="7"/>
  <c r="W140" i="7"/>
  <c r="AA140" i="7"/>
  <c r="L196" i="7"/>
  <c r="P196" i="7"/>
  <c r="M196" i="7"/>
  <c r="N196" i="7"/>
  <c r="O196" i="7"/>
  <c r="AA43" i="5"/>
  <c r="W43" i="5"/>
  <c r="W100" i="5"/>
  <c r="AA100" i="5"/>
  <c r="W122" i="5"/>
  <c r="AA122" i="5"/>
  <c r="W66" i="5"/>
  <c r="AA66" i="5"/>
  <c r="L61" i="6"/>
  <c r="M61" i="6"/>
  <c r="O61" i="6"/>
  <c r="P61" i="6"/>
  <c r="N61" i="6"/>
  <c r="W42" i="6"/>
  <c r="AA42" i="6"/>
  <c r="AA153" i="6"/>
  <c r="W153" i="6"/>
  <c r="AA158" i="6"/>
  <c r="W158" i="6"/>
  <c r="L13" i="7"/>
  <c r="N13" i="7"/>
  <c r="P13" i="7"/>
  <c r="M13" i="7"/>
  <c r="O13" i="7"/>
  <c r="N98" i="7"/>
  <c r="M98" i="7"/>
  <c r="M97" i="7"/>
  <c r="N101" i="7"/>
  <c r="N97" i="7"/>
  <c r="O100" i="7"/>
  <c r="N99" i="7"/>
  <c r="O99" i="7"/>
  <c r="P99" i="7"/>
  <c r="M100" i="7"/>
  <c r="P98" i="7"/>
  <c r="O101" i="7"/>
  <c r="O97" i="7"/>
  <c r="P101" i="7"/>
  <c r="P100" i="7"/>
  <c r="M101" i="7"/>
  <c r="P97" i="7"/>
  <c r="O98" i="7"/>
  <c r="M99" i="7"/>
  <c r="N100" i="7"/>
  <c r="AA172" i="7"/>
  <c r="W172" i="7"/>
  <c r="W188" i="7"/>
  <c r="AA188" i="7"/>
  <c r="L46" i="5"/>
  <c r="N46" i="5"/>
  <c r="M46" i="5"/>
  <c r="P46" i="5"/>
  <c r="O46" i="5"/>
  <c r="W54" i="6"/>
  <c r="AA54" i="6"/>
  <c r="L47" i="6"/>
  <c r="M47" i="6"/>
  <c r="N47" i="6"/>
  <c r="P47" i="6"/>
  <c r="O47" i="6"/>
  <c r="AA34" i="6"/>
  <c r="W34" i="6"/>
  <c r="W176" i="6"/>
  <c r="AA176" i="6"/>
  <c r="AA187" i="6"/>
  <c r="W187" i="6"/>
  <c r="W73" i="6"/>
  <c r="AA73" i="6"/>
  <c r="L153" i="6"/>
  <c r="O153" i="6"/>
  <c r="M153" i="6"/>
  <c r="P153" i="6"/>
  <c r="N153" i="6"/>
  <c r="L152" i="6"/>
  <c r="O152" i="6"/>
  <c r="P152" i="6"/>
  <c r="M152" i="6"/>
  <c r="N152" i="6"/>
  <c r="M137" i="6"/>
  <c r="N141" i="6"/>
  <c r="P137" i="6"/>
  <c r="O138" i="6"/>
  <c r="P140" i="6"/>
  <c r="O140" i="6"/>
  <c r="N137" i="6"/>
  <c r="P139" i="6"/>
  <c r="M141" i="6"/>
  <c r="N138" i="6"/>
  <c r="P138" i="6"/>
  <c r="M140" i="6"/>
  <c r="M138" i="6"/>
  <c r="M139" i="6"/>
  <c r="N139" i="6"/>
  <c r="P141" i="6"/>
  <c r="O139" i="6"/>
  <c r="O141" i="6"/>
  <c r="N140" i="6"/>
  <c r="O137" i="6"/>
  <c r="N158" i="6"/>
  <c r="O158" i="6"/>
  <c r="P158" i="6"/>
  <c r="M158" i="6"/>
  <c r="W53" i="7"/>
  <c r="AA53" i="7"/>
  <c r="L40" i="7"/>
  <c r="P40" i="7"/>
  <c r="O40" i="7"/>
  <c r="N40" i="7"/>
  <c r="AA46" i="7"/>
  <c r="W46" i="7"/>
  <c r="L12" i="7"/>
  <c r="M12" i="7"/>
  <c r="N12" i="7"/>
  <c r="O12" i="7"/>
  <c r="P12" i="7"/>
  <c r="L33" i="7"/>
  <c r="M33" i="7"/>
  <c r="N33" i="7"/>
  <c r="P33" i="7"/>
  <c r="O33" i="7"/>
  <c r="O19" i="7"/>
  <c r="A5" i="8"/>
  <c r="L18" i="6"/>
  <c r="P18" i="6"/>
  <c r="M18" i="6"/>
  <c r="N18" i="6"/>
  <c r="O18" i="6"/>
  <c r="B12" i="2"/>
  <c r="L45" i="7"/>
  <c r="O45" i="7"/>
  <c r="N45" i="7"/>
  <c r="P45" i="7"/>
  <c r="M45" i="7"/>
  <c r="L26" i="6"/>
  <c r="N26" i="6"/>
  <c r="O26" i="6"/>
  <c r="M26" i="6"/>
  <c r="P26" i="6"/>
  <c r="M31" i="5"/>
  <c r="N31" i="5"/>
  <c r="P31" i="5"/>
  <c r="O31" i="5"/>
  <c r="O149" i="7"/>
  <c r="P147" i="7"/>
  <c r="O150" i="7"/>
  <c r="O147" i="7"/>
  <c r="M147" i="7"/>
  <c r="M148" i="7"/>
  <c r="M151" i="7"/>
  <c r="P148" i="7"/>
  <c r="N151" i="7"/>
  <c r="P149" i="7"/>
  <c r="M150" i="7"/>
  <c r="N148" i="7"/>
  <c r="O148" i="7"/>
  <c r="N149" i="7"/>
  <c r="N150" i="7"/>
  <c r="N147" i="7"/>
  <c r="M149" i="7"/>
  <c r="O151" i="7"/>
  <c r="P150" i="7"/>
  <c r="P151" i="7"/>
  <c r="P166" i="5"/>
  <c r="N166" i="5"/>
  <c r="M166" i="5"/>
  <c r="O166" i="5"/>
  <c r="AA129" i="6"/>
  <c r="W129" i="6"/>
  <c r="P56" i="6"/>
  <c r="P55" i="6"/>
  <c r="P52" i="6"/>
  <c r="M53" i="6"/>
  <c r="N56" i="6"/>
  <c r="N55" i="6"/>
  <c r="M55" i="6"/>
  <c r="O56" i="6"/>
  <c r="N53" i="6"/>
  <c r="M54" i="6"/>
  <c r="P53" i="6"/>
  <c r="M56" i="6"/>
  <c r="P54" i="6"/>
  <c r="N54" i="6"/>
  <c r="O55" i="6"/>
  <c r="O54" i="6"/>
  <c r="N52" i="6"/>
  <c r="M52" i="6"/>
  <c r="O53" i="6"/>
  <c r="O52" i="6"/>
  <c r="O113" i="7"/>
  <c r="M113" i="7"/>
  <c r="P114" i="7"/>
  <c r="M112" i="7"/>
  <c r="N112" i="7"/>
  <c r="P113" i="7"/>
  <c r="P116" i="7"/>
  <c r="O112" i="7"/>
  <c r="M114" i="7"/>
  <c r="O116" i="7"/>
  <c r="N113" i="7"/>
  <c r="N115" i="7"/>
  <c r="N116" i="7"/>
  <c r="P115" i="7"/>
  <c r="O115" i="7"/>
  <c r="M116" i="7"/>
  <c r="M115" i="7"/>
  <c r="P112" i="7"/>
  <c r="N114" i="7"/>
  <c r="O114" i="7"/>
  <c r="L174" i="5"/>
  <c r="O174" i="5"/>
  <c r="M174" i="5"/>
  <c r="N174" i="5"/>
  <c r="P174" i="5"/>
  <c r="P125" i="5"/>
  <c r="N125" i="5"/>
  <c r="M126" i="5"/>
  <c r="M124" i="5"/>
  <c r="M125" i="5"/>
  <c r="O122" i="5"/>
  <c r="P124" i="5"/>
  <c r="N126" i="5"/>
  <c r="M123" i="5"/>
  <c r="P123" i="5"/>
  <c r="O123" i="5"/>
  <c r="N122" i="5"/>
  <c r="N123" i="5"/>
  <c r="M122" i="5"/>
  <c r="P126" i="5"/>
  <c r="O126" i="5"/>
  <c r="N124" i="5"/>
  <c r="O124" i="5"/>
  <c r="P122" i="5"/>
  <c r="O125" i="5"/>
  <c r="N25" i="7"/>
  <c r="M26" i="7"/>
  <c r="N23" i="7"/>
  <c r="P24" i="7"/>
  <c r="O24" i="7"/>
  <c r="N22" i="7"/>
  <c r="O23" i="7"/>
  <c r="M25" i="7"/>
  <c r="M23" i="7"/>
  <c r="M22" i="7"/>
  <c r="P22" i="7"/>
  <c r="N24" i="7"/>
  <c r="N26" i="7"/>
  <c r="O25" i="7"/>
  <c r="O26" i="7"/>
  <c r="P25" i="7"/>
  <c r="P23" i="7"/>
  <c r="M24" i="7"/>
  <c r="P26" i="7"/>
  <c r="O22" i="7"/>
  <c r="AA113" i="6"/>
  <c r="W113" i="6"/>
  <c r="N145" i="7"/>
  <c r="M144" i="7"/>
  <c r="P145" i="7"/>
  <c r="O144" i="7"/>
  <c r="M143" i="7"/>
  <c r="N144" i="7"/>
  <c r="O142" i="7"/>
  <c r="N143" i="7"/>
  <c r="P144" i="7"/>
  <c r="P146" i="7"/>
  <c r="N142" i="7"/>
  <c r="O143" i="7"/>
  <c r="N146" i="7"/>
  <c r="M146" i="7"/>
  <c r="M142" i="7"/>
  <c r="P143" i="7"/>
  <c r="M145" i="7"/>
  <c r="O146" i="7"/>
  <c r="P142" i="7"/>
  <c r="O145" i="7"/>
  <c r="M204" i="7"/>
  <c r="N204" i="7"/>
  <c r="N202" i="7"/>
  <c r="P206" i="7"/>
  <c r="P203" i="7"/>
  <c r="O204" i="7"/>
  <c r="P202" i="7"/>
  <c r="M202" i="7"/>
  <c r="M205" i="7"/>
  <c r="N206" i="7"/>
  <c r="P204" i="7"/>
  <c r="O203" i="7"/>
  <c r="O205" i="7"/>
  <c r="O206" i="7"/>
  <c r="O202" i="7"/>
  <c r="M206" i="7"/>
  <c r="P205" i="7"/>
  <c r="N205" i="7"/>
  <c r="N203" i="7"/>
  <c r="M203" i="7"/>
  <c r="L176" i="5"/>
  <c r="N176" i="5"/>
  <c r="M176" i="5"/>
  <c r="O176" i="5"/>
  <c r="P176" i="5"/>
  <c r="L103" i="7"/>
  <c r="N103" i="7"/>
  <c r="P103" i="7"/>
  <c r="O103" i="7"/>
  <c r="M103" i="7"/>
  <c r="W107" i="6"/>
  <c r="AA107" i="6"/>
  <c r="M102" i="6"/>
  <c r="M103" i="6"/>
  <c r="N102" i="6"/>
  <c r="N103" i="6"/>
  <c r="O106" i="6"/>
  <c r="O103" i="6"/>
  <c r="N106" i="6"/>
  <c r="O105" i="6"/>
  <c r="P105" i="6"/>
  <c r="P103" i="6"/>
  <c r="O104" i="6"/>
  <c r="P106" i="6"/>
  <c r="M104" i="6"/>
  <c r="N104" i="6"/>
  <c r="O102" i="6"/>
  <c r="M105" i="6"/>
  <c r="P102" i="6"/>
  <c r="M106" i="6"/>
  <c r="N105" i="6"/>
  <c r="P104" i="6"/>
  <c r="W25" i="7"/>
  <c r="AA25" i="7"/>
  <c r="AA31" i="5"/>
  <c r="W31" i="5"/>
  <c r="L53" i="5"/>
  <c r="O53" i="5"/>
  <c r="N53" i="5"/>
  <c r="P53" i="5"/>
  <c r="M53" i="5"/>
  <c r="AA163" i="6"/>
  <c r="W163" i="6"/>
  <c r="M134" i="6"/>
  <c r="O132" i="6"/>
  <c r="M136" i="6"/>
  <c r="N134" i="6"/>
  <c r="M135" i="6"/>
  <c r="N133" i="6"/>
  <c r="P135" i="6"/>
  <c r="O134" i="6"/>
  <c r="P132" i="6"/>
  <c r="O136" i="6"/>
  <c r="P136" i="6"/>
  <c r="N135" i="6"/>
  <c r="O133" i="6"/>
  <c r="P133" i="6"/>
  <c r="M133" i="6"/>
  <c r="O135" i="6"/>
  <c r="N132" i="6"/>
  <c r="P134" i="6"/>
  <c r="M132" i="6"/>
  <c r="N136" i="6"/>
  <c r="AA206" i="5"/>
  <c r="W206" i="5"/>
  <c r="L190" i="7"/>
  <c r="M190" i="7"/>
  <c r="P190" i="7"/>
  <c r="N190" i="7"/>
  <c r="O190" i="7"/>
  <c r="AA127" i="5"/>
  <c r="W127" i="5"/>
  <c r="W27" i="5"/>
  <c r="AA27" i="5"/>
  <c r="L173" i="5"/>
  <c r="P173" i="5"/>
  <c r="N173" i="5"/>
  <c r="O173" i="5"/>
  <c r="M173" i="5"/>
  <c r="O18" i="7"/>
  <c r="O21" i="7"/>
  <c r="N20" i="7"/>
  <c r="N18" i="7"/>
  <c r="M20" i="7"/>
  <c r="L56" i="5"/>
  <c r="N56" i="5"/>
  <c r="O56" i="5"/>
  <c r="M56" i="5"/>
  <c r="P56" i="5"/>
  <c r="L49" i="6"/>
  <c r="M49" i="6"/>
  <c r="O49" i="6"/>
  <c r="N49" i="6"/>
  <c r="P49" i="6"/>
  <c r="W65" i="7"/>
  <c r="AA65" i="7"/>
  <c r="L184" i="7"/>
  <c r="O184" i="7"/>
  <c r="P184" i="7"/>
  <c r="M184" i="7"/>
  <c r="N184" i="7"/>
  <c r="O30" i="5"/>
  <c r="P29" i="5"/>
  <c r="M27" i="5"/>
  <c r="P30" i="5"/>
  <c r="P28" i="5"/>
  <c r="N30" i="5"/>
  <c r="O29" i="5"/>
  <c r="M28" i="5"/>
  <c r="M30" i="5"/>
  <c r="N28" i="5"/>
  <c r="O27" i="5"/>
  <c r="N29" i="5"/>
  <c r="M29" i="5"/>
  <c r="O28" i="5"/>
  <c r="P27" i="5"/>
  <c r="N27" i="5"/>
  <c r="M107" i="7"/>
  <c r="N108" i="7"/>
  <c r="P111" i="7"/>
  <c r="M108" i="7"/>
  <c r="N110" i="7"/>
  <c r="O110" i="7"/>
  <c r="M111" i="7"/>
  <c r="O111" i="7"/>
  <c r="O109" i="7"/>
  <c r="P110" i="7"/>
  <c r="M109" i="7"/>
  <c r="N109" i="7"/>
  <c r="M110" i="7"/>
  <c r="P107" i="7"/>
  <c r="O108" i="7"/>
  <c r="N107" i="7"/>
  <c r="N111" i="7"/>
  <c r="O107" i="7"/>
  <c r="P108" i="7"/>
  <c r="P109" i="7"/>
  <c r="N107" i="6"/>
  <c r="O111" i="6"/>
  <c r="P110" i="6"/>
  <c r="O110" i="6"/>
  <c r="P107" i="6"/>
  <c r="O107" i="6"/>
  <c r="N109" i="6"/>
  <c r="N111" i="6"/>
  <c r="M109" i="6"/>
  <c r="M111" i="6"/>
  <c r="N110" i="6"/>
  <c r="P108" i="6"/>
  <c r="M110" i="6"/>
  <c r="N108" i="6"/>
  <c r="P111" i="6"/>
  <c r="P109" i="6"/>
  <c r="M107" i="6"/>
  <c r="O108" i="6"/>
  <c r="M108" i="6"/>
  <c r="O109" i="6"/>
  <c r="W35" i="5"/>
  <c r="AA35" i="5"/>
  <c r="O162" i="6"/>
  <c r="P163" i="6"/>
  <c r="N166" i="6"/>
  <c r="Q166" i="6" s="1"/>
  <c r="AA142" i="7"/>
  <c r="W142" i="7"/>
  <c r="O203" i="5"/>
  <c r="P204" i="5"/>
  <c r="N206" i="5"/>
  <c r="N202" i="5"/>
  <c r="P202" i="5"/>
  <c r="O202" i="5"/>
  <c r="P205" i="5"/>
  <c r="M204" i="5"/>
  <c r="M202" i="5"/>
  <c r="O205" i="5"/>
  <c r="N204" i="5"/>
  <c r="O204" i="5"/>
  <c r="O206" i="5"/>
  <c r="P203" i="5"/>
  <c r="P206" i="5"/>
  <c r="M206" i="5"/>
  <c r="M203" i="5"/>
  <c r="M205" i="5"/>
  <c r="N205" i="5"/>
  <c r="N203" i="5"/>
  <c r="L48" i="6"/>
  <c r="O48" i="6"/>
  <c r="N48" i="6"/>
  <c r="P48" i="6"/>
  <c r="M48" i="6"/>
  <c r="P134" i="7"/>
  <c r="O135" i="7"/>
  <c r="N135" i="7"/>
  <c r="N134" i="7"/>
  <c r="M132" i="7"/>
  <c r="M135" i="7"/>
  <c r="O136" i="7"/>
  <c r="P136" i="7"/>
  <c r="N136" i="7"/>
  <c r="P133" i="7"/>
  <c r="M133" i="7"/>
  <c r="M136" i="7"/>
  <c r="N133" i="7"/>
  <c r="O134" i="7"/>
  <c r="P135" i="7"/>
  <c r="M134" i="7"/>
  <c r="O133" i="7"/>
  <c r="N132" i="7"/>
  <c r="P132" i="7"/>
  <c r="O132" i="7"/>
  <c r="W108" i="7"/>
  <c r="AA108" i="7"/>
  <c r="P175" i="7"/>
  <c r="M176" i="7"/>
  <c r="O176" i="7"/>
  <c r="O175" i="7"/>
  <c r="M172" i="7"/>
  <c r="N172" i="7"/>
  <c r="O174" i="7"/>
  <c r="O173" i="7"/>
  <c r="N173" i="7"/>
  <c r="M175" i="7"/>
  <c r="P172" i="7"/>
  <c r="M174" i="7"/>
  <c r="N176" i="7"/>
  <c r="M173" i="7"/>
  <c r="N174" i="7"/>
  <c r="O172" i="7"/>
  <c r="N175" i="7"/>
  <c r="P176" i="7"/>
  <c r="P174" i="7"/>
  <c r="P173" i="7"/>
  <c r="L172" i="5"/>
  <c r="N172" i="5"/>
  <c r="M172" i="5"/>
  <c r="P172" i="5"/>
  <c r="O172" i="5"/>
  <c r="AA31" i="7"/>
  <c r="W31" i="7"/>
  <c r="P61" i="7"/>
  <c r="P58" i="7"/>
  <c r="O61" i="7"/>
  <c r="P60" i="7"/>
  <c r="M60" i="7"/>
  <c r="O58" i="7"/>
  <c r="M57" i="7"/>
  <c r="N57" i="7"/>
  <c r="O57" i="7"/>
  <c r="N60" i="7"/>
  <c r="M61" i="7"/>
  <c r="N59" i="7"/>
  <c r="O59" i="7"/>
  <c r="N58" i="7"/>
  <c r="M58" i="7"/>
  <c r="N61" i="7"/>
  <c r="M59" i="7"/>
  <c r="P59" i="7"/>
  <c r="O60" i="7"/>
  <c r="P57" i="7"/>
  <c r="R149" i="5"/>
  <c r="AA17" i="7"/>
  <c r="W17" i="7"/>
  <c r="AA63" i="5"/>
  <c r="W63" i="5"/>
  <c r="L98" i="6"/>
  <c r="N98" i="6"/>
  <c r="P98" i="6"/>
  <c r="M98" i="6"/>
  <c r="O98" i="6"/>
  <c r="M156" i="7"/>
  <c r="O156" i="7"/>
  <c r="O153" i="7"/>
  <c r="N155" i="7"/>
  <c r="P155" i="7"/>
  <c r="N153" i="7"/>
  <c r="M153" i="7"/>
  <c r="M155" i="7"/>
  <c r="N152" i="7"/>
  <c r="M152" i="7"/>
  <c r="P156" i="7"/>
  <c r="O152" i="7"/>
  <c r="O155" i="7"/>
  <c r="M154" i="7"/>
  <c r="P154" i="7"/>
  <c r="O154" i="7"/>
  <c r="P153" i="7"/>
  <c r="N156" i="7"/>
  <c r="N154" i="7"/>
  <c r="P152" i="7"/>
  <c r="AA132" i="6"/>
  <c r="W132" i="6"/>
  <c r="M76" i="7"/>
  <c r="P72" i="7"/>
  <c r="M74" i="7"/>
  <c r="M72" i="7"/>
  <c r="M75" i="7"/>
  <c r="O74" i="7"/>
  <c r="N73" i="7"/>
  <c r="O76" i="7"/>
  <c r="N74" i="7"/>
  <c r="O73" i="7"/>
  <c r="N72" i="7"/>
  <c r="P73" i="7"/>
  <c r="P74" i="7"/>
  <c r="M73" i="7"/>
  <c r="N76" i="7"/>
  <c r="P75" i="7"/>
  <c r="O72" i="7"/>
  <c r="N75" i="7"/>
  <c r="P76" i="7"/>
  <c r="O75" i="7"/>
  <c r="W51" i="6"/>
  <c r="AA51" i="6"/>
  <c r="W166" i="5"/>
  <c r="AA166" i="5"/>
  <c r="W150" i="5"/>
  <c r="AA150" i="5"/>
  <c r="L157" i="6"/>
  <c r="N157" i="6"/>
  <c r="M157" i="6"/>
  <c r="O157" i="6"/>
  <c r="P157" i="6"/>
  <c r="N93" i="6"/>
  <c r="O95" i="6"/>
  <c r="O96" i="6"/>
  <c r="M93" i="6"/>
  <c r="O94" i="6"/>
  <c r="O92" i="6"/>
  <c r="N96" i="6"/>
  <c r="M96" i="6"/>
  <c r="P95" i="6"/>
  <c r="P93" i="6"/>
  <c r="M95" i="6"/>
  <c r="N92" i="6"/>
  <c r="M94" i="6"/>
  <c r="P96" i="6"/>
  <c r="P92" i="6"/>
  <c r="O93" i="6"/>
  <c r="M92" i="6"/>
  <c r="N95" i="6"/>
  <c r="N94" i="6"/>
  <c r="P94" i="6"/>
  <c r="P165" i="5"/>
  <c r="O165" i="5"/>
  <c r="P162" i="5"/>
  <c r="N164" i="5"/>
  <c r="M163" i="5"/>
  <c r="O163" i="5"/>
  <c r="O164" i="5"/>
  <c r="M162" i="5"/>
  <c r="O162" i="5"/>
  <c r="M164" i="5"/>
  <c r="P163" i="5"/>
  <c r="N162" i="5"/>
  <c r="M165" i="5"/>
  <c r="P164" i="5"/>
  <c r="N165" i="5"/>
  <c r="N163" i="5"/>
  <c r="P27" i="7"/>
  <c r="P29" i="7"/>
  <c r="N31" i="7"/>
  <c r="P28" i="7"/>
  <c r="M27" i="7"/>
  <c r="O28" i="7"/>
  <c r="N29" i="7"/>
  <c r="M31" i="7"/>
  <c r="O30" i="7"/>
  <c r="N28" i="7"/>
  <c r="P31" i="7"/>
  <c r="O29" i="7"/>
  <c r="M28" i="7"/>
  <c r="O27" i="7"/>
  <c r="O31" i="7"/>
  <c r="N27" i="7"/>
  <c r="N30" i="7"/>
  <c r="M29" i="7"/>
  <c r="M30" i="7"/>
  <c r="P30" i="7"/>
  <c r="L89" i="7"/>
  <c r="N89" i="7"/>
  <c r="P89" i="7"/>
  <c r="O89" i="7"/>
  <c r="M89" i="7"/>
  <c r="P33" i="5"/>
  <c r="N35" i="5"/>
  <c r="N34" i="5"/>
  <c r="N32" i="5"/>
  <c r="M33" i="5"/>
  <c r="N33" i="5"/>
  <c r="P34" i="5"/>
  <c r="P35" i="5"/>
  <c r="O36" i="5"/>
  <c r="O32" i="5"/>
  <c r="M34" i="5"/>
  <c r="M36" i="5"/>
  <c r="M35" i="5"/>
  <c r="P32" i="5"/>
  <c r="P36" i="5"/>
  <c r="O33" i="5"/>
  <c r="N36" i="5"/>
  <c r="M32" i="5"/>
  <c r="O34" i="5"/>
  <c r="O35" i="5"/>
  <c r="AA156" i="7"/>
  <c r="W156" i="7"/>
  <c r="N49" i="7"/>
  <c r="M49" i="7"/>
  <c r="O49" i="7"/>
  <c r="N51" i="7"/>
  <c r="P48" i="7"/>
  <c r="P50" i="7"/>
  <c r="M48" i="7"/>
  <c r="N50" i="7"/>
  <c r="O47" i="7"/>
  <c r="N47" i="7"/>
  <c r="M51" i="7"/>
  <c r="O51" i="7"/>
  <c r="N48" i="7"/>
  <c r="P49" i="7"/>
  <c r="O48" i="7"/>
  <c r="M47" i="7"/>
  <c r="O50" i="7"/>
  <c r="M50" i="7"/>
  <c r="P51" i="7"/>
  <c r="P47" i="7"/>
  <c r="AA136" i="7"/>
  <c r="W136" i="7"/>
  <c r="P130" i="5"/>
  <c r="P129" i="5"/>
  <c r="O130" i="5"/>
  <c r="M127" i="5"/>
  <c r="O127" i="5"/>
  <c r="O129" i="5"/>
  <c r="M129" i="5"/>
  <c r="N127" i="5"/>
  <c r="M128" i="5"/>
  <c r="P128" i="5"/>
  <c r="N128" i="5"/>
  <c r="P127" i="5"/>
  <c r="M130" i="5"/>
  <c r="P131" i="5"/>
  <c r="M131" i="5"/>
  <c r="N129" i="5"/>
  <c r="N130" i="5"/>
  <c r="O131" i="5"/>
  <c r="N131" i="5"/>
  <c r="O128" i="5"/>
  <c r="W175" i="7"/>
  <c r="AA175" i="7"/>
  <c r="L65" i="5"/>
  <c r="O65" i="5"/>
  <c r="M65" i="5"/>
  <c r="P65" i="5"/>
  <c r="N65" i="5"/>
  <c r="W138" i="6"/>
  <c r="AA138" i="6"/>
  <c r="L128" i="6"/>
  <c r="O128" i="6"/>
  <c r="N128" i="6"/>
  <c r="P128" i="6"/>
  <c r="M128" i="6"/>
  <c r="L159" i="6"/>
  <c r="M159" i="6"/>
  <c r="N159" i="6"/>
  <c r="P159" i="6"/>
  <c r="O159" i="6"/>
  <c r="P65" i="7"/>
  <c r="P66" i="7"/>
  <c r="M62" i="7"/>
  <c r="N63" i="7"/>
  <c r="O65" i="7"/>
  <c r="N64" i="7"/>
  <c r="P62" i="7"/>
  <c r="O62" i="7"/>
  <c r="O66" i="7"/>
  <c r="M65" i="7"/>
  <c r="M64" i="7"/>
  <c r="N65" i="7"/>
  <c r="N62" i="7"/>
  <c r="O64" i="7"/>
  <c r="P64" i="7"/>
  <c r="O63" i="7"/>
  <c r="P63" i="7"/>
  <c r="M63" i="7"/>
  <c r="M66" i="7"/>
  <c r="N66" i="7"/>
  <c r="O165" i="6"/>
  <c r="AA88" i="7"/>
  <c r="W88" i="7"/>
  <c r="W59" i="6"/>
  <c r="AA59" i="6"/>
  <c r="G168" i="10"/>
  <c r="A168" i="10"/>
  <c r="A59" i="10"/>
  <c r="G59" i="10"/>
  <c r="B156" i="10"/>
  <c r="D156" i="10"/>
  <c r="E156" i="10"/>
  <c r="F156" i="10"/>
  <c r="E23" i="10"/>
  <c r="B23" i="10"/>
  <c r="D23" i="10"/>
  <c r="F23" i="10"/>
  <c r="F132" i="10"/>
  <c r="D132" i="10"/>
  <c r="E132" i="10"/>
  <c r="B132" i="10"/>
  <c r="A179" i="10"/>
  <c r="G179" i="10"/>
  <c r="B182" i="10"/>
  <c r="D182" i="10"/>
  <c r="E182" i="10"/>
  <c r="F182" i="10"/>
  <c r="A7" i="8"/>
  <c r="A6" i="8"/>
  <c r="A10" i="8"/>
  <c r="A8" i="8"/>
  <c r="A9" i="8"/>
  <c r="A77" i="10"/>
  <c r="G77" i="10"/>
  <c r="A98" i="10"/>
  <c r="G98" i="10"/>
  <c r="A142" i="10"/>
  <c r="G142" i="10"/>
  <c r="S18" i="8"/>
  <c r="R18" i="8"/>
  <c r="G7" i="10"/>
  <c r="A7" i="10"/>
  <c r="F199" i="10"/>
  <c r="D199" i="10"/>
  <c r="B199" i="10"/>
  <c r="E199" i="10"/>
  <c r="A53" i="10"/>
  <c r="G53" i="10"/>
  <c r="F8" i="10"/>
  <c r="E8" i="10"/>
  <c r="D8" i="10"/>
  <c r="B8" i="10"/>
  <c r="G38" i="10"/>
  <c r="A38" i="10"/>
  <c r="F9" i="10"/>
  <c r="D9" i="10"/>
  <c r="B9" i="10"/>
  <c r="E9" i="10"/>
  <c r="A112" i="10"/>
  <c r="G112" i="10"/>
  <c r="A93" i="10"/>
  <c r="G93" i="10"/>
  <c r="E10" i="10"/>
  <c r="B10" i="10"/>
  <c r="F10" i="10"/>
  <c r="D10" i="10"/>
  <c r="G33" i="10"/>
  <c r="A33" i="10"/>
  <c r="G34" i="10"/>
  <c r="A34" i="10"/>
  <c r="G56" i="10"/>
  <c r="A56" i="10"/>
  <c r="A128" i="10"/>
  <c r="G128" i="10"/>
  <c r="A78" i="10"/>
  <c r="G78" i="10"/>
  <c r="D14" i="10"/>
  <c r="F14" i="10"/>
  <c r="B14" i="10"/>
  <c r="E14" i="10"/>
  <c r="G95" i="10"/>
  <c r="A95" i="10"/>
  <c r="C91" i="12"/>
  <c r="C98" i="12"/>
  <c r="C63" i="12"/>
  <c r="C37" i="12"/>
  <c r="C240" i="12"/>
  <c r="C123" i="12"/>
  <c r="C126" i="12"/>
  <c r="C48" i="12"/>
  <c r="C246" i="12"/>
  <c r="C221" i="12"/>
  <c r="C198" i="12"/>
  <c r="C101" i="12"/>
  <c r="C231" i="12"/>
  <c r="C51" i="12"/>
  <c r="C90" i="12"/>
  <c r="C180" i="12"/>
  <c r="C153" i="12"/>
  <c r="C117" i="12"/>
  <c r="C205" i="12"/>
  <c r="C224" i="12"/>
  <c r="C256" i="12"/>
  <c r="C235" i="12"/>
  <c r="C229" i="12"/>
  <c r="C149" i="12"/>
  <c r="C10" i="12"/>
  <c r="C124" i="12"/>
  <c r="C121" i="12"/>
  <c r="C77" i="12"/>
  <c r="C119" i="12"/>
  <c r="C59" i="12"/>
  <c r="C71" i="12"/>
  <c r="C188" i="12"/>
  <c r="C69" i="12"/>
  <c r="C174" i="12"/>
  <c r="C38" i="12"/>
  <c r="C160" i="12"/>
  <c r="C200" i="12"/>
  <c r="C241" i="12"/>
  <c r="C18" i="12"/>
  <c r="C166" i="12"/>
  <c r="C111" i="12"/>
  <c r="C255" i="12"/>
  <c r="C75" i="12"/>
  <c r="C94" i="12"/>
  <c r="C210" i="12"/>
  <c r="C220" i="12"/>
  <c r="C162" i="12"/>
  <c r="C209" i="12"/>
  <c r="C237" i="12"/>
  <c r="C86" i="12"/>
  <c r="C30" i="12"/>
  <c r="C93" i="12"/>
  <c r="C54" i="12"/>
  <c r="C108" i="12"/>
  <c r="C139" i="12"/>
  <c r="C53" i="12"/>
  <c r="C202" i="12"/>
  <c r="C113" i="12"/>
  <c r="C73" i="12"/>
  <c r="C52" i="12"/>
  <c r="C257" i="12"/>
  <c r="C179" i="12"/>
  <c r="C41" i="12"/>
  <c r="C136" i="12"/>
  <c r="C100" i="12"/>
  <c r="C89" i="12"/>
  <c r="C148" i="12"/>
  <c r="C66" i="12"/>
  <c r="C164" i="12"/>
  <c r="C175" i="12"/>
  <c r="C102" i="12"/>
  <c r="C167" i="12"/>
  <c r="C31" i="12"/>
  <c r="C72" i="12"/>
  <c r="C173" i="12"/>
  <c r="C99" i="12"/>
  <c r="C250" i="12"/>
  <c r="C60" i="12"/>
  <c r="C15" i="12"/>
  <c r="C43" i="12"/>
  <c r="C203" i="12"/>
  <c r="C178" i="12"/>
  <c r="C49" i="12"/>
  <c r="C155" i="12"/>
  <c r="C217" i="12"/>
  <c r="C131" i="12"/>
  <c r="C39" i="12"/>
  <c r="C118" i="12"/>
  <c r="C159" i="12"/>
  <c r="C80" i="12"/>
  <c r="C208" i="12"/>
  <c r="C134" i="12"/>
  <c r="C194" i="12"/>
  <c r="C50" i="12"/>
  <c r="C146" i="12"/>
  <c r="C95" i="12"/>
  <c r="C81" i="12"/>
  <c r="C227" i="12"/>
  <c r="C106" i="12"/>
  <c r="C36" i="12"/>
  <c r="C135" i="12"/>
  <c r="C206" i="12"/>
  <c r="C225" i="12"/>
  <c r="C177" i="12"/>
  <c r="C12" i="12"/>
  <c r="C76" i="12"/>
  <c r="C23" i="12"/>
  <c r="C223" i="12"/>
  <c r="C248" i="12"/>
  <c r="C56" i="12"/>
  <c r="C251" i="12"/>
  <c r="C165" i="12"/>
  <c r="C185" i="12"/>
  <c r="C218" i="12"/>
  <c r="C61" i="12"/>
  <c r="C138" i="12"/>
  <c r="C186" i="12"/>
  <c r="C236" i="12"/>
  <c r="C7" i="12"/>
  <c r="C44" i="12"/>
  <c r="C190" i="12"/>
  <c r="C33" i="12"/>
  <c r="C184" i="12"/>
  <c r="C127" i="12"/>
  <c r="C129" i="12"/>
  <c r="C222" i="12"/>
  <c r="C143" i="12"/>
  <c r="C68" i="12"/>
  <c r="C28" i="12"/>
  <c r="C196" i="12"/>
  <c r="C215" i="12"/>
  <c r="C195" i="12"/>
  <c r="C104" i="12"/>
  <c r="C82" i="12"/>
  <c r="C158" i="12"/>
  <c r="C219" i="12"/>
  <c r="C130" i="12"/>
  <c r="C137" i="12"/>
  <c r="C42" i="12"/>
  <c r="C151" i="12"/>
  <c r="C11" i="12"/>
  <c r="C144" i="12"/>
  <c r="C16" i="12"/>
  <c r="C64" i="12"/>
  <c r="C32" i="12"/>
  <c r="C233" i="12"/>
  <c r="C147" i="12"/>
  <c r="C172" i="12"/>
  <c r="C212" i="12"/>
  <c r="C169" i="12"/>
  <c r="C87" i="12"/>
  <c r="C55" i="12"/>
  <c r="C145" i="12"/>
  <c r="C19" i="12"/>
  <c r="C171" i="12"/>
  <c r="C47" i="12"/>
  <c r="C105" i="12"/>
  <c r="C67" i="12"/>
  <c r="C187" i="12"/>
  <c r="C14" i="12"/>
  <c r="C150" i="12"/>
  <c r="C128" i="12"/>
  <c r="C213" i="12"/>
  <c r="C197" i="12"/>
  <c r="C156" i="12"/>
  <c r="C170" i="12"/>
  <c r="C163" i="12"/>
  <c r="C109" i="12"/>
  <c r="C207" i="12"/>
  <c r="C8" i="12"/>
  <c r="C152" i="12"/>
  <c r="C181" i="12"/>
  <c r="C242" i="12"/>
  <c r="C125" i="12"/>
  <c r="C193" i="12"/>
  <c r="C120" i="12"/>
  <c r="C35" i="12"/>
  <c r="C116" i="12"/>
  <c r="C115" i="12"/>
  <c r="C157" i="12"/>
  <c r="C9" i="12"/>
  <c r="C154" i="12"/>
  <c r="C24" i="12"/>
  <c r="C21" i="12"/>
  <c r="C22" i="12"/>
  <c r="C29" i="12"/>
  <c r="C204" i="12"/>
  <c r="C201" i="12"/>
  <c r="C83" i="12"/>
  <c r="C142" i="12"/>
  <c r="C78" i="12"/>
  <c r="C254" i="12"/>
  <c r="C252" i="12"/>
  <c r="C247" i="12"/>
  <c r="C199" i="12"/>
  <c r="C192" i="12"/>
  <c r="C27" i="12"/>
  <c r="C58" i="12"/>
  <c r="C62" i="12"/>
  <c r="C65" i="12"/>
  <c r="C245" i="12"/>
  <c r="C214" i="12"/>
  <c r="C25" i="12"/>
  <c r="C161" i="12"/>
  <c r="C112" i="12"/>
  <c r="C79" i="12"/>
  <c r="C232" i="12"/>
  <c r="C96" i="12"/>
  <c r="C17" i="12"/>
  <c r="C88" i="12"/>
  <c r="C182" i="12"/>
  <c r="C234" i="12"/>
  <c r="C13" i="12"/>
  <c r="C122" i="12"/>
  <c r="C176" i="12"/>
  <c r="C226" i="12"/>
  <c r="C45" i="12"/>
  <c r="C133" i="12"/>
  <c r="C191" i="12"/>
  <c r="C140" i="12"/>
  <c r="C230" i="12"/>
  <c r="C84" i="12"/>
  <c r="C26" i="12"/>
  <c r="C249" i="12"/>
  <c r="C244" i="12"/>
  <c r="C74" i="12"/>
  <c r="C20" i="12"/>
  <c r="C243" i="12"/>
  <c r="C228" i="12"/>
  <c r="C46" i="12"/>
  <c r="C253" i="12"/>
  <c r="C34" i="12"/>
  <c r="C183" i="12"/>
  <c r="C57" i="12"/>
  <c r="C92" i="12"/>
  <c r="C168" i="12"/>
  <c r="C114" i="12"/>
  <c r="C85" i="12"/>
  <c r="C110" i="12"/>
  <c r="C132" i="12"/>
  <c r="C40" i="12"/>
  <c r="C107" i="12"/>
  <c r="C70" i="12"/>
  <c r="C141" i="12"/>
  <c r="C239" i="12"/>
  <c r="C189" i="12"/>
  <c r="C238" i="12"/>
  <c r="C211" i="12"/>
  <c r="C97" i="12"/>
  <c r="C216" i="12"/>
  <c r="C103" i="12"/>
  <c r="Q147" i="5" l="1"/>
  <c r="R117" i="5"/>
  <c r="R131" i="6"/>
  <c r="R130" i="6"/>
  <c r="R154" i="5"/>
  <c r="Q129" i="6"/>
  <c r="Q130" i="6"/>
  <c r="Q154" i="5"/>
  <c r="R115" i="5"/>
  <c r="R127" i="6"/>
  <c r="Q127" i="6"/>
  <c r="R129" i="6"/>
  <c r="Q131" i="6"/>
  <c r="R9" i="6"/>
  <c r="Q115" i="5"/>
  <c r="Q148" i="5"/>
  <c r="Q116" i="5"/>
  <c r="R116" i="5"/>
  <c r="R148" i="5"/>
  <c r="R8" i="6"/>
  <c r="R198" i="7"/>
  <c r="Q9" i="6"/>
  <c r="R147" i="5"/>
  <c r="R163" i="6"/>
  <c r="Q8" i="6"/>
  <c r="R90" i="5"/>
  <c r="R87" i="5"/>
  <c r="R88" i="5"/>
  <c r="Q91" i="5"/>
  <c r="R153" i="5"/>
  <c r="Q117" i="5"/>
  <c r="Q149" i="5"/>
  <c r="Q87" i="5"/>
  <c r="Q87" i="7"/>
  <c r="R169" i="5"/>
  <c r="Q90" i="5"/>
  <c r="Q153" i="5"/>
  <c r="Q81" i="7"/>
  <c r="Q198" i="7"/>
  <c r="R182" i="5"/>
  <c r="Q182" i="5"/>
  <c r="Q83" i="5"/>
  <c r="Q77" i="6"/>
  <c r="R7" i="5"/>
  <c r="Q88" i="5"/>
  <c r="R91" i="5"/>
  <c r="Q84" i="5"/>
  <c r="Q10" i="5"/>
  <c r="Q85" i="5"/>
  <c r="Q86" i="5"/>
  <c r="Q7" i="5"/>
  <c r="R10" i="5"/>
  <c r="R85" i="5"/>
  <c r="R84" i="5"/>
  <c r="Q10" i="7"/>
  <c r="R143" i="5"/>
  <c r="Q80" i="5"/>
  <c r="R98" i="5"/>
  <c r="R80" i="5"/>
  <c r="R77" i="6"/>
  <c r="Q7" i="6"/>
  <c r="Q157" i="7"/>
  <c r="Q8" i="5"/>
  <c r="Q89" i="5"/>
  <c r="R152" i="5"/>
  <c r="R11" i="6"/>
  <c r="Q156" i="5"/>
  <c r="R150" i="5"/>
  <c r="R82" i="5"/>
  <c r="Q193" i="5"/>
  <c r="Q99" i="5"/>
  <c r="Q78" i="6"/>
  <c r="R172" i="6"/>
  <c r="Q150" i="5"/>
  <c r="R156" i="5"/>
  <c r="R89" i="5"/>
  <c r="R83" i="5"/>
  <c r="Q172" i="6"/>
  <c r="Q11" i="6"/>
  <c r="Q152" i="5"/>
  <c r="R157" i="7"/>
  <c r="Q82" i="5"/>
  <c r="R8" i="5"/>
  <c r="R99" i="5"/>
  <c r="R7" i="6"/>
  <c r="R78" i="6"/>
  <c r="Q104" i="5"/>
  <c r="R90" i="7"/>
  <c r="Q103" i="5"/>
  <c r="R47" i="5"/>
  <c r="R73" i="5"/>
  <c r="R171" i="5"/>
  <c r="Q171" i="5"/>
  <c r="Q73" i="5"/>
  <c r="R131" i="7"/>
  <c r="R10" i="7"/>
  <c r="Q31" i="6"/>
  <c r="R104" i="5"/>
  <c r="Q90" i="7"/>
  <c r="R101" i="5"/>
  <c r="Q30" i="6"/>
  <c r="R175" i="5"/>
  <c r="R86" i="5"/>
  <c r="Q105" i="5"/>
  <c r="R11" i="5"/>
  <c r="Q143" i="5"/>
  <c r="R17" i="7"/>
  <c r="R191" i="6"/>
  <c r="Q107" i="5"/>
  <c r="Q164" i="6"/>
  <c r="Q100" i="5"/>
  <c r="R151" i="5"/>
  <c r="R10" i="6"/>
  <c r="Q92" i="5"/>
  <c r="Q198" i="5"/>
  <c r="R59" i="5"/>
  <c r="Q197" i="6"/>
  <c r="Q9" i="5"/>
  <c r="Q17" i="7"/>
  <c r="Q59" i="5"/>
  <c r="R198" i="5"/>
  <c r="Q151" i="5"/>
  <c r="R164" i="6"/>
  <c r="Q162" i="6"/>
  <c r="R197" i="6"/>
  <c r="R9" i="5"/>
  <c r="R100" i="5"/>
  <c r="Q165" i="6"/>
  <c r="Q50" i="5"/>
  <c r="Q11" i="5"/>
  <c r="R197" i="5"/>
  <c r="R166" i="6"/>
  <c r="R105" i="5"/>
  <c r="R99" i="6"/>
  <c r="R187" i="5"/>
  <c r="Q102" i="5"/>
  <c r="R160" i="5"/>
  <c r="R191" i="5"/>
  <c r="Q76" i="5"/>
  <c r="Q121" i="6"/>
  <c r="R103" i="5"/>
  <c r="Q198" i="6"/>
  <c r="R28" i="6"/>
  <c r="Q99" i="6"/>
  <c r="R76" i="5"/>
  <c r="R121" i="6"/>
  <c r="R198" i="6"/>
  <c r="Q98" i="5"/>
  <c r="R112" i="5"/>
  <c r="Q80" i="6"/>
  <c r="R80" i="6"/>
  <c r="R21" i="7"/>
  <c r="Q144" i="6"/>
  <c r="Q169" i="5"/>
  <c r="R87" i="7"/>
  <c r="R107" i="5"/>
  <c r="Q199" i="5"/>
  <c r="R75" i="5"/>
  <c r="Q18" i="5"/>
  <c r="Q72" i="5"/>
  <c r="R162" i="7"/>
  <c r="R50" i="5"/>
  <c r="Q143" i="6"/>
  <c r="Q185" i="7"/>
  <c r="Q124" i="6"/>
  <c r="Q191" i="6"/>
  <c r="R97" i="5"/>
  <c r="Q108" i="5"/>
  <c r="R93" i="7"/>
  <c r="Q125" i="7"/>
  <c r="R117" i="6"/>
  <c r="R102" i="5"/>
  <c r="R106" i="5"/>
  <c r="R30" i="6"/>
  <c r="Q110" i="5"/>
  <c r="R108" i="5"/>
  <c r="R51" i="5"/>
  <c r="B129" i="10"/>
  <c r="D129" i="10"/>
  <c r="F129" i="10"/>
  <c r="E129" i="10"/>
  <c r="F176" i="10"/>
  <c r="E176" i="10"/>
  <c r="D176" i="10"/>
  <c r="B176" i="10"/>
  <c r="B181" i="10"/>
  <c r="D181" i="10"/>
  <c r="E181" i="10"/>
  <c r="F181" i="10"/>
  <c r="R158" i="5"/>
  <c r="Q28" i="6"/>
  <c r="Q112" i="5"/>
  <c r="D37" i="10"/>
  <c r="E37" i="10"/>
  <c r="B37" i="10"/>
  <c r="F37" i="10"/>
  <c r="F35" i="10"/>
  <c r="D35" i="10"/>
  <c r="B35" i="10"/>
  <c r="E35" i="10"/>
  <c r="D195" i="10"/>
  <c r="F195" i="10"/>
  <c r="B195" i="10"/>
  <c r="E195" i="10"/>
  <c r="E158" i="10"/>
  <c r="D158" i="10"/>
  <c r="F158" i="10"/>
  <c r="B158" i="10"/>
  <c r="Q150" i="7"/>
  <c r="R91" i="7"/>
  <c r="Q157" i="5"/>
  <c r="R93" i="5"/>
  <c r="Q10" i="6"/>
  <c r="Q175" i="5"/>
  <c r="E165" i="10"/>
  <c r="D165" i="10"/>
  <c r="F165" i="10"/>
  <c r="B165" i="10"/>
  <c r="D162" i="10"/>
  <c r="E162" i="10"/>
  <c r="B162" i="10"/>
  <c r="F162" i="10"/>
  <c r="D97" i="10"/>
  <c r="F97" i="10"/>
  <c r="E97" i="10"/>
  <c r="B97" i="10"/>
  <c r="E113" i="10"/>
  <c r="F113" i="10"/>
  <c r="D113" i="10"/>
  <c r="B113" i="10"/>
  <c r="R156" i="6"/>
  <c r="Q95" i="5"/>
  <c r="Q74" i="5"/>
  <c r="E186" i="10"/>
  <c r="B186" i="10"/>
  <c r="D186" i="10"/>
  <c r="F186" i="10"/>
  <c r="E200" i="10"/>
  <c r="B200" i="10"/>
  <c r="F200" i="10"/>
  <c r="D200" i="10"/>
  <c r="E11" i="10"/>
  <c r="D11" i="10"/>
  <c r="B11" i="10"/>
  <c r="F11" i="10"/>
  <c r="D82" i="10"/>
  <c r="F82" i="10"/>
  <c r="E82" i="10"/>
  <c r="B82" i="10"/>
  <c r="E173" i="10"/>
  <c r="B173" i="10"/>
  <c r="D173" i="10"/>
  <c r="F173" i="10"/>
  <c r="F139" i="10"/>
  <c r="E139" i="10"/>
  <c r="B139" i="10"/>
  <c r="D139" i="10"/>
  <c r="Q106" i="5"/>
  <c r="Q57" i="5"/>
  <c r="R57" i="5"/>
  <c r="Q93" i="7"/>
  <c r="Q156" i="6"/>
  <c r="R186" i="5"/>
  <c r="Q21" i="7"/>
  <c r="R19" i="7"/>
  <c r="R74" i="5"/>
  <c r="Q191" i="5"/>
  <c r="R199" i="5"/>
  <c r="Q197" i="5"/>
  <c r="R150" i="7"/>
  <c r="R157" i="5"/>
  <c r="R31" i="6"/>
  <c r="Q75" i="5"/>
  <c r="R72" i="5"/>
  <c r="Q51" i="5"/>
  <c r="R61" i="5"/>
  <c r="Q61" i="5"/>
  <c r="R95" i="5"/>
  <c r="R29" i="6"/>
  <c r="Q155" i="6"/>
  <c r="R155" i="6"/>
  <c r="Q47" i="5"/>
  <c r="R193" i="5"/>
  <c r="Q40" i="6"/>
  <c r="Q119" i="6"/>
  <c r="Q60" i="5"/>
  <c r="R60" i="5"/>
  <c r="R199" i="6"/>
  <c r="R110" i="5"/>
  <c r="R140" i="5"/>
  <c r="Q140" i="5"/>
  <c r="Q58" i="5"/>
  <c r="R58" i="5"/>
  <c r="R18" i="5"/>
  <c r="Q186" i="5"/>
  <c r="R21" i="5"/>
  <c r="Q21" i="5"/>
  <c r="Q183" i="5"/>
  <c r="R183" i="5"/>
  <c r="R40" i="6"/>
  <c r="Q114" i="5"/>
  <c r="R109" i="5"/>
  <c r="Q109" i="5"/>
  <c r="R200" i="5"/>
  <c r="Q200" i="5"/>
  <c r="Q39" i="6"/>
  <c r="Q19" i="5"/>
  <c r="R19" i="5"/>
  <c r="R114" i="5"/>
  <c r="R111" i="5"/>
  <c r="Q111" i="5"/>
  <c r="Q184" i="5"/>
  <c r="R184" i="5"/>
  <c r="Q79" i="7"/>
  <c r="Q131" i="7"/>
  <c r="R106" i="7"/>
  <c r="R20" i="6"/>
  <c r="Q9" i="7"/>
  <c r="R20" i="5"/>
  <c r="Q20" i="5"/>
  <c r="Q113" i="5"/>
  <c r="R113" i="5"/>
  <c r="Q17" i="5"/>
  <c r="R17" i="5"/>
  <c r="R94" i="5"/>
  <c r="Q126" i="5"/>
  <c r="Q27" i="6"/>
  <c r="Q189" i="7"/>
  <c r="Q94" i="6"/>
  <c r="Q187" i="5"/>
  <c r="R78" i="5"/>
  <c r="Q78" i="5"/>
  <c r="Q97" i="5"/>
  <c r="R27" i="6"/>
  <c r="Q94" i="5"/>
  <c r="R141" i="5"/>
  <c r="Q141" i="5"/>
  <c r="R185" i="7"/>
  <c r="Q41" i="6"/>
  <c r="R41" i="6"/>
  <c r="R81" i="6"/>
  <c r="Q81" i="6"/>
  <c r="R118" i="5"/>
  <c r="Q118" i="5"/>
  <c r="Q86" i="6"/>
  <c r="R69" i="6"/>
  <c r="Q69" i="6"/>
  <c r="R39" i="6"/>
  <c r="R118" i="6"/>
  <c r="Q118" i="6"/>
  <c r="R138" i="5"/>
  <c r="Q138" i="5"/>
  <c r="R38" i="6"/>
  <c r="Q38" i="6"/>
  <c r="R162" i="6"/>
  <c r="R119" i="6"/>
  <c r="Q70" i="6"/>
  <c r="R70" i="6"/>
  <c r="Q139" i="5"/>
  <c r="R139" i="5"/>
  <c r="Q77" i="5"/>
  <c r="R77" i="5"/>
  <c r="R79" i="5"/>
  <c r="Q79" i="5"/>
  <c r="R121" i="5"/>
  <c r="Q121" i="5"/>
  <c r="R79" i="7"/>
  <c r="Q158" i="5"/>
  <c r="R67" i="6"/>
  <c r="Q67" i="6"/>
  <c r="R79" i="6"/>
  <c r="Q79" i="6"/>
  <c r="Q137" i="5"/>
  <c r="R137" i="5"/>
  <c r="R119" i="5"/>
  <c r="Q119" i="5"/>
  <c r="R81" i="7"/>
  <c r="R155" i="5"/>
  <c r="Q117" i="6"/>
  <c r="Q37" i="6"/>
  <c r="R37" i="6"/>
  <c r="R81" i="5"/>
  <c r="Q81" i="5"/>
  <c r="Q120" i="5"/>
  <c r="R120" i="5"/>
  <c r="R120" i="6"/>
  <c r="Q120" i="6"/>
  <c r="R68" i="6"/>
  <c r="Q68" i="6"/>
  <c r="Q71" i="6"/>
  <c r="R71" i="6"/>
  <c r="Q184" i="6"/>
  <c r="Q179" i="6"/>
  <c r="R168" i="7"/>
  <c r="R161" i="7"/>
  <c r="R92" i="5"/>
  <c r="R101" i="6"/>
  <c r="R54" i="7"/>
  <c r="R189" i="7"/>
  <c r="Q100" i="6"/>
  <c r="R32" i="6"/>
  <c r="R125" i="7"/>
  <c r="Q186" i="7"/>
  <c r="R165" i="5"/>
  <c r="R144" i="6"/>
  <c r="R186" i="7"/>
  <c r="Q88" i="7"/>
  <c r="Q80" i="7"/>
  <c r="R169" i="7"/>
  <c r="R96" i="5"/>
  <c r="Q7" i="7"/>
  <c r="Q159" i="5"/>
  <c r="Q199" i="6"/>
  <c r="Q91" i="7"/>
  <c r="R179" i="6"/>
  <c r="Q168" i="7"/>
  <c r="R185" i="5"/>
  <c r="Q185" i="5"/>
  <c r="R105" i="7"/>
  <c r="R120" i="7"/>
  <c r="Q182" i="7"/>
  <c r="Q29" i="6"/>
  <c r="Q97" i="6"/>
  <c r="R126" i="7"/>
  <c r="R94" i="6"/>
  <c r="R124" i="6"/>
  <c r="Q22" i="5"/>
  <c r="R178" i="7"/>
  <c r="Q164" i="7"/>
  <c r="R184" i="6"/>
  <c r="Q192" i="5"/>
  <c r="R192" i="5"/>
  <c r="R146" i="6"/>
  <c r="Q146" i="6"/>
  <c r="R21" i="6"/>
  <c r="Q21" i="6"/>
  <c r="R145" i="6"/>
  <c r="Q145" i="6"/>
  <c r="R148" i="6"/>
  <c r="Q148" i="6"/>
  <c r="Q126" i="7"/>
  <c r="R97" i="6"/>
  <c r="R186" i="6"/>
  <c r="Q186" i="6"/>
  <c r="Q52" i="5"/>
  <c r="R52" i="5"/>
  <c r="Q55" i="5"/>
  <c r="R55" i="5"/>
  <c r="Q195" i="5"/>
  <c r="R195" i="5"/>
  <c r="Q117" i="7"/>
  <c r="R182" i="7"/>
  <c r="R117" i="7"/>
  <c r="R143" i="6"/>
  <c r="R188" i="5"/>
  <c r="Q188" i="5"/>
  <c r="R150" i="6"/>
  <c r="Q150" i="6"/>
  <c r="Q149" i="6"/>
  <c r="R149" i="6"/>
  <c r="R159" i="5"/>
  <c r="Q96" i="5"/>
  <c r="R114" i="6"/>
  <c r="Q114" i="6"/>
  <c r="R196" i="5"/>
  <c r="Q196" i="5"/>
  <c r="R118" i="7"/>
  <c r="Q118" i="7"/>
  <c r="Q201" i="6"/>
  <c r="R201" i="6"/>
  <c r="R19" i="6"/>
  <c r="Q19" i="6"/>
  <c r="Q181" i="6"/>
  <c r="R181" i="6"/>
  <c r="R77" i="7"/>
  <c r="Q77" i="7"/>
  <c r="Q58" i="6"/>
  <c r="R58" i="6"/>
  <c r="R189" i="5"/>
  <c r="Q189" i="5"/>
  <c r="R41" i="5"/>
  <c r="Q41" i="5"/>
  <c r="Q183" i="7"/>
  <c r="R183" i="7"/>
  <c r="Q54" i="5"/>
  <c r="R54" i="5"/>
  <c r="R37" i="5"/>
  <c r="Q37" i="5"/>
  <c r="Q101" i="5"/>
  <c r="R86" i="6"/>
  <c r="Q162" i="7"/>
  <c r="Q127" i="7"/>
  <c r="R127" i="7"/>
  <c r="R142" i="6"/>
  <c r="Q142" i="6"/>
  <c r="Q8" i="7"/>
  <c r="R8" i="7"/>
  <c r="R36" i="7"/>
  <c r="Q36" i="7"/>
  <c r="Q78" i="7"/>
  <c r="R78" i="7"/>
  <c r="R144" i="5"/>
  <c r="Q144" i="5"/>
  <c r="R66" i="6"/>
  <c r="Q66" i="6"/>
  <c r="R7" i="7"/>
  <c r="R147" i="6"/>
  <c r="Q147" i="6"/>
  <c r="Q120" i="7"/>
  <c r="Q169" i="7"/>
  <c r="Q19" i="7"/>
  <c r="Q54" i="7"/>
  <c r="Q106" i="7"/>
  <c r="Q194" i="7"/>
  <c r="R194" i="7"/>
  <c r="R130" i="7"/>
  <c r="Q130" i="7"/>
  <c r="Q183" i="6"/>
  <c r="R183" i="6"/>
  <c r="Q185" i="6"/>
  <c r="R185" i="6"/>
  <c r="R194" i="5"/>
  <c r="Q194" i="5"/>
  <c r="Q119" i="7"/>
  <c r="R119" i="7"/>
  <c r="R121" i="7"/>
  <c r="Q121" i="7"/>
  <c r="R180" i="6"/>
  <c r="Q180" i="6"/>
  <c r="R146" i="5"/>
  <c r="Q146" i="5"/>
  <c r="Q160" i="7"/>
  <c r="R160" i="7"/>
  <c r="Q167" i="5"/>
  <c r="R167" i="5"/>
  <c r="Q161" i="5"/>
  <c r="R161" i="5"/>
  <c r="R100" i="6"/>
  <c r="Q200" i="7"/>
  <c r="R200" i="7"/>
  <c r="R201" i="7"/>
  <c r="Q201" i="7"/>
  <c r="R80" i="7"/>
  <c r="R11" i="7"/>
  <c r="Q11" i="7"/>
  <c r="R116" i="6"/>
  <c r="Q116" i="6"/>
  <c r="R63" i="6"/>
  <c r="Q63" i="6"/>
  <c r="R88" i="7"/>
  <c r="Q20" i="6"/>
  <c r="R9" i="7"/>
  <c r="R178" i="6"/>
  <c r="Q178" i="6"/>
  <c r="Q93" i="5"/>
  <c r="Q142" i="5"/>
  <c r="R142" i="5"/>
  <c r="Q170" i="7"/>
  <c r="R170" i="7"/>
  <c r="Q167" i="7"/>
  <c r="R167" i="7"/>
  <c r="R64" i="6"/>
  <c r="Q64" i="6"/>
  <c r="R170" i="5"/>
  <c r="Q170" i="5"/>
  <c r="R39" i="5"/>
  <c r="Q39" i="5"/>
  <c r="Q101" i="6"/>
  <c r="R38" i="5"/>
  <c r="Q38" i="5"/>
  <c r="R199" i="7"/>
  <c r="Q199" i="7"/>
  <c r="Q197" i="7"/>
  <c r="R197" i="7"/>
  <c r="Q163" i="6"/>
  <c r="Q161" i="7"/>
  <c r="Q160" i="5"/>
  <c r="Q128" i="7"/>
  <c r="R128" i="7"/>
  <c r="R102" i="7"/>
  <c r="Q102" i="7"/>
  <c r="R182" i="6"/>
  <c r="Q182" i="6"/>
  <c r="R40" i="5"/>
  <c r="Q40" i="5"/>
  <c r="Q17" i="6"/>
  <c r="R17" i="6"/>
  <c r="Q171" i="7"/>
  <c r="R171" i="7"/>
  <c r="R65" i="6"/>
  <c r="Q65" i="6"/>
  <c r="Q168" i="5"/>
  <c r="R168" i="5"/>
  <c r="R190" i="5"/>
  <c r="Q190" i="5"/>
  <c r="Q105" i="7"/>
  <c r="R129" i="7"/>
  <c r="Q129" i="7"/>
  <c r="Q104" i="7"/>
  <c r="R104" i="7"/>
  <c r="R200" i="6"/>
  <c r="Q200" i="6"/>
  <c r="R177" i="6"/>
  <c r="Q177" i="6"/>
  <c r="Q145" i="5"/>
  <c r="R145" i="5"/>
  <c r="R159" i="7"/>
  <c r="Q159" i="7"/>
  <c r="R158" i="7"/>
  <c r="Q158" i="7"/>
  <c r="R62" i="6"/>
  <c r="Q62" i="6"/>
  <c r="R151" i="6"/>
  <c r="Q151" i="6"/>
  <c r="Q155" i="5"/>
  <c r="Q125" i="6"/>
  <c r="Q85" i="6"/>
  <c r="R22" i="5"/>
  <c r="R177" i="7"/>
  <c r="Q178" i="7"/>
  <c r="Q15" i="6"/>
  <c r="Q161" i="6"/>
  <c r="R202" i="6"/>
  <c r="R94" i="7"/>
  <c r="Q86" i="7"/>
  <c r="Q42" i="7"/>
  <c r="R71" i="5"/>
  <c r="R123" i="6"/>
  <c r="R122" i="7"/>
  <c r="Q202" i="6"/>
  <c r="Q123" i="6"/>
  <c r="Q94" i="7"/>
  <c r="Q122" i="7"/>
  <c r="R161" i="6"/>
  <c r="R15" i="6"/>
  <c r="Q177" i="7"/>
  <c r="R86" i="7"/>
  <c r="R85" i="6"/>
  <c r="Q71" i="5"/>
  <c r="Q203" i="5"/>
  <c r="R42" i="7"/>
  <c r="Q123" i="7"/>
  <c r="R123" i="7"/>
  <c r="R178" i="5"/>
  <c r="Q204" i="6"/>
  <c r="R191" i="7"/>
  <c r="R96" i="7"/>
  <c r="R180" i="5"/>
  <c r="Q137" i="6"/>
  <c r="Q99" i="7"/>
  <c r="Q34" i="6"/>
  <c r="Q179" i="7"/>
  <c r="Q191" i="7"/>
  <c r="R165" i="7"/>
  <c r="R72" i="6"/>
  <c r="Q166" i="7"/>
  <c r="R99" i="7"/>
  <c r="Q69" i="5"/>
  <c r="R122" i="6"/>
  <c r="Q82" i="7"/>
  <c r="Q201" i="5"/>
  <c r="R201" i="5"/>
  <c r="R140" i="6"/>
  <c r="Q140" i="6"/>
  <c r="R152" i="6"/>
  <c r="Q152" i="6"/>
  <c r="R141" i="7"/>
  <c r="Q141" i="7"/>
  <c r="R48" i="5"/>
  <c r="Q48" i="5"/>
  <c r="R70" i="5"/>
  <c r="Q70" i="5"/>
  <c r="R68" i="5"/>
  <c r="Q68" i="5"/>
  <c r="Q193" i="7"/>
  <c r="R193" i="7"/>
  <c r="Q68" i="7"/>
  <c r="R68" i="7"/>
  <c r="R70" i="7"/>
  <c r="Q70" i="7"/>
  <c r="R55" i="7"/>
  <c r="Q55" i="7"/>
  <c r="R126" i="6"/>
  <c r="Q64" i="5"/>
  <c r="R64" i="5"/>
  <c r="R95" i="7"/>
  <c r="Q95" i="7"/>
  <c r="Q133" i="5"/>
  <c r="R133" i="5"/>
  <c r="Q23" i="5"/>
  <c r="R23" i="5"/>
  <c r="Q74" i="6"/>
  <c r="R74" i="6"/>
  <c r="Q193" i="6"/>
  <c r="R193" i="6"/>
  <c r="Q180" i="7"/>
  <c r="R180" i="7"/>
  <c r="Q96" i="7"/>
  <c r="R188" i="6"/>
  <c r="Q188" i="6"/>
  <c r="R90" i="6"/>
  <c r="Q90" i="6"/>
  <c r="R34" i="6"/>
  <c r="R170" i="6"/>
  <c r="Q170" i="6"/>
  <c r="R12" i="7"/>
  <c r="Q12" i="7"/>
  <c r="Q196" i="7"/>
  <c r="R196" i="7"/>
  <c r="Q14" i="7"/>
  <c r="R14" i="7"/>
  <c r="R203" i="6"/>
  <c r="Q203" i="6"/>
  <c r="Q154" i="6"/>
  <c r="R154" i="6"/>
  <c r="R43" i="5"/>
  <c r="Q43" i="5"/>
  <c r="Q187" i="7"/>
  <c r="R187" i="7"/>
  <c r="Q32" i="7"/>
  <c r="R32" i="7"/>
  <c r="R175" i="6"/>
  <c r="Q175" i="6"/>
  <c r="R174" i="6"/>
  <c r="Q174" i="6"/>
  <c r="R44" i="5"/>
  <c r="Q44" i="5"/>
  <c r="Q67" i="5"/>
  <c r="R67" i="5"/>
  <c r="Q59" i="6"/>
  <c r="R59" i="6"/>
  <c r="R62" i="5"/>
  <c r="Q62" i="5"/>
  <c r="Q16" i="5"/>
  <c r="R16" i="5"/>
  <c r="Q45" i="5"/>
  <c r="R45" i="5"/>
  <c r="R84" i="7"/>
  <c r="Q84" i="7"/>
  <c r="R83" i="6"/>
  <c r="Q83" i="6"/>
  <c r="R23" i="6"/>
  <c r="R43" i="6"/>
  <c r="Q43" i="6"/>
  <c r="Q135" i="5"/>
  <c r="R135" i="5"/>
  <c r="R25" i="5"/>
  <c r="Q25" i="5"/>
  <c r="Q38" i="7"/>
  <c r="R38" i="7"/>
  <c r="Q14" i="6"/>
  <c r="R14" i="6"/>
  <c r="R75" i="6"/>
  <c r="Q75" i="6"/>
  <c r="Q196" i="6"/>
  <c r="R196" i="6"/>
  <c r="Q168" i="6"/>
  <c r="R168" i="6"/>
  <c r="Q61" i="6"/>
  <c r="R61" i="6"/>
  <c r="Q139" i="7"/>
  <c r="R139" i="7"/>
  <c r="R205" i="6"/>
  <c r="Q205" i="6"/>
  <c r="R24" i="5"/>
  <c r="Q24" i="5"/>
  <c r="Q173" i="6"/>
  <c r="R173" i="6"/>
  <c r="R60" i="6"/>
  <c r="Q60" i="6"/>
  <c r="R37" i="7"/>
  <c r="Q37" i="7"/>
  <c r="Q179" i="5"/>
  <c r="R179" i="5"/>
  <c r="Q122" i="6"/>
  <c r="R24" i="6"/>
  <c r="Q24" i="6"/>
  <c r="R12" i="6"/>
  <c r="Q12" i="6"/>
  <c r="R73" i="6"/>
  <c r="Q73" i="6"/>
  <c r="Q192" i="6"/>
  <c r="R35" i="6"/>
  <c r="Q35" i="6"/>
  <c r="Q180" i="5"/>
  <c r="Q192" i="7"/>
  <c r="R192" i="7"/>
  <c r="Q187" i="6"/>
  <c r="R187" i="6"/>
  <c r="R189" i="6"/>
  <c r="Q189" i="6"/>
  <c r="R87" i="6"/>
  <c r="Q87" i="6"/>
  <c r="Q89" i="6"/>
  <c r="R89" i="6"/>
  <c r="Q171" i="6"/>
  <c r="R171" i="6"/>
  <c r="R179" i="7"/>
  <c r="R141" i="6"/>
  <c r="Q141" i="6"/>
  <c r="Q13" i="7"/>
  <c r="R13" i="7"/>
  <c r="Q188" i="7"/>
  <c r="R188" i="7"/>
  <c r="Q53" i="7"/>
  <c r="R53" i="7"/>
  <c r="Q52" i="7"/>
  <c r="R52" i="7"/>
  <c r="R115" i="6"/>
  <c r="Q115" i="6"/>
  <c r="R125" i="6"/>
  <c r="R204" i="6"/>
  <c r="Q25" i="6"/>
  <c r="R25" i="6"/>
  <c r="Q44" i="6"/>
  <c r="R44" i="6"/>
  <c r="Q16" i="6"/>
  <c r="R16" i="6"/>
  <c r="Q76" i="6"/>
  <c r="Q33" i="6"/>
  <c r="R33" i="6"/>
  <c r="Q41" i="7"/>
  <c r="R41" i="7"/>
  <c r="Q33" i="7"/>
  <c r="R33" i="7"/>
  <c r="Q158" i="6"/>
  <c r="R158" i="6"/>
  <c r="R46" i="5"/>
  <c r="Q46" i="5"/>
  <c r="Q97" i="7"/>
  <c r="R97" i="7"/>
  <c r="Q35" i="7"/>
  <c r="R35" i="7"/>
  <c r="Q206" i="6"/>
  <c r="R206" i="6"/>
  <c r="R57" i="6"/>
  <c r="Q57" i="6"/>
  <c r="Q67" i="7"/>
  <c r="R67" i="7"/>
  <c r="R13" i="5"/>
  <c r="Q13" i="5"/>
  <c r="Q137" i="7"/>
  <c r="R137" i="7"/>
  <c r="R85" i="7"/>
  <c r="Q85" i="7"/>
  <c r="R83" i="7"/>
  <c r="Q83" i="7"/>
  <c r="Q34" i="7"/>
  <c r="R34" i="7"/>
  <c r="R46" i="6"/>
  <c r="Q46" i="6"/>
  <c r="Q15" i="7"/>
  <c r="R15" i="7"/>
  <c r="R69" i="5"/>
  <c r="R76" i="6"/>
  <c r="R91" i="6"/>
  <c r="Q91" i="6"/>
  <c r="Q126" i="6"/>
  <c r="Q178" i="5"/>
  <c r="R166" i="7"/>
  <c r="R137" i="6"/>
  <c r="R153" i="6"/>
  <c r="Q153" i="6"/>
  <c r="R47" i="6"/>
  <c r="Q47" i="6"/>
  <c r="R100" i="7"/>
  <c r="Q100" i="7"/>
  <c r="R98" i="7"/>
  <c r="Q98" i="7"/>
  <c r="R51" i="6"/>
  <c r="Q51" i="6"/>
  <c r="Q49" i="5"/>
  <c r="R49" i="5"/>
  <c r="R138" i="7"/>
  <c r="Q138" i="7"/>
  <c r="R69" i="7"/>
  <c r="Q69" i="7"/>
  <c r="Q43" i="7"/>
  <c r="R43" i="7"/>
  <c r="Q63" i="5"/>
  <c r="R63" i="5"/>
  <c r="R66" i="5"/>
  <c r="Q66" i="5"/>
  <c r="R12" i="5"/>
  <c r="Q12" i="5"/>
  <c r="Q177" i="5"/>
  <c r="R177" i="5"/>
  <c r="Q136" i="5"/>
  <c r="R136" i="5"/>
  <c r="R194" i="6"/>
  <c r="Q194" i="6"/>
  <c r="R195" i="6"/>
  <c r="Q195" i="6"/>
  <c r="R36" i="6"/>
  <c r="Q36" i="6"/>
  <c r="R164" i="7"/>
  <c r="Q72" i="6"/>
  <c r="Q190" i="6"/>
  <c r="R190" i="6"/>
  <c r="R192" i="6"/>
  <c r="R50" i="6"/>
  <c r="Q50" i="6"/>
  <c r="Q169" i="6"/>
  <c r="R169" i="6"/>
  <c r="R18" i="7"/>
  <c r="R139" i="6"/>
  <c r="Q139" i="6"/>
  <c r="Q44" i="7"/>
  <c r="R44" i="7"/>
  <c r="Q112" i="6"/>
  <c r="R112" i="6"/>
  <c r="Q42" i="5"/>
  <c r="R42" i="5"/>
  <c r="R113" i="6"/>
  <c r="Q113" i="6"/>
  <c r="R15" i="5"/>
  <c r="Q15" i="5"/>
  <c r="R84" i="6"/>
  <c r="Q84" i="6"/>
  <c r="Q82" i="6"/>
  <c r="R82" i="6"/>
  <c r="Q22" i="6"/>
  <c r="R22" i="6"/>
  <c r="R42" i="6"/>
  <c r="Q42" i="6"/>
  <c r="Q132" i="5"/>
  <c r="R132" i="5"/>
  <c r="Q134" i="5"/>
  <c r="R134" i="5"/>
  <c r="R82" i="7"/>
  <c r="R13" i="6"/>
  <c r="Q13" i="6"/>
  <c r="Q163" i="7"/>
  <c r="R163" i="7"/>
  <c r="R16" i="7"/>
  <c r="Q16" i="7"/>
  <c r="R160" i="6"/>
  <c r="Q160" i="6"/>
  <c r="Q23" i="6"/>
  <c r="Q165" i="7"/>
  <c r="R40" i="7"/>
  <c r="Q40" i="7"/>
  <c r="R138" i="6"/>
  <c r="Q138" i="6"/>
  <c r="Q101" i="7"/>
  <c r="R101" i="7"/>
  <c r="R39" i="7"/>
  <c r="Q39" i="7"/>
  <c r="Q71" i="7"/>
  <c r="R71" i="7"/>
  <c r="Q56" i="7"/>
  <c r="R56" i="7"/>
  <c r="Q14" i="5"/>
  <c r="R14" i="5"/>
  <c r="R181" i="5"/>
  <c r="Q181" i="5"/>
  <c r="Q92" i="7"/>
  <c r="R92" i="7"/>
  <c r="R124" i="7"/>
  <c r="Q124" i="7"/>
  <c r="Q176" i="6"/>
  <c r="R176" i="6"/>
  <c r="Q45" i="6"/>
  <c r="R45" i="6"/>
  <c r="Q26" i="5"/>
  <c r="R26" i="5"/>
  <c r="Q32" i="6"/>
  <c r="R195" i="7"/>
  <c r="Q195" i="7"/>
  <c r="R181" i="7"/>
  <c r="Q181" i="7"/>
  <c r="R88" i="6"/>
  <c r="Q88" i="6"/>
  <c r="R167" i="6"/>
  <c r="Q167" i="6"/>
  <c r="R165" i="6"/>
  <c r="Q131" i="5"/>
  <c r="R20" i="7"/>
  <c r="R30" i="5"/>
  <c r="Q20" i="7"/>
  <c r="Q165" i="5"/>
  <c r="R136" i="6"/>
  <c r="Q124" i="5"/>
  <c r="R149" i="7"/>
  <c r="Q18" i="7"/>
  <c r="Q149" i="7"/>
  <c r="Q163" i="5"/>
  <c r="Q52" i="6"/>
  <c r="R65" i="7"/>
  <c r="R29" i="7"/>
  <c r="Q164" i="5"/>
  <c r="Q129" i="5"/>
  <c r="R203" i="5"/>
  <c r="Q18" i="6"/>
  <c r="R18" i="6"/>
  <c r="Q65" i="5"/>
  <c r="Q73" i="7"/>
  <c r="R74" i="7"/>
  <c r="R105" i="6"/>
  <c r="Q166" i="5"/>
  <c r="R95" i="6"/>
  <c r="R72" i="7"/>
  <c r="Q151" i="7"/>
  <c r="Q27" i="5"/>
  <c r="Q105" i="6"/>
  <c r="R45" i="7"/>
  <c r="Q45" i="7"/>
  <c r="R96" i="6"/>
  <c r="R205" i="5"/>
  <c r="R131" i="5"/>
  <c r="R26" i="6"/>
  <c r="Q26" i="6"/>
  <c r="R73" i="7"/>
  <c r="R206" i="5"/>
  <c r="Q112" i="7"/>
  <c r="Q65" i="7"/>
  <c r="R129" i="5"/>
  <c r="Q48" i="7"/>
  <c r="R48" i="7"/>
  <c r="Q35" i="5"/>
  <c r="R35" i="5"/>
  <c r="R33" i="5"/>
  <c r="Q33" i="5"/>
  <c r="Q152" i="7"/>
  <c r="R152" i="7"/>
  <c r="R98" i="6"/>
  <c r="Q98" i="6"/>
  <c r="Q61" i="7"/>
  <c r="R61" i="7"/>
  <c r="Q173" i="7"/>
  <c r="R173" i="7"/>
  <c r="Q132" i="7"/>
  <c r="R132" i="7"/>
  <c r="Q107" i="6"/>
  <c r="R107" i="6"/>
  <c r="Q109" i="6"/>
  <c r="R109" i="6"/>
  <c r="Q110" i="7"/>
  <c r="R110" i="7"/>
  <c r="Q29" i="5"/>
  <c r="R29" i="5"/>
  <c r="Q49" i="6"/>
  <c r="R49" i="6"/>
  <c r="Q56" i="5"/>
  <c r="Q96" i="6"/>
  <c r="R53" i="5"/>
  <c r="Q53" i="5"/>
  <c r="R205" i="7"/>
  <c r="Q205" i="7"/>
  <c r="R204" i="7"/>
  <c r="Q204" i="7"/>
  <c r="Q143" i="7"/>
  <c r="R143" i="7"/>
  <c r="R116" i="7"/>
  <c r="Q116" i="7"/>
  <c r="R112" i="7"/>
  <c r="R56" i="6"/>
  <c r="R53" i="6"/>
  <c r="Q53" i="6"/>
  <c r="R151" i="7"/>
  <c r="Q159" i="6"/>
  <c r="R159" i="6"/>
  <c r="Q36" i="5"/>
  <c r="R36" i="5"/>
  <c r="Q95" i="6"/>
  <c r="Q74" i="7"/>
  <c r="Q156" i="7"/>
  <c r="R156" i="7"/>
  <c r="Q172" i="5"/>
  <c r="R172" i="5"/>
  <c r="Q172" i="7"/>
  <c r="R172" i="7"/>
  <c r="R136" i="7"/>
  <c r="Q136" i="7"/>
  <c r="R48" i="6"/>
  <c r="Q48" i="6"/>
  <c r="Q108" i="7"/>
  <c r="Q30" i="5"/>
  <c r="Q184" i="7"/>
  <c r="R184" i="7"/>
  <c r="Q205" i="5"/>
  <c r="R56" i="5"/>
  <c r="Q29" i="7"/>
  <c r="R134" i="6"/>
  <c r="Q134" i="6"/>
  <c r="Q106" i="6"/>
  <c r="R106" i="6"/>
  <c r="R103" i="6"/>
  <c r="Q103" i="6"/>
  <c r="R27" i="5"/>
  <c r="Q206" i="7"/>
  <c r="R206" i="7"/>
  <c r="Q202" i="7"/>
  <c r="R202" i="7"/>
  <c r="R24" i="7"/>
  <c r="Q24" i="7"/>
  <c r="R22" i="7"/>
  <c r="Q22" i="7"/>
  <c r="Q26" i="7"/>
  <c r="R26" i="7"/>
  <c r="R122" i="5"/>
  <c r="Q122" i="5"/>
  <c r="R66" i="7"/>
  <c r="Q66" i="7"/>
  <c r="Q64" i="7"/>
  <c r="R62" i="7"/>
  <c r="Q62" i="7"/>
  <c r="R130" i="5"/>
  <c r="Q34" i="5"/>
  <c r="R34" i="5"/>
  <c r="R89" i="7"/>
  <c r="Q89" i="7"/>
  <c r="R28" i="7"/>
  <c r="Q28" i="7"/>
  <c r="Q27" i="7"/>
  <c r="R27" i="7"/>
  <c r="R92" i="6"/>
  <c r="Q92" i="6"/>
  <c r="Q155" i="7"/>
  <c r="R155" i="7"/>
  <c r="R59" i="7"/>
  <c r="Q59" i="7"/>
  <c r="Q174" i="7"/>
  <c r="R174" i="7"/>
  <c r="Q133" i="7"/>
  <c r="R133" i="7"/>
  <c r="Q109" i="7"/>
  <c r="R109" i="7"/>
  <c r="Q173" i="5"/>
  <c r="R102" i="6"/>
  <c r="Q102" i="6"/>
  <c r="Q103" i="7"/>
  <c r="R103" i="7"/>
  <c r="Q23" i="7"/>
  <c r="R23" i="7"/>
  <c r="Q125" i="5"/>
  <c r="R125" i="5"/>
  <c r="R52" i="6"/>
  <c r="R54" i="6"/>
  <c r="Q54" i="6"/>
  <c r="Q206" i="5"/>
  <c r="R148" i="7"/>
  <c r="Q148" i="7"/>
  <c r="R63" i="7"/>
  <c r="Q63" i="7"/>
  <c r="Q127" i="5"/>
  <c r="R127" i="5"/>
  <c r="Q32" i="5"/>
  <c r="R32" i="5"/>
  <c r="Q157" i="6"/>
  <c r="Q76" i="7"/>
  <c r="R76" i="7"/>
  <c r="R153" i="7"/>
  <c r="Q153" i="7"/>
  <c r="R108" i="7"/>
  <c r="Q72" i="7"/>
  <c r="Q190" i="7"/>
  <c r="R190" i="7"/>
  <c r="R133" i="6"/>
  <c r="Q133" i="6"/>
  <c r="Q176" i="5"/>
  <c r="R164" i="5"/>
  <c r="R144" i="7"/>
  <c r="Q144" i="7"/>
  <c r="Q25" i="7"/>
  <c r="R25" i="7"/>
  <c r="R174" i="5"/>
  <c r="Q174" i="5"/>
  <c r="Q56" i="6"/>
  <c r="R147" i="7"/>
  <c r="Q147" i="7"/>
  <c r="Q51" i="7"/>
  <c r="R51" i="7"/>
  <c r="R30" i="7"/>
  <c r="Q30" i="7"/>
  <c r="R154" i="7"/>
  <c r="Q154" i="7"/>
  <c r="Q58" i="7"/>
  <c r="R58" i="7"/>
  <c r="R57" i="7"/>
  <c r="Q57" i="7"/>
  <c r="Q175" i="7"/>
  <c r="R175" i="7"/>
  <c r="Q176" i="7"/>
  <c r="R176" i="7"/>
  <c r="Q110" i="6"/>
  <c r="R110" i="6"/>
  <c r="R107" i="7"/>
  <c r="Q107" i="7"/>
  <c r="Q145" i="7"/>
  <c r="R145" i="7"/>
  <c r="Q50" i="7"/>
  <c r="R50" i="7"/>
  <c r="Q49" i="7"/>
  <c r="R49" i="7"/>
  <c r="R134" i="7"/>
  <c r="Q134" i="7"/>
  <c r="R202" i="5"/>
  <c r="Q202" i="5"/>
  <c r="Q28" i="5"/>
  <c r="R28" i="5"/>
  <c r="R163" i="5"/>
  <c r="Q135" i="6"/>
  <c r="R135" i="6"/>
  <c r="R203" i="7"/>
  <c r="Q203" i="7"/>
  <c r="R55" i="6"/>
  <c r="Q55" i="6"/>
  <c r="Q31" i="5"/>
  <c r="R31" i="5"/>
  <c r="R128" i="6"/>
  <c r="Q128" i="6"/>
  <c r="R128" i="5"/>
  <c r="Q128" i="5"/>
  <c r="Q130" i="5"/>
  <c r="Q60" i="7"/>
  <c r="R60" i="7"/>
  <c r="Q204" i="5"/>
  <c r="R204" i="5"/>
  <c r="Q108" i="6"/>
  <c r="R108" i="6"/>
  <c r="Q111" i="7"/>
  <c r="R111" i="7"/>
  <c r="R173" i="5"/>
  <c r="R104" i="6"/>
  <c r="Q104" i="6"/>
  <c r="R142" i="7"/>
  <c r="Q142" i="7"/>
  <c r="R124" i="5"/>
  <c r="Q123" i="5"/>
  <c r="R123" i="5"/>
  <c r="Q113" i="7"/>
  <c r="R113" i="7"/>
  <c r="R64" i="7"/>
  <c r="R65" i="5"/>
  <c r="Q47" i="7"/>
  <c r="R47" i="7"/>
  <c r="Q31" i="7"/>
  <c r="R31" i="7"/>
  <c r="Q162" i="5"/>
  <c r="R162" i="5"/>
  <c r="Q93" i="6"/>
  <c r="R93" i="6"/>
  <c r="R157" i="6"/>
  <c r="Q75" i="7"/>
  <c r="R75" i="7"/>
  <c r="R135" i="7"/>
  <c r="Q135" i="7"/>
  <c r="R111" i="6"/>
  <c r="Q111" i="6"/>
  <c r="R132" i="6"/>
  <c r="Q132" i="6"/>
  <c r="Q136" i="6"/>
  <c r="R176" i="5"/>
  <c r="R146" i="7"/>
  <c r="Q146" i="7"/>
  <c r="R126" i="5"/>
  <c r="R115" i="7"/>
  <c r="Q115" i="7"/>
  <c r="Q114" i="7"/>
  <c r="R114" i="7"/>
  <c r="R166" i="5"/>
  <c r="D95" i="10"/>
  <c r="F95" i="10"/>
  <c r="B95" i="10"/>
  <c r="E95" i="10"/>
  <c r="C7" i="8"/>
  <c r="B7" i="8"/>
  <c r="B78" i="10"/>
  <c r="E78" i="10"/>
  <c r="F78" i="10"/>
  <c r="D78" i="10"/>
  <c r="F34" i="10"/>
  <c r="B34" i="10"/>
  <c r="E34" i="10"/>
  <c r="D34" i="10"/>
  <c r="B128" i="10"/>
  <c r="E128" i="10"/>
  <c r="F128" i="10"/>
  <c r="D128" i="10"/>
  <c r="E7" i="10"/>
  <c r="D7" i="10"/>
  <c r="B7" i="10"/>
  <c r="F7" i="10"/>
  <c r="B98" i="10"/>
  <c r="E98" i="10"/>
  <c r="D98" i="10"/>
  <c r="F98" i="10"/>
  <c r="B56" i="10"/>
  <c r="D56" i="10"/>
  <c r="F56" i="10"/>
  <c r="E56" i="10"/>
  <c r="B33" i="10"/>
  <c r="F33" i="10"/>
  <c r="D33" i="10"/>
  <c r="E33" i="10"/>
  <c r="B53" i="10"/>
  <c r="F53" i="10"/>
  <c r="D53" i="10"/>
  <c r="E53" i="10"/>
  <c r="F77" i="10"/>
  <c r="E77" i="10"/>
  <c r="B77" i="10"/>
  <c r="D77" i="10"/>
  <c r="F38" i="10"/>
  <c r="D38" i="10"/>
  <c r="B38" i="10"/>
  <c r="E38" i="10"/>
  <c r="B9" i="8"/>
  <c r="C9" i="8"/>
  <c r="B93" i="10"/>
  <c r="D93" i="10"/>
  <c r="E93" i="10"/>
  <c r="F93" i="10"/>
  <c r="B8" i="8"/>
  <c r="C8" i="8"/>
  <c r="E59" i="10"/>
  <c r="F59" i="10"/>
  <c r="D59" i="10"/>
  <c r="B59" i="10"/>
  <c r="B10" i="8"/>
  <c r="C10" i="8"/>
  <c r="B168" i="10"/>
  <c r="D168" i="10"/>
  <c r="E168" i="10"/>
  <c r="F168" i="10"/>
  <c r="B112" i="10"/>
  <c r="D112" i="10"/>
  <c r="F112" i="10"/>
  <c r="E112" i="10"/>
  <c r="E142" i="10"/>
  <c r="D142" i="10"/>
  <c r="F142" i="10"/>
  <c r="B142" i="10"/>
  <c r="B6" i="8"/>
  <c r="C6" i="8"/>
  <c r="B179" i="10"/>
  <c r="E179" i="10"/>
  <c r="D179" i="10"/>
  <c r="F17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B53" authorId="0" shapeId="0" xr:uid="{00000000-0006-0000-0000-000001000000}">
      <text>
        <r>
          <rPr>
            <sz val="8"/>
            <color indexed="8"/>
            <rFont val="Times New Roman"/>
            <family val="1"/>
          </rPr>
          <t>This is an example of how the HELP COMMENTS work.  By pointing to the "little red triangles", you will get hints on what to enter into the corresponding cells or columns.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B3" authorId="0" shapeId="0" xr:uid="{00000000-0006-0000-0100-000001000000}">
      <text>
        <r>
          <rPr>
            <sz val="8"/>
            <color indexed="8"/>
            <rFont val="Times New Roman"/>
            <family val="1"/>
          </rPr>
          <t xml:space="preserve">Enter the name of your tournament. </t>
        </r>
      </text>
    </comment>
    <comment ref="B4" authorId="0" shapeId="0" xr:uid="{00000000-0006-0000-0100-000002000000}">
      <text>
        <r>
          <rPr>
            <sz val="8"/>
            <color indexed="8"/>
            <rFont val="Times New Roman"/>
            <family val="1"/>
          </rPr>
          <t xml:space="preserve">Enter the date of the tournament. </t>
        </r>
      </text>
    </comment>
    <comment ref="B5" authorId="0" shapeId="0" xr:uid="{00000000-0006-0000-0100-000003000000}">
      <text>
        <r>
          <rPr>
            <b/>
            <sz val="8"/>
            <color indexed="8"/>
            <rFont val="Times New Roman"/>
            <family val="1"/>
          </rPr>
          <t xml:space="preserve">Tournament Reports are due back by this date,
</t>
        </r>
        <r>
          <rPr>
            <sz val="8"/>
            <color indexed="8"/>
            <rFont val="Times New Roman"/>
            <family val="1"/>
          </rPr>
          <t xml:space="preserve">which is 8 days after the completion of the event.
</t>
        </r>
        <r>
          <rPr>
            <b/>
            <sz val="8"/>
            <color indexed="8"/>
            <rFont val="Times New Roman"/>
            <family val="1"/>
          </rPr>
          <t xml:space="preserve">The Coordinator must submit the Archon file of the tournament (this spreadsheet) to the V:EKN by this date.
</t>
        </r>
      </text>
    </comment>
    <comment ref="B6" authorId="0" shapeId="0" xr:uid="{00000000-0006-0000-0100-000004000000}">
      <text>
        <r>
          <rPr>
            <sz val="8"/>
            <color indexed="8"/>
            <rFont val="Times New Roman"/>
            <family val="1"/>
          </rPr>
          <t xml:space="preserve">Enter the organizer's Name, the person who is registered as such with the V:EKN. </t>
        </r>
      </text>
    </comment>
    <comment ref="B7" authorId="0" shapeId="0" xr:uid="{00000000-0006-0000-0100-000005000000}">
      <text>
        <r>
          <rPr>
            <sz val="8"/>
            <color indexed="8"/>
            <rFont val="Times New Roman"/>
            <family val="1"/>
          </rPr>
          <t xml:space="preserve">Enter the city in which the tournament is taking place. </t>
        </r>
      </text>
    </comment>
    <comment ref="B10" authorId="0" shapeId="0" xr:uid="{00000000-0006-0000-0100-000006000000}">
      <text>
        <r>
          <rPr>
            <sz val="8"/>
            <color indexed="8"/>
            <rFont val="Times New Roman"/>
            <family val="1"/>
          </rPr>
          <t>The number of players will be calculated automatically from the "Methuselahs" sheet.</t>
        </r>
      </text>
    </comment>
    <comment ref="B11" authorId="0" shapeId="0" xr:uid="{00000000-0006-0000-0100-000007000000}">
      <text>
        <r>
          <rPr>
            <sz val="8"/>
            <color indexed="8"/>
            <rFont val="Times New Roman"/>
            <family val="1"/>
          </rPr>
          <t xml:space="preserve">Enter the number of rounds played at this tournament.  The number of rounds in a V:EKN-sanctioned V:TES tournament </t>
        </r>
        <r>
          <rPr>
            <b/>
            <sz val="8"/>
            <color indexed="8"/>
            <rFont val="Times New Roman"/>
            <family val="1"/>
          </rPr>
          <t xml:space="preserve">must be at least 3 </t>
        </r>
        <r>
          <rPr>
            <sz val="8"/>
            <color indexed="8"/>
            <rFont val="Times New Roman"/>
            <family val="1"/>
          </rPr>
          <t>(which includes 2 Preliminary and 1 Final Round).  Note that 3- &amp; 4-round tournaments are the only ones specifically handled by The Archon.</t>
        </r>
      </text>
    </comment>
    <comment ref="B12" authorId="0" shapeId="0" xr:uid="{00000000-0006-0000-0100-000008000000}">
      <text>
        <r>
          <rPr>
            <sz val="8"/>
            <color indexed="8"/>
            <rFont val="Times New Roman"/>
            <family val="1"/>
          </rPr>
          <t xml:space="preserve">"Event Matches" means "Tables Played during the tournament.  It is automatically calculated for you by counting the number of Tables reported in the Round sheets and adding 1 for the final round.
</t>
        </r>
      </text>
    </comment>
    <comment ref="B13" authorId="0" shapeId="0" xr:uid="{00000000-0006-0000-0100-000009000000}">
      <text>
        <r>
          <rPr>
            <sz val="8"/>
            <color indexed="8"/>
            <rFont val="Times New Roman"/>
            <family val="1"/>
          </rPr>
          <t>Enter the number of "New V:EKN Members" (those who did NOT have a V:EKN number before the tournament) here.  Each new member must complete a V:EKN membership application before competing, and he/she keeps the "Membership Card" portion of the application.</t>
        </r>
      </text>
    </comment>
    <comment ref="B14" authorId="0" shapeId="0" xr:uid="{00000000-0006-0000-0100-00000A000000}">
      <text>
        <r>
          <rPr>
            <sz val="8"/>
            <color indexed="8"/>
            <rFont val="Times New Roman"/>
            <family val="1"/>
          </rPr>
          <t>Coordinator must complete a Warning/Disqualification Report for each action taken.  This would be sent to the V:EKN with the Event Summary Report and other documentation.</t>
        </r>
      </text>
    </comment>
    <comment ref="B15" authorId="0" shapeId="0" xr:uid="{00000000-0006-0000-0100-00000B000000}">
      <text>
        <r>
          <rPr>
            <sz val="8"/>
            <color indexed="8"/>
            <rFont val="Times New Roman"/>
            <family val="1"/>
          </rPr>
          <t>Coordinator must complete a Warning/Disqualification Report for each action taken.  This would be sent to the V:EKN with the Event Summary Report and other documentation.</t>
        </r>
      </text>
    </comment>
    <comment ref="B16" authorId="0" shapeId="0" xr:uid="{00000000-0006-0000-0100-00000C000000}">
      <text>
        <r>
          <rPr>
            <sz val="8"/>
            <color indexed="8"/>
            <rFont val="Times New Roman"/>
            <family val="1"/>
          </rPr>
          <t>This indicates whether the tournament used the multi-judge system (6 judges, all of whom played in the tournament), rather than all non-playing Judges.</t>
        </r>
      </text>
    </comment>
    <comment ref="B17" authorId="0" shapeId="0" xr:uid="{00000000-0006-0000-0100-00000D000000}">
      <text>
        <r>
          <rPr>
            <sz val="8"/>
            <color indexed="8"/>
            <rFont val="Times New Roman"/>
            <family val="1"/>
          </rPr>
          <t>The Head Judge and Assistant Judges information is for informational purposes only, and will not flow to any other form.</t>
        </r>
      </text>
    </comment>
    <comment ref="B18" authorId="0" shapeId="0" xr:uid="{00000000-0006-0000-0100-00000E000000}">
      <text>
        <r>
          <rPr>
            <sz val="8"/>
            <color indexed="8"/>
            <rFont val="Times New Roman"/>
            <family val="1"/>
          </rPr>
          <t>The Head Judge and Assistant Judges information is for informational purposes only, and will not flow to any other form.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G5" authorId="0" shapeId="0" xr:uid="{00000000-0006-0000-0200-000001000000}">
      <text>
        <r>
          <rPr>
            <sz val="8"/>
            <color indexed="8"/>
            <rFont val="Times New Roman"/>
            <family val="1"/>
          </rPr>
          <t xml:space="preserve">If a Player is NOT eligible for the Final Round, enter ANY text (like an "X") in this column.  A player may be ineligible if he or she was ejected or had to leave unexpectedly, for example.  Press [DEL] to clear this field if necessary -- hitting [SPACE] won't do.
If the player drops in the middle of a round and the round shows "pending" when it should be finished (because not all of the VPs were awarded), enter the table on the </t>
        </r>
        <r>
          <rPr>
            <b/>
            <sz val="8"/>
            <color indexed="8"/>
            <rFont val="Times New Roman"/>
            <family val="1"/>
          </rPr>
          <t>Override</t>
        </r>
        <r>
          <rPr>
            <sz val="8"/>
            <color indexed="8"/>
            <rFont val="Times New Roman"/>
            <family val="1"/>
          </rPr>
          <t xml:space="preserve"> sheet.
You may want to use Codes to indicate the reason that the player is not eligible for the Final Round.  Here are some reason, most of which are V:EKN tournament  infractions:
- DP: Deck Problems
- PE: Procedural
- CD: Card Drawing
- MC: Marked Cards
- SP: Slow Play
- UC: Unsporting Conduct
- C: Cheating
- N: No-show/tardy
- WD: Withdrew self</t>
        </r>
      </text>
    </comment>
    <comment ref="O5" authorId="0" shapeId="0" xr:uid="{00000000-0006-0000-0200-000002000000}">
      <text>
        <r>
          <rPr>
            <sz val="8"/>
            <color indexed="8"/>
            <rFont val="Times New Roman"/>
            <family val="1"/>
          </rPr>
          <t xml:space="preserve">VPs - the secondary criterion
</t>
        </r>
      </text>
    </comment>
    <comment ref="P5" authorId="0" shapeId="0" xr:uid="{00000000-0006-0000-0200-000003000000}">
      <text>
        <r>
          <rPr>
            <sz val="8"/>
            <color indexed="8"/>
            <rFont val="Times New Roman"/>
            <family val="1"/>
          </rPr>
          <t xml:space="preserve">TPs - the tertiarary criterion
</t>
        </r>
      </text>
    </comment>
    <comment ref="Q5" authorId="0" shapeId="0" xr:uid="{00000000-0006-0000-0200-000004000000}">
      <text>
        <r>
          <rPr>
            <sz val="8"/>
            <color indexed="8"/>
            <rFont val="Times New Roman"/>
            <family val="1"/>
          </rPr>
          <t xml:space="preserve">Coin Toss - the final criterion.
We use -1 for DQs and -10 for non-players to facilitate sorting.
</t>
        </r>
      </text>
    </comment>
    <comment ref="S5" authorId="0" shapeId="0" xr:uid="{00000000-0006-0000-0200-000005000000}">
      <text>
        <r>
          <rPr>
            <sz val="8"/>
            <color indexed="8"/>
            <rFont val="Times New Roman"/>
            <family val="1"/>
          </rPr>
          <t>Set unresolved ties to -1 so they don't actually show up on the finalists board (Final Round sheet)</t>
        </r>
      </text>
    </comment>
    <comment ref="T5" authorId="0" shapeId="0" xr:uid="{00000000-0006-0000-0200-000006000000}">
      <text>
        <r>
          <rPr>
            <sz val="8"/>
            <color indexed="8"/>
            <rFont val="Times New Roman"/>
            <family val="1"/>
          </rPr>
          <t>Duplicated here to facilitate Vlookup from Final Round sheet</t>
        </r>
      </text>
    </comment>
    <comment ref="Y5" authorId="0" shapeId="0" xr:uid="{00000000-0006-0000-0200-000007000000}">
      <text>
        <r>
          <rPr>
            <sz val="8"/>
            <color indexed="8"/>
            <rFont val="Times New Roman"/>
            <family val="1"/>
          </rPr>
          <t>Duplicated here to facilitate Vlookup from Final Round sheet</t>
        </r>
      </text>
    </comment>
    <comment ref="A6" authorId="0" shapeId="0" xr:uid="{00000000-0006-0000-0200-000008000000}">
      <text>
        <r>
          <rPr>
            <sz val="8"/>
            <color indexed="8"/>
            <rFont val="Times New Roman"/>
            <family val="1"/>
          </rPr>
          <t>Enter numbers in this column, beginning at 1, for each player in the tournament.  The assigned number is arbitrary, but it will be used throughout this program to track the player, his/her seating, etc.</t>
        </r>
      </text>
    </comment>
    <comment ref="B6" authorId="0" shapeId="0" xr:uid="{00000000-0006-0000-0200-000009000000}">
      <text>
        <r>
          <rPr>
            <sz val="8"/>
            <color indexed="8"/>
            <rFont val="Times New Roman"/>
            <family val="1"/>
          </rPr>
          <t xml:space="preserve">Enter the Player's First Name (and middle initial, if applicable).
</t>
        </r>
      </text>
    </comment>
    <comment ref="C6" authorId="0" shapeId="0" xr:uid="{00000000-0006-0000-0200-00000A000000}">
      <text>
        <r>
          <rPr>
            <sz val="8"/>
            <color indexed="8"/>
            <rFont val="Times New Roman"/>
            <family val="1"/>
          </rPr>
          <t xml:space="preserve">Enter the Player's Last Name (Surname).
</t>
        </r>
      </text>
    </comment>
    <comment ref="D6" authorId="0" shapeId="0" xr:uid="{00000000-0006-0000-0200-00000B000000}">
      <text>
        <r>
          <rPr>
            <sz val="8"/>
            <color indexed="8"/>
            <rFont val="Times New Roman"/>
            <family val="1"/>
          </rPr>
          <t xml:space="preserve">Enter the City where the player resides.
</t>
        </r>
      </text>
    </comment>
    <comment ref="E6" authorId="0" shapeId="0" xr:uid="{00000000-0006-0000-0200-00000C000000}">
      <text>
        <r>
          <rPr>
            <sz val="8"/>
            <color indexed="8"/>
            <rFont val="Times New Roman"/>
            <family val="1"/>
          </rPr>
          <t>Players must have V:EKN membership (and therefore V:EKN numbers) to participate.  Register any non-V:EKN members at the tournament.  Enter V:EKN numbers in this column.</t>
        </r>
      </text>
    </comment>
    <comment ref="J6" authorId="0" shapeId="0" xr:uid="{00000000-0006-0000-0200-00000D000000}">
      <text>
        <r>
          <rPr>
            <sz val="8"/>
            <color indexed="8"/>
            <rFont val="Times New Roman"/>
            <family val="1"/>
          </rPr>
          <t>TPs are the total Tournament Points from Rounds 1, 2, and 3.</t>
        </r>
      </text>
    </comment>
    <comment ref="K6" authorId="0" shapeId="0" xr:uid="{00000000-0006-0000-0200-00000E000000}">
      <text>
        <r>
          <rPr>
            <b/>
            <sz val="8"/>
            <color indexed="10"/>
            <rFont val="Times New Roman"/>
            <family val="1"/>
          </rPr>
          <t>Rank</t>
        </r>
        <r>
          <rPr>
            <sz val="8"/>
            <color indexed="8"/>
            <rFont val="Times New Roman"/>
            <family val="1"/>
          </rPr>
          <t xml:space="preserve"> indicates the current winning order (1 is currently first, 2 is currently second, etc.).  It takes into consideration GWs first, then VPs, and then TPs.
The current Top 5 are highlighted in </t>
        </r>
        <r>
          <rPr>
            <sz val="8"/>
            <color indexed="10"/>
            <rFont val="Times New Roman"/>
            <family val="1"/>
          </rPr>
          <t>RED</t>
        </r>
        <r>
          <rPr>
            <sz val="8"/>
            <color indexed="8"/>
            <rFont val="Times New Roman"/>
            <family val="1"/>
          </rPr>
          <t xml:space="preserve">.
The next 5 are highlighted in </t>
        </r>
        <r>
          <rPr>
            <sz val="8"/>
            <color indexed="50"/>
            <rFont val="Times New Roman"/>
            <family val="1"/>
          </rPr>
          <t>GREEN</t>
        </r>
        <r>
          <rPr>
            <sz val="8"/>
            <color indexed="8"/>
            <rFont val="Times New Roman"/>
            <family val="1"/>
          </rPr>
          <t xml:space="preserve">.
</t>
        </r>
      </text>
    </comment>
    <comment ref="L6" authorId="0" shapeId="0" xr:uid="{00000000-0006-0000-0200-00000F000000}">
      <text>
        <r>
          <rPr>
            <b/>
            <sz val="8"/>
            <color indexed="10"/>
            <rFont val="Times New Roman"/>
            <family val="1"/>
          </rPr>
          <t>TIE</t>
        </r>
        <r>
          <rPr>
            <sz val="8"/>
            <color indexed="10"/>
            <rFont val="Times New Roman"/>
            <family val="1"/>
          </rPr>
          <t xml:space="preserve"> </t>
        </r>
        <r>
          <rPr>
            <sz val="8"/>
            <color indexed="8"/>
            <rFont val="Times New Roman"/>
            <family val="1"/>
          </rPr>
          <t xml:space="preserve">will appear in this column if anyone ranked in the top 5 slots is tied.  This will then require a "Coin Toss" to determine who goes to the Final Round.  See the comment in the next column.
</t>
        </r>
        <r>
          <rPr>
            <b/>
            <sz val="8"/>
            <color indexed="10"/>
            <rFont val="Times New Roman"/>
            <family val="1"/>
          </rPr>
          <t>DQ</t>
        </r>
        <r>
          <rPr>
            <sz val="8"/>
            <color indexed="8"/>
            <rFont val="Times New Roman"/>
            <family val="1"/>
          </rPr>
          <t xml:space="preserve"> will appear in this column if anyone has been disqualified from contention for the Final Round.  If there is ANY text in the "DQ Flag" column, then a DQ will appear here.  If this person should not be disqualified, hit [DEL] in that field to clear it.  Hitting [SPACE] will not work.</t>
        </r>
      </text>
    </comment>
    <comment ref="M6" authorId="0" shapeId="0" xr:uid="{00000000-0006-0000-0200-000010000000}">
      <text>
        <r>
          <rPr>
            <sz val="8"/>
            <color indexed="8"/>
            <rFont val="Times New Roman"/>
            <family val="1"/>
          </rPr>
          <t xml:space="preserve">If </t>
        </r>
        <r>
          <rPr>
            <b/>
            <sz val="8"/>
            <color indexed="10"/>
            <rFont val="Times New Roman"/>
            <family val="1"/>
          </rPr>
          <t>TIE</t>
        </r>
        <r>
          <rPr>
            <sz val="8"/>
            <color indexed="10"/>
            <rFont val="Times New Roman"/>
            <family val="1"/>
          </rPr>
          <t xml:space="preserve"> </t>
        </r>
        <r>
          <rPr>
            <sz val="8"/>
            <color indexed="8"/>
            <rFont val="Times New Roman"/>
            <family val="1"/>
          </rPr>
          <t>appears in the previous column, the indicated players are tied for a seat in the Final Round, i.e. they are tied for 1 of the top 5 slots based on VPs and TPs (as per V:EKN Rules).  If this is the case after the completion of Round 3, then a "Coin Toss" must be used to break the tie, and determines who will make it to the Final Round.
After performing the Coin Toss (or die roll, etc.), enter the relative rank of the the players who were in the "Coin Toss".  For example, if two players were tied, enter a '1' for the player who won the coin toss and a '2' for the player who lost the coin toss.</t>
        </r>
      </text>
    </comment>
    <comment ref="N6" authorId="0" shapeId="0" xr:uid="{00000000-0006-0000-0200-000011000000}">
      <text>
        <r>
          <rPr>
            <sz val="8"/>
            <color indexed="8"/>
            <rFont val="Times New Roman"/>
            <family val="1"/>
          </rPr>
          <t>These are the Player Rankings, considering VPs, TPs, and a Coin Toss, if one was necessary to break a TIE after 3 complete rounds.
Players ranked 1 through 5 will automatically be placed on the Final Round sheet in the "Finalists" section.
Seating in the Final Round should be determined as per V:EKN Rules.  Refer to the V:EKN Tournament Rules document.</t>
        </r>
      </text>
    </comment>
    <comment ref="U6" authorId="0" shapeId="0" xr:uid="{00000000-0006-0000-0200-000012000000}">
      <text>
        <r>
          <rPr>
            <sz val="8"/>
            <color indexed="8"/>
            <rFont val="Times New Roman"/>
            <family val="1"/>
          </rPr>
          <t>These are the Players' Final Rankings for the Tournament after the Final Round has been completed.  The Final Rank will only be filled in once the VPs on the Final Round sheet have been completed correctly.</t>
        </r>
      </text>
    </comment>
    <comment ref="AB6" authorId="0" shapeId="0" xr:uid="{00000000-0006-0000-0200-000013000000}">
      <text>
        <r>
          <rPr>
            <sz val="8"/>
            <color indexed="8"/>
            <rFont val="Times New Roman"/>
            <family val="1"/>
          </rPr>
          <t xml:space="preserve">The number of rating points acquired at this tournament (5 for attending, 4 for each VP, 8 for each win, plus a boinus for the finalists).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A6" authorId="0" shapeId="0" xr:uid="{00000000-0006-0000-0400-000001000000}">
      <text>
        <r>
          <rPr>
            <sz val="8"/>
            <color indexed="8"/>
            <rFont val="Times New Roman"/>
            <family val="1"/>
          </rPr>
          <t>Place Player Numbers in this column.  Each group of 5 rows must be used for a single table.</t>
        </r>
      </text>
    </comment>
    <comment ref="D6" authorId="0" shapeId="0" xr:uid="{00000000-0006-0000-0400-000002000000}">
      <text>
        <r>
          <rPr>
            <sz val="8"/>
            <color indexed="8"/>
            <rFont val="Times New Roman"/>
            <family val="1"/>
          </rPr>
          <t>This will be determined automatically as you place Player Numbers in the first column.  Remember to group players in tables of 5 (optimally) or 4.  If you create a table of 4, make sure you skip the next (5th) row, and start the next table in the next group of 5 rows.</t>
        </r>
      </text>
    </comment>
    <comment ref="E6" authorId="0" shapeId="0" xr:uid="{00000000-0006-0000-0400-000003000000}">
      <text>
        <r>
          <rPr>
            <sz val="8"/>
            <color indexed="8"/>
            <rFont val="Times New Roman"/>
            <family val="1"/>
          </rPr>
          <t>Enter the Victory Points (VPs) for each player here.  A player receives 1 VP each time his/her Prey is ousted, and a player receives 1 VP if all other players at a table are ousted.  If the time limit for a round is reached, each player that was not ousted receives an additional 1/2 VP.</t>
        </r>
      </text>
    </comment>
    <comment ref="G6" authorId="0" shapeId="0" xr:uid="{00000000-0006-0000-0400-000004000000}">
      <text>
        <r>
          <rPr>
            <sz val="8"/>
            <color indexed="8"/>
            <rFont val="Times New Roman"/>
            <family val="1"/>
          </rPr>
          <t>Game Wins are calculated automatically, following  the V:EKN rules.</t>
        </r>
      </text>
    </comment>
    <comment ref="H6" authorId="0" shapeId="0" xr:uid="{00000000-0006-0000-0400-000005000000}">
      <text>
        <r>
          <rPr>
            <sz val="8"/>
            <color indexed="8"/>
            <rFont val="Times New Roman"/>
            <family val="1"/>
          </rPr>
          <t>Tournament Points (TPs) are calculated for you automatically, and take into consideration the different calculations for 4 and 5 player tables, as per V:EKN Rules.</t>
        </r>
      </text>
    </comment>
    <comment ref="I6" authorId="0" shapeId="0" xr:uid="{00000000-0006-0000-0400-000006000000}">
      <text>
        <r>
          <rPr>
            <sz val="8"/>
            <color indexed="8"/>
            <rFont val="Times New Roman"/>
            <family val="1"/>
          </rPr>
          <t xml:space="preserve">Rank within the table.  This is used to determine Tournament Points (TPs).  It takes into consideration the special ranking for 4 player tables (i.e. 1,2,4,5).
</t>
        </r>
      </text>
    </comment>
    <comment ref="U6" authorId="0" shapeId="0" xr:uid="{00000000-0006-0000-0400-000007000000}">
      <text>
        <r>
          <rPr>
            <sz val="8"/>
            <color indexed="8"/>
            <rFont val="Times New Roman"/>
            <family val="1"/>
          </rPr>
          <t>The INDIRECT() function allows the rows to be grouped in fives automatically - so I don't have to enter the ranges by hand for all 200 rows.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A6" authorId="0" shapeId="0" xr:uid="{00000000-0006-0000-0500-000001000000}">
      <text>
        <r>
          <rPr>
            <sz val="8"/>
            <color indexed="8"/>
            <rFont val="Times New Roman"/>
            <family val="1"/>
          </rPr>
          <t>Place Player Numbers in this column.  Each group of 5 rows must be used for a single table.</t>
        </r>
      </text>
    </comment>
    <comment ref="D6" authorId="0" shapeId="0" xr:uid="{00000000-0006-0000-0500-000002000000}">
      <text>
        <r>
          <rPr>
            <sz val="8"/>
            <color indexed="8"/>
            <rFont val="Times New Roman"/>
            <family val="1"/>
          </rPr>
          <t>This will be determined automatically as you place Player Numbers in the first column.  Remember to group players in tables of 5 (optimally) or 4.  If you create a table of 4, make sure you skip the next (5th) row, and start the next table in the next group of 5 rows.</t>
        </r>
      </text>
    </comment>
    <comment ref="E6" authorId="0" shapeId="0" xr:uid="{00000000-0006-0000-0500-000003000000}">
      <text>
        <r>
          <rPr>
            <sz val="8"/>
            <color indexed="8"/>
            <rFont val="Times New Roman"/>
            <family val="1"/>
          </rPr>
          <t>Enter the Victory Points (VPs) for each player here.  A player receives 1 VP each time his/her Prey is ousted, and a player receives 1 VP if all other players at a table are ousted.  If the time limit for a round is reached, each player that was not ousted receives an additional 1/2 VP.</t>
        </r>
      </text>
    </comment>
    <comment ref="G6" authorId="0" shapeId="0" xr:uid="{00000000-0006-0000-0500-000004000000}">
      <text>
        <r>
          <rPr>
            <sz val="8"/>
            <color indexed="8"/>
            <rFont val="Times New Roman"/>
            <family val="1"/>
          </rPr>
          <t>Game Wins are calculated automatically, following  the V:EKN rules.</t>
        </r>
      </text>
    </comment>
    <comment ref="H6" authorId="0" shapeId="0" xr:uid="{00000000-0006-0000-0500-000005000000}">
      <text>
        <r>
          <rPr>
            <sz val="8"/>
            <color indexed="8"/>
            <rFont val="Times New Roman"/>
            <family val="1"/>
          </rPr>
          <t>Tournament Points (TPs) are calculated for you automatically, and take into consideration the different calculations for 4 and 5 player tables, as per V:EKN Rules.</t>
        </r>
      </text>
    </comment>
    <comment ref="I6" authorId="0" shapeId="0" xr:uid="{00000000-0006-0000-0500-000006000000}">
      <text>
        <r>
          <rPr>
            <sz val="8"/>
            <color indexed="8"/>
            <rFont val="Times New Roman"/>
            <family val="1"/>
          </rPr>
          <t xml:space="preserve">Rank within the table.  This is used to determine Tournament Points (TPs).  It takes into consideration the special ranking for 4 player tables (i.e. 1,2,4,5).
</t>
        </r>
      </text>
    </comment>
    <comment ref="U6" authorId="0" shapeId="0" xr:uid="{00000000-0006-0000-0500-000007000000}">
      <text>
        <r>
          <rPr>
            <sz val="8"/>
            <color indexed="8"/>
            <rFont val="Times New Roman"/>
            <family val="1"/>
          </rPr>
          <t>The INDIRECT() function allows the rows to be grouped in fives automatically - so I don't have to enter the ranges by hand for all 200 rows.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A6" authorId="0" shapeId="0" xr:uid="{00000000-0006-0000-0600-000001000000}">
      <text>
        <r>
          <rPr>
            <sz val="8"/>
            <color indexed="8"/>
            <rFont val="Times New Roman"/>
            <family val="1"/>
          </rPr>
          <t>Place Player Numbers in this column.  Each group of 5 rows must be used for a single table.</t>
        </r>
      </text>
    </comment>
    <comment ref="D6" authorId="0" shapeId="0" xr:uid="{00000000-0006-0000-0600-000002000000}">
      <text>
        <r>
          <rPr>
            <sz val="8"/>
            <color indexed="8"/>
            <rFont val="Times New Roman"/>
            <family val="1"/>
          </rPr>
          <t>This will be determined automatically as you place Player Numbers in the first column.  Remember to group players in tables of 5 (optimally) or 4.  If you create a table of 4, make sure you skip the next (5th) row, and start the next table in the next group of 5 rows.</t>
        </r>
      </text>
    </comment>
    <comment ref="E6" authorId="0" shapeId="0" xr:uid="{00000000-0006-0000-0600-000003000000}">
      <text>
        <r>
          <rPr>
            <sz val="8"/>
            <color indexed="8"/>
            <rFont val="Times New Roman"/>
            <family val="1"/>
          </rPr>
          <t>Enter the Victory Points (VPs) for each player here.  A player receives 1 VP each time his/her Prey is ousted, and a player receives 1 VP if all other players at a table are ousted.  If the time limit for a round is reached, each player that was not ousted receives an additional 1/2 VP.</t>
        </r>
      </text>
    </comment>
    <comment ref="G6" authorId="0" shapeId="0" xr:uid="{00000000-0006-0000-0600-000004000000}">
      <text>
        <r>
          <rPr>
            <sz val="8"/>
            <color indexed="8"/>
            <rFont val="Times New Roman"/>
            <family val="1"/>
          </rPr>
          <t>Game Wins are calculated automatically, following  the V:EKN rules.</t>
        </r>
      </text>
    </comment>
    <comment ref="H6" authorId="0" shapeId="0" xr:uid="{00000000-0006-0000-0600-000005000000}">
      <text>
        <r>
          <rPr>
            <sz val="8"/>
            <color indexed="8"/>
            <rFont val="Times New Roman"/>
            <family val="1"/>
          </rPr>
          <t>Tournament Points (TPs) are calculated for you automatically, and take into consideration the different calculations for 4 and 5 player tables, as per V:EKN Rules.</t>
        </r>
      </text>
    </comment>
    <comment ref="I6" authorId="0" shapeId="0" xr:uid="{00000000-0006-0000-0600-000006000000}">
      <text>
        <r>
          <rPr>
            <sz val="8"/>
            <color indexed="8"/>
            <rFont val="Times New Roman"/>
            <family val="1"/>
          </rPr>
          <t xml:space="preserve">Rank within the table.  This is used to determine Tournament Points (TPs).  It takes into consideration the special ranking for 4 player tables (i.e. 1,2,4,5).
</t>
        </r>
      </text>
    </comment>
    <comment ref="U6" authorId="0" shapeId="0" xr:uid="{00000000-0006-0000-0600-000007000000}">
      <text>
        <r>
          <rPr>
            <sz val="8"/>
            <color indexed="8"/>
            <rFont val="Times New Roman"/>
            <family val="1"/>
          </rPr>
          <t>The INDIRECT() function allows the rows to be grouped in fives automatically - so I don't have to enter the ranges by hand for all 200 rows.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A13" authorId="0" shapeId="0" xr:uid="{00000000-0006-0000-0700-000001000000}">
      <text>
        <r>
          <rPr>
            <sz val="8"/>
            <color indexed="8"/>
            <rFont val="Times New Roman"/>
            <family val="1"/>
          </rPr>
          <t>Place Player Numbers in this column.  Each group of 5 rows must be used for a single table.</t>
        </r>
      </text>
    </comment>
    <comment ref="D13" authorId="0" shapeId="0" xr:uid="{00000000-0006-0000-0700-000002000000}">
      <text>
        <r>
          <rPr>
            <sz val="8"/>
            <color indexed="8"/>
            <rFont val="Times New Roman"/>
            <family val="1"/>
          </rPr>
          <t>There is only 1 Final Round table.  This will be placed here automatically when you enter the Player Numbers at the far left.</t>
        </r>
      </text>
    </comment>
    <comment ref="E13" authorId="0" shapeId="0" xr:uid="{00000000-0006-0000-0700-000003000000}">
      <text>
        <r>
          <rPr>
            <sz val="8"/>
            <color indexed="8"/>
            <rFont val="Times New Roman"/>
            <family val="1"/>
          </rPr>
          <t xml:space="preserve">Rank within the table.
</t>
        </r>
      </text>
    </comment>
    <comment ref="F13" authorId="0" shapeId="0" xr:uid="{00000000-0006-0000-0700-000004000000}">
      <text>
        <r>
          <rPr>
            <sz val="8"/>
            <color indexed="8"/>
            <rFont val="Times New Roman"/>
            <family val="1"/>
          </rPr>
          <t xml:space="preserve">Enter the Victory Points (VPs) won by each player here.
A player receives 1 VP each time his/her Prey is ousted, and a player receives 1 VP if all other players at a table are ousted. If the time limit for a round is reached, each player that was not ousted receives an additional 1/2 VP.
</t>
        </r>
        <r>
          <rPr>
            <b/>
            <sz val="8"/>
            <color indexed="8"/>
            <rFont val="Times New Roman"/>
            <family val="1"/>
          </rPr>
          <t xml:space="preserve">The winner of the Tournament is determined by:
</t>
        </r>
        <r>
          <rPr>
            <sz val="8"/>
            <color indexed="8"/>
            <rFont val="Times New Roman"/>
            <family val="1"/>
          </rPr>
          <t xml:space="preserve">1. The most VPs won in the Final Round (only). if there is a tie, then:
2. The highest rank coming into the Final Round wins.
</t>
        </r>
      </text>
    </comment>
    <comment ref="I13" authorId="0" shapeId="0" xr:uid="{00000000-0006-0000-0700-000005000000}">
      <text>
        <r>
          <rPr>
            <sz val="8"/>
            <color indexed="8"/>
            <rFont val="Times New Roman"/>
            <family val="1"/>
          </rPr>
          <t>Tournament Points (TPs) are calculated for you automatically, and take into consideration the different calculations for 4 and 5 player tables, as per V:EKN Rules.</t>
        </r>
      </text>
    </comment>
    <comment ref="J13" authorId="0" shapeId="0" xr:uid="{00000000-0006-0000-0700-000006000000}">
      <text>
        <r>
          <rPr>
            <sz val="8"/>
            <color indexed="8"/>
            <rFont val="Times New Roman"/>
            <family val="1"/>
          </rPr>
          <t>This is the player's overall standing in the tournament (for purposes of awarding prizes, reporting tournament results, etc.)</t>
        </r>
      </text>
    </comment>
    <comment ref="T13" authorId="0" shapeId="0" xr:uid="{00000000-0006-0000-0700-000007000000}">
      <text>
        <r>
          <rPr>
            <sz val="8"/>
            <color indexed="8"/>
            <rFont val="Times New Roman"/>
            <family val="1"/>
          </rPr>
          <t xml:space="preserve">The players' rank going into the finals - the secondary criterion. </t>
        </r>
      </text>
    </comment>
    <comment ref="Z13" authorId="0" shapeId="0" xr:uid="{00000000-0006-0000-0700-000008000000}">
      <text>
        <r>
          <rPr>
            <sz val="8"/>
            <color indexed="8"/>
            <rFont val="Times New Roman"/>
            <family val="1"/>
          </rPr>
          <t>Bonus ratings points awarded (each finalist gets a bonus based on final standing).</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D3" authorId="0" shapeId="0" xr:uid="{00000000-0006-0000-0800-000001000000}">
      <text>
        <r>
          <rPr>
            <sz val="8"/>
            <color indexed="8"/>
            <rFont val="Times New Roman"/>
            <family val="1"/>
          </rPr>
          <t>If the Archon is showing "pending" for a completed table it is because the number of VP's (rounding half-VP's up) doesn't equal the number of players at the table.
This may happen if a player drops or is ejected in the middle of a game and the VP for that player is not awarded.
Use this page to identify such a table as finished (overriding the Archon's evalutaion of "pending" for that table), otherwise the results of that table will not be used properly in determining standings and finalists.</t>
        </r>
      </text>
    </comment>
    <comment ref="A4" authorId="0" shapeId="0" xr:uid="{00000000-0006-0000-0800-000002000000}">
      <text>
        <r>
          <rPr>
            <sz val="8"/>
            <color indexed="8"/>
            <rFont val="Times New Roman"/>
            <family val="1"/>
          </rPr>
          <t>Enter the number of the round in which the game was played (1-3) or enter 'F' for the final round.</t>
        </r>
      </text>
    </comment>
    <comment ref="B5" authorId="0" shapeId="0" xr:uid="{00000000-0006-0000-0800-000003000000}">
      <text>
        <r>
          <rPr>
            <sz val="8"/>
            <color indexed="8"/>
            <rFont val="Times New Roman"/>
            <family val="1"/>
          </rPr>
          <t>Enter the table number (as shown on the round sheet) - this value is ignored if 'F' was entered for the round number.</t>
        </r>
      </text>
    </comment>
  </commentList>
</comments>
</file>

<file path=xl/sharedStrings.xml><?xml version="1.0" encoding="utf-8"?>
<sst xmlns="http://schemas.openxmlformats.org/spreadsheetml/2006/main" count="1357" uniqueCount="271">
  <si>
    <t>Improved seating charts for 6 players (thanks to Karl Schaefer), and 18 and 23 players (thanks to Jussi Hattara). Corrected and updated finalists' ranking and rating to reflect the 2008 tournament rules. Updated formulas for compatibility with OpenOffice.org Calc (thanks to Jussi Hattara). Reworked V:EKN Report Tab (thanks to Jeff Thompson).</t>
  </si>
  <si>
    <t>Added new ratings points calculation. Corrected a formatting problem in the final round. Automatic seating charts are extended through 200 players (thanks to Stéphane Lavrut). Removed vestiges of old Elo rating system.</t>
  </si>
  <si>
    <t>v1.1g</t>
  </si>
  <si>
    <t>Corrected an error in the final round sheet which failed to handle the half VPs awarded if the final round times out correctly (thanks to Dominic Catanzariti). Automatic seating charts are extended through 60 players (thanks to François Alix).</t>
  </si>
  <si>
    <t>v1.1f</t>
  </si>
  <si>
    <t>Updated the 13-player seating chart. Added seating charts for 3+F tournaments with 6, 7, or 11 players in which each player plays in two of the three preliminary rounds.</t>
  </si>
  <si>
    <t>v1.1e</t>
  </si>
  <si>
    <t>Added the V:EKN reporting sheet.</t>
  </si>
  <si>
    <t>v1.1d</t>
  </si>
  <si>
    <r>
      <t xml:space="preserve">Corrected Standings sheet for players ranked 15 and higher (again). Added the </t>
    </r>
    <r>
      <rPr>
        <b/>
        <sz val="8"/>
        <rFont val="Arial"/>
        <family val="2"/>
      </rPr>
      <t>"Override"</t>
    </r>
    <r>
      <rPr>
        <sz val="8"/>
        <rFont val="Arial"/>
        <family val="2"/>
      </rPr>
      <t xml:space="preserve"> sheet to handle mid-game ejections and the like (see item #8 below). Removed the remnants of the macros left from previous versions.</t>
    </r>
  </si>
  <si>
    <t>v1.1c</t>
  </si>
  <si>
    <t>Fixed final round ratings calculation propagation. Corrected Standings sheet for players ranked 15 and higher. Updated several optimal seating charts for format (5-player tables first) and for uniform starting transfer distribution (13,14,15,17,18,19,20,23,24,26).</t>
  </si>
  <si>
    <t>v1.1b</t>
  </si>
  <si>
    <t>Use Game Wins per the January 2002 update of the V:EKN rules. Enhanced support of optimal seating charts. Corrected 18-player chart.</t>
  </si>
  <si>
    <t>Instructions for use:</t>
  </si>
  <si>
    <t>General Instructions</t>
  </si>
  <si>
    <t>Played</t>
  </si>
  <si>
    <t>Won</t>
  </si>
  <si>
    <t>Total</t>
  </si>
  <si>
    <t>The official tournament tracking system for "Vampire: The Eternal Struggle"</t>
  </si>
  <si>
    <t>The latest version of The Archon is available for download at</t>
  </si>
  <si>
    <t>What's New:</t>
  </si>
  <si>
    <t>V1.3</t>
  </si>
  <si>
    <t>v1.2</t>
  </si>
  <si>
    <t>Helpful instructions have been embedded in some cells of this spreadsheet, so that you do not have to refer back to this page often.  Please point the cursor to the "little red triangle" in the upper-right corner of some cells for help.  To see how this works, point to the triangle to the left of this paragraph.</t>
  </si>
  <si>
    <t>You should save this spreadsheet file under a new name (like the name of your tournament) before beginning to use it. By doing so, you can use this blank spreadsheet again for future tournaments.  Use the Menu Bar selection, FILE, then select SAVE AS and enter a new name.  After doing this, you can continue to use this spreadsheet to track your V:TES tournament.</t>
  </si>
  <si>
    <t>This system implements the V:EKN Sanctioned Tournament Rules, and therefore makes certain assumptions (e.g. all tables will have 4 or (optimally) 5 players).  Use V:EKN Tournament Rules when utilizing this system.</t>
  </si>
  <si>
    <t>Setting up and Tracking Your Tournament</t>
  </si>
  <si>
    <r>
      <t xml:space="preserve">Enter the tournament information into the </t>
    </r>
    <r>
      <rPr>
        <b/>
        <i/>
        <sz val="10"/>
        <rFont val="Arial"/>
        <family val="2"/>
      </rPr>
      <t>"Tournament Info"</t>
    </r>
    <r>
      <rPr>
        <i/>
        <sz val="10"/>
        <rFont val="Arial"/>
        <family val="2"/>
      </rPr>
      <t xml:space="preserve"> sheet.</t>
    </r>
  </si>
  <si>
    <t>-</t>
  </si>
  <si>
    <r>
      <t xml:space="preserve">Enter all Player information into the </t>
    </r>
    <r>
      <rPr>
        <b/>
        <i/>
        <sz val="10"/>
        <rFont val="Arial"/>
        <family val="2"/>
      </rPr>
      <t>"Methuselahs"</t>
    </r>
    <r>
      <rPr>
        <i/>
        <sz val="10"/>
        <rFont val="Arial"/>
        <family val="2"/>
      </rPr>
      <t xml:space="preserve"> sheet.</t>
    </r>
  </si>
  <si>
    <t>'Player #' = From 1 to N, where N is the number of players in the tournament.  Assign a random number to each of the players.  This number will be used throughout this program to track the players' ratings, monitor the players' tournament ranking, and determine table seating positions.  This is a required field.</t>
  </si>
  <si>
    <t>'Player First Name' and 'Player Last Name' = Player's name, as listed on their V:EKN membership card.  This is a required field. [NOTE: All players without V:EKN memberships must be registered at the tournament to participate in V:EKN events.]</t>
  </si>
  <si>
    <t>'Player City' = The city where the player lives.</t>
  </si>
  <si>
    <t>Fixed ratings calculation propagation. Sort Standings automatically. Removed outdated tiebreakers in final round. Increased foreign language compatibility. Corrected 15-player chart.</t>
  </si>
  <si>
    <t>v1.1</t>
  </si>
  <si>
    <r>
      <t xml:space="preserve">The Coordinator uses the </t>
    </r>
    <r>
      <rPr>
        <b/>
        <i/>
        <sz val="10"/>
        <rFont val="Arial"/>
        <family val="2"/>
      </rPr>
      <t>"Methuselahs"</t>
    </r>
    <r>
      <rPr>
        <i/>
        <sz val="10"/>
        <rFont val="Arial"/>
        <family val="2"/>
      </rPr>
      <t xml:space="preserve"> sheet to monitor the progress of the tournament.</t>
    </r>
  </si>
  <si>
    <r>
      <t xml:space="preserve">Also, </t>
    </r>
    <r>
      <rPr>
        <b/>
        <i/>
        <sz val="10"/>
        <rFont val="Arial"/>
        <family val="2"/>
      </rPr>
      <t>additional information</t>
    </r>
    <r>
      <rPr>
        <i/>
        <sz val="10"/>
        <rFont val="Arial"/>
        <family val="2"/>
      </rPr>
      <t xml:space="preserve"> may need to be entered on the </t>
    </r>
    <r>
      <rPr>
        <b/>
        <i/>
        <sz val="10"/>
        <rFont val="Arial"/>
        <family val="2"/>
      </rPr>
      <t>"Methuselahs"</t>
    </r>
    <r>
      <rPr>
        <i/>
        <sz val="10"/>
        <rFont val="Arial"/>
        <family val="2"/>
      </rPr>
      <t xml:space="preserve"> tab as the tournament progresses.</t>
    </r>
  </si>
  <si>
    <r>
      <t xml:space="preserve">DQ Flag = Place ANY text in this field if a Player is removed from the tournament (for whatever reason).  This will eliminate the Player from contention for the Final Round. If the player is removed in the middle of a game, you may wind up with fewer VPs awarded than the Archon is expecting. If so, just enter the round and table into the </t>
    </r>
    <r>
      <rPr>
        <b/>
        <sz val="10"/>
        <rFont val="Arial"/>
        <family val="2"/>
      </rPr>
      <t>"Override"</t>
    </r>
    <r>
      <rPr>
        <sz val="10"/>
        <rFont val="Arial"/>
      </rPr>
      <t xml:space="preserve"> sheet to let the Archon know that the table is indeed complete. See additional Comments in the DQ Flag column.</t>
    </r>
  </si>
  <si>
    <t>Status for Final = This will indicate "DQ" (if the DQ Flag has been entered) or "TIE" if 2 or more players are tied for one of the top 5 slots (the Final Round slots).  If "TIE" is indicated, a "coin toss" must be made.  See "Coin Ranking" field.</t>
  </si>
  <si>
    <t>Coin Ranking = If "TIE" is indicated in the "Status for Final" field, then 2 or more players are tied for one of the Final Round slots.  Break each tie individually, using some random method (like a coin toss or a die roll).  Once this is done, indicate the results of the "coin toss" by ranking them in this field.  For example, if Players A and B were tied, and Player A won the "coin toss", place a 1 in the "Coin Ranking" field for Player A and a 2 in the "Coin Ranking" field for Player B.</t>
  </si>
  <si>
    <r>
      <t xml:space="preserve">Adjusted Rank = After any ties have been broken via a "coin toss" (and the "Coin Ranking" has been entered), this column will indicate the results at the end of 3 Rounds.  The top 5 Players will automatically be entered into the "Finalists" section of the </t>
    </r>
    <r>
      <rPr>
        <b/>
        <sz val="10"/>
        <rFont val="Arial"/>
        <family val="2"/>
      </rPr>
      <t>"Final Round"</t>
    </r>
    <r>
      <rPr>
        <sz val="10"/>
        <rFont val="Arial"/>
      </rPr>
      <t xml:space="preserve"> sheet.  Seating for the Final Round (and the entry of this information into the </t>
    </r>
    <r>
      <rPr>
        <b/>
        <sz val="10"/>
        <rFont val="Arial"/>
        <family val="2"/>
      </rPr>
      <t>"Final Round"</t>
    </r>
    <r>
      <rPr>
        <sz val="10"/>
        <rFont val="Arial"/>
      </rPr>
      <t xml:space="preserve"> sheet still needs to be done.  See Final Round sheet Comments.</t>
    </r>
  </si>
  <si>
    <t>Final Rank = This will indicate the Final Rank for all Players in the tournament once the Final Round has been completed.</t>
  </si>
  <si>
    <r>
      <t xml:space="preserve">The Players can be shown the </t>
    </r>
    <r>
      <rPr>
        <b/>
        <i/>
        <sz val="10"/>
        <rFont val="Arial"/>
        <family val="2"/>
      </rPr>
      <t>"Standings"</t>
    </r>
    <r>
      <rPr>
        <i/>
        <sz val="10"/>
        <rFont val="Arial"/>
        <family val="2"/>
      </rPr>
      <t xml:space="preserve"> sheet so that they can monitor their progress in the tournament.</t>
    </r>
  </si>
  <si>
    <r>
      <t xml:space="preserve">The </t>
    </r>
    <r>
      <rPr>
        <b/>
        <sz val="10"/>
        <rFont val="Arial"/>
        <family val="2"/>
      </rPr>
      <t>"Standings"</t>
    </r>
    <r>
      <rPr>
        <sz val="10"/>
        <rFont val="Arial"/>
      </rPr>
      <t xml:space="preserve"> sheet is a subset of the information from the </t>
    </r>
    <r>
      <rPr>
        <b/>
        <sz val="10"/>
        <rFont val="Arial"/>
        <family val="2"/>
      </rPr>
      <t>"Methuselahs"</t>
    </r>
    <r>
      <rPr>
        <sz val="10"/>
        <rFont val="Arial"/>
      </rPr>
      <t xml:space="preserve"> sheet, and it is more easily readable.  It is also fully 'protected', so that a Player cannot accidently change any data.  The </t>
    </r>
    <r>
      <rPr>
        <b/>
        <sz val="10"/>
        <rFont val="Arial"/>
        <family val="2"/>
      </rPr>
      <t>"Standings"</t>
    </r>
    <r>
      <rPr>
        <sz val="10"/>
        <rFont val="Arial"/>
      </rPr>
      <t xml:space="preserve"> sheet may also be printed for the players between rounds, if a printer is available.</t>
    </r>
  </si>
  <si>
    <r>
      <t xml:space="preserve">Enter the round-specific information into the </t>
    </r>
    <r>
      <rPr>
        <b/>
        <i/>
        <sz val="10"/>
        <rFont val="Arial"/>
        <family val="2"/>
      </rPr>
      <t>"Round"</t>
    </r>
    <r>
      <rPr>
        <i/>
        <sz val="10"/>
        <rFont val="Arial"/>
        <family val="2"/>
      </rPr>
      <t xml:space="preserve"> sheets (for each round, as the rounds are played):</t>
    </r>
  </si>
  <si>
    <r>
      <t xml:space="preserve"># = Player Number, to be used to seat players for each round.  These are the Player Numbers from the </t>
    </r>
    <r>
      <rPr>
        <b/>
        <sz val="10"/>
        <rFont val="Arial"/>
        <family val="2"/>
      </rPr>
      <t>"Methuselahs"</t>
    </r>
    <r>
      <rPr>
        <sz val="10"/>
        <rFont val="Arial"/>
      </rPr>
      <t xml:space="preserve"> sheet, and should be entered manually for each round. [</t>
    </r>
    <r>
      <rPr>
        <b/>
        <sz val="10"/>
        <rFont val="Arial"/>
        <family val="2"/>
      </rPr>
      <t>Note:</t>
    </r>
    <r>
      <rPr>
        <sz val="10"/>
        <rFont val="Arial"/>
      </rPr>
      <t xml:space="preserve"> If you have are running a 3+F tournament, the player seating will be automatically entered from the </t>
    </r>
    <r>
      <rPr>
        <b/>
        <sz val="10"/>
        <rFont val="Arial"/>
        <family val="2"/>
      </rPr>
      <t>"Optimal Seating"</t>
    </r>
    <r>
      <rPr>
        <sz val="10"/>
        <rFont val="Arial"/>
      </rPr>
      <t xml:space="preserve"> sheet. You can override these values (to handle ejections or additions) by entering the numbers manually. ]</t>
    </r>
  </si>
  <si>
    <r>
      <t xml:space="preserve">Player First Name and Player Last Name = This will be filled in automatically from the </t>
    </r>
    <r>
      <rPr>
        <b/>
        <sz val="10"/>
        <rFont val="Arial"/>
        <family val="2"/>
      </rPr>
      <t>"Methuselah"</t>
    </r>
    <r>
      <rPr>
        <sz val="10"/>
        <rFont val="Arial"/>
      </rPr>
      <t xml:space="preserve"> sheet information.</t>
    </r>
  </si>
  <si>
    <t>Table Number = The number of the table for this group of 5 (or 4) players.  As many tables as possible should have 5 players, with all others having 4 players. 3 player and 6 player tables are not permitted under V:EKN rules. This will fill in automatically.</t>
  </si>
  <si>
    <t>GW = Game Win. This is calculated automatically, using V:EKN rules.</t>
  </si>
  <si>
    <r>
      <t xml:space="preserve">VPs = Victory Points.  These must be entered manually upon completion of the round, and will flow automatically to the </t>
    </r>
    <r>
      <rPr>
        <b/>
        <sz val="10"/>
        <rFont val="Arial"/>
        <family val="2"/>
      </rPr>
      <t>"Methuselahs"</t>
    </r>
    <r>
      <rPr>
        <sz val="10"/>
        <rFont val="Arial"/>
      </rPr>
      <t xml:space="preserve"> sheet.  [Note: You may leave VPs blank for a player who scores no VPs.]</t>
    </r>
  </si>
  <si>
    <r>
      <t xml:space="preserve">TPs = Tournament Points.  These will be calculated for you automatically, using V:EKN rules, and will take into consideration the difference between 4 and 5 player table TP calculations.  This is used as a tie breaker for entering the Final Round, and will flow automatically to the </t>
    </r>
    <r>
      <rPr>
        <b/>
        <sz val="10"/>
        <rFont val="Arial"/>
        <family val="2"/>
      </rPr>
      <t>"Methuselahs"</t>
    </r>
    <r>
      <rPr>
        <sz val="10"/>
        <rFont val="Arial"/>
      </rPr>
      <t xml:space="preserve"> sheet. </t>
    </r>
  </si>
  <si>
    <t>Table Rank = The player's Ranking at the table after the completion of the round (after Victory Points [VPs] are manually entered).  This is calculated automatically, and it is used to calculate Tournament Points (TPs) automatically.</t>
  </si>
  <si>
    <t>Round Start Time and End Time = These fields are provided so that you may track the length of each round.  This is useful when the tournament rounds have time limits.</t>
  </si>
  <si>
    <r>
      <t xml:space="preserve">Seat the Players for the Final Round and enter the Player numbers on the </t>
    </r>
    <r>
      <rPr>
        <b/>
        <i/>
        <sz val="10"/>
        <rFont val="Arial"/>
        <family val="2"/>
      </rPr>
      <t>"Final Round"</t>
    </r>
    <r>
      <rPr>
        <i/>
        <sz val="10"/>
        <rFont val="Arial"/>
        <family val="2"/>
      </rPr>
      <t xml:space="preserve"> sheet.</t>
    </r>
  </si>
  <si>
    <r>
      <t xml:space="preserve">The </t>
    </r>
    <r>
      <rPr>
        <b/>
        <sz val="10"/>
        <rFont val="Arial"/>
        <family val="2"/>
      </rPr>
      <t>"Final Round"</t>
    </r>
    <r>
      <rPr>
        <sz val="10"/>
        <rFont val="Arial"/>
      </rPr>
      <t xml:space="preserve"> sheet is different from the other </t>
    </r>
    <r>
      <rPr>
        <b/>
        <sz val="10"/>
        <rFont val="Arial"/>
        <family val="2"/>
      </rPr>
      <t>"Round"</t>
    </r>
    <r>
      <rPr>
        <sz val="10"/>
        <rFont val="Arial"/>
      </rPr>
      <t xml:space="preserve"> sheets.  There are two sections for the Players on this sheet:</t>
    </r>
  </si>
  <si>
    <t>a.</t>
  </si>
  <si>
    <r>
      <t xml:space="preserve">"Current Leaders"/"Finalists" section: The top section lists the </t>
    </r>
    <r>
      <rPr>
        <i/>
        <sz val="10"/>
        <rFont val="Arial"/>
        <family val="2"/>
      </rPr>
      <t>Current Leaders</t>
    </r>
    <r>
      <rPr>
        <sz val="10"/>
        <rFont val="Arial"/>
      </rPr>
      <t xml:space="preserve"> in the tournament.  This will change to </t>
    </r>
    <r>
      <rPr>
        <i/>
        <sz val="10"/>
        <rFont val="Arial"/>
        <family val="2"/>
      </rPr>
      <t>Finalists</t>
    </r>
    <r>
      <rPr>
        <sz val="10"/>
        <rFont val="Arial"/>
      </rPr>
      <t xml:space="preserve"> when all preliminary rounds have been posted.  No changes can be made to this section.  If a Finalist becomes ineligible for any reason (disqualification or self-withdrawal), use the DQ Flag on the </t>
    </r>
    <r>
      <rPr>
        <b/>
        <sz val="10"/>
        <rFont val="Arial"/>
        <family val="2"/>
      </rPr>
      <t>"Methuselahs"</t>
    </r>
    <r>
      <rPr>
        <sz val="10"/>
        <rFont val="Arial"/>
      </rPr>
      <t xml:space="preserve"> sheet to eliminate the Player from contention.  Disqualified players will not show up on the </t>
    </r>
    <r>
      <rPr>
        <b/>
        <sz val="10"/>
        <rFont val="Arial"/>
        <family val="2"/>
      </rPr>
      <t>"Final Round"</t>
    </r>
    <r>
      <rPr>
        <sz val="10"/>
        <rFont val="Arial"/>
      </rPr>
      <t xml:space="preserve"> sheet.</t>
    </r>
  </si>
  <si>
    <t>b.</t>
  </si>
  <si>
    <r>
      <t xml:space="preserve">"Table Seating" section: Upon completion of the preliminary rounds (and a "coin toss" if necessary), the top 5 Players in the tournament (based on GWs, VPs, and TPs) will be listed in the above "Finalists" section.  These 5 players should now be seated in this section.  Seating should be done according to the V:EKN Rules. After the seating has been determined, enter the Player numbers into the </t>
    </r>
    <r>
      <rPr>
        <b/>
        <sz val="10"/>
        <rFont val="Arial"/>
        <family val="2"/>
      </rPr>
      <t>"Final Round"</t>
    </r>
    <r>
      <rPr>
        <sz val="10"/>
        <rFont val="Arial"/>
      </rPr>
      <t xml:space="preserve"> sheet.</t>
    </r>
  </si>
  <si>
    <t>Player First Name, Player Last Name, and Table Number (1) will be completed automatically.</t>
  </si>
  <si>
    <t>At the end of the round, enter the VPs for each Player.</t>
  </si>
  <si>
    <r>
      <t>[</t>
    </r>
    <r>
      <rPr>
        <b/>
        <sz val="10"/>
        <rFont val="Arial"/>
        <family val="2"/>
      </rPr>
      <t>Note</t>
    </r>
    <r>
      <rPr>
        <sz val="10"/>
        <rFont val="Arial"/>
      </rPr>
      <t xml:space="preserve">: The </t>
    </r>
    <r>
      <rPr>
        <b/>
        <sz val="10"/>
        <rFont val="Arial"/>
        <family val="2"/>
      </rPr>
      <t>"Methuselahs"</t>
    </r>
    <r>
      <rPr>
        <sz val="10"/>
        <rFont val="Arial"/>
      </rPr>
      <t xml:space="preserve"> sheet will now accurately reflect the Final Rank of all Players in the tournament.]</t>
    </r>
  </si>
  <si>
    <t>Post-Tournament Procedures</t>
  </si>
  <si>
    <r>
      <t xml:space="preserve">Enter any notes, warnings, or miscellaneous information into the </t>
    </r>
    <r>
      <rPr>
        <b/>
        <i/>
        <sz val="10"/>
        <rFont val="Arial"/>
        <family val="2"/>
      </rPr>
      <t>"Notes"</t>
    </r>
    <r>
      <rPr>
        <i/>
        <sz val="10"/>
        <rFont val="Arial"/>
        <family val="2"/>
      </rPr>
      <t xml:space="preserve"> sheet.</t>
    </r>
  </si>
  <si>
    <t>Review The Archon to ensure accuracy.  This is very important!</t>
  </si>
  <si>
    <r>
      <t xml:space="preserve">Perform a thorough check of The Archon to ensure that you have entered all the data correctly.  Look particularly at the </t>
    </r>
    <r>
      <rPr>
        <b/>
        <sz val="10"/>
        <rFont val="Arial"/>
        <family val="2"/>
      </rPr>
      <t>"Methuselahs"</t>
    </r>
    <r>
      <rPr>
        <sz val="10"/>
        <rFont val="Arial"/>
      </rPr>
      <t xml:space="preserve"> sheet, the </t>
    </r>
    <r>
      <rPr>
        <b/>
        <sz val="10"/>
        <rFont val="Arial"/>
        <family val="2"/>
      </rPr>
      <t>"Round"</t>
    </r>
    <r>
      <rPr>
        <sz val="10"/>
        <rFont val="Arial"/>
      </rPr>
      <t xml:space="preserve"> sheets (all of them), and the </t>
    </r>
    <r>
      <rPr>
        <b/>
        <sz val="10"/>
        <rFont val="Arial"/>
        <family val="2"/>
      </rPr>
      <t>"Standings"</t>
    </r>
    <r>
      <rPr>
        <sz val="10"/>
        <rFont val="Arial"/>
      </rPr>
      <t xml:space="preserve"> sheet.  We want to report good data!</t>
    </r>
  </si>
  <si>
    <t>Event Name:</t>
  </si>
  <si>
    <t>Event Date (DD-MON-YY):</t>
  </si>
  <si>
    <t>Date Report due at V:EKN:</t>
  </si>
  <si>
    <t>City:</t>
  </si>
  <si>
    <t>Format (Constructed/Limited):</t>
  </si>
  <si>
    <t>Number of Players:</t>
  </si>
  <si>
    <t>Number of Rounds (including final):</t>
  </si>
  <si>
    <t>Number of Event Matches:</t>
  </si>
  <si>
    <t>Number of New Members:</t>
  </si>
  <si>
    <t>Number of Warnings Issued:</t>
  </si>
  <si>
    <t>Number of Disqualifications:</t>
  </si>
  <si>
    <t>Multi-Judge System Used?</t>
  </si>
  <si>
    <t>Head Judge:</t>
  </si>
  <si>
    <t>Assistant Judges:</t>
  </si>
  <si>
    <t>Coef:</t>
  </si>
  <si>
    <t>Player Information</t>
  </si>
  <si>
    <t>players entered</t>
  </si>
  <si>
    <t>Player</t>
  </si>
  <si>
    <t>V:EKN</t>
  </si>
  <si>
    <t>DQ</t>
  </si>
  <si>
    <t>Results - Rnds 1, 2, 3</t>
  </si>
  <si>
    <t>Status</t>
  </si>
  <si>
    <t>Coin</t>
  </si>
  <si>
    <t>Adjusted</t>
  </si>
  <si>
    <t>VP</t>
  </si>
  <si>
    <t>TP</t>
  </si>
  <si>
    <t>Real</t>
  </si>
  <si>
    <t>Flag</t>
  </si>
  <si>
    <t>Final</t>
  </si>
  <si>
    <t>CurRank</t>
  </si>
  <si>
    <t>P# ties</t>
  </si>
  <si>
    <t>Distinct</t>
  </si>
  <si>
    <t>Rating</t>
  </si>
  <si>
    <t>Num.</t>
  </si>
  <si>
    <t>First Name</t>
  </si>
  <si>
    <t>Last Name</t>
  </si>
  <si>
    <t>City</t>
  </si>
  <si>
    <t># rnds</t>
  </si>
  <si>
    <t>GWs</t>
  </si>
  <si>
    <t>VPs</t>
  </si>
  <si>
    <t>TPs</t>
  </si>
  <si>
    <t>Rank</t>
  </si>
  <si>
    <t>for Final</t>
  </si>
  <si>
    <t>V:TES "Tournament Point" Matrix</t>
  </si>
  <si>
    <t>5 PLAYER TABLES</t>
  </si>
  <si>
    <t>4 PLAYER TABLES</t>
  </si>
  <si>
    <t>Table Rank</t>
  </si>
  <si>
    <t>reg</t>
  </si>
  <si>
    <t>qual</t>
  </si>
  <si>
    <t>norm</t>
  </si>
  <si>
    <t>champ</t>
  </si>
  <si>
    <t>Ranking</t>
  </si>
  <si>
    <t>Ties</t>
  </si>
  <si>
    <t>Num</t>
  </si>
  <si>
    <t>Bonus</t>
  </si>
  <si>
    <t>Points</t>
  </si>
  <si>
    <t>Target Rank</t>
  </si>
  <si>
    <t>#</t>
  </si>
  <si>
    <t>Name</t>
  </si>
  <si>
    <t>Prelim GWs</t>
  </si>
  <si>
    <t>Prelim VPs</t>
  </si>
  <si>
    <t>Final VPs</t>
  </si>
  <si>
    <t>Round Start Time:</t>
  </si>
  <si>
    <t>Round 1</t>
  </si>
  <si>
    <t>Round End Time:</t>
  </si>
  <si>
    <t>Table Seating</t>
  </si>
  <si>
    <t>Round Results</t>
  </si>
  <si>
    <t>The arduous formulas for "Tournament Point" calculation...  :)</t>
  </si>
  <si>
    <t>VP Validity Checking</t>
  </si>
  <si>
    <t>Player First Name</t>
  </si>
  <si>
    <t>Player Last Name</t>
  </si>
  <si>
    <t>Table#</t>
  </si>
  <si>
    <t>GW</t>
  </si>
  <si>
    <t>Tbl Rank</t>
  </si>
  <si>
    <t>#@T</t>
  </si>
  <si>
    <t>RawRank</t>
  </si>
  <si>
    <t>TPBase</t>
  </si>
  <si>
    <t>TP-2</t>
  </si>
  <si>
    <t>TP-3</t>
  </si>
  <si>
    <t>TP-4</t>
  </si>
  <si>
    <t>TP-5</t>
  </si>
  <si>
    <t>TPcal</t>
  </si>
  <si>
    <t>TPshare</t>
  </si>
  <si>
    <t>#P</t>
  </si>
  <si>
    <t>Ceil(VP)</t>
  </si>
  <si>
    <t>Sum(Ceil)</t>
  </si>
  <si>
    <t>RawTblRank</t>
  </si>
  <si>
    <t>AdjRank</t>
  </si>
  <si>
    <t>Re-Rank</t>
  </si>
  <si>
    <t>DCI#</t>
  </si>
  <si>
    <t>Round 2</t>
  </si>
  <si>
    <t>Round#</t>
  </si>
  <si>
    <t>Round 3</t>
  </si>
  <si>
    <t>Final Round</t>
  </si>
  <si>
    <t>Rating Coef</t>
  </si>
  <si>
    <t>Place</t>
  </si>
  <si>
    <t>Results</t>
  </si>
  <si>
    <t>Prelim Rank</t>
  </si>
  <si>
    <t>Final Rank</t>
  </si>
  <si>
    <t>Override</t>
  </si>
  <si>
    <t>Override a "pending" designation for player drops/ejections and other odd VP situations.</t>
  </si>
  <si>
    <t>Round</t>
  </si>
  <si>
    <t>(F for Final)</t>
  </si>
  <si>
    <t>Table</t>
  </si>
  <si>
    <t>ID</t>
  </si>
  <si>
    <t>Explanation</t>
  </si>
  <si>
    <t>Games</t>
  </si>
  <si>
    <t>Tournament Notes:</t>
  </si>
  <si>
    <t>V:TES Optimal Tournament Seating</t>
  </si>
  <si>
    <t>- from the V:TES Rulemonger Website (http://www.geocities.com/vtesrep)</t>
  </si>
  <si>
    <t>The following coordinator aid provides "optimal" seating arrangements given the number of players.</t>
  </si>
  <si>
    <t>These arrangements are "optimal" based on how well they meet the guidelines specified in the V:EKN Tournament Rules.</t>
  </si>
  <si>
    <t>For a complete list of criteria, see http://groups.google.com/groups?selm=3C9CAE29.1015B5%40white-wolf.com</t>
  </si>
  <si>
    <t>Players</t>
  </si>
  <si>
    <t>Players (2 rounds each)</t>
  </si>
  <si>
    <t>V 1.3b</t>
  </si>
  <si>
    <t>http://www.vekn.net</t>
  </si>
  <si>
    <t>Officially sanctioned V:TES Tournaments are run according to the V:EKN Tournament Rules.  Also, all current V:TES Rules, Rulings, Errata, and Clarifications must be followed.  These can be found on the VEKN website on these pages:</t>
  </si>
  <si>
    <t>V:EKN #' = required for reporting to the V:EKN. Each player must have a V:EKN ID number and be registered on the official V:EKN registry on the V:EKN's website. If a registered player forgets his V:EKN number at the tournament, you must find it in the registry and insert it in the archon prior to reporting tournament results. If a player is new to tournaments (great!), then issue the new player a V:EKN membership card at the tournament and assign the new player a V:EKN ID number either by creating a unique 7-digit number using your 3-digit prince prefix followed by a 4-digit number of your choosing (just making sure you never assign the same 4 digits to more than one new player) if you're a prince (and then enter that information in the player registry online after the tournament) or by going on-line after the tournament and enter the new player into the player registry (letting the system generate a new V:EKN ID number for the new player) and mail the new player a membership card with the V:EKN ID# generated on the website filled in on the membership card.</t>
  </si>
  <si>
    <r>
      <t xml:space="preserve">On the </t>
    </r>
    <r>
      <rPr>
        <b/>
        <sz val="10"/>
        <rFont val="Arial"/>
        <family val="2"/>
      </rPr>
      <t>"Notes"</t>
    </r>
    <r>
      <rPr>
        <sz val="10"/>
        <rFont val="Arial"/>
      </rPr>
      <t xml:space="preserve"> sheet, you may enter any freeform information.  It can be used to track warnings, create notes on the tournament and/or the decks for a later tournament report, or to remind yourself of things to do after the tournament.  Consider writing notes about questions that you need to ask to Pascal Bertrand, the V:TES Net Rep (</t>
    </r>
    <r>
      <rPr>
        <b/>
        <u/>
        <sz val="10"/>
        <rFont val="Arial"/>
        <family val="2"/>
      </rPr>
      <t>Rules@VampireTheEternalStruggle.com</t>
    </r>
    <r>
      <rPr>
        <sz val="10"/>
        <rFont val="Arial"/>
      </rPr>
      <t>) about rulings that you made during the tournament.</t>
    </r>
  </si>
  <si>
    <t>Send comments about this system to Pascal Bertrand, the current maintainer of the Archon.</t>
  </si>
  <si>
    <r>
      <t xml:space="preserve">I would greatly appreciate any comments that you might have, either positive or negative, regarding this system.  After you have used this system at a tournament, please send an email to me at </t>
    </r>
    <r>
      <rPr>
        <b/>
        <u/>
        <sz val="10"/>
        <rFont val="Arial"/>
        <family val="2"/>
      </rPr>
      <t>Rules@VampireTheEternalStruggle.com</t>
    </r>
    <r>
      <rPr>
        <sz val="10"/>
        <rFont val="Arial"/>
      </rPr>
      <t xml:space="preserve">, and let me know what you thought.  Good suggestions may find their way into a later version of </t>
    </r>
    <r>
      <rPr>
        <sz val="10"/>
        <color indexed="10"/>
        <rFont val="Arial"/>
        <family val="2"/>
      </rPr>
      <t>The Archon</t>
    </r>
    <r>
      <rPr>
        <sz val="10"/>
        <rFont val="Arial"/>
      </rPr>
      <t>.</t>
    </r>
  </si>
  <si>
    <t>The Archon was written by Stephen "The Evil One" Buonocore, and maintained by L. Scott Johnson.</t>
  </si>
  <si>
    <t>In addition to the basic rules of Optimal Seating,</t>
  </si>
  <si>
    <t>This chart attempts to increase the number of</t>
  </si>
  <si>
    <t>new opponents faced in the 2nd round.</t>
  </si>
  <si>
    <t>Optimal Seating Criteria, with additional previously-unformalized criteria included:</t>
  </si>
  <si>
    <t>1. No pair of players repeat their predator-prey relationship. This is mandatory, by the VEKN rules.</t>
  </si>
  <si>
    <t>3. Available VPs are equitably distributed.</t>
  </si>
  <si>
    <t>4. No pair of players share a table more often than necessary.</t>
  </si>
  <si>
    <t>5. A player doesn't sit in the fifth seat more than once.</t>
  </si>
  <si>
    <t>6. No pair of players repeat the same relative position[*], when possible.</t>
  </si>
  <si>
    <t>7. A player doesn't play in the same seat position, if possible.</t>
  </si>
  <si>
    <t>8. Starting transfers are equitably distributed. [NOAL]</t>
  </si>
  <si>
    <t>9. No pair of players repeat the same relative position group[^], when possible.</t>
  </si>
  <si>
    <t>[*] "relative position" relationship values:</t>
  </si>
  <si>
    <t>A) prey</t>
  </si>
  <si>
    <t>B) predator</t>
  </si>
  <si>
    <t>C) cross-table at a 4-player</t>
  </si>
  <si>
    <t>D) grand-prey at a 5</t>
  </si>
  <si>
    <t>E) grand-predator at a 5</t>
  </si>
  <si>
    <t>Note that repeating A and repeating B is already handled (prohibited) by criterion #1.</t>
  </si>
  <si>
    <t>[^] "relative position group" values:</t>
  </si>
  <si>
    <t>i) Adjacent (prey or predator)</t>
  </si>
  <si>
    <t>ii) Not adjacent</t>
  </si>
  <si>
    <t>--</t>
  </si>
  <si>
    <t>Links to revised rulebook, rulings, errata, and tournament rules:</t>
  </si>
  <si>
    <t>Mar 24 2002</t>
  </si>
  <si>
    <t>This page was created by David Tatu and Kevin Mergen.</t>
  </si>
  <si>
    <t>Upgraded the links, mail address and maintainer.  Added 2R +F Optimal Seating Chart tab (thanks to David Tatu and Kevin Mergen).</t>
  </si>
  <si>
    <t>LSJ was the V:TES Net.Rep for White Wolf, Inc.</t>
  </si>
  <si>
    <t>http://www.vekn.net/</t>
  </si>
  <si>
    <t xml:space="preserve">With updates by Robert Goudie. </t>
  </si>
  <si>
    <t>V1.4</t>
  </si>
  <si>
    <t>If this seating doesn't fit you, please let us know:</t>
  </si>
  <si>
    <t>The Archon is currently maintained by Pascal Bertrand and Vincent Ripoll.</t>
  </si>
  <si>
    <t>nat</t>
  </si>
  <si>
    <t>Level (Normal/Qualifier/Championship/Nationals)</t>
  </si>
  <si>
    <t>Incorrect formula for Rating Points (missing the 8points if winning the finals with no GW). Fixed an issue with the rating points (where only 5 rows  got the correct number of rating points in the finals). Reworked the number of games played. Many thanks to Vincent Ripoll for this version. Added "National" format, for Nationals events - this format gets a 0,25 coeff for rating points.</t>
  </si>
  <si>
    <t>V1.4b</t>
  </si>
  <si>
    <t>V1.4c</t>
  </si>
  <si>
    <t>Fixed minor issue with seating for 19 players (13 and 14 got switched), and changed the National Event coeff to 0.25 (it was 0.5) (Thanks to Pascal)</t>
  </si>
  <si>
    <t>Base file rebuilded for compatibility with archon upload function on vekn.net (Emiliano D'Onofrio)</t>
  </si>
  <si>
    <t>Demo</t>
  </si>
  <si>
    <t>Standard Constructed</t>
  </si>
  <si>
    <t>Limited</t>
  </si>
  <si>
    <t>Continental Qualifier</t>
  </si>
  <si>
    <t>Continental Championship</t>
  </si>
  <si>
    <t>National Qualifier</t>
  </si>
  <si>
    <t>National Championship</t>
  </si>
  <si>
    <t>Storyline</t>
  </si>
  <si>
    <t>Constructed</t>
  </si>
  <si>
    <t>2. No pair of players share a table through all two rounds, when possible.  (N/A in some 2R event.)</t>
  </si>
  <si>
    <t>Organizer:</t>
  </si>
  <si>
    <t>Tournament Info sheet made more similar to the Event Registration page of the vekn.net website, where the Event should be registered. Added coefficient for National Qualifiers (0).</t>
  </si>
  <si>
    <t>For information on how to run an officially sanctioned V:TES tournament, including the "Request for Sanctioning", "Request for Prize Support", and all other relevant information, please visit the V:TES website, and go to this page:</t>
  </si>
  <si>
    <t>V1.5a</t>
  </si>
  <si>
    <t>V1.5b</t>
  </si>
  <si>
    <t>Fixed a bug in the chart that made Optimal Seating charts fail to update in OpenOffice.org or LibreOffice. (Jussi Hattara)</t>
  </si>
  <si>
    <t>Unsanctioned Tournament</t>
  </si>
  <si>
    <t>V1.5d</t>
  </si>
  <si>
    <t>Now using the optimised seatings computed by Vincent (calculations ongoing, current date: 28/06/2015)</t>
  </si>
  <si>
    <t>V1.5c</t>
  </si>
  <si>
    <t>Increased the max number of players for 2R+F events, fixed a bug in the 3rd round page in 2R+F events. (Vincent Ripoll). 
Upgraded the seating for 21-25 players in 2R+F events (Pascal Bertrand) (currently working on the remaining)</t>
  </si>
  <si>
    <t>Please visit the VEKN web site for all the official information about V:TES and the V:EKN:</t>
  </si>
  <si>
    <r>
      <t xml:space="preserve">When you are sure that The Archon data is correct, submit the Archon on the V:EKN Event module through your event page ( http://www.vekn.net/index.php/event-calendar ). The module can detect a few errors, so be sure to read the error messages it reports in red. Only after this will the rankings of the players be updated. If you have any trouble submitting the archon, please contact the </t>
    </r>
    <r>
      <rPr>
        <b/>
        <sz val="10"/>
        <rFont val="Arial"/>
        <family val="2"/>
      </rPr>
      <t>Ratings Coordinator</t>
    </r>
    <r>
      <rPr>
        <sz val="10"/>
        <rFont val="Arial"/>
        <family val="2"/>
      </rPr>
      <t xml:space="preserve"> at </t>
    </r>
    <r>
      <rPr>
        <b/>
        <u/>
        <sz val="10"/>
        <rFont val="Arial"/>
        <family val="2"/>
      </rPr>
      <t>vtesratings@gmail.com</t>
    </r>
  </si>
  <si>
    <r>
      <t xml:space="preserve">Welcome to </t>
    </r>
    <r>
      <rPr>
        <b/>
        <sz val="10"/>
        <rFont val="Arial"/>
        <family val="2"/>
      </rPr>
      <t>The Archon</t>
    </r>
    <r>
      <rPr>
        <sz val="10"/>
        <rFont val="Arial"/>
      </rPr>
      <t>, the official tournament tracking system for "Vampire: The Eternal Struggle" ("V:TES"). When your tournament is completed and all information within The Archon has been entered, you should immediately send this entire completed workbook to the V:EKN (the "Vampire: Elder Kindred Network"), which is the Official International Players' Organization for V:TES.  By sending this to the V:EKN, your players' official V:TES ratings will be updated.  See the "</t>
    </r>
    <r>
      <rPr>
        <b/>
        <sz val="10"/>
        <rFont val="Arial"/>
        <family val="2"/>
      </rPr>
      <t>Post-Tournament Procedures</t>
    </r>
    <r>
      <rPr>
        <sz val="10"/>
        <rFont val="Arial"/>
      </rPr>
      <t>" below for submitting the results.</t>
    </r>
  </si>
  <si>
    <t>V1.5e</t>
  </si>
  <si>
    <t>http://www.vekn.net/tournament-rules</t>
  </si>
  <si>
    <t>http://www.vekn.net/rulebook</t>
  </si>
  <si>
    <t>http://www.vekn.net/general-rulings</t>
  </si>
  <si>
    <t>http://www.vekn.net/card-rulings</t>
  </si>
  <si>
    <t>http://www.vekn.net/player-registry</t>
  </si>
  <si>
    <t>http://www.vekn.net/how-to-run-a-v-tes-tournament</t>
  </si>
  <si>
    <r>
      <t xml:space="preserve">The archon is available in </t>
    </r>
    <r>
      <rPr>
        <sz val="10"/>
        <color indexed="10"/>
        <rFont val="Arial"/>
        <family val="2"/>
      </rPr>
      <t>XSLX</t>
    </r>
    <r>
      <rPr>
        <sz val="10"/>
        <color indexed="63"/>
        <rFont val="Arial"/>
        <family val="2"/>
      </rPr>
      <t> and </t>
    </r>
    <r>
      <rPr>
        <sz val="10"/>
        <color indexed="10"/>
        <rFont val="Arial"/>
        <family val="2"/>
      </rPr>
      <t>ODS </t>
    </r>
    <r>
      <rPr>
        <sz val="10"/>
        <color indexed="63"/>
        <rFont val="Arial"/>
        <family val="2"/>
      </rPr>
      <t>format. If you use Microsoft Excel, use the XSLX format; otherwise use the ODS format. Do not save it under another format (eg. If you use the XSLX format, save it only in that format).</t>
    </r>
  </si>
  <si>
    <t>This is freeform text, but is used in other sheets, so please be accurate. The VEKN numbers of the organizer and judges are used for qualification.</t>
  </si>
  <si>
    <t>The Archon is now available in xslx (Microsoft Excel) and ods (Libroffice) formats. The old xls format must not be used anymore. Updated the urls. Fixed reversed predator-prey relationships that are authorized by rules 1 and 6, but that should be more important than rule 8 for instance. This applies to the following 3R+F seatings: 17, 19, 20, 21, 23, 27, 31 players</t>
  </si>
  <si>
    <t>V1.5f</t>
  </si>
  <si>
    <t>Fixed unoptimal seatings introduced in V1.5e due to a flaw in the validation of the new results and some mistakes when reporting the results.</t>
  </si>
  <si>
    <t>V1.5g</t>
  </si>
  <si>
    <r>
      <t>The Archon</t>
    </r>
    <r>
      <rPr>
        <b/>
        <i/>
        <sz val="12"/>
        <color indexed="10"/>
        <rFont val="Times New Roman"/>
        <family val="1"/>
      </rPr>
      <t xml:space="preserve">  (v1.5g)</t>
    </r>
  </si>
  <si>
    <t>http://www.vekn.net/downloads</t>
  </si>
  <si>
    <t>Fixed unoptimal seatings for 2R+F and 3R+F</t>
  </si>
  <si>
    <t>vtesratings@gmail.com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</si>
</sst>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d/\ mmm\ yy"/>
    <numFmt numFmtId="165" formatCode="0;[Red]&quot;DQ&quot;"/>
    <numFmt numFmtId="166" formatCode="hh:mm\ AM/PM"/>
    <numFmt numFmtId="167" formatCode="&quot;GW&quot;;&quot;&quot;;&quot;&quot;"/>
    <numFmt numFmtId="168" formatCode="0;\(0\);&quot;pending&quot;"/>
  </numFmts>
  <fonts count="45" x14ac:knownFonts="1">
    <font>
      <sz val="10"/>
      <name val="Arial"/>
    </font>
    <font>
      <b/>
      <i/>
      <sz val="36"/>
      <color indexed="10"/>
      <name val="Times New Roman"/>
      <family val="1"/>
    </font>
    <font>
      <b/>
      <i/>
      <sz val="12"/>
      <color indexed="10"/>
      <name val="Times New Roman"/>
      <family val="1"/>
    </font>
    <font>
      <sz val="20"/>
      <name val="Arial"/>
      <family val="2"/>
    </font>
    <font>
      <i/>
      <sz val="8"/>
      <name val="Arial"/>
      <family val="2"/>
    </font>
    <font>
      <b/>
      <sz val="8"/>
      <name val="Arial"/>
      <family val="2"/>
    </font>
    <font>
      <sz val="8"/>
      <name val="Arial"/>
      <family val="2"/>
    </font>
    <font>
      <sz val="9"/>
      <name val="Arial"/>
      <family val="2"/>
    </font>
    <font>
      <u/>
      <sz val="9"/>
      <color indexed="12"/>
      <name val="Arial"/>
      <family val="2"/>
    </font>
    <font>
      <u/>
      <sz val="6.2"/>
      <color indexed="12"/>
      <name val="Arial"/>
      <family val="2"/>
    </font>
    <font>
      <b/>
      <sz val="14"/>
      <name val="Arial"/>
      <family val="2"/>
    </font>
    <font>
      <i/>
      <sz val="10"/>
      <name val="Arial"/>
      <family val="2"/>
    </font>
    <font>
      <b/>
      <sz val="10"/>
      <name val="Arial"/>
      <family val="2"/>
    </font>
    <font>
      <b/>
      <u/>
      <sz val="10"/>
      <name val="Arial"/>
      <family val="2"/>
    </font>
    <font>
      <u/>
      <sz val="10"/>
      <color indexed="12"/>
      <name val="Arial"/>
      <family val="2"/>
    </font>
    <font>
      <sz val="8"/>
      <color indexed="8"/>
      <name val="Times New Roman"/>
      <family val="1"/>
    </font>
    <font>
      <b/>
      <i/>
      <sz val="10"/>
      <name val="Arial"/>
      <family val="2"/>
    </font>
    <font>
      <sz val="10"/>
      <color indexed="10"/>
      <name val="Arial"/>
      <family val="2"/>
    </font>
    <font>
      <b/>
      <i/>
      <u/>
      <sz val="20"/>
      <name val="Arial"/>
      <family val="2"/>
    </font>
    <font>
      <sz val="12"/>
      <name val="Arial"/>
      <family val="2"/>
    </font>
    <font>
      <b/>
      <sz val="8"/>
      <color indexed="8"/>
      <name val="Times New Roman"/>
      <family val="1"/>
    </font>
    <font>
      <b/>
      <sz val="16"/>
      <name val="Arial"/>
      <family val="2"/>
    </font>
    <font>
      <b/>
      <u/>
      <sz val="14"/>
      <name val="Arial"/>
      <family val="2"/>
    </font>
    <font>
      <i/>
      <sz val="12"/>
      <name val="Arial"/>
      <family val="2"/>
    </font>
    <font>
      <b/>
      <sz val="12"/>
      <name val="Arial"/>
      <family val="2"/>
    </font>
    <font>
      <b/>
      <sz val="9"/>
      <name val="Arial"/>
      <family val="2"/>
    </font>
    <font>
      <b/>
      <sz val="8"/>
      <color indexed="10"/>
      <name val="Times New Roman"/>
      <family val="1"/>
    </font>
    <font>
      <sz val="8"/>
      <color indexed="10"/>
      <name val="Times New Roman"/>
      <family val="1"/>
    </font>
    <font>
      <sz val="8"/>
      <color indexed="50"/>
      <name val="Times New Roman"/>
      <family val="1"/>
    </font>
    <font>
      <b/>
      <sz val="10"/>
      <color indexed="10"/>
      <name val="Arial"/>
      <family val="2"/>
    </font>
    <font>
      <b/>
      <i/>
      <sz val="14"/>
      <name val="Arial"/>
      <family val="2"/>
    </font>
    <font>
      <sz val="16"/>
      <name val="Arial"/>
      <family val="2"/>
    </font>
    <font>
      <b/>
      <i/>
      <sz val="12"/>
      <name val="Arial"/>
      <family val="2"/>
    </font>
    <font>
      <b/>
      <i/>
      <sz val="9"/>
      <name val="Arial"/>
      <family val="2"/>
    </font>
    <font>
      <b/>
      <i/>
      <u/>
      <sz val="20"/>
      <name val="Times New Roman"/>
      <family val="1"/>
    </font>
    <font>
      <b/>
      <i/>
      <sz val="20"/>
      <name val="Times New Roman"/>
      <family val="1"/>
    </font>
    <font>
      <sz val="10"/>
      <name val="Arial"/>
      <family val="2"/>
    </font>
    <font>
      <sz val="10"/>
      <name val="Arial"/>
      <family val="2"/>
    </font>
    <font>
      <i/>
      <sz val="10"/>
      <name val="Arial"/>
      <family val="2"/>
    </font>
    <font>
      <b/>
      <sz val="10"/>
      <name val="Arial"/>
      <family val="2"/>
    </font>
    <font>
      <u/>
      <sz val="12"/>
      <color indexed="12"/>
      <name val="Arial"/>
      <family val="2"/>
    </font>
    <font>
      <sz val="10"/>
      <color indexed="63"/>
      <name val="Arial"/>
      <family val="2"/>
    </font>
    <font>
      <sz val="10"/>
      <color rgb="FFFF0000"/>
      <name val="Arial"/>
      <family val="2"/>
    </font>
    <font>
      <u/>
      <sz val="10"/>
      <color theme="10"/>
      <name val="Arial"/>
      <family val="2"/>
    </font>
    <font>
      <b/>
      <sz val="10"/>
      <color rgb="FF222222"/>
      <name val="Arial"/>
      <family val="2"/>
    </font>
  </fonts>
  <fills count="7">
    <fill>
      <patternFill patternType="none"/>
    </fill>
    <fill>
      <patternFill patternType="gray125"/>
    </fill>
    <fill>
      <patternFill patternType="solid">
        <fgColor indexed="9"/>
        <bgColor indexed="26"/>
      </patternFill>
    </fill>
    <fill>
      <patternFill patternType="solid">
        <fgColor indexed="44"/>
        <bgColor indexed="31"/>
      </patternFill>
    </fill>
    <fill>
      <patternFill patternType="solid">
        <fgColor indexed="9"/>
        <bgColor indexed="64"/>
      </patternFill>
    </fill>
    <fill>
      <patternFill patternType="solid">
        <fgColor theme="0" tint="-0.14999847407452621"/>
        <bgColor indexed="26"/>
      </patternFill>
    </fill>
    <fill>
      <patternFill patternType="solid">
        <fgColor theme="0" tint="-0.14999847407452621"/>
        <bgColor indexed="31"/>
      </patternFill>
    </fill>
  </fills>
  <borders count="112">
    <border>
      <left/>
      <right/>
      <top/>
      <bottom/>
      <diagonal/>
    </border>
    <border>
      <left style="thick">
        <color indexed="8"/>
      </left>
      <right/>
      <top style="thick">
        <color indexed="8"/>
      </top>
      <bottom/>
      <diagonal/>
    </border>
    <border>
      <left style="thick">
        <color indexed="8"/>
      </left>
      <right/>
      <top/>
      <bottom/>
      <diagonal/>
    </border>
    <border>
      <left style="thick">
        <color indexed="8"/>
      </left>
      <right/>
      <top/>
      <bottom style="thick">
        <color indexed="8"/>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ck">
        <color indexed="8"/>
      </left>
      <right style="thick">
        <color indexed="8"/>
      </right>
      <top style="thick">
        <color indexed="8"/>
      </top>
      <bottom/>
      <diagonal/>
    </border>
    <border>
      <left/>
      <right/>
      <top style="thick">
        <color indexed="8"/>
      </top>
      <bottom/>
      <diagonal/>
    </border>
    <border>
      <left/>
      <right style="thick">
        <color indexed="8"/>
      </right>
      <top style="thick">
        <color indexed="8"/>
      </top>
      <bottom style="thin">
        <color indexed="8"/>
      </bottom>
      <diagonal/>
    </border>
    <border>
      <left style="thin">
        <color indexed="8"/>
      </left>
      <right/>
      <top style="thick">
        <color indexed="8"/>
      </top>
      <bottom/>
      <diagonal/>
    </border>
    <border>
      <left style="thin">
        <color indexed="8"/>
      </left>
      <right style="thick">
        <color indexed="8"/>
      </right>
      <top style="thick">
        <color indexed="8"/>
      </top>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thick">
        <color indexed="8"/>
      </left>
      <right style="thick">
        <color indexed="8"/>
      </right>
      <top/>
      <bottom/>
      <diagonal/>
    </border>
    <border>
      <left style="thick">
        <color indexed="8"/>
      </left>
      <right style="thick">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n">
        <color indexed="8"/>
      </left>
      <right/>
      <top/>
      <bottom style="thick">
        <color indexed="8"/>
      </bottom>
      <diagonal/>
    </border>
    <border>
      <left/>
      <right style="thick">
        <color indexed="8"/>
      </right>
      <top/>
      <bottom style="thick">
        <color indexed="8"/>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ck">
        <color indexed="8"/>
      </right>
      <top style="thick">
        <color indexed="8"/>
      </top>
      <bottom style="thin">
        <color indexed="8"/>
      </bottom>
      <diagonal/>
    </border>
    <border>
      <left/>
      <right style="thin">
        <color indexed="8"/>
      </right>
      <top style="thick">
        <color indexed="8"/>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ck">
        <color indexed="8"/>
      </right>
      <top style="thin">
        <color indexed="8"/>
      </top>
      <bottom style="thin">
        <color indexed="8"/>
      </bottom>
      <diagonal/>
    </border>
    <border>
      <left/>
      <right style="thin">
        <color indexed="8"/>
      </right>
      <top style="thin">
        <color indexed="8"/>
      </top>
      <bottom style="thin">
        <color indexed="8"/>
      </bottom>
      <diagonal/>
    </border>
    <border>
      <left/>
      <right style="thick">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ck">
        <color indexed="8"/>
      </left>
      <right style="thick">
        <color indexed="8"/>
      </right>
      <top style="thin">
        <color indexed="8"/>
      </top>
      <bottom style="thick">
        <color indexed="8"/>
      </bottom>
      <diagonal/>
    </border>
    <border>
      <left/>
      <right style="thick">
        <color indexed="8"/>
      </right>
      <top style="thin">
        <color indexed="8"/>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ck">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right style="thick">
        <color indexed="8"/>
      </right>
      <top style="thick">
        <color indexed="8"/>
      </top>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style="thin">
        <color indexed="8"/>
      </left>
      <right style="thick">
        <color indexed="8"/>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top style="thick">
        <color indexed="8"/>
      </top>
      <bottom style="thin">
        <color indexed="8"/>
      </bottom>
      <diagonal/>
    </border>
    <border>
      <left/>
      <right/>
      <top style="thick">
        <color indexed="8"/>
      </top>
      <bottom style="thin">
        <color indexed="8"/>
      </bottom>
      <diagonal/>
    </border>
    <border>
      <left/>
      <right style="thin">
        <color indexed="8"/>
      </right>
      <top style="thick">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right/>
      <top/>
      <bottom style="thick">
        <color indexed="8"/>
      </bottom>
      <diagonal/>
    </border>
    <border>
      <left/>
      <right/>
      <top/>
      <bottom style="thin">
        <color indexed="8"/>
      </bottom>
      <diagonal/>
    </border>
    <border>
      <left style="double">
        <color indexed="8"/>
      </left>
      <right/>
      <top style="medium">
        <color indexed="8"/>
      </top>
      <bottom style="thin">
        <color indexed="8"/>
      </bottom>
      <diagonal/>
    </border>
    <border>
      <left/>
      <right/>
      <top style="medium">
        <color indexed="8"/>
      </top>
      <bottom style="thin">
        <color indexed="8"/>
      </bottom>
      <diagonal/>
    </border>
    <border>
      <left/>
      <right style="double">
        <color indexed="8"/>
      </right>
      <top style="medium">
        <color indexed="8"/>
      </top>
      <bottom style="thin">
        <color indexed="8"/>
      </bottom>
      <diagonal/>
    </border>
    <border>
      <left style="double">
        <color indexed="8"/>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style="medium">
        <color indexed="8"/>
      </bottom>
      <diagonal/>
    </border>
    <border>
      <left/>
      <right/>
      <top style="thin">
        <color indexed="8"/>
      </top>
      <bottom style="medium">
        <color indexed="8"/>
      </bottom>
      <diagonal/>
    </border>
    <border>
      <left/>
      <right style="double">
        <color indexed="8"/>
      </right>
      <top style="thin">
        <color indexed="8"/>
      </top>
      <bottom style="medium">
        <color indexed="8"/>
      </bottom>
      <diagonal/>
    </border>
    <border>
      <left style="double">
        <color indexed="8"/>
      </left>
      <right style="double">
        <color indexed="8"/>
      </right>
      <top/>
      <bottom/>
      <diagonal/>
    </border>
    <border>
      <left style="double">
        <color indexed="8"/>
      </left>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ck">
        <color indexed="8"/>
      </left>
      <right style="thick">
        <color indexed="8"/>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8"/>
      </right>
      <top/>
      <bottom style="thin">
        <color indexed="8"/>
      </bottom>
      <diagonal/>
    </border>
    <border>
      <left style="thin">
        <color indexed="64"/>
      </left>
      <right style="thick">
        <color indexed="8"/>
      </right>
      <top/>
      <bottom style="thick">
        <color indexed="8"/>
      </bottom>
      <diagonal/>
    </border>
    <border>
      <left style="thin">
        <color indexed="64"/>
      </left>
      <right style="thick">
        <color indexed="8"/>
      </right>
      <top style="thick">
        <color indexed="8"/>
      </top>
      <bottom style="thin">
        <color indexed="8"/>
      </bottom>
      <diagonal/>
    </border>
    <border>
      <left/>
      <right/>
      <top style="thin">
        <color indexed="8"/>
      </top>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double">
        <color indexed="64"/>
      </right>
      <top style="thin">
        <color indexed="64"/>
      </top>
      <bottom style="thin">
        <color indexed="64"/>
      </bottom>
      <diagonal/>
    </border>
    <border>
      <left style="double">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double">
        <color indexed="64"/>
      </right>
      <top style="medium">
        <color indexed="64"/>
      </top>
      <bottom style="thin">
        <color indexed="64"/>
      </bottom>
      <diagonal/>
    </border>
    <border>
      <left style="double">
        <color indexed="64"/>
      </left>
      <right style="thin">
        <color theme="0"/>
      </right>
      <top style="thin">
        <color indexed="64"/>
      </top>
      <bottom style="medium">
        <color indexed="64"/>
      </bottom>
      <diagonal/>
    </border>
    <border>
      <left style="thin">
        <color theme="0"/>
      </left>
      <right style="thin">
        <color theme="0"/>
      </right>
      <top style="thin">
        <color indexed="64"/>
      </top>
      <bottom style="medium">
        <color indexed="64"/>
      </bottom>
      <diagonal/>
    </border>
    <border>
      <left style="thin">
        <color theme="0"/>
      </left>
      <right style="double">
        <color indexed="64"/>
      </right>
      <top style="thin">
        <color indexed="64"/>
      </top>
      <bottom style="medium">
        <color indexed="64"/>
      </bottom>
      <diagonal/>
    </border>
    <border>
      <left/>
      <right/>
      <top style="thin">
        <color theme="0"/>
      </top>
      <bottom style="thin">
        <color theme="0"/>
      </bottom>
      <diagonal/>
    </border>
    <border>
      <left style="double">
        <color indexed="64"/>
      </left>
      <right style="thin">
        <color theme="0"/>
      </right>
      <top style="thin">
        <color indexed="64"/>
      </top>
      <bottom style="thin">
        <color indexed="64"/>
      </bottom>
      <diagonal/>
    </border>
    <border>
      <left/>
      <right style="thin">
        <color theme="0"/>
      </right>
      <top style="medium">
        <color indexed="64"/>
      </top>
      <bottom style="thin">
        <color indexed="64"/>
      </bottom>
      <diagonal/>
    </border>
    <border>
      <left/>
      <right style="thin">
        <color theme="0"/>
      </right>
      <top style="thin">
        <color indexed="64"/>
      </top>
      <bottom style="medium">
        <color indexed="64"/>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double">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double">
        <color indexed="64"/>
      </right>
      <top style="medium">
        <color indexed="64"/>
      </top>
      <bottom style="medium">
        <color indexed="64"/>
      </bottom>
      <diagonal/>
    </border>
    <border>
      <left/>
      <right/>
      <top style="thin">
        <color theme="0"/>
      </top>
      <bottom/>
      <diagonal/>
    </border>
  </borders>
  <cellStyleXfs count="2">
    <xf numFmtId="0" fontId="0" fillId="0" borderId="0"/>
    <xf numFmtId="0" fontId="9" fillId="0" borderId="0" applyNumberFormat="0" applyFill="0" applyBorder="0" applyAlignment="0" applyProtection="0"/>
  </cellStyleXfs>
  <cellXfs count="592">
    <xf numFmtId="0" fontId="0" fillId="0" borderId="0" xfId="0"/>
    <xf numFmtId="0" fontId="0" fillId="2" borderId="0" xfId="0" applyFill="1" applyAlignment="1">
      <alignment horizontal="left" vertical="top"/>
    </xf>
    <xf numFmtId="0" fontId="0" fillId="2" borderId="0" xfId="0" applyFill="1" applyAlignment="1">
      <alignment vertical="top"/>
    </xf>
    <xf numFmtId="0" fontId="0" fillId="2" borderId="0" xfId="0" applyFill="1" applyAlignment="1">
      <alignment vertical="top" wrapText="1"/>
    </xf>
    <xf numFmtId="0" fontId="1" fillId="2" borderId="0" xfId="0" applyFont="1" applyFill="1" applyBorder="1" applyAlignment="1">
      <alignment horizontal="left" vertical="top"/>
    </xf>
    <xf numFmtId="0" fontId="3" fillId="2" borderId="0" xfId="0" applyFont="1" applyFill="1" applyAlignment="1">
      <alignment vertical="top"/>
    </xf>
    <xf numFmtId="0" fontId="3" fillId="2" borderId="0" xfId="0" applyFont="1" applyFill="1" applyAlignment="1">
      <alignment vertical="top" wrapText="1"/>
    </xf>
    <xf numFmtId="0" fontId="4" fillId="2" borderId="0" xfId="0" applyFont="1" applyFill="1" applyAlignment="1">
      <alignment vertical="top"/>
    </xf>
    <xf numFmtId="0" fontId="5" fillId="2" borderId="0" xfId="0" applyFont="1" applyFill="1" applyAlignment="1">
      <alignment horizontal="left" vertical="top"/>
    </xf>
    <xf numFmtId="0" fontId="6" fillId="2" borderId="0" xfId="0"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8" fillId="2" borderId="0" xfId="1" applyNumberFormat="1" applyFont="1" applyFill="1" applyBorder="1" applyAlignment="1" applyProtection="1">
      <alignment horizontal="left" vertical="top"/>
    </xf>
    <xf numFmtId="0" fontId="6" fillId="2" borderId="0" xfId="0" applyFont="1" applyFill="1" applyAlignment="1">
      <alignment horizontal="left" vertical="top"/>
    </xf>
    <xf numFmtId="0" fontId="10" fillId="2" borderId="0" xfId="0" applyFont="1" applyFill="1" applyAlignment="1">
      <alignment horizontal="left" vertical="top"/>
    </xf>
    <xf numFmtId="0" fontId="11" fillId="2" borderId="0" xfId="0" applyFont="1" applyFill="1" applyAlignment="1">
      <alignment vertical="top"/>
    </xf>
    <xf numFmtId="0" fontId="11" fillId="2" borderId="0" xfId="0" applyFont="1" applyFill="1" applyAlignment="1">
      <alignment vertical="top" wrapText="1"/>
    </xf>
    <xf numFmtId="0" fontId="12" fillId="2" borderId="0" xfId="0" applyFont="1" applyFill="1" applyAlignment="1">
      <alignment horizontal="left" vertical="top"/>
    </xf>
    <xf numFmtId="0" fontId="13" fillId="2" borderId="0" xfId="0" applyFont="1" applyFill="1" applyAlignment="1">
      <alignment horizontal="left" vertical="top"/>
    </xf>
    <xf numFmtId="0" fontId="0" fillId="2" borderId="0" xfId="0" applyFont="1" applyFill="1" applyAlignment="1">
      <alignment horizontal="left" vertical="top"/>
    </xf>
    <xf numFmtId="0" fontId="0" fillId="2" borderId="0" xfId="0" applyFont="1" applyFill="1" applyAlignment="1">
      <alignment vertical="top"/>
    </xf>
    <xf numFmtId="0" fontId="0" fillId="2" borderId="0" xfId="0" applyFont="1" applyFill="1" applyAlignment="1">
      <alignment vertical="top" wrapText="1"/>
    </xf>
    <xf numFmtId="1" fontId="0" fillId="2" borderId="0" xfId="0" applyNumberFormat="1" applyFill="1" applyAlignment="1">
      <alignment horizontal="left" vertical="top"/>
    </xf>
    <xf numFmtId="0" fontId="0" fillId="2" borderId="0" xfId="0" applyFont="1" applyFill="1" applyAlignment="1">
      <alignment horizontal="right" vertical="top"/>
    </xf>
    <xf numFmtId="0" fontId="12" fillId="2" borderId="0" xfId="0" applyFont="1" applyFill="1" applyAlignment="1">
      <alignment vertical="top"/>
    </xf>
    <xf numFmtId="1" fontId="13" fillId="2" borderId="0" xfId="0" applyNumberFormat="1" applyFont="1" applyFill="1" applyAlignment="1">
      <alignment horizontal="left" vertical="top"/>
    </xf>
    <xf numFmtId="0" fontId="16" fillId="2" borderId="0" xfId="0" applyFont="1" applyFill="1" applyAlignment="1">
      <alignment vertical="top" wrapText="1"/>
    </xf>
    <xf numFmtId="0" fontId="0" fillId="2" borderId="0" xfId="0" applyFill="1"/>
    <xf numFmtId="0" fontId="18" fillId="2" borderId="0" xfId="0" applyFont="1" applyFill="1"/>
    <xf numFmtId="0" fontId="0" fillId="2" borderId="0" xfId="0" applyFont="1" applyFill="1"/>
    <xf numFmtId="0" fontId="19" fillId="2" borderId="0" xfId="0" applyFont="1" applyFill="1"/>
    <xf numFmtId="0" fontId="19" fillId="2" borderId="0" xfId="0" applyFont="1" applyFill="1" applyAlignment="1">
      <alignment horizontal="center"/>
    </xf>
    <xf numFmtId="0" fontId="12" fillId="2" borderId="1" xfId="0" applyFont="1" applyFill="1" applyBorder="1"/>
    <xf numFmtId="0" fontId="12" fillId="3" borderId="2" xfId="0" applyFont="1" applyFill="1" applyBorder="1"/>
    <xf numFmtId="0" fontId="0" fillId="2" borderId="2" xfId="0" applyFont="1" applyFill="1" applyBorder="1"/>
    <xf numFmtId="0" fontId="12" fillId="2" borderId="2" xfId="0" applyFont="1" applyFill="1" applyBorder="1"/>
    <xf numFmtId="0" fontId="0" fillId="3" borderId="2" xfId="0" applyFont="1" applyFill="1" applyBorder="1"/>
    <xf numFmtId="0" fontId="12" fillId="3" borderId="3" xfId="0" applyFont="1" applyFill="1" applyBorder="1"/>
    <xf numFmtId="0" fontId="0" fillId="0" borderId="0" xfId="0" applyProtection="1"/>
    <xf numFmtId="0" fontId="0" fillId="0" borderId="0" xfId="0" applyAlignment="1" applyProtection="1">
      <alignment horizontal="left"/>
    </xf>
    <xf numFmtId="0" fontId="0" fillId="2" borderId="0" xfId="0" applyFill="1" applyProtection="1"/>
    <xf numFmtId="0" fontId="0" fillId="2" borderId="0" xfId="0" applyFill="1" applyAlignment="1" applyProtection="1">
      <alignment horizontal="center"/>
    </xf>
    <xf numFmtId="165" fontId="12" fillId="2" borderId="0" xfId="0" applyNumberFormat="1" applyFont="1" applyFill="1" applyAlignment="1" applyProtection="1">
      <alignment horizontal="center"/>
    </xf>
    <xf numFmtId="1" fontId="12" fillId="2" borderId="0" xfId="0" applyNumberFormat="1" applyFont="1" applyFill="1" applyAlignment="1" applyProtection="1">
      <alignment horizontal="center"/>
    </xf>
    <xf numFmtId="0" fontId="18" fillId="2" borderId="0" xfId="0" applyFont="1" applyFill="1" applyProtection="1"/>
    <xf numFmtId="0" fontId="21" fillId="2" borderId="0" xfId="0" applyFont="1" applyFill="1" applyProtection="1"/>
    <xf numFmtId="0" fontId="21" fillId="2" borderId="0" xfId="0" applyFont="1" applyFill="1" applyAlignment="1" applyProtection="1">
      <alignment horizontal="left"/>
    </xf>
    <xf numFmtId="0" fontId="0" fillId="2" borderId="0" xfId="0" applyFont="1" applyFill="1" applyProtection="1"/>
    <xf numFmtId="0" fontId="0" fillId="2" borderId="0" xfId="0" applyFont="1" applyFill="1" applyAlignment="1" applyProtection="1">
      <alignment horizontal="center"/>
    </xf>
    <xf numFmtId="0" fontId="19" fillId="2" borderId="0" xfId="0" applyFont="1" applyFill="1" applyProtection="1"/>
    <xf numFmtId="0" fontId="19" fillId="2" borderId="0" xfId="0" applyFont="1" applyFill="1" applyAlignment="1" applyProtection="1">
      <alignment horizontal="left"/>
    </xf>
    <xf numFmtId="0" fontId="19" fillId="2" borderId="0" xfId="0" applyFont="1" applyFill="1" applyAlignment="1" applyProtection="1">
      <alignment horizontal="center"/>
    </xf>
    <xf numFmtId="0" fontId="0" fillId="2" borderId="0" xfId="0" applyFont="1" applyFill="1" applyBorder="1" applyAlignment="1" applyProtection="1">
      <alignment vertical="top"/>
    </xf>
    <xf numFmtId="0" fontId="22" fillId="2" borderId="0" xfId="0" applyFont="1" applyFill="1" applyProtection="1"/>
    <xf numFmtId="1" fontId="23" fillId="2" borderId="0" xfId="0" applyNumberFormat="1" applyFont="1" applyFill="1" applyAlignment="1" applyProtection="1">
      <alignment horizontal="right"/>
    </xf>
    <xf numFmtId="0" fontId="23" fillId="2" borderId="0" xfId="0" applyFont="1" applyFill="1" applyProtection="1"/>
    <xf numFmtId="0" fontId="0" fillId="2" borderId="0" xfId="0" applyFill="1" applyAlignment="1" applyProtection="1">
      <alignment horizontal="left"/>
    </xf>
    <xf numFmtId="0" fontId="24" fillId="2" borderId="4" xfId="0" applyFont="1" applyFill="1" applyBorder="1" applyProtection="1"/>
    <xf numFmtId="0" fontId="24" fillId="2" borderId="5" xfId="0" applyFont="1" applyFill="1" applyBorder="1" applyProtection="1"/>
    <xf numFmtId="0" fontId="24" fillId="2" borderId="5" xfId="0" applyFont="1" applyFill="1" applyBorder="1" applyAlignment="1" applyProtection="1">
      <alignment horizontal="left"/>
    </xf>
    <xf numFmtId="0" fontId="24" fillId="2" borderId="6" xfId="0" applyFont="1" applyFill="1" applyBorder="1" applyProtection="1"/>
    <xf numFmtId="0" fontId="12" fillId="2" borderId="6" xfId="0" applyFont="1" applyFill="1" applyBorder="1" applyAlignment="1" applyProtection="1">
      <alignment horizontal="center"/>
    </xf>
    <xf numFmtId="0" fontId="24" fillId="2" borderId="7" xfId="0" applyFont="1" applyFill="1" applyBorder="1" applyAlignment="1" applyProtection="1">
      <alignment horizontal="left"/>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xf>
    <xf numFmtId="165" fontId="12" fillId="2" borderId="7" xfId="0" applyNumberFormat="1" applyFont="1" applyFill="1" applyBorder="1" applyAlignment="1" applyProtection="1">
      <alignment horizontal="center"/>
    </xf>
    <xf numFmtId="165" fontId="12" fillId="2" borderId="9" xfId="0" applyNumberFormat="1" applyFont="1" applyFill="1" applyBorder="1" applyAlignment="1" applyProtection="1">
      <alignment horizontal="center"/>
    </xf>
    <xf numFmtId="0" fontId="12" fillId="2" borderId="5" xfId="0" applyFont="1" applyFill="1" applyBorder="1" applyAlignment="1" applyProtection="1">
      <alignment horizontal="center"/>
    </xf>
    <xf numFmtId="0" fontId="25" fillId="2" borderId="10" xfId="0" applyFont="1" applyFill="1" applyBorder="1" applyAlignment="1" applyProtection="1">
      <alignment horizontal="center"/>
    </xf>
    <xf numFmtId="0" fontId="12" fillId="2" borderId="0" xfId="0" applyFont="1" applyFill="1" applyProtection="1"/>
    <xf numFmtId="1" fontId="12" fillId="2" borderId="0" xfId="0" applyNumberFormat="1" applyFont="1" applyFill="1" applyAlignment="1" applyProtection="1">
      <alignment wrapText="1"/>
    </xf>
    <xf numFmtId="1" fontId="25" fillId="2" borderId="10" xfId="0" applyNumberFormat="1" applyFont="1" applyFill="1" applyBorder="1" applyAlignment="1" applyProtection="1">
      <alignment horizontal="center"/>
    </xf>
    <xf numFmtId="0" fontId="24" fillId="2" borderId="0" xfId="0" applyFont="1" applyFill="1" applyProtection="1"/>
    <xf numFmtId="0" fontId="24" fillId="2" borderId="11" xfId="0" applyFont="1" applyFill="1" applyBorder="1" applyAlignment="1" applyProtection="1">
      <alignment horizontal="left" wrapText="1"/>
    </xf>
    <xf numFmtId="0" fontId="24" fillId="2" borderId="12" xfId="0" applyFont="1" applyFill="1" applyBorder="1" applyAlignment="1" applyProtection="1">
      <alignment wrapText="1"/>
    </xf>
    <xf numFmtId="0" fontId="24" fillId="2" borderId="13" xfId="0" applyFont="1" applyFill="1" applyBorder="1" applyAlignment="1" applyProtection="1">
      <alignment horizontal="left" wrapText="1"/>
    </xf>
    <xf numFmtId="0" fontId="24" fillId="2" borderId="14" xfId="0" applyFont="1" applyFill="1" applyBorder="1" applyAlignment="1" applyProtection="1">
      <alignment wrapText="1"/>
    </xf>
    <xf numFmtId="0" fontId="12" fillId="2" borderId="15" xfId="0" applyFont="1" applyFill="1" applyBorder="1" applyAlignment="1" applyProtection="1">
      <alignment horizontal="center" wrapText="1"/>
    </xf>
    <xf numFmtId="0" fontId="12" fillId="0" borderId="16" xfId="0" applyFont="1" applyBorder="1" applyAlignment="1" applyProtection="1">
      <alignment horizontal="center"/>
    </xf>
    <xf numFmtId="0" fontId="12" fillId="0" borderId="17" xfId="0" applyFont="1" applyBorder="1" applyAlignment="1" applyProtection="1">
      <alignment horizontal="center"/>
    </xf>
    <xf numFmtId="0" fontId="12" fillId="0" borderId="18" xfId="0" applyFont="1" applyBorder="1" applyAlignment="1" applyProtection="1">
      <alignment horizontal="center"/>
    </xf>
    <xf numFmtId="165" fontId="12" fillId="0" borderId="19" xfId="0" applyNumberFormat="1" applyFont="1" applyBorder="1" applyAlignment="1" applyProtection="1">
      <alignment horizontal="center"/>
    </xf>
    <xf numFmtId="0" fontId="12" fillId="0" borderId="12" xfId="0" applyFont="1" applyBorder="1" applyAlignment="1" applyProtection="1">
      <alignment horizontal="center"/>
    </xf>
    <xf numFmtId="0" fontId="25" fillId="2" borderId="20" xfId="0" applyFont="1" applyFill="1" applyBorder="1" applyAlignment="1" applyProtection="1">
      <alignment horizontal="center"/>
    </xf>
    <xf numFmtId="0" fontId="12" fillId="2" borderId="0" xfId="0" applyFont="1" applyFill="1" applyAlignment="1" applyProtection="1">
      <alignment wrapText="1"/>
    </xf>
    <xf numFmtId="1" fontId="25" fillId="2" borderId="20" xfId="0" applyNumberFormat="1" applyFont="1" applyFill="1" applyBorder="1" applyAlignment="1" applyProtection="1">
      <alignment horizontal="center"/>
    </xf>
    <xf numFmtId="0" fontId="24" fillId="2" borderId="0" xfId="0" applyFont="1" applyFill="1" applyAlignment="1" applyProtection="1">
      <alignment wrapText="1"/>
    </xf>
    <xf numFmtId="0" fontId="0" fillId="3" borderId="21" xfId="0" applyFill="1" applyBorder="1" applyProtection="1">
      <protection locked="0"/>
    </xf>
    <xf numFmtId="0" fontId="0" fillId="3" borderId="22" xfId="0" applyFont="1" applyFill="1" applyBorder="1" applyProtection="1">
      <protection locked="0"/>
    </xf>
    <xf numFmtId="0" fontId="0" fillId="3" borderId="23" xfId="0" applyFill="1" applyBorder="1" applyAlignment="1" applyProtection="1">
      <alignment horizontal="right"/>
      <protection locked="0"/>
    </xf>
    <xf numFmtId="1" fontId="0" fillId="3" borderId="24" xfId="0" applyNumberFormat="1" applyFill="1" applyBorder="1" applyAlignment="1" applyProtection="1">
      <alignment horizontal="right"/>
    </xf>
    <xf numFmtId="0" fontId="29" fillId="3" borderId="21" xfId="0" applyNumberFormat="1" applyFont="1" applyFill="1" applyBorder="1" applyAlignment="1" applyProtection="1">
      <alignment horizontal="center"/>
      <protection locked="0"/>
    </xf>
    <xf numFmtId="0" fontId="0" fillId="3" borderId="22" xfId="0" applyFill="1" applyBorder="1" applyProtection="1"/>
    <xf numFmtId="0" fontId="0" fillId="3" borderId="25" xfId="0" applyFill="1" applyBorder="1" applyProtection="1"/>
    <xf numFmtId="0" fontId="0" fillId="3" borderId="25" xfId="0" applyNumberFormat="1" applyFill="1" applyBorder="1" applyProtection="1"/>
    <xf numFmtId="1" fontId="0" fillId="3" borderId="22" xfId="0" applyNumberFormat="1" applyFill="1" applyBorder="1" applyAlignment="1" applyProtection="1">
      <alignment horizontal="right"/>
    </xf>
    <xf numFmtId="1" fontId="0" fillId="3" borderId="22" xfId="0" applyNumberFormat="1" applyFill="1" applyBorder="1" applyAlignment="1" applyProtection="1">
      <alignment horizontal="right"/>
      <protection locked="0"/>
    </xf>
    <xf numFmtId="1" fontId="0" fillId="3" borderId="8" xfId="0" applyNumberFormat="1" applyFill="1" applyBorder="1" applyAlignment="1" applyProtection="1">
      <alignment horizontal="right"/>
    </xf>
    <xf numFmtId="0" fontId="0" fillId="0" borderId="26" xfId="0" applyBorder="1" applyProtection="1">
      <protection locked="0"/>
    </xf>
    <xf numFmtId="0" fontId="0" fillId="0" borderId="27" xfId="0" applyFont="1" applyBorder="1" applyProtection="1">
      <protection locked="0"/>
    </xf>
    <xf numFmtId="0" fontId="0" fillId="0" borderId="28" xfId="0" applyBorder="1" applyAlignment="1" applyProtection="1">
      <alignment horizontal="right"/>
      <protection locked="0"/>
    </xf>
    <xf numFmtId="0" fontId="0" fillId="0" borderId="29" xfId="0" applyBorder="1" applyAlignment="1" applyProtection="1">
      <alignment horizontal="right"/>
    </xf>
    <xf numFmtId="0" fontId="29" fillId="0" borderId="26" xfId="0" applyNumberFormat="1" applyFont="1" applyBorder="1" applyAlignment="1" applyProtection="1">
      <alignment horizontal="center"/>
      <protection locked="0"/>
    </xf>
    <xf numFmtId="0" fontId="0" fillId="0" borderId="30" xfId="0" applyBorder="1" applyProtection="1"/>
    <xf numFmtId="0" fontId="0" fillId="0" borderId="27" xfId="0" applyBorder="1" applyProtection="1"/>
    <xf numFmtId="0" fontId="0" fillId="0" borderId="30" xfId="0" applyNumberFormat="1" applyBorder="1" applyProtection="1"/>
    <xf numFmtId="0" fontId="0" fillId="0" borderId="27" xfId="0" applyBorder="1" applyAlignment="1" applyProtection="1">
      <alignment horizontal="right"/>
    </xf>
    <xf numFmtId="0" fontId="0" fillId="0" borderId="27" xfId="0" applyBorder="1" applyAlignment="1" applyProtection="1">
      <alignment horizontal="right"/>
      <protection locked="0"/>
    </xf>
    <xf numFmtId="0" fontId="0" fillId="0" borderId="31" xfId="0" applyBorder="1" applyAlignment="1" applyProtection="1">
      <alignment horizontal="right"/>
    </xf>
    <xf numFmtId="1" fontId="0" fillId="0" borderId="31" xfId="0" applyNumberFormat="1" applyBorder="1" applyAlignment="1" applyProtection="1">
      <alignment horizontal="right"/>
    </xf>
    <xf numFmtId="0" fontId="0" fillId="3" borderId="26" xfId="0" applyFill="1" applyBorder="1" applyProtection="1">
      <protection locked="0"/>
    </xf>
    <xf numFmtId="0" fontId="0" fillId="3" borderId="27" xfId="0" applyFont="1" applyFill="1" applyBorder="1" applyProtection="1">
      <protection locked="0"/>
    </xf>
    <xf numFmtId="0" fontId="0" fillId="3" borderId="28" xfId="0" applyFill="1" applyBorder="1" applyAlignment="1" applyProtection="1">
      <alignment horizontal="right"/>
      <protection locked="0"/>
    </xf>
    <xf numFmtId="0" fontId="0" fillId="3" borderId="29" xfId="0" applyFill="1" applyBorder="1" applyAlignment="1" applyProtection="1">
      <alignment horizontal="right"/>
    </xf>
    <xf numFmtId="0" fontId="29" fillId="3" borderId="26" xfId="0" applyNumberFormat="1" applyFont="1" applyFill="1" applyBorder="1" applyAlignment="1" applyProtection="1">
      <alignment horizontal="center"/>
      <protection locked="0"/>
    </xf>
    <xf numFmtId="0" fontId="0" fillId="3" borderId="30" xfId="0" applyFill="1" applyBorder="1" applyProtection="1"/>
    <xf numFmtId="0" fontId="0" fillId="3" borderId="27" xfId="0" applyFill="1" applyBorder="1" applyProtection="1"/>
    <xf numFmtId="0" fontId="0" fillId="3" borderId="30" xfId="0" applyNumberFormat="1" applyFill="1" applyBorder="1" applyProtection="1"/>
    <xf numFmtId="0" fontId="0" fillId="3" borderId="27" xfId="0" applyFill="1" applyBorder="1" applyAlignment="1" applyProtection="1">
      <alignment horizontal="right"/>
    </xf>
    <xf numFmtId="0" fontId="0" fillId="3" borderId="27" xfId="0" applyFill="1" applyBorder="1" applyAlignment="1" applyProtection="1">
      <alignment horizontal="right"/>
      <protection locked="0"/>
    </xf>
    <xf numFmtId="0" fontId="0" fillId="3" borderId="31" xfId="0" applyFill="1" applyBorder="1" applyAlignment="1" applyProtection="1">
      <alignment horizontal="right"/>
    </xf>
    <xf numFmtId="1" fontId="0" fillId="3" borderId="31" xfId="0" applyNumberFormat="1" applyFill="1" applyBorder="1" applyAlignment="1" applyProtection="1">
      <alignment horizontal="right"/>
    </xf>
    <xf numFmtId="1" fontId="0" fillId="0" borderId="29" xfId="0" applyNumberFormat="1" applyBorder="1" applyAlignment="1" applyProtection="1">
      <alignment horizontal="right"/>
    </xf>
    <xf numFmtId="1" fontId="0" fillId="0" borderId="27" xfId="0" applyNumberFormat="1" applyBorder="1" applyAlignment="1" applyProtection="1">
      <alignment horizontal="right"/>
    </xf>
    <xf numFmtId="1" fontId="0" fillId="0" borderId="27" xfId="0" applyNumberFormat="1" applyBorder="1" applyAlignment="1" applyProtection="1">
      <alignment horizontal="right"/>
      <protection locked="0"/>
    </xf>
    <xf numFmtId="0" fontId="0" fillId="0" borderId="27" xfId="0" applyFill="1" applyBorder="1" applyProtection="1">
      <protection locked="0"/>
    </xf>
    <xf numFmtId="0" fontId="0" fillId="0" borderId="28" xfId="0" applyFill="1" applyBorder="1" applyAlignment="1" applyProtection="1">
      <alignment horizontal="right"/>
      <protection locked="0"/>
    </xf>
    <xf numFmtId="0" fontId="0" fillId="0" borderId="29" xfId="0" applyFill="1" applyBorder="1" applyAlignment="1" applyProtection="1">
      <alignment horizontal="right"/>
    </xf>
    <xf numFmtId="0" fontId="29" fillId="0" borderId="26" xfId="0" applyNumberFormat="1" applyFont="1" applyFill="1" applyBorder="1" applyAlignment="1" applyProtection="1">
      <alignment horizontal="center"/>
      <protection locked="0"/>
    </xf>
    <xf numFmtId="0" fontId="0" fillId="0" borderId="30" xfId="0" applyFill="1" applyBorder="1" applyProtection="1"/>
    <xf numFmtId="0" fontId="0" fillId="0" borderId="27" xfId="0" applyFill="1" applyBorder="1" applyProtection="1"/>
    <xf numFmtId="0" fontId="0" fillId="0" borderId="27" xfId="0" applyFill="1" applyBorder="1" applyAlignment="1" applyProtection="1">
      <alignment horizontal="right"/>
    </xf>
    <xf numFmtId="0" fontId="0" fillId="0" borderId="27" xfId="0" applyFill="1" applyBorder="1" applyAlignment="1" applyProtection="1">
      <alignment horizontal="right"/>
      <protection locked="0"/>
    </xf>
    <xf numFmtId="0" fontId="0" fillId="0" borderId="31" xfId="0" applyFill="1" applyBorder="1" applyAlignment="1" applyProtection="1">
      <alignment horizontal="right"/>
    </xf>
    <xf numFmtId="1" fontId="0" fillId="0" borderId="31" xfId="0" applyNumberFormat="1" applyFill="1" applyBorder="1" applyAlignment="1" applyProtection="1">
      <alignment horizontal="right"/>
    </xf>
    <xf numFmtId="0" fontId="0" fillId="0" borderId="32" xfId="0" applyBorder="1" applyProtection="1">
      <protection locked="0"/>
    </xf>
    <xf numFmtId="0" fontId="0" fillId="0" borderId="17" xfId="0" applyBorder="1" applyProtection="1">
      <protection locked="0"/>
    </xf>
    <xf numFmtId="0" fontId="0" fillId="0" borderId="18" xfId="0" applyBorder="1" applyAlignment="1" applyProtection="1">
      <alignment horizontal="right"/>
      <protection locked="0"/>
    </xf>
    <xf numFmtId="0" fontId="0" fillId="0" borderId="33" xfId="0" applyBorder="1" applyAlignment="1" applyProtection="1">
      <alignment horizontal="right"/>
    </xf>
    <xf numFmtId="0" fontId="29" fillId="0" borderId="32" xfId="0" applyNumberFormat="1" applyFont="1" applyBorder="1" applyAlignment="1" applyProtection="1">
      <alignment horizontal="center"/>
      <protection locked="0"/>
    </xf>
    <xf numFmtId="0" fontId="0" fillId="0" borderId="16" xfId="0" applyBorder="1" applyProtection="1"/>
    <xf numFmtId="0" fontId="0" fillId="0" borderId="17" xfId="0" applyBorder="1" applyProtection="1"/>
    <xf numFmtId="0" fontId="0" fillId="0" borderId="17" xfId="0" applyBorder="1" applyAlignment="1" applyProtection="1">
      <alignment horizontal="right"/>
    </xf>
    <xf numFmtId="0" fontId="0" fillId="0" borderId="17" xfId="0" applyBorder="1" applyAlignment="1" applyProtection="1">
      <alignment horizontal="right"/>
      <protection locked="0"/>
    </xf>
    <xf numFmtId="0" fontId="0" fillId="0" borderId="34" xfId="0" applyBorder="1" applyAlignment="1" applyProtection="1">
      <alignment horizontal="right"/>
    </xf>
    <xf numFmtId="1" fontId="0" fillId="0" borderId="34" xfId="0" applyNumberFormat="1" applyBorder="1" applyAlignment="1" applyProtection="1">
      <alignment horizontal="right"/>
    </xf>
    <xf numFmtId="165" fontId="24" fillId="2" borderId="0" xfId="0" applyNumberFormat="1" applyFont="1" applyFill="1" applyAlignment="1" applyProtection="1">
      <alignment horizontal="center"/>
    </xf>
    <xf numFmtId="1" fontId="24" fillId="2" borderId="0" xfId="0" applyNumberFormat="1" applyFont="1" applyFill="1" applyAlignment="1" applyProtection="1">
      <alignment horizontal="center"/>
    </xf>
    <xf numFmtId="165" fontId="24" fillId="2" borderId="0" xfId="0" applyNumberFormat="1" applyFont="1" applyFill="1" applyAlignment="1" applyProtection="1">
      <alignment horizontal="center" wrapText="1"/>
    </xf>
    <xf numFmtId="1" fontId="24" fillId="2" borderId="0" xfId="0" applyNumberFormat="1" applyFont="1" applyFill="1" applyAlignment="1" applyProtection="1">
      <alignment horizontal="center" wrapText="1"/>
    </xf>
    <xf numFmtId="0" fontId="0" fillId="2" borderId="0" xfId="0" applyFont="1" applyFill="1" applyAlignment="1">
      <alignment horizontal="center"/>
    </xf>
    <xf numFmtId="0" fontId="19" fillId="0" borderId="0" xfId="0" applyFont="1"/>
    <xf numFmtId="0" fontId="19" fillId="2" borderId="0" xfId="0" applyNumberFormat="1" applyFont="1" applyFill="1" applyAlignment="1">
      <alignment horizontal="left"/>
    </xf>
    <xf numFmtId="0" fontId="24" fillId="3" borderId="35" xfId="0" applyFont="1" applyFill="1" applyBorder="1" applyAlignment="1">
      <alignment horizontal="center" wrapText="1"/>
    </xf>
    <xf numFmtId="0" fontId="24" fillId="3" borderId="36" xfId="0" applyFont="1" applyFill="1" applyBorder="1" applyAlignment="1">
      <alignment horizontal="center" wrapText="1"/>
    </xf>
    <xf numFmtId="0" fontId="24" fillId="3" borderId="37" xfId="0" applyFont="1" applyFill="1" applyBorder="1" applyAlignment="1">
      <alignment horizontal="center" wrapText="1"/>
    </xf>
    <xf numFmtId="0" fontId="19" fillId="0" borderId="38" xfId="0" applyFont="1" applyBorder="1" applyAlignment="1">
      <alignment horizontal="center"/>
    </xf>
    <xf numFmtId="0" fontId="19" fillId="0" borderId="39" xfId="0" applyFont="1" applyBorder="1" applyAlignment="1">
      <alignment horizontal="center"/>
    </xf>
    <xf numFmtId="0" fontId="19" fillId="0" borderId="27" xfId="0" applyFont="1" applyBorder="1" applyAlignment="1">
      <alignment horizontal="right"/>
    </xf>
    <xf numFmtId="0" fontId="19" fillId="0" borderId="40" xfId="0" applyFont="1" applyBorder="1" applyAlignment="1">
      <alignment horizontal="left"/>
    </xf>
    <xf numFmtId="0" fontId="19" fillId="0" borderId="40" xfId="0" applyNumberFormat="1" applyFont="1" applyBorder="1" applyAlignment="1">
      <alignment horizontal="center"/>
    </xf>
    <xf numFmtId="0" fontId="19" fillId="0" borderId="41" xfId="0" applyNumberFormat="1" applyFont="1" applyBorder="1" applyAlignment="1">
      <alignment horizontal="center"/>
    </xf>
    <xf numFmtId="0" fontId="19" fillId="0" borderId="26" xfId="0" applyFont="1" applyBorder="1" applyAlignment="1">
      <alignment horizontal="center"/>
    </xf>
    <xf numFmtId="0" fontId="19" fillId="0" borderId="30" xfId="0" applyFont="1" applyBorder="1" applyAlignment="1">
      <alignment horizontal="center"/>
    </xf>
    <xf numFmtId="0" fontId="19" fillId="0" borderId="27" xfId="0" applyNumberFormat="1" applyFont="1" applyBorder="1" applyAlignment="1">
      <alignment horizontal="center"/>
    </xf>
    <xf numFmtId="0" fontId="19" fillId="0" borderId="28" xfId="0" applyNumberFormat="1" applyFont="1" applyBorder="1" applyAlignment="1">
      <alignment horizontal="center"/>
    </xf>
    <xf numFmtId="0" fontId="19" fillId="0" borderId="27" xfId="0" applyFont="1" applyBorder="1" applyAlignment="1">
      <alignment horizontal="left"/>
    </xf>
    <xf numFmtId="0" fontId="19" fillId="0" borderId="27" xfId="0" applyFont="1" applyBorder="1" applyAlignment="1">
      <alignment horizontal="center"/>
    </xf>
    <xf numFmtId="0" fontId="19" fillId="0" borderId="28" xfId="0" applyFont="1" applyBorder="1" applyAlignment="1">
      <alignment horizontal="center"/>
    </xf>
    <xf numFmtId="49" fontId="19" fillId="0" borderId="27" xfId="0" applyNumberFormat="1" applyFont="1" applyBorder="1" applyAlignment="1">
      <alignment horizontal="left"/>
    </xf>
    <xf numFmtId="0" fontId="19" fillId="0" borderId="32"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left"/>
    </xf>
    <xf numFmtId="0" fontId="19" fillId="0" borderId="17" xfId="0" applyNumberFormat="1" applyFont="1" applyBorder="1" applyAlignment="1">
      <alignment horizontal="center"/>
    </xf>
    <xf numFmtId="0" fontId="19" fillId="0" borderId="18" xfId="0" applyNumberFormat="1" applyFont="1" applyBorder="1" applyAlignment="1">
      <alignment horizontal="center"/>
    </xf>
    <xf numFmtId="0" fontId="0" fillId="0" borderId="0" xfId="0" applyFont="1" applyProtection="1"/>
    <xf numFmtId="0" fontId="0" fillId="0" borderId="0" xfId="0" applyFont="1" applyAlignment="1" applyProtection="1">
      <alignment horizontal="center"/>
    </xf>
    <xf numFmtId="0" fontId="0" fillId="0" borderId="0" xfId="0" applyFont="1" applyAlignment="1" applyProtection="1">
      <alignment horizontal="left"/>
    </xf>
    <xf numFmtId="0" fontId="0" fillId="2" borderId="0" xfId="0" applyFont="1" applyFill="1" applyBorder="1" applyProtection="1"/>
    <xf numFmtId="0" fontId="0" fillId="2" borderId="0" xfId="0" applyFont="1" applyFill="1" applyAlignment="1" applyProtection="1">
      <alignment horizontal="left"/>
    </xf>
    <xf numFmtId="166" fontId="0" fillId="2" borderId="27" xfId="0" applyNumberFormat="1" applyFont="1" applyFill="1" applyBorder="1" applyAlignment="1" applyProtection="1">
      <alignment horizontal="left"/>
      <protection locked="0"/>
    </xf>
    <xf numFmtId="0" fontId="30" fillId="2" borderId="0" xfId="0" applyFont="1" applyFill="1" applyProtection="1"/>
    <xf numFmtId="0" fontId="12" fillId="2" borderId="0" xfId="0" applyFont="1" applyFill="1" applyAlignment="1" applyProtection="1">
      <alignment vertical="top"/>
    </xf>
    <xf numFmtId="0" fontId="0" fillId="2" borderId="0" xfId="0" applyFont="1" applyFill="1" applyAlignment="1" applyProtection="1">
      <alignment vertical="top"/>
    </xf>
    <xf numFmtId="0" fontId="0" fillId="2" borderId="0" xfId="0" applyFont="1" applyFill="1" applyAlignment="1" applyProtection="1">
      <alignment horizontal="center" vertical="top"/>
    </xf>
    <xf numFmtId="0" fontId="0" fillId="2" borderId="42" xfId="0" applyFont="1" applyFill="1" applyBorder="1" applyAlignment="1" applyProtection="1">
      <alignment vertical="top"/>
    </xf>
    <xf numFmtId="166" fontId="0" fillId="2" borderId="27" xfId="0" applyNumberFormat="1" applyFont="1" applyFill="1" applyBorder="1" applyAlignment="1" applyProtection="1">
      <alignment horizontal="left" vertical="top"/>
      <protection locked="0"/>
    </xf>
    <xf numFmtId="47" fontId="0" fillId="2" borderId="0" xfId="0" applyNumberFormat="1" applyFont="1" applyFill="1" applyBorder="1" applyAlignment="1" applyProtection="1">
      <alignment vertical="top"/>
    </xf>
    <xf numFmtId="0" fontId="0" fillId="2" borderId="43" xfId="0" applyFont="1" applyFill="1" applyBorder="1" applyProtection="1"/>
    <xf numFmtId="0" fontId="21" fillId="2" borderId="1" xfId="0" applyFont="1" applyFill="1" applyBorder="1" applyAlignment="1" applyProtection="1">
      <alignment horizontal="left"/>
    </xf>
    <xf numFmtId="0" fontId="12" fillId="2" borderId="7" xfId="0" applyFont="1" applyFill="1" applyBorder="1" applyProtection="1"/>
    <xf numFmtId="0" fontId="0" fillId="2" borderId="44" xfId="0" applyFont="1" applyFill="1" applyBorder="1" applyAlignment="1" applyProtection="1">
      <alignment horizontal="center"/>
    </xf>
    <xf numFmtId="0" fontId="21" fillId="2" borderId="7" xfId="0" applyFont="1" applyFill="1" applyBorder="1" applyAlignment="1" applyProtection="1">
      <alignment horizontal="left"/>
    </xf>
    <xf numFmtId="0" fontId="0" fillId="2" borderId="7" xfId="0" applyFont="1" applyFill="1" applyBorder="1" applyAlignment="1" applyProtection="1">
      <alignment horizontal="center"/>
    </xf>
    <xf numFmtId="0" fontId="21" fillId="2" borderId="44" xfId="0" applyFont="1" applyFill="1" applyBorder="1" applyAlignment="1" applyProtection="1">
      <alignment horizontal="left"/>
    </xf>
    <xf numFmtId="0" fontId="0" fillId="2" borderId="44" xfId="0" applyFont="1" applyFill="1" applyBorder="1" applyAlignment="1" applyProtection="1">
      <alignment horizontal="left"/>
    </xf>
    <xf numFmtId="0" fontId="23" fillId="2" borderId="35" xfId="0" applyFont="1" applyFill="1" applyBorder="1" applyProtection="1"/>
    <xf numFmtId="0" fontId="0" fillId="2" borderId="36" xfId="0" applyFont="1" applyFill="1" applyBorder="1" applyProtection="1"/>
    <xf numFmtId="0" fontId="0" fillId="2" borderId="37" xfId="0" applyFont="1" applyFill="1" applyBorder="1" applyProtection="1"/>
    <xf numFmtId="0" fontId="11" fillId="2" borderId="35" xfId="0" applyFont="1" applyFill="1" applyBorder="1" applyProtection="1"/>
    <xf numFmtId="0" fontId="12" fillId="0" borderId="45" xfId="0" applyFont="1" applyBorder="1" applyProtection="1"/>
    <xf numFmtId="0" fontId="12" fillId="0" borderId="46" xfId="0" applyFont="1" applyBorder="1" applyAlignment="1" applyProtection="1">
      <alignment horizontal="left"/>
    </xf>
    <xf numFmtId="0" fontId="12" fillId="0" borderId="47" xfId="0" applyFont="1" applyBorder="1" applyAlignment="1" applyProtection="1">
      <alignment horizontal="left"/>
    </xf>
    <xf numFmtId="0" fontId="12" fillId="0" borderId="48" xfId="0" applyFont="1" applyBorder="1" applyAlignment="1" applyProtection="1">
      <alignment horizontal="right"/>
    </xf>
    <xf numFmtId="0" fontId="12" fillId="0" borderId="45" xfId="0" applyFont="1" applyBorder="1" applyAlignment="1" applyProtection="1">
      <alignment horizontal="right"/>
    </xf>
    <xf numFmtId="0" fontId="12" fillId="0" borderId="46" xfId="0" applyFont="1" applyBorder="1" applyAlignment="1" applyProtection="1">
      <alignment horizontal="right"/>
    </xf>
    <xf numFmtId="0" fontId="12" fillId="0" borderId="49" xfId="0" applyFont="1" applyBorder="1" applyAlignment="1" applyProtection="1">
      <alignment horizontal="center"/>
    </xf>
    <xf numFmtId="0" fontId="12" fillId="0" borderId="37" xfId="0" applyFont="1" applyBorder="1" applyAlignment="1" applyProtection="1">
      <alignment horizontal="right"/>
    </xf>
    <xf numFmtId="0" fontId="12" fillId="0" borderId="48" xfId="0" applyFont="1" applyBorder="1" applyAlignment="1" applyProtection="1">
      <alignment horizontal="left"/>
    </xf>
    <xf numFmtId="0" fontId="12" fillId="2" borderId="45" xfId="0" applyFont="1" applyFill="1" applyBorder="1" applyProtection="1"/>
    <xf numFmtId="0" fontId="12" fillId="2" borderId="46" xfId="0" applyFont="1" applyFill="1" applyBorder="1" applyProtection="1"/>
    <xf numFmtId="0" fontId="12" fillId="2" borderId="48" xfId="0" applyFont="1" applyFill="1" applyBorder="1" applyProtection="1"/>
    <xf numFmtId="0" fontId="12" fillId="2" borderId="35" xfId="0" applyFont="1" applyFill="1" applyBorder="1" applyProtection="1"/>
    <xf numFmtId="0" fontId="12" fillId="2" borderId="36" xfId="0" applyFont="1" applyFill="1" applyBorder="1" applyProtection="1"/>
    <xf numFmtId="0" fontId="12" fillId="2" borderId="37" xfId="0" applyFont="1" applyFill="1" applyBorder="1" applyProtection="1"/>
    <xf numFmtId="0" fontId="12" fillId="2" borderId="0" xfId="0" applyFont="1" applyFill="1" applyBorder="1" applyProtection="1"/>
    <xf numFmtId="0" fontId="5" fillId="2" borderId="0" xfId="0" applyFont="1" applyFill="1" applyBorder="1" applyAlignment="1" applyProtection="1">
      <alignment horizontal="right"/>
    </xf>
    <xf numFmtId="0" fontId="0" fillId="3" borderId="21" xfId="0" applyFont="1" applyFill="1" applyBorder="1" applyProtection="1">
      <protection locked="0"/>
    </xf>
    <xf numFmtId="0" fontId="0" fillId="3" borderId="27" xfId="0" applyFont="1" applyFill="1" applyBorder="1" applyProtection="1"/>
    <xf numFmtId="0" fontId="0" fillId="3" borderId="50" xfId="0" applyFont="1" applyFill="1" applyBorder="1" applyProtection="1"/>
    <xf numFmtId="0" fontId="0" fillId="3" borderId="23" xfId="0" applyFont="1" applyFill="1" applyBorder="1" applyAlignment="1" applyProtection="1">
      <alignment horizontal="center"/>
    </xf>
    <xf numFmtId="0" fontId="0" fillId="3" borderId="50" xfId="0" applyFont="1" applyFill="1" applyBorder="1" applyAlignment="1" applyProtection="1">
      <alignment horizontal="center"/>
      <protection locked="0"/>
    </xf>
    <xf numFmtId="167" fontId="12" fillId="3" borderId="22" xfId="0" applyNumberFormat="1" applyFont="1" applyFill="1" applyBorder="1" applyAlignment="1" applyProtection="1">
      <alignment horizontal="center"/>
    </xf>
    <xf numFmtId="168" fontId="0" fillId="3" borderId="22" xfId="0" applyNumberFormat="1" applyFont="1" applyFill="1" applyBorder="1" applyAlignment="1" applyProtection="1">
      <alignment horizontal="right"/>
    </xf>
    <xf numFmtId="0" fontId="0" fillId="3" borderId="51" xfId="0" applyFont="1" applyFill="1" applyBorder="1" applyAlignment="1" applyProtection="1">
      <alignment horizontal="left"/>
    </xf>
    <xf numFmtId="0" fontId="0" fillId="3" borderId="21" xfId="0" applyFont="1" applyFill="1" applyBorder="1" applyProtection="1"/>
    <xf numFmtId="0" fontId="0" fillId="3" borderId="25" xfId="0" applyFont="1" applyFill="1" applyBorder="1" applyProtection="1"/>
    <xf numFmtId="0" fontId="0" fillId="3" borderId="8" xfId="0" applyFont="1" applyFill="1" applyBorder="1" applyProtection="1"/>
    <xf numFmtId="0" fontId="0" fillId="3" borderId="4" xfId="0" applyFont="1" applyFill="1" applyBorder="1" applyProtection="1"/>
    <xf numFmtId="0" fontId="0" fillId="3" borderId="52" xfId="0" applyFont="1" applyFill="1" applyBorder="1" applyProtection="1"/>
    <xf numFmtId="0" fontId="0" fillId="3" borderId="44" xfId="0" applyFont="1" applyFill="1" applyBorder="1" applyProtection="1"/>
    <xf numFmtId="0" fontId="0" fillId="0" borderId="26" xfId="0" applyFont="1" applyFill="1" applyBorder="1" applyProtection="1">
      <protection locked="0"/>
    </xf>
    <xf numFmtId="0" fontId="0" fillId="0" borderId="27" xfId="0" applyFont="1" applyFill="1" applyBorder="1" applyProtection="1"/>
    <xf numFmtId="0" fontId="0" fillId="0" borderId="53" xfId="0" applyFont="1" applyFill="1" applyBorder="1" applyProtection="1"/>
    <xf numFmtId="0" fontId="0" fillId="0" borderId="28" xfId="0" applyFont="1" applyFill="1" applyBorder="1" applyAlignment="1" applyProtection="1">
      <alignment horizontal="center"/>
    </xf>
    <xf numFmtId="0" fontId="0" fillId="0" borderId="53" xfId="0" applyFont="1" applyFill="1" applyBorder="1" applyAlignment="1" applyProtection="1">
      <alignment horizontal="center"/>
      <protection locked="0"/>
    </xf>
    <xf numFmtId="167" fontId="12" fillId="0" borderId="27" xfId="0" applyNumberFormat="1" applyFont="1" applyFill="1" applyBorder="1" applyAlignment="1" applyProtection="1">
      <alignment horizontal="center"/>
    </xf>
    <xf numFmtId="168" fontId="0" fillId="0" borderId="27" xfId="0" applyNumberFormat="1" applyFont="1" applyFill="1" applyBorder="1" applyAlignment="1" applyProtection="1">
      <alignment horizontal="right"/>
    </xf>
    <xf numFmtId="0" fontId="0" fillId="0" borderId="54" xfId="0" applyFont="1" applyFill="1" applyBorder="1" applyAlignment="1" applyProtection="1">
      <alignment horizontal="left"/>
    </xf>
    <xf numFmtId="0" fontId="0" fillId="2" borderId="26" xfId="0" applyFont="1" applyFill="1" applyBorder="1" applyProtection="1"/>
    <xf numFmtId="0" fontId="0" fillId="2" borderId="30" xfId="0" applyFont="1" applyFill="1" applyBorder="1" applyProtection="1"/>
    <xf numFmtId="0" fontId="0" fillId="2" borderId="31" xfId="0" applyFont="1" applyFill="1" applyBorder="1" applyProtection="1"/>
    <xf numFmtId="0" fontId="0" fillId="3" borderId="26" xfId="0" applyFont="1" applyFill="1" applyBorder="1" applyProtection="1">
      <protection locked="0"/>
    </xf>
    <xf numFmtId="0" fontId="0" fillId="3" borderId="53" xfId="0" applyFont="1" applyFill="1" applyBorder="1" applyProtection="1"/>
    <xf numFmtId="0" fontId="0" fillId="3" borderId="28" xfId="0" applyFont="1" applyFill="1" applyBorder="1" applyAlignment="1" applyProtection="1">
      <alignment horizontal="center"/>
    </xf>
    <xf numFmtId="0" fontId="0" fillId="3" borderId="53" xfId="0" applyFont="1" applyFill="1" applyBorder="1" applyAlignment="1" applyProtection="1">
      <alignment horizontal="center"/>
      <protection locked="0"/>
    </xf>
    <xf numFmtId="167" fontId="12" fillId="3" borderId="27" xfId="0" applyNumberFormat="1" applyFont="1" applyFill="1" applyBorder="1" applyAlignment="1" applyProtection="1">
      <alignment horizontal="center"/>
    </xf>
    <xf numFmtId="168" fontId="0" fillId="3" borderId="27" xfId="0" applyNumberFormat="1" applyFont="1" applyFill="1" applyBorder="1" applyAlignment="1" applyProtection="1">
      <alignment horizontal="right"/>
    </xf>
    <xf numFmtId="0" fontId="0" fillId="3" borderId="54" xfId="0" applyFont="1" applyFill="1" applyBorder="1" applyAlignment="1" applyProtection="1">
      <alignment horizontal="left"/>
    </xf>
    <xf numFmtId="0" fontId="0" fillId="3" borderId="26" xfId="0" applyFont="1" applyFill="1" applyBorder="1" applyProtection="1"/>
    <xf numFmtId="0" fontId="0" fillId="3" borderId="30" xfId="0" applyFont="1" applyFill="1" applyBorder="1" applyProtection="1"/>
    <xf numFmtId="0" fontId="0" fillId="3" borderId="31" xfId="0" applyFont="1" applyFill="1" applyBorder="1" applyProtection="1"/>
    <xf numFmtId="0" fontId="0" fillId="2" borderId="26" xfId="0" applyFont="1" applyFill="1" applyBorder="1" applyProtection="1">
      <protection locked="0"/>
    </xf>
    <xf numFmtId="0" fontId="0" fillId="2" borderId="27" xfId="0" applyFont="1" applyFill="1" applyBorder="1" applyProtection="1"/>
    <xf numFmtId="0" fontId="0" fillId="2" borderId="53" xfId="0" applyFont="1" applyFill="1" applyBorder="1" applyProtection="1"/>
    <xf numFmtId="0" fontId="0" fillId="2" borderId="28" xfId="0" applyFont="1" applyFill="1" applyBorder="1" applyAlignment="1" applyProtection="1">
      <alignment horizontal="center"/>
    </xf>
    <xf numFmtId="0" fontId="0" fillId="2" borderId="53" xfId="0" applyFont="1" applyFill="1" applyBorder="1" applyAlignment="1" applyProtection="1">
      <alignment horizontal="center"/>
      <protection locked="0"/>
    </xf>
    <xf numFmtId="0" fontId="0" fillId="2" borderId="54" xfId="0" applyFont="1" applyFill="1" applyBorder="1" applyAlignment="1" applyProtection="1">
      <alignment horizontal="left"/>
    </xf>
    <xf numFmtId="0" fontId="0" fillId="3" borderId="32" xfId="0" applyFont="1" applyFill="1" applyBorder="1" applyProtection="1">
      <protection locked="0"/>
    </xf>
    <xf numFmtId="0" fontId="0" fillId="3" borderId="17" xfId="0" applyFont="1" applyFill="1" applyBorder="1" applyProtection="1"/>
    <xf numFmtId="0" fontId="0" fillId="3" borderId="55" xfId="0" applyFont="1" applyFill="1" applyBorder="1" applyProtection="1"/>
    <xf numFmtId="0" fontId="0" fillId="3" borderId="18" xfId="0" applyFont="1" applyFill="1" applyBorder="1" applyAlignment="1" applyProtection="1">
      <alignment horizontal="center"/>
    </xf>
    <xf numFmtId="0" fontId="0" fillId="3" borderId="55" xfId="0" applyFont="1" applyFill="1" applyBorder="1" applyAlignment="1" applyProtection="1">
      <alignment horizontal="center"/>
      <protection locked="0"/>
    </xf>
    <xf numFmtId="0" fontId="0" fillId="3" borderId="56" xfId="0" applyFont="1" applyFill="1" applyBorder="1" applyAlignment="1" applyProtection="1">
      <alignment horizontal="left"/>
    </xf>
    <xf numFmtId="0" fontId="0" fillId="3" borderId="32" xfId="0" applyFont="1" applyFill="1" applyBorder="1" applyProtection="1"/>
    <xf numFmtId="0" fontId="0" fillId="3" borderId="16" xfId="0" applyFont="1" applyFill="1" applyBorder="1" applyProtection="1"/>
    <xf numFmtId="0" fontId="0" fillId="3" borderId="34" xfId="0" applyFont="1" applyFill="1" applyBorder="1" applyProtection="1"/>
    <xf numFmtId="0" fontId="0" fillId="3" borderId="22" xfId="0" applyFont="1" applyFill="1" applyBorder="1" applyProtection="1"/>
    <xf numFmtId="167" fontId="12" fillId="3" borderId="17" xfId="0" applyNumberFormat="1" applyFont="1" applyFill="1" applyBorder="1" applyAlignment="1" applyProtection="1">
      <alignment horizontal="center"/>
    </xf>
    <xf numFmtId="168" fontId="0" fillId="3" borderId="17" xfId="0" applyNumberFormat="1" applyFont="1" applyFill="1" applyBorder="1" applyAlignment="1" applyProtection="1">
      <alignment horizontal="right"/>
    </xf>
    <xf numFmtId="0" fontId="0" fillId="0" borderId="36" xfId="0" applyFont="1" applyBorder="1" applyProtection="1"/>
    <xf numFmtId="0" fontId="12" fillId="0" borderId="49" xfId="0" applyFont="1" applyBorder="1" applyAlignment="1" applyProtection="1">
      <alignment horizontal="right"/>
    </xf>
    <xf numFmtId="0" fontId="12" fillId="0" borderId="37" xfId="0" applyFont="1" applyBorder="1" applyAlignment="1" applyProtection="1">
      <alignment horizontal="left"/>
    </xf>
    <xf numFmtId="0" fontId="0" fillId="3" borderId="22" xfId="0" applyFont="1" applyFill="1" applyBorder="1" applyAlignment="1" applyProtection="1">
      <alignment horizontal="right"/>
    </xf>
    <xf numFmtId="0" fontId="0" fillId="3" borderId="23" xfId="0" applyFont="1" applyFill="1" applyBorder="1" applyAlignment="1" applyProtection="1">
      <alignment horizontal="right"/>
    </xf>
    <xf numFmtId="0" fontId="0" fillId="0" borderId="27" xfId="0" applyFont="1" applyFill="1" applyBorder="1" applyAlignment="1" applyProtection="1">
      <alignment horizontal="right"/>
    </xf>
    <xf numFmtId="1" fontId="0" fillId="0" borderId="28" xfId="0" applyNumberFormat="1" applyFont="1" applyFill="1" applyBorder="1" applyAlignment="1" applyProtection="1">
      <alignment horizontal="right"/>
    </xf>
    <xf numFmtId="0" fontId="0" fillId="3" borderId="27" xfId="0" applyFont="1" applyFill="1" applyBorder="1" applyAlignment="1" applyProtection="1">
      <alignment horizontal="right"/>
    </xf>
    <xf numFmtId="1" fontId="0" fillId="3" borderId="28" xfId="0" applyNumberFormat="1" applyFill="1" applyBorder="1" applyAlignment="1" applyProtection="1">
      <alignment horizontal="right"/>
    </xf>
    <xf numFmtId="0" fontId="0" fillId="2" borderId="27" xfId="0" applyFont="1" applyFill="1" applyBorder="1" applyAlignment="1" applyProtection="1">
      <alignment horizontal="right"/>
    </xf>
    <xf numFmtId="0" fontId="0" fillId="3" borderId="17" xfId="0" applyFont="1" applyFill="1" applyBorder="1" applyAlignment="1" applyProtection="1">
      <alignment horizontal="right"/>
    </xf>
    <xf numFmtId="1" fontId="0" fillId="3" borderId="18" xfId="0" applyNumberFormat="1" applyFill="1" applyBorder="1" applyAlignment="1" applyProtection="1">
      <alignment horizontal="right"/>
    </xf>
    <xf numFmtId="0" fontId="12" fillId="2" borderId="46" xfId="0" applyFont="1" applyFill="1" applyBorder="1" applyAlignment="1" applyProtection="1">
      <alignment horizontal="right"/>
    </xf>
    <xf numFmtId="0" fontId="12" fillId="0" borderId="46" xfId="0" applyFont="1" applyBorder="1" applyAlignment="1" applyProtection="1">
      <alignment horizontal="center"/>
    </xf>
    <xf numFmtId="0" fontId="0" fillId="3" borderId="8" xfId="0" applyFont="1" applyFill="1" applyBorder="1" applyAlignment="1" applyProtection="1">
      <alignment horizontal="right"/>
    </xf>
    <xf numFmtId="1" fontId="0" fillId="0" borderId="31" xfId="0" applyNumberFormat="1" applyFont="1" applyFill="1" applyBorder="1" applyAlignment="1" applyProtection="1">
      <alignment horizontal="right"/>
    </xf>
    <xf numFmtId="1" fontId="0" fillId="3" borderId="34" xfId="0" applyNumberFormat="1" applyFill="1" applyBorder="1" applyAlignment="1" applyProtection="1">
      <alignment horizontal="right"/>
    </xf>
    <xf numFmtId="0" fontId="0" fillId="2" borderId="0" xfId="0" applyFont="1" applyFill="1" applyAlignment="1" applyProtection="1">
      <alignment horizontal="left" vertical="top"/>
    </xf>
    <xf numFmtId="0" fontId="0" fillId="2" borderId="43" xfId="0" applyFont="1" applyFill="1" applyBorder="1" applyAlignment="1" applyProtection="1">
      <alignment vertical="top"/>
    </xf>
    <xf numFmtId="0" fontId="10" fillId="2" borderId="35" xfId="0" applyFont="1" applyFill="1" applyBorder="1" applyProtection="1"/>
    <xf numFmtId="0" fontId="12" fillId="2" borderId="36" xfId="0" applyFont="1" applyFill="1" applyBorder="1" applyAlignment="1" applyProtection="1">
      <alignment vertical="top"/>
    </xf>
    <xf numFmtId="0" fontId="10" fillId="2" borderId="37" xfId="0" applyFont="1" applyFill="1" applyBorder="1" applyAlignment="1" applyProtection="1">
      <alignment horizontal="right" vertical="top"/>
    </xf>
    <xf numFmtId="0" fontId="0" fillId="2" borderId="0" xfId="0" applyFont="1" applyFill="1" applyBorder="1" applyAlignment="1" applyProtection="1">
      <alignment horizontal="left" vertical="top"/>
    </xf>
    <xf numFmtId="0" fontId="0" fillId="3" borderId="23" xfId="0" applyFont="1" applyFill="1" applyBorder="1" applyProtection="1"/>
    <xf numFmtId="0" fontId="6" fillId="2" borderId="0" xfId="0" applyFont="1" applyFill="1" applyBorder="1" applyAlignment="1" applyProtection="1">
      <alignment horizontal="right" vertical="top"/>
    </xf>
    <xf numFmtId="0" fontId="0" fillId="0" borderId="26" xfId="0" applyFont="1" applyFill="1" applyBorder="1" applyProtection="1"/>
    <xf numFmtId="0" fontId="0" fillId="0" borderId="28" xfId="0" applyFont="1" applyFill="1" applyBorder="1" applyProtection="1"/>
    <xf numFmtId="0" fontId="0" fillId="3" borderId="28" xfId="0" applyFont="1" applyFill="1" applyBorder="1" applyProtection="1"/>
    <xf numFmtId="0" fontId="0" fillId="2" borderId="28" xfId="0" applyFont="1" applyFill="1" applyBorder="1" applyProtection="1"/>
    <xf numFmtId="0" fontId="0" fillId="0" borderId="0" xfId="0" applyFont="1" applyFill="1" applyAlignment="1" applyProtection="1">
      <alignment horizontal="left" vertical="top"/>
    </xf>
    <xf numFmtId="0" fontId="0" fillId="3" borderId="18" xfId="0" applyFont="1" applyFill="1" applyBorder="1" applyProtection="1"/>
    <xf numFmtId="1" fontId="0" fillId="2" borderId="0" xfId="0" applyNumberFormat="1" applyFont="1" applyFill="1" applyBorder="1" applyProtection="1"/>
    <xf numFmtId="168" fontId="0" fillId="2" borderId="0" xfId="0" applyNumberFormat="1" applyFont="1" applyFill="1" applyBorder="1" applyProtection="1"/>
    <xf numFmtId="0" fontId="0" fillId="0" borderId="0" xfId="0" applyBorder="1"/>
    <xf numFmtId="0" fontId="18" fillId="2" borderId="0" xfId="0" applyFont="1" applyFill="1" applyBorder="1" applyProtection="1"/>
    <xf numFmtId="0" fontId="0" fillId="2" borderId="0" xfId="0" applyFill="1" applyBorder="1" applyProtection="1"/>
    <xf numFmtId="0" fontId="21" fillId="2" borderId="35" xfId="0" applyFont="1" applyFill="1" applyBorder="1" applyProtection="1"/>
    <xf numFmtId="0" fontId="31" fillId="0" borderId="36" xfId="0" applyFont="1" applyBorder="1"/>
    <xf numFmtId="0" fontId="11" fillId="0" borderId="37" xfId="0" applyFont="1" applyBorder="1" applyAlignment="1">
      <alignment horizontal="right"/>
    </xf>
    <xf numFmtId="0" fontId="32" fillId="3" borderId="1" xfId="0" applyFont="1" applyFill="1" applyBorder="1" applyAlignment="1">
      <alignment horizontal="center" wrapText="1"/>
    </xf>
    <xf numFmtId="0" fontId="32" fillId="3" borderId="7" xfId="0" applyFont="1" applyFill="1" applyBorder="1"/>
    <xf numFmtId="0" fontId="32" fillId="3" borderId="44" xfId="0" applyFont="1" applyFill="1" applyBorder="1"/>
    <xf numFmtId="0" fontId="16" fillId="0" borderId="0" xfId="0" applyFont="1" applyBorder="1"/>
    <xf numFmtId="0" fontId="33" fillId="3" borderId="3" xfId="0" applyFont="1" applyFill="1" applyBorder="1" applyAlignment="1">
      <alignment horizontal="center"/>
    </xf>
    <xf numFmtId="0" fontId="32" fillId="3" borderId="57" xfId="0" applyFont="1" applyFill="1" applyBorder="1"/>
    <xf numFmtId="0" fontId="32" fillId="3" borderId="20" xfId="0" applyFont="1" applyFill="1" applyBorder="1"/>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0" xfId="0" applyBorder="1" applyProtection="1">
      <protection locked="0"/>
    </xf>
    <xf numFmtId="0" fontId="0" fillId="0" borderId="23" xfId="0" applyBorder="1" applyAlignment="1" applyProtection="1">
      <alignment wrapText="1"/>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53" xfId="0" applyBorder="1" applyProtection="1">
      <protection locked="0"/>
    </xf>
    <xf numFmtId="0" fontId="0" fillId="0" borderId="28" xfId="0" applyBorder="1" applyAlignment="1" applyProtection="1">
      <alignment wrapText="1"/>
      <protection locked="0"/>
    </xf>
    <xf numFmtId="0" fontId="0" fillId="0" borderId="3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5" xfId="0" applyBorder="1" applyProtection="1">
      <protection locked="0"/>
    </xf>
    <xf numFmtId="0" fontId="0" fillId="0" borderId="18" xfId="0" applyBorder="1" applyAlignment="1" applyProtection="1">
      <alignment wrapText="1"/>
      <protection locked="0"/>
    </xf>
    <xf numFmtId="0" fontId="24" fillId="3" borderId="1" xfId="0" applyFont="1" applyFill="1" applyBorder="1" applyAlignment="1">
      <alignment horizontal="center"/>
    </xf>
    <xf numFmtId="0" fontId="24" fillId="3" borderId="7" xfId="0" applyFont="1" applyFill="1" applyBorder="1" applyAlignment="1">
      <alignment horizontal="center" wrapText="1"/>
    </xf>
    <xf numFmtId="0" fontId="24" fillId="3" borderId="3" xfId="0" applyFont="1" applyFill="1" applyBorder="1" applyAlignment="1">
      <alignment horizontal="center"/>
    </xf>
    <xf numFmtId="0" fontId="24" fillId="3" borderId="57" xfId="0" applyFont="1" applyFill="1" applyBorder="1" applyAlignment="1">
      <alignment horizontal="center"/>
    </xf>
    <xf numFmtId="0" fontId="0" fillId="0" borderId="21" xfId="0" applyBorder="1"/>
    <xf numFmtId="0" fontId="0" fillId="0" borderId="22" xfId="0" applyBorder="1"/>
    <xf numFmtId="0" fontId="0" fillId="0" borderId="23" xfId="0" applyBorder="1"/>
    <xf numFmtId="0" fontId="0" fillId="0" borderId="26" xfId="0" applyBorder="1"/>
    <xf numFmtId="0" fontId="0" fillId="0" borderId="27" xfId="0" applyBorder="1"/>
    <xf numFmtId="0" fontId="0" fillId="0" borderId="28" xfId="0" applyBorder="1"/>
    <xf numFmtId="0" fontId="0" fillId="0" borderId="32" xfId="0" applyBorder="1"/>
    <xf numFmtId="0" fontId="0" fillId="0" borderId="17" xfId="0" applyBorder="1"/>
    <xf numFmtId="0" fontId="0" fillId="0" borderId="18" xfId="0" applyBorder="1"/>
    <xf numFmtId="0" fontId="0" fillId="2" borderId="54" xfId="0" applyFill="1" applyBorder="1" applyProtection="1">
      <protection locked="0"/>
    </xf>
    <xf numFmtId="0" fontId="32" fillId="2" borderId="58" xfId="0" applyFont="1" applyFill="1" applyBorder="1" applyProtection="1"/>
    <xf numFmtId="0" fontId="0" fillId="2" borderId="58" xfId="0" applyFill="1" applyBorder="1" applyProtection="1"/>
    <xf numFmtId="0" fontId="11" fillId="2" borderId="0" xfId="0" applyFont="1" applyFill="1"/>
    <xf numFmtId="0" fontId="34" fillId="2" borderId="0" xfId="0" applyFont="1" applyFill="1"/>
    <xf numFmtId="0" fontId="35"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left"/>
    </xf>
    <xf numFmtId="0" fontId="11" fillId="2" borderId="0" xfId="0" applyFont="1" applyFill="1" applyAlignment="1">
      <alignment horizontal="right"/>
    </xf>
    <xf numFmtId="0" fontId="0" fillId="2" borderId="59" xfId="0" applyFill="1" applyBorder="1"/>
    <xf numFmtId="0" fontId="0" fillId="2" borderId="60" xfId="0" applyFill="1" applyBorder="1"/>
    <xf numFmtId="0" fontId="0" fillId="2" borderId="61" xfId="0" applyFill="1" applyBorder="1"/>
    <xf numFmtId="0" fontId="0" fillId="2" borderId="62" xfId="0" applyFill="1" applyBorder="1"/>
    <xf numFmtId="0" fontId="0" fillId="2" borderId="54" xfId="0" applyFill="1" applyBorder="1"/>
    <xf numFmtId="0" fontId="0" fillId="2" borderId="63" xfId="0" applyFill="1" applyBorder="1"/>
    <xf numFmtId="0" fontId="0" fillId="2" borderId="64" xfId="0" applyFill="1" applyBorder="1"/>
    <xf numFmtId="0" fontId="0" fillId="2" borderId="65" xfId="0" applyFill="1" applyBorder="1"/>
    <xf numFmtId="0" fontId="0" fillId="2" borderId="66" xfId="0" applyFill="1" applyBorder="1"/>
    <xf numFmtId="0" fontId="0" fillId="2" borderId="0" xfId="0" applyFill="1" applyAlignment="1">
      <alignment horizontal="left"/>
    </xf>
    <xf numFmtId="0" fontId="0" fillId="2" borderId="0" xfId="0" applyFill="1" applyBorder="1"/>
    <xf numFmtId="0" fontId="12" fillId="2" borderId="0" xfId="0" applyFont="1" applyFill="1" applyBorder="1"/>
    <xf numFmtId="0" fontId="0" fillId="2" borderId="0" xfId="0" applyFont="1" applyFill="1" applyBorder="1"/>
    <xf numFmtId="0" fontId="0" fillId="2" borderId="67" xfId="0" applyFill="1" applyBorder="1"/>
    <xf numFmtId="0" fontId="0" fillId="2" borderId="68" xfId="0" applyFill="1" applyBorder="1"/>
    <xf numFmtId="0" fontId="0" fillId="2" borderId="35" xfId="0" applyFont="1" applyFill="1" applyBorder="1"/>
    <xf numFmtId="0" fontId="0" fillId="2" borderId="37" xfId="0" applyFill="1" applyBorder="1"/>
    <xf numFmtId="0" fontId="0" fillId="2" borderId="45" xfId="0" applyFont="1" applyFill="1" applyBorder="1"/>
    <xf numFmtId="0" fontId="0" fillId="2" borderId="48" xfId="0" applyFont="1" applyFill="1" applyBorder="1"/>
    <xf numFmtId="0" fontId="0" fillId="2" borderId="38" xfId="0" applyFill="1" applyBorder="1"/>
    <xf numFmtId="0" fontId="0" fillId="2" borderId="41" xfId="0" applyFill="1" applyBorder="1"/>
    <xf numFmtId="0" fontId="0" fillId="2" borderId="26" xfId="0" applyFill="1" applyBorder="1"/>
    <xf numFmtId="0" fontId="0" fillId="2" borderId="28" xfId="0" applyFill="1" applyBorder="1"/>
    <xf numFmtId="0" fontId="0" fillId="2" borderId="32" xfId="0" applyFill="1" applyBorder="1"/>
    <xf numFmtId="0" fontId="0" fillId="2" borderId="18" xfId="0" applyFill="1" applyBorder="1"/>
    <xf numFmtId="0" fontId="0" fillId="4" borderId="69" xfId="0" applyFill="1" applyBorder="1"/>
    <xf numFmtId="0" fontId="0" fillId="4" borderId="70" xfId="0" applyFill="1" applyBorder="1"/>
    <xf numFmtId="0" fontId="0" fillId="4" borderId="71" xfId="0" applyFill="1" applyBorder="1"/>
    <xf numFmtId="0" fontId="0" fillId="4" borderId="72" xfId="0" applyFill="1" applyBorder="1"/>
    <xf numFmtId="0" fontId="0" fillId="4" borderId="73" xfId="0" applyFill="1" applyBorder="1"/>
    <xf numFmtId="0" fontId="0" fillId="4" borderId="74" xfId="0" applyFill="1" applyBorder="1"/>
    <xf numFmtId="0" fontId="0" fillId="4" borderId="75" xfId="0" applyFill="1" applyBorder="1"/>
    <xf numFmtId="0" fontId="0" fillId="4" borderId="76" xfId="0" applyFill="1" applyBorder="1"/>
    <xf numFmtId="0" fontId="0" fillId="4" borderId="77" xfId="0" applyFill="1" applyBorder="1"/>
    <xf numFmtId="0" fontId="0" fillId="4" borderId="0" xfId="0" applyFill="1"/>
    <xf numFmtId="0" fontId="21" fillId="2" borderId="7" xfId="0" applyFont="1" applyFill="1" applyBorder="1" applyAlignment="1" applyProtection="1">
      <alignment horizontal="left" vertical="center"/>
    </xf>
    <xf numFmtId="0" fontId="21" fillId="2" borderId="1" xfId="0" applyFont="1" applyFill="1" applyBorder="1" applyAlignment="1" applyProtection="1">
      <alignment horizontal="left" vertical="center"/>
    </xf>
    <xf numFmtId="0" fontId="12" fillId="2" borderId="7" xfId="0" applyFont="1" applyFill="1" applyBorder="1" applyAlignment="1" applyProtection="1">
      <alignment vertical="center"/>
    </xf>
    <xf numFmtId="0" fontId="0" fillId="2" borderId="44" xfId="0" applyFont="1" applyFill="1" applyBorder="1" applyAlignment="1" applyProtection="1">
      <alignment horizontal="center" vertical="center"/>
    </xf>
    <xf numFmtId="0" fontId="0" fillId="0" borderId="0" xfId="0" applyFont="1" applyAlignment="1" applyProtection="1">
      <alignment vertical="center"/>
    </xf>
    <xf numFmtId="0" fontId="0" fillId="0" borderId="36" xfId="0" applyFont="1" applyBorder="1" applyAlignment="1" applyProtection="1">
      <alignment vertical="center"/>
    </xf>
    <xf numFmtId="0" fontId="0" fillId="2" borderId="7" xfId="0" applyFont="1" applyFill="1" applyBorder="1" applyAlignment="1" applyProtection="1">
      <alignment horizontal="center" vertical="center"/>
    </xf>
    <xf numFmtId="0" fontId="0" fillId="2" borderId="36" xfId="0" applyFont="1" applyFill="1" applyBorder="1" applyAlignment="1" applyProtection="1">
      <alignment horizontal="left" vertical="center"/>
    </xf>
    <xf numFmtId="0" fontId="0" fillId="2" borderId="44" xfId="0" applyFont="1" applyFill="1" applyBorder="1" applyAlignment="1" applyProtection="1">
      <alignment horizontal="left" vertical="center"/>
    </xf>
    <xf numFmtId="0" fontId="23" fillId="2" borderId="35" xfId="0" applyFont="1" applyFill="1" applyBorder="1" applyAlignment="1" applyProtection="1">
      <alignment vertical="center"/>
    </xf>
    <xf numFmtId="0" fontId="0" fillId="2" borderId="36" xfId="0" applyFont="1" applyFill="1" applyBorder="1" applyAlignment="1" applyProtection="1">
      <alignment vertical="center"/>
    </xf>
    <xf numFmtId="0" fontId="0" fillId="2" borderId="37" xfId="0" applyFont="1" applyFill="1" applyBorder="1" applyAlignment="1" applyProtection="1">
      <alignment vertical="center"/>
    </xf>
    <xf numFmtId="0" fontId="12" fillId="2" borderId="78" xfId="0" applyFont="1" applyFill="1" applyBorder="1" applyAlignment="1" applyProtection="1">
      <alignment vertical="center"/>
    </xf>
    <xf numFmtId="0" fontId="0" fillId="2" borderId="0" xfId="0" applyFont="1" applyFill="1" applyBorder="1" applyAlignment="1" applyProtection="1">
      <alignment vertical="center"/>
    </xf>
    <xf numFmtId="0" fontId="0" fillId="2" borderId="37" xfId="0" applyFont="1" applyFill="1" applyBorder="1" applyAlignment="1" applyProtection="1">
      <alignment horizontal="left" vertical="center"/>
    </xf>
    <xf numFmtId="0" fontId="12" fillId="0" borderId="45" xfId="0" applyFont="1" applyBorder="1" applyAlignment="1" applyProtection="1">
      <alignment vertical="center"/>
    </xf>
    <xf numFmtId="0" fontId="12" fillId="0" borderId="46" xfId="0" applyFont="1" applyBorder="1" applyAlignment="1" applyProtection="1">
      <alignment horizontal="left" vertical="center"/>
    </xf>
    <xf numFmtId="0" fontId="12" fillId="0" borderId="47" xfId="0" applyFont="1" applyBorder="1" applyAlignment="1" applyProtection="1">
      <alignment horizontal="left" vertical="center"/>
    </xf>
    <xf numFmtId="0" fontId="12" fillId="0" borderId="48" xfId="0" applyFont="1" applyBorder="1" applyAlignment="1" applyProtection="1">
      <alignment horizontal="right" vertical="center"/>
    </xf>
    <xf numFmtId="0" fontId="12" fillId="0" borderId="49" xfId="0" applyFont="1" applyBorder="1" applyAlignment="1" applyProtection="1">
      <alignment horizontal="right" vertical="center"/>
    </xf>
    <xf numFmtId="0" fontId="12" fillId="0" borderId="46" xfId="0" applyFont="1" applyBorder="1" applyAlignment="1" applyProtection="1">
      <alignment horizontal="right" vertical="center"/>
    </xf>
    <xf numFmtId="0" fontId="12" fillId="0" borderId="46" xfId="0" applyFont="1" applyBorder="1" applyAlignment="1" applyProtection="1">
      <alignment horizontal="center" vertical="center"/>
    </xf>
    <xf numFmtId="0" fontId="12" fillId="0" borderId="37" xfId="0" applyFont="1" applyBorder="1" applyAlignment="1" applyProtection="1">
      <alignment horizontal="left" vertical="center"/>
    </xf>
    <xf numFmtId="0" fontId="12" fillId="2" borderId="45" xfId="0" applyFont="1" applyFill="1" applyBorder="1" applyAlignment="1" applyProtection="1">
      <alignment vertical="center"/>
    </xf>
    <xf numFmtId="0" fontId="12" fillId="2" borderId="46" xfId="0" applyFont="1" applyFill="1" applyBorder="1" applyAlignment="1" applyProtection="1">
      <alignment vertical="center"/>
    </xf>
    <xf numFmtId="0" fontId="12" fillId="2" borderId="48" xfId="0" applyFont="1" applyFill="1" applyBorder="1" applyAlignment="1" applyProtection="1">
      <alignment vertical="center"/>
    </xf>
    <xf numFmtId="1" fontId="12" fillId="2" borderId="78" xfId="0" applyNumberFormat="1" applyFont="1" applyFill="1" applyBorder="1" applyAlignment="1" applyProtection="1">
      <alignment vertical="center"/>
    </xf>
    <xf numFmtId="0" fontId="5" fillId="2" borderId="0" xfId="0" applyFont="1" applyFill="1" applyBorder="1" applyAlignment="1" applyProtection="1">
      <alignment horizontal="right" vertical="center"/>
    </xf>
    <xf numFmtId="0" fontId="12" fillId="0" borderId="48" xfId="0" applyFont="1" applyBorder="1" applyAlignment="1" applyProtection="1">
      <alignment horizontal="center" vertical="center"/>
    </xf>
    <xf numFmtId="0" fontId="12" fillId="2" borderId="0" xfId="0" applyFont="1" applyFill="1" applyBorder="1" applyAlignment="1" applyProtection="1">
      <alignment vertical="center"/>
    </xf>
    <xf numFmtId="0" fontId="0" fillId="3" borderId="21" xfId="0" applyFont="1" applyFill="1" applyBorder="1" applyAlignment="1" applyProtection="1">
      <alignment vertical="center"/>
      <protection locked="0"/>
    </xf>
    <xf numFmtId="0" fontId="0" fillId="3" borderId="27" xfId="0" applyFont="1" applyFill="1" applyBorder="1" applyAlignment="1" applyProtection="1">
      <alignment vertical="center"/>
    </xf>
    <xf numFmtId="0" fontId="0" fillId="3" borderId="50" xfId="0" applyFont="1" applyFill="1" applyBorder="1" applyAlignment="1" applyProtection="1">
      <alignment vertical="center"/>
    </xf>
    <xf numFmtId="0" fontId="0" fillId="3" borderId="23" xfId="0" applyFont="1" applyFill="1" applyBorder="1" applyAlignment="1" applyProtection="1">
      <alignment horizontal="center" vertical="center"/>
    </xf>
    <xf numFmtId="0" fontId="0" fillId="3" borderId="21" xfId="0" applyFont="1" applyFill="1" applyBorder="1" applyAlignment="1" applyProtection="1">
      <alignment horizontal="right" vertical="center"/>
    </xf>
    <xf numFmtId="0" fontId="0" fillId="3" borderId="25" xfId="0" applyFont="1" applyFill="1" applyBorder="1" applyAlignment="1" applyProtection="1">
      <alignment horizontal="right" vertical="center"/>
      <protection locked="0"/>
    </xf>
    <xf numFmtId="0" fontId="0" fillId="3" borderId="22" xfId="0" applyFont="1" applyFill="1" applyBorder="1" applyAlignment="1" applyProtection="1">
      <alignment horizontal="right" vertical="center"/>
      <protection locked="0"/>
    </xf>
    <xf numFmtId="167" fontId="0" fillId="3" borderId="22" xfId="0" applyNumberFormat="1" applyFont="1" applyFill="1" applyBorder="1" applyAlignment="1" applyProtection="1">
      <alignment horizontal="right" vertical="center"/>
      <protection locked="0"/>
    </xf>
    <xf numFmtId="0" fontId="0" fillId="3" borderId="22" xfId="0" applyFont="1" applyFill="1" applyBorder="1" applyAlignment="1" applyProtection="1">
      <alignment horizontal="right" vertical="center"/>
    </xf>
    <xf numFmtId="168" fontId="0" fillId="3" borderId="22" xfId="0" applyNumberFormat="1" applyFont="1" applyFill="1" applyBorder="1" applyAlignment="1" applyProtection="1">
      <alignment horizontal="right" vertical="center"/>
    </xf>
    <xf numFmtId="0" fontId="0" fillId="3" borderId="51" xfId="0" applyFont="1" applyFill="1" applyBorder="1" applyAlignment="1" applyProtection="1">
      <alignment horizontal="left" vertical="center"/>
    </xf>
    <xf numFmtId="0" fontId="0" fillId="3" borderId="21" xfId="0" applyFont="1" applyFill="1" applyBorder="1" applyAlignment="1" applyProtection="1">
      <alignment vertical="center"/>
    </xf>
    <xf numFmtId="0" fontId="0" fillId="3" borderId="25" xfId="0" applyFont="1" applyFill="1" applyBorder="1" applyAlignment="1" applyProtection="1">
      <alignment vertical="center"/>
    </xf>
    <xf numFmtId="0" fontId="0" fillId="3" borderId="8" xfId="0" applyFont="1" applyFill="1" applyBorder="1" applyAlignment="1" applyProtection="1">
      <alignment vertical="center"/>
    </xf>
    <xf numFmtId="1" fontId="0" fillId="3" borderId="22" xfId="0" applyNumberFormat="1" applyFill="1" applyBorder="1" applyAlignment="1" applyProtection="1">
      <alignment horizontal="right" vertical="center"/>
    </xf>
    <xf numFmtId="1" fontId="0" fillId="3" borderId="23" xfId="0" applyNumberFormat="1" applyFont="1" applyFill="1" applyBorder="1" applyAlignment="1" applyProtection="1">
      <alignment horizontal="right" vertical="center"/>
    </xf>
    <xf numFmtId="0" fontId="0" fillId="2" borderId="2" xfId="0" applyFont="1" applyFill="1" applyBorder="1" applyAlignment="1" applyProtection="1">
      <alignment horizontal="right" vertical="center"/>
    </xf>
    <xf numFmtId="0" fontId="0" fillId="2" borderId="0" xfId="0" applyFont="1" applyFill="1" applyBorder="1" applyAlignment="1" applyProtection="1">
      <alignment horizontal="right" vertical="center"/>
    </xf>
    <xf numFmtId="168" fontId="0" fillId="3" borderId="23" xfId="0" applyNumberFormat="1" applyFont="1" applyFill="1" applyBorder="1" applyAlignment="1" applyProtection="1">
      <alignment horizontal="right" vertical="center"/>
    </xf>
    <xf numFmtId="0" fontId="0" fillId="0" borderId="26" xfId="0" applyFont="1" applyFill="1" applyBorder="1" applyAlignment="1" applyProtection="1">
      <alignment vertical="center"/>
      <protection locked="0"/>
    </xf>
    <xf numFmtId="0" fontId="0" fillId="0" borderId="27" xfId="0" applyFont="1" applyFill="1" applyBorder="1" applyAlignment="1" applyProtection="1">
      <alignment vertical="center"/>
    </xf>
    <xf numFmtId="0" fontId="0" fillId="0" borderId="53" xfId="0" applyFont="1" applyFill="1" applyBorder="1" applyAlignment="1" applyProtection="1">
      <alignment vertical="center"/>
    </xf>
    <xf numFmtId="0" fontId="0" fillId="0" borderId="28" xfId="0" applyFont="1" applyFill="1" applyBorder="1" applyAlignment="1" applyProtection="1">
      <alignment horizontal="center" vertical="center"/>
    </xf>
    <xf numFmtId="1" fontId="0" fillId="0" borderId="26" xfId="0" applyNumberFormat="1" applyFont="1" applyFill="1" applyBorder="1" applyAlignment="1" applyProtection="1">
      <alignment horizontal="right" vertical="center"/>
    </xf>
    <xf numFmtId="0" fontId="0" fillId="0" borderId="30" xfId="0" applyNumberFormat="1" applyFont="1" applyFill="1" applyBorder="1" applyAlignment="1" applyProtection="1">
      <alignment horizontal="right" vertical="center"/>
      <protection locked="0"/>
    </xf>
    <xf numFmtId="0" fontId="0" fillId="0" borderId="27" xfId="0" applyFont="1" applyFill="1" applyBorder="1" applyAlignment="1" applyProtection="1">
      <alignment horizontal="right" vertical="center"/>
      <protection locked="0"/>
    </xf>
    <xf numFmtId="167" fontId="0" fillId="0" borderId="27" xfId="0" applyNumberFormat="1" applyFont="1" applyFill="1" applyBorder="1" applyAlignment="1" applyProtection="1">
      <alignment horizontal="right" vertical="center"/>
      <protection locked="0"/>
    </xf>
    <xf numFmtId="0" fontId="0" fillId="0" borderId="27" xfId="0" applyFont="1" applyFill="1" applyBorder="1" applyAlignment="1" applyProtection="1">
      <alignment horizontal="right" vertical="center"/>
    </xf>
    <xf numFmtId="168" fontId="0" fillId="0" borderId="27" xfId="0" applyNumberFormat="1" applyFont="1" applyFill="1" applyBorder="1" applyAlignment="1" applyProtection="1">
      <alignment horizontal="right" vertical="center"/>
    </xf>
    <xf numFmtId="0" fontId="0" fillId="0" borderId="54" xfId="0" applyFont="1" applyFill="1" applyBorder="1" applyAlignment="1" applyProtection="1">
      <alignment horizontal="left" vertical="center"/>
    </xf>
    <xf numFmtId="0" fontId="0" fillId="2" borderId="26" xfId="0" applyFont="1" applyFill="1" applyBorder="1" applyAlignment="1" applyProtection="1">
      <alignment vertical="center"/>
    </xf>
    <xf numFmtId="0" fontId="0" fillId="2" borderId="30" xfId="0" applyFont="1" applyFill="1" applyBorder="1" applyAlignment="1" applyProtection="1">
      <alignment vertical="center"/>
    </xf>
    <xf numFmtId="0" fontId="0" fillId="2" borderId="31" xfId="0" applyFont="1" applyFill="1" applyBorder="1" applyAlignment="1" applyProtection="1">
      <alignment vertical="center"/>
    </xf>
    <xf numFmtId="1" fontId="0" fillId="0" borderId="27" xfId="0" applyNumberFormat="1" applyFont="1" applyFill="1" applyBorder="1" applyAlignment="1" applyProtection="1">
      <alignment horizontal="right" vertical="center"/>
    </xf>
    <xf numFmtId="1" fontId="0" fillId="0" borderId="28" xfId="0" applyNumberFormat="1" applyFont="1" applyFill="1" applyBorder="1" applyAlignment="1" applyProtection="1">
      <alignment horizontal="right" vertical="center"/>
    </xf>
    <xf numFmtId="168" fontId="0" fillId="0" borderId="28" xfId="0" applyNumberFormat="1" applyFont="1" applyFill="1" applyBorder="1" applyAlignment="1" applyProtection="1">
      <alignment horizontal="right" vertical="center"/>
    </xf>
    <xf numFmtId="0" fontId="0" fillId="3" borderId="26" xfId="0" applyFont="1" applyFill="1" applyBorder="1" applyAlignment="1" applyProtection="1">
      <alignment vertical="center"/>
      <protection locked="0"/>
    </xf>
    <xf numFmtId="0" fontId="0" fillId="3" borderId="53" xfId="0" applyFont="1" applyFill="1" applyBorder="1" applyAlignment="1" applyProtection="1">
      <alignment vertical="center"/>
    </xf>
    <xf numFmtId="0" fontId="0" fillId="3" borderId="28" xfId="0" applyFont="1" applyFill="1" applyBorder="1" applyAlignment="1" applyProtection="1">
      <alignment horizontal="center" vertical="center"/>
    </xf>
    <xf numFmtId="1" fontId="0" fillId="3" borderId="26" xfId="0" applyNumberFormat="1" applyFill="1" applyBorder="1" applyAlignment="1" applyProtection="1">
      <alignment horizontal="right" vertical="center"/>
    </xf>
    <xf numFmtId="0" fontId="0" fillId="3" borderId="30" xfId="0" applyNumberFormat="1" applyFill="1" applyBorder="1" applyAlignment="1" applyProtection="1">
      <alignment horizontal="right" vertical="center"/>
      <protection locked="0"/>
    </xf>
    <xf numFmtId="0" fontId="0" fillId="3" borderId="27" xfId="0" applyFont="1" applyFill="1" applyBorder="1" applyAlignment="1" applyProtection="1">
      <alignment horizontal="right" vertical="center"/>
      <protection locked="0"/>
    </xf>
    <xf numFmtId="167" fontId="0" fillId="3" borderId="27" xfId="0" applyNumberFormat="1" applyFont="1" applyFill="1" applyBorder="1" applyAlignment="1" applyProtection="1">
      <alignment horizontal="right" vertical="center"/>
      <protection locked="0"/>
    </xf>
    <xf numFmtId="0" fontId="0" fillId="3" borderId="27" xfId="0" applyFont="1" applyFill="1" applyBorder="1" applyAlignment="1" applyProtection="1">
      <alignment horizontal="right" vertical="center"/>
    </xf>
    <xf numFmtId="168" fontId="0" fillId="3" borderId="27" xfId="0" applyNumberFormat="1" applyFont="1" applyFill="1" applyBorder="1" applyAlignment="1" applyProtection="1">
      <alignment horizontal="right" vertical="center"/>
    </xf>
    <xf numFmtId="0" fontId="0" fillId="3" borderId="54" xfId="0" applyFont="1" applyFill="1" applyBorder="1" applyAlignment="1" applyProtection="1">
      <alignment horizontal="left" vertical="center"/>
    </xf>
    <xf numFmtId="0" fontId="0" fillId="3" borderId="26" xfId="0" applyFont="1" applyFill="1" applyBorder="1" applyAlignment="1" applyProtection="1">
      <alignment vertical="center"/>
    </xf>
    <xf numFmtId="0" fontId="0" fillId="3" borderId="30" xfId="0" applyFont="1" applyFill="1" applyBorder="1" applyAlignment="1" applyProtection="1">
      <alignment vertical="center"/>
    </xf>
    <xf numFmtId="0" fontId="0" fillId="3" borderId="31" xfId="0" applyFont="1" applyFill="1" applyBorder="1" applyAlignment="1" applyProtection="1">
      <alignment vertical="center"/>
    </xf>
    <xf numFmtId="1" fontId="0" fillId="3" borderId="27" xfId="0" applyNumberFormat="1" applyFill="1" applyBorder="1" applyAlignment="1" applyProtection="1">
      <alignment horizontal="right" vertical="center"/>
    </xf>
    <xf numFmtId="1" fontId="0" fillId="3" borderId="28" xfId="0" applyNumberFormat="1" applyFont="1" applyFill="1" applyBorder="1" applyAlignment="1" applyProtection="1">
      <alignment horizontal="right" vertical="center"/>
    </xf>
    <xf numFmtId="168" fontId="0" fillId="3" borderId="28" xfId="0" applyNumberFormat="1" applyFont="1" applyFill="1" applyBorder="1" applyAlignment="1" applyProtection="1">
      <alignment horizontal="right" vertical="center"/>
    </xf>
    <xf numFmtId="0" fontId="0" fillId="2" borderId="26" xfId="0" applyFont="1" applyFill="1" applyBorder="1" applyAlignment="1" applyProtection="1">
      <alignment vertical="center"/>
      <protection locked="0"/>
    </xf>
    <xf numFmtId="0" fontId="0" fillId="2" borderId="27" xfId="0" applyFont="1" applyFill="1" applyBorder="1" applyAlignment="1" applyProtection="1">
      <alignment vertical="center"/>
    </xf>
    <xf numFmtId="0" fontId="0" fillId="2" borderId="53" xfId="0" applyFont="1" applyFill="1" applyBorder="1" applyAlignment="1" applyProtection="1">
      <alignment vertical="center"/>
    </xf>
    <xf numFmtId="0" fontId="0" fillId="2" borderId="28" xfId="0" applyFont="1" applyFill="1" applyBorder="1" applyAlignment="1" applyProtection="1">
      <alignment horizontal="center" vertical="center"/>
    </xf>
    <xf numFmtId="0" fontId="0" fillId="2" borderId="27" xfId="0" applyFont="1" applyFill="1" applyBorder="1" applyAlignment="1" applyProtection="1">
      <alignment horizontal="right" vertical="center"/>
      <protection locked="0"/>
    </xf>
    <xf numFmtId="167" fontId="0" fillId="2" borderId="27" xfId="0" applyNumberFormat="1" applyFont="1" applyFill="1" applyBorder="1" applyAlignment="1" applyProtection="1">
      <alignment horizontal="right" vertical="center"/>
      <protection locked="0"/>
    </xf>
    <xf numFmtId="168" fontId="0" fillId="2" borderId="27" xfId="0" applyNumberFormat="1" applyFont="1" applyFill="1" applyBorder="1" applyAlignment="1" applyProtection="1">
      <alignment horizontal="right" vertical="center"/>
    </xf>
    <xf numFmtId="0" fontId="0" fillId="2" borderId="54" xfId="0" applyFont="1" applyFill="1" applyBorder="1" applyAlignment="1" applyProtection="1">
      <alignment horizontal="left" vertical="center"/>
    </xf>
    <xf numFmtId="1" fontId="0" fillId="2" borderId="27" xfId="0" applyNumberFormat="1" applyFill="1" applyBorder="1" applyAlignment="1" applyProtection="1">
      <alignment horizontal="right" vertical="center"/>
    </xf>
    <xf numFmtId="1" fontId="0" fillId="2" borderId="28" xfId="0" applyNumberFormat="1" applyFont="1" applyFill="1" applyBorder="1" applyAlignment="1" applyProtection="1">
      <alignment horizontal="right" vertical="center"/>
    </xf>
    <xf numFmtId="168" fontId="0" fillId="2" borderId="28" xfId="0" applyNumberFormat="1" applyFont="1" applyFill="1" applyBorder="1" applyAlignment="1" applyProtection="1">
      <alignment horizontal="right" vertical="center"/>
    </xf>
    <xf numFmtId="0" fontId="0" fillId="3" borderId="32" xfId="0" applyFont="1" applyFill="1" applyBorder="1" applyAlignment="1" applyProtection="1">
      <alignment vertical="center"/>
      <protection locked="0"/>
    </xf>
    <xf numFmtId="0" fontId="0" fillId="3" borderId="17" xfId="0" applyFont="1" applyFill="1" applyBorder="1" applyAlignment="1" applyProtection="1">
      <alignment vertical="center"/>
    </xf>
    <xf numFmtId="0" fontId="0" fillId="3" borderId="55" xfId="0" applyFont="1" applyFill="1" applyBorder="1" applyAlignment="1" applyProtection="1">
      <alignment vertical="center"/>
    </xf>
    <xf numFmtId="0" fontId="0" fillId="3" borderId="18" xfId="0" applyFont="1" applyFill="1" applyBorder="1" applyAlignment="1" applyProtection="1">
      <alignment horizontal="center" vertical="center"/>
    </xf>
    <xf numFmtId="1" fontId="0" fillId="3" borderId="32" xfId="0" applyNumberFormat="1" applyFill="1" applyBorder="1" applyAlignment="1" applyProtection="1">
      <alignment horizontal="right" vertical="center"/>
    </xf>
    <xf numFmtId="0" fontId="0" fillId="3" borderId="16" xfId="0" applyNumberFormat="1" applyFill="1" applyBorder="1" applyAlignment="1" applyProtection="1">
      <alignment horizontal="right" vertical="center"/>
      <protection locked="0"/>
    </xf>
    <xf numFmtId="0" fontId="0" fillId="3" borderId="17" xfId="0" applyFont="1" applyFill="1" applyBorder="1" applyAlignment="1" applyProtection="1">
      <alignment horizontal="right" vertical="center"/>
      <protection locked="0"/>
    </xf>
    <xf numFmtId="167" fontId="0" fillId="3" borderId="17" xfId="0" applyNumberFormat="1" applyFont="1" applyFill="1" applyBorder="1" applyAlignment="1" applyProtection="1">
      <alignment horizontal="right" vertical="center"/>
      <protection locked="0"/>
    </xf>
    <xf numFmtId="0" fontId="0" fillId="3" borderId="17" xfId="0" applyFont="1" applyFill="1" applyBorder="1" applyAlignment="1" applyProtection="1">
      <alignment horizontal="right" vertical="center"/>
    </xf>
    <xf numFmtId="168" fontId="0" fillId="3" borderId="17" xfId="0" applyNumberFormat="1" applyFont="1" applyFill="1" applyBorder="1" applyAlignment="1" applyProtection="1">
      <alignment horizontal="right" vertical="center"/>
    </xf>
    <xf numFmtId="0" fontId="0" fillId="3" borderId="56" xfId="0" applyFont="1" applyFill="1" applyBorder="1" applyAlignment="1" applyProtection="1">
      <alignment horizontal="left" vertical="center"/>
    </xf>
    <xf numFmtId="0" fontId="0" fillId="3" borderId="32" xfId="0" applyFont="1" applyFill="1" applyBorder="1" applyAlignment="1" applyProtection="1">
      <alignment vertical="center"/>
    </xf>
    <xf numFmtId="0" fontId="0" fillId="3" borderId="16" xfId="0" applyFont="1" applyFill="1" applyBorder="1" applyAlignment="1" applyProtection="1">
      <alignment vertical="center"/>
    </xf>
    <xf numFmtId="0" fontId="0" fillId="3" borderId="34" xfId="0" applyFont="1" applyFill="1" applyBorder="1" applyAlignment="1" applyProtection="1">
      <alignment vertical="center"/>
    </xf>
    <xf numFmtId="1" fontId="0" fillId="3" borderId="17" xfId="0" applyNumberFormat="1" applyFill="1" applyBorder="1" applyAlignment="1" applyProtection="1">
      <alignment horizontal="right" vertical="center"/>
    </xf>
    <xf numFmtId="1" fontId="0" fillId="3" borderId="18" xfId="0" applyNumberFormat="1" applyFont="1" applyFill="1" applyBorder="1" applyAlignment="1" applyProtection="1">
      <alignment horizontal="right" vertical="center"/>
    </xf>
    <xf numFmtId="168" fontId="0" fillId="3" borderId="18" xfId="0" applyNumberFormat="1" applyFont="1" applyFill="1" applyBorder="1" applyAlignment="1" applyProtection="1">
      <alignment horizontal="right" vertical="center"/>
    </xf>
    <xf numFmtId="0" fontId="0" fillId="3" borderId="22" xfId="0" applyFill="1" applyBorder="1" applyProtection="1">
      <protection locked="0"/>
    </xf>
    <xf numFmtId="0" fontId="0" fillId="0" borderId="27" xfId="0" applyBorder="1" applyProtection="1">
      <protection locked="0"/>
    </xf>
    <xf numFmtId="0" fontId="0" fillId="3" borderId="27" xfId="0" applyFill="1" applyBorder="1" applyProtection="1">
      <protection locked="0"/>
    </xf>
    <xf numFmtId="0" fontId="24" fillId="3" borderId="44" xfId="0" applyNumberFormat="1" applyFont="1" applyFill="1" applyBorder="1" applyAlignment="1">
      <alignment horizontal="center" wrapText="1"/>
    </xf>
    <xf numFmtId="0" fontId="24" fillId="3" borderId="20" xfId="0" applyNumberFormat="1" applyFont="1" applyFill="1" applyBorder="1" applyAlignment="1">
      <alignment horizontal="center"/>
    </xf>
    <xf numFmtId="0" fontId="0" fillId="0" borderId="8" xfId="0" applyNumberFormat="1" applyBorder="1"/>
    <xf numFmtId="0" fontId="0" fillId="0" borderId="31" xfId="0" applyNumberFormat="1" applyBorder="1"/>
    <xf numFmtId="0" fontId="0" fillId="0" borderId="0" xfId="0" applyNumberFormat="1"/>
    <xf numFmtId="0" fontId="0" fillId="0" borderId="34" xfId="0" applyNumberFormat="1" applyBorder="1"/>
    <xf numFmtId="0" fontId="0" fillId="4" borderId="0" xfId="0" applyFill="1" applyAlignment="1">
      <alignment horizontal="centerContinuous"/>
    </xf>
    <xf numFmtId="15" fontId="0" fillId="4" borderId="0" xfId="0" applyNumberFormat="1" applyFill="1" applyAlignment="1">
      <alignment horizontal="centerContinuous"/>
    </xf>
    <xf numFmtId="0" fontId="19" fillId="4" borderId="0" xfId="0" applyFont="1" applyFill="1"/>
    <xf numFmtId="0" fontId="19" fillId="4" borderId="0" xfId="0" applyFont="1" applyFill="1" applyAlignment="1">
      <alignment horizontal="center"/>
    </xf>
    <xf numFmtId="0" fontId="19" fillId="4" borderId="0" xfId="0" applyFont="1" applyFill="1" applyAlignment="1">
      <alignment horizontal="left"/>
    </xf>
    <xf numFmtId="0" fontId="37" fillId="2" borderId="0" xfId="0" applyFont="1" applyFill="1" applyAlignment="1">
      <alignment vertical="top" wrapText="1"/>
    </xf>
    <xf numFmtId="0" fontId="37" fillId="2" borderId="0" xfId="0" quotePrefix="1" applyFont="1" applyFill="1" applyAlignment="1">
      <alignment vertical="top" wrapText="1"/>
    </xf>
    <xf numFmtId="0" fontId="38" fillId="2" borderId="0" xfId="0" applyFont="1" applyFill="1" applyAlignment="1">
      <alignment vertical="top" wrapText="1"/>
    </xf>
    <xf numFmtId="0" fontId="0" fillId="0" borderId="50" xfId="0" applyBorder="1"/>
    <xf numFmtId="0" fontId="0" fillId="0" borderId="53" xfId="0" applyBorder="1"/>
    <xf numFmtId="0" fontId="0" fillId="0" borderId="55" xfId="0" applyBorder="1"/>
    <xf numFmtId="0" fontId="0" fillId="0" borderId="25" xfId="0" applyBorder="1"/>
    <xf numFmtId="0" fontId="0" fillId="0" borderId="30" xfId="0" applyBorder="1"/>
    <xf numFmtId="0" fontId="0" fillId="0" borderId="16" xfId="0" applyBorder="1"/>
    <xf numFmtId="0" fontId="24" fillId="3" borderId="0" xfId="0" applyFont="1" applyFill="1" applyBorder="1" applyAlignment="1">
      <alignment horizontal="center"/>
    </xf>
    <xf numFmtId="0" fontId="0" fillId="0" borderId="79" xfId="0" applyBorder="1"/>
    <xf numFmtId="0" fontId="0" fillId="0" borderId="80" xfId="0" applyBorder="1"/>
    <xf numFmtId="0" fontId="0" fillId="0" borderId="81" xfId="0" applyBorder="1"/>
    <xf numFmtId="0" fontId="0" fillId="0" borderId="87" xfId="0" applyBorder="1"/>
    <xf numFmtId="0" fontId="0" fillId="4" borderId="87" xfId="0" applyFill="1" applyBorder="1"/>
    <xf numFmtId="0" fontId="0" fillId="4" borderId="87" xfId="0" applyFill="1" applyBorder="1" applyAlignment="1"/>
    <xf numFmtId="0" fontId="39" fillId="4" borderId="87" xfId="0" applyFont="1" applyFill="1" applyBorder="1"/>
    <xf numFmtId="0" fontId="39" fillId="4" borderId="87" xfId="0" applyFont="1" applyFill="1" applyBorder="1" applyAlignment="1">
      <alignment horizontal="left"/>
    </xf>
    <xf numFmtId="0" fontId="0" fillId="4" borderId="87" xfId="0" applyFill="1" applyBorder="1" applyAlignment="1">
      <alignment horizontal="left"/>
    </xf>
    <xf numFmtId="0" fontId="38" fillId="4" borderId="87" xfId="0" applyFont="1" applyFill="1" applyBorder="1" applyAlignment="1">
      <alignment horizontal="right"/>
    </xf>
    <xf numFmtId="0" fontId="42" fillId="4" borderId="87" xfId="0" applyFont="1" applyFill="1" applyBorder="1"/>
    <xf numFmtId="0" fontId="39" fillId="0" borderId="87" xfId="0" applyFont="1" applyBorder="1"/>
    <xf numFmtId="49" fontId="40" fillId="0" borderId="87" xfId="1" applyNumberFormat="1" applyFont="1" applyBorder="1" applyAlignment="1" applyProtection="1"/>
    <xf numFmtId="0" fontId="43" fillId="0" borderId="87" xfId="1" applyFont="1" applyBorder="1" applyAlignment="1" applyProtection="1"/>
    <xf numFmtId="0" fontId="38" fillId="4" borderId="88" xfId="0" applyFont="1" applyFill="1" applyBorder="1" applyAlignment="1">
      <alignment horizontal="right"/>
    </xf>
    <xf numFmtId="0" fontId="0" fillId="4" borderId="89" xfId="0" applyFill="1" applyBorder="1"/>
    <xf numFmtId="0" fontId="0" fillId="4" borderId="90" xfId="0" applyFill="1" applyBorder="1"/>
    <xf numFmtId="0" fontId="0" fillId="4" borderId="91" xfId="0" applyFill="1" applyBorder="1"/>
    <xf numFmtId="0" fontId="0" fillId="4" borderId="92" xfId="0" applyFill="1" applyBorder="1"/>
    <xf numFmtId="0" fontId="0" fillId="4" borderId="93" xfId="0" applyFill="1" applyBorder="1"/>
    <xf numFmtId="0" fontId="0" fillId="4" borderId="94" xfId="0" applyFill="1" applyBorder="1"/>
    <xf numFmtId="0" fontId="0" fillId="4" borderId="95" xfId="0" applyFill="1" applyBorder="1"/>
    <xf numFmtId="0" fontId="0" fillId="4" borderId="96" xfId="0" applyFill="1" applyBorder="1"/>
    <xf numFmtId="0" fontId="0" fillId="4" borderId="97" xfId="0" applyFill="1" applyBorder="1"/>
    <xf numFmtId="0" fontId="0" fillId="4" borderId="98" xfId="0" applyFill="1" applyBorder="1"/>
    <xf numFmtId="0" fontId="0" fillId="4" borderId="99" xfId="0" applyFill="1" applyBorder="1"/>
    <xf numFmtId="0" fontId="0" fillId="4" borderId="100" xfId="0" applyFill="1" applyBorder="1"/>
    <xf numFmtId="0" fontId="0" fillId="4" borderId="101" xfId="0" applyFill="1" applyBorder="1"/>
    <xf numFmtId="0" fontId="0" fillId="4" borderId="102" xfId="0" applyFill="1" applyBorder="1"/>
    <xf numFmtId="0" fontId="0" fillId="4" borderId="103" xfId="0" applyFill="1" applyBorder="1"/>
    <xf numFmtId="0" fontId="0" fillId="4" borderId="104" xfId="0" applyFill="1" applyBorder="1"/>
    <xf numFmtId="0" fontId="0" fillId="4" borderId="105" xfId="0" applyFill="1" applyBorder="1"/>
    <xf numFmtId="0" fontId="0" fillId="4" borderId="106" xfId="0" applyFill="1" applyBorder="1"/>
    <xf numFmtId="0" fontId="0" fillId="4" borderId="107" xfId="0" applyFill="1" applyBorder="1"/>
    <xf numFmtId="0" fontId="0" fillId="4" borderId="108" xfId="0" applyFill="1" applyBorder="1"/>
    <xf numFmtId="0" fontId="0" fillId="4" borderId="109" xfId="0" applyFill="1" applyBorder="1"/>
    <xf numFmtId="0" fontId="0" fillId="4" borderId="110" xfId="0" applyFill="1" applyBorder="1"/>
    <xf numFmtId="0" fontId="39" fillId="4" borderId="90" xfId="0" applyFont="1" applyFill="1" applyBorder="1"/>
    <xf numFmtId="0" fontId="0" fillId="0" borderId="91" xfId="0" applyBorder="1"/>
    <xf numFmtId="0" fontId="37" fillId="0" borderId="27" xfId="0" applyFont="1" applyBorder="1" applyProtection="1">
      <protection locked="0"/>
    </xf>
    <xf numFmtId="0" fontId="36" fillId="0" borderId="87" xfId="0" applyFont="1" applyBorder="1"/>
    <xf numFmtId="0" fontId="36" fillId="2" borderId="0" xfId="0" applyFont="1" applyFill="1" applyAlignment="1">
      <alignment vertical="top" wrapText="1"/>
    </xf>
    <xf numFmtId="0" fontId="9" fillId="2" borderId="0" xfId="1" applyFill="1" applyAlignment="1">
      <alignment vertical="top" wrapText="1"/>
    </xf>
    <xf numFmtId="0" fontId="36" fillId="3" borderId="27" xfId="0" applyFont="1" applyFill="1" applyBorder="1" applyProtection="1">
      <protection locked="0"/>
    </xf>
    <xf numFmtId="0" fontId="36" fillId="0" borderId="27" xfId="0" applyFont="1" applyBorder="1" applyProtection="1">
      <protection locked="0"/>
    </xf>
    <xf numFmtId="0" fontId="16" fillId="2" borderId="51" xfId="0" applyFont="1" applyFill="1" applyBorder="1" applyAlignment="1" applyProtection="1">
      <alignment horizontal="left"/>
      <protection locked="0"/>
    </xf>
    <xf numFmtId="164" fontId="12" fillId="3" borderId="58" xfId="0" applyNumberFormat="1" applyFont="1" applyFill="1" applyBorder="1" applyAlignment="1" applyProtection="1">
      <alignment horizontal="left"/>
      <protection locked="0"/>
    </xf>
    <xf numFmtId="164" fontId="0" fillId="2" borderId="58" xfId="0" applyNumberFormat="1" applyFont="1" applyFill="1" applyBorder="1" applyAlignment="1" applyProtection="1">
      <alignment horizontal="left"/>
    </xf>
    <xf numFmtId="0" fontId="12" fillId="3" borderId="58" xfId="0" applyFont="1" applyFill="1" applyBorder="1" applyAlignment="1" applyProtection="1">
      <alignment horizontal="left"/>
      <protection locked="0"/>
    </xf>
    <xf numFmtId="0" fontId="12" fillId="2" borderId="58" xfId="0" applyFont="1" applyFill="1" applyBorder="1" applyAlignment="1" applyProtection="1">
      <alignment horizontal="left"/>
      <protection locked="0"/>
    </xf>
    <xf numFmtId="0" fontId="0" fillId="2" borderId="58" xfId="0" applyFont="1" applyFill="1" applyBorder="1" applyAlignment="1" applyProtection="1">
      <alignment horizontal="left"/>
      <protection locked="0"/>
    </xf>
    <xf numFmtId="0" fontId="12" fillId="3" borderId="58" xfId="0" applyFont="1" applyFill="1" applyBorder="1" applyAlignment="1" applyProtection="1">
      <alignment horizontal="left"/>
    </xf>
    <xf numFmtId="0" fontId="12" fillId="3" borderId="57" xfId="0" applyFont="1" applyFill="1" applyBorder="1" applyAlignment="1" applyProtection="1">
      <alignment horizontal="left"/>
      <protection locked="0"/>
    </xf>
    <xf numFmtId="0" fontId="36" fillId="3" borderId="82" xfId="0" applyFont="1" applyFill="1" applyBorder="1" applyAlignment="1" applyProtection="1">
      <alignment horizontal="left"/>
      <protection locked="0"/>
    </xf>
    <xf numFmtId="0" fontId="36" fillId="2" borderId="82" xfId="0" applyFont="1" applyFill="1" applyBorder="1" applyAlignment="1" applyProtection="1">
      <alignment horizontal="left"/>
      <protection locked="0"/>
    </xf>
    <xf numFmtId="0" fontId="36" fillId="3" borderId="83" xfId="0" applyFont="1" applyFill="1" applyBorder="1" applyAlignment="1" applyProtection="1">
      <alignment horizontal="left"/>
      <protection locked="0"/>
    </xf>
    <xf numFmtId="0" fontId="12" fillId="5" borderId="82" xfId="0" applyFont="1" applyFill="1" applyBorder="1" applyAlignment="1" applyProtection="1">
      <alignment horizontal="left"/>
      <protection locked="0"/>
    </xf>
    <xf numFmtId="0" fontId="12" fillId="6" borderId="82" xfId="0" applyFont="1" applyFill="1" applyBorder="1" applyAlignment="1" applyProtection="1">
      <alignment horizontal="left"/>
      <protection locked="0"/>
    </xf>
    <xf numFmtId="0" fontId="16" fillId="5" borderId="84" xfId="0" applyFont="1" applyFill="1" applyBorder="1" applyAlignment="1" applyProtection="1">
      <alignment horizontal="left"/>
      <protection locked="0"/>
    </xf>
    <xf numFmtId="0" fontId="11" fillId="2" borderId="0" xfId="0" applyFont="1" applyFill="1" applyBorder="1" applyAlignment="1">
      <alignment horizontal="right"/>
    </xf>
    <xf numFmtId="0" fontId="0" fillId="2" borderId="85" xfId="0" applyFill="1" applyBorder="1"/>
    <xf numFmtId="0" fontId="0" fillId="0" borderId="111" xfId="0" applyBorder="1"/>
    <xf numFmtId="0" fontId="0" fillId="4" borderId="86" xfId="0" applyFill="1" applyBorder="1"/>
    <xf numFmtId="0" fontId="0" fillId="4" borderId="0" xfId="0" applyFill="1" applyBorder="1"/>
    <xf numFmtId="0" fontId="14" fillId="2" borderId="0" xfId="1" applyNumberFormat="1" applyFont="1" applyFill="1" applyBorder="1" applyAlignment="1" applyProtection="1">
      <alignment vertical="top" wrapText="1"/>
    </xf>
    <xf numFmtId="0" fontId="44" fillId="0" borderId="0" xfId="0" applyFont="1" applyAlignment="1">
      <alignment wrapText="1"/>
    </xf>
    <xf numFmtId="0" fontId="14" fillId="2" borderId="0" xfId="1" applyFont="1" applyFill="1" applyAlignment="1">
      <alignment vertical="top" wrapText="1"/>
    </xf>
    <xf numFmtId="0" fontId="18" fillId="2" borderId="0" xfId="0" applyNumberFormat="1" applyFont="1" applyFill="1" applyBorder="1" applyAlignment="1">
      <alignment horizontal="center"/>
    </xf>
    <xf numFmtId="0" fontId="21" fillId="2" borderId="0" xfId="0" applyFont="1" applyFill="1" applyBorder="1" applyAlignment="1">
      <alignment horizontal="center"/>
    </xf>
    <xf numFmtId="0" fontId="18" fillId="4" borderId="0" xfId="0" applyNumberFormat="1" applyFont="1" applyFill="1" applyAlignment="1">
      <alignment horizontal="center"/>
    </xf>
    <xf numFmtId="0" fontId="21" fillId="4" borderId="0" xfId="0" applyFont="1" applyFill="1" applyAlignment="1">
      <alignment horizontal="center"/>
    </xf>
    <xf numFmtId="0" fontId="14" fillId="0" borderId="87" xfId="1" applyFont="1" applyBorder="1"/>
  </cellXfs>
  <cellStyles count="2">
    <cellStyle name="Hyperlink" xfId="1" builtinId="8"/>
    <cellStyle name="Normal" xfId="0" builtinId="0"/>
  </cellStyles>
  <dxfs count="3">
    <dxf>
      <font>
        <b/>
        <i val="0"/>
        <condense val="0"/>
        <extend val="0"/>
        <color indexed="10"/>
      </font>
    </dxf>
    <dxf>
      <font>
        <b/>
        <i val="0"/>
        <condense val="0"/>
        <extend val="0"/>
        <color indexed="50"/>
      </font>
    </dxf>
    <dxf>
      <font>
        <b/>
        <i val="0"/>
        <condense val="0"/>
        <extend val="0"/>
        <color indexed="10"/>
      </font>
    </dxf>
  </dxfs>
  <tableStyles count="1" defaultTableStyle="TableStyleMedium2"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vekn.net/index.php/downloads" TargetMode="External"/><Relationship Id="rId3" Type="http://schemas.openxmlformats.org/officeDocument/2006/relationships/hyperlink" Target="http://www.vekn.net/rulebook" TargetMode="External"/><Relationship Id="rId7" Type="http://schemas.openxmlformats.org/officeDocument/2006/relationships/hyperlink" Target="http://www.vekn.net/player-registry" TargetMode="External"/><Relationship Id="rId2" Type="http://schemas.openxmlformats.org/officeDocument/2006/relationships/hyperlink" Target="http://www.vekn.net/how-to-run-a-v-tes-tournament" TargetMode="External"/><Relationship Id="rId1" Type="http://schemas.openxmlformats.org/officeDocument/2006/relationships/hyperlink" Target="http://www.vekn.net/" TargetMode="External"/><Relationship Id="rId6" Type="http://schemas.openxmlformats.org/officeDocument/2006/relationships/hyperlink" Target="http://www.vekn.net/card-rulings" TargetMode="External"/><Relationship Id="rId11" Type="http://schemas.openxmlformats.org/officeDocument/2006/relationships/comments" Target="../comments1.xml"/><Relationship Id="rId5" Type="http://schemas.openxmlformats.org/officeDocument/2006/relationships/hyperlink" Target="http://www.vekn.net/general-rulings" TargetMode="External"/><Relationship Id="rId10" Type="http://schemas.openxmlformats.org/officeDocument/2006/relationships/vmlDrawing" Target="../drawings/vmlDrawing1.vml"/><Relationship Id="rId4" Type="http://schemas.openxmlformats.org/officeDocument/2006/relationships/hyperlink" Target="http://www.vekn.net/tournament-rul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hyperlink" Target="mailto:vtesratings@gmail.com" TargetMode="External"/><Relationship Id="rId2" Type="http://schemas.openxmlformats.org/officeDocument/2006/relationships/hyperlink" Target="http://www.vekn.net/" TargetMode="External"/><Relationship Id="rId1" Type="http://schemas.openxmlformats.org/officeDocument/2006/relationships/hyperlink" Target="http://groups.google.com.au/group/rec.games.trading-cards.jyhad/msg/2552391564fe2108" TargetMode="External"/><Relationship Id="rId4"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5"/>
  <sheetViews>
    <sheetView tabSelected="1" topLeftCell="A34" zoomScale="150" workbookViewId="0">
      <selection activeCell="A34" sqref="A34"/>
    </sheetView>
  </sheetViews>
  <sheetFormatPr defaultColWidth="8.85546875" defaultRowHeight="12.75" x14ac:dyDescent="0.2"/>
  <cols>
    <col min="1" max="1" width="3.28515625" style="1" customWidth="1"/>
    <col min="2" max="2" width="4.7109375" style="2" customWidth="1"/>
    <col min="3" max="3" width="96.85546875" style="3" customWidth="1"/>
    <col min="4" max="16384" width="8.85546875" style="2"/>
  </cols>
  <sheetData>
    <row r="1" spans="1:3" s="5" customFormat="1" ht="43.7" customHeight="1" x14ac:dyDescent="0.2">
      <c r="A1" s="4" t="s">
        <v>267</v>
      </c>
      <c r="C1" s="6"/>
    </row>
    <row r="2" spans="1:3" x14ac:dyDescent="0.2">
      <c r="A2" s="7" t="s">
        <v>19</v>
      </c>
    </row>
    <row r="4" spans="1:3" s="9" customFormat="1" ht="11.25" x14ac:dyDescent="0.2">
      <c r="A4" s="8" t="s">
        <v>189</v>
      </c>
      <c r="C4" s="10"/>
    </row>
    <row r="5" spans="1:3" s="9" customFormat="1" ht="11.25" x14ac:dyDescent="0.2">
      <c r="A5" s="8" t="s">
        <v>222</v>
      </c>
      <c r="C5" s="10"/>
    </row>
    <row r="6" spans="1:3" s="9" customFormat="1" ht="11.25" x14ac:dyDescent="0.2">
      <c r="A6" s="8" t="s">
        <v>219</v>
      </c>
      <c r="C6" s="10"/>
    </row>
    <row r="7" spans="1:3" s="9" customFormat="1" ht="11.25" x14ac:dyDescent="0.2">
      <c r="A7" s="8"/>
      <c r="C7" s="10"/>
    </row>
    <row r="8" spans="1:3" s="9" customFormat="1" ht="12" customHeight="1" x14ac:dyDescent="0.2">
      <c r="A8" s="11" t="s">
        <v>20</v>
      </c>
      <c r="C8" s="10"/>
    </row>
    <row r="9" spans="1:3" s="9" customFormat="1" ht="12.95" customHeight="1" x14ac:dyDescent="0.2">
      <c r="A9" s="12" t="s">
        <v>268</v>
      </c>
      <c r="C9" s="10"/>
    </row>
    <row r="10" spans="1:3" s="9" customFormat="1" ht="12.95" customHeight="1" x14ac:dyDescent="0.2">
      <c r="A10" s="13"/>
      <c r="C10" s="10"/>
    </row>
    <row r="11" spans="1:3" s="9" customFormat="1" ht="18" customHeight="1" x14ac:dyDescent="0.2">
      <c r="A11" s="14" t="s">
        <v>21</v>
      </c>
      <c r="C11" s="10"/>
    </row>
    <row r="12" spans="1:3" s="9" customFormat="1" ht="18" customHeight="1" x14ac:dyDescent="0.2">
      <c r="A12" s="14"/>
      <c r="B12" s="9" t="s">
        <v>266</v>
      </c>
      <c r="C12" s="10" t="s">
        <v>269</v>
      </c>
    </row>
    <row r="13" spans="1:3" s="9" customFormat="1" ht="18" customHeight="1" x14ac:dyDescent="0.2">
      <c r="A13" s="14"/>
      <c r="B13" s="9" t="s">
        <v>264</v>
      </c>
      <c r="C13" s="10" t="s">
        <v>265</v>
      </c>
    </row>
    <row r="14" spans="1:3" s="9" customFormat="1" ht="33.75" x14ac:dyDescent="0.2">
      <c r="A14" s="14"/>
      <c r="B14" s="9" t="s">
        <v>254</v>
      </c>
      <c r="C14" s="10" t="s">
        <v>263</v>
      </c>
    </row>
    <row r="15" spans="1:3" s="9" customFormat="1" ht="18" x14ac:dyDescent="0.2">
      <c r="A15" s="14"/>
      <c r="B15" s="9" t="s">
        <v>247</v>
      </c>
      <c r="C15" s="10" t="s">
        <v>248</v>
      </c>
    </row>
    <row r="16" spans="1:3" s="9" customFormat="1" ht="22.5" x14ac:dyDescent="0.2">
      <c r="A16" s="14"/>
      <c r="B16" s="9" t="s">
        <v>249</v>
      </c>
      <c r="C16" s="10" t="s">
        <v>250</v>
      </c>
    </row>
    <row r="17" spans="1:3" s="9" customFormat="1" ht="18" x14ac:dyDescent="0.2">
      <c r="A17" s="14"/>
      <c r="B17" s="9" t="s">
        <v>244</v>
      </c>
      <c r="C17" s="10" t="s">
        <v>245</v>
      </c>
    </row>
    <row r="18" spans="1:3" s="9" customFormat="1" ht="23.25" customHeight="1" x14ac:dyDescent="0.2">
      <c r="A18" s="14"/>
      <c r="B18" s="9" t="s">
        <v>243</v>
      </c>
      <c r="C18" s="10" t="s">
        <v>241</v>
      </c>
    </row>
    <row r="19" spans="1:3" s="9" customFormat="1" ht="22.5" x14ac:dyDescent="0.2">
      <c r="A19" s="14"/>
      <c r="B19" s="9" t="s">
        <v>227</v>
      </c>
      <c r="C19" s="10" t="s">
        <v>228</v>
      </c>
    </row>
    <row r="20" spans="1:3" s="9" customFormat="1" ht="18" x14ac:dyDescent="0.2">
      <c r="A20" s="14"/>
      <c r="B20" s="9" t="s">
        <v>226</v>
      </c>
      <c r="C20" s="10" t="s">
        <v>229</v>
      </c>
    </row>
    <row r="21" spans="1:3" s="9" customFormat="1" ht="36" customHeight="1" x14ac:dyDescent="0.2">
      <c r="A21" s="14"/>
      <c r="B21" s="9" t="s">
        <v>220</v>
      </c>
      <c r="C21" s="10" t="s">
        <v>225</v>
      </c>
    </row>
    <row r="22" spans="1:3" s="9" customFormat="1" ht="18" customHeight="1" x14ac:dyDescent="0.2">
      <c r="A22" s="14"/>
      <c r="B22" s="9" t="s">
        <v>182</v>
      </c>
      <c r="C22" s="10" t="s">
        <v>216</v>
      </c>
    </row>
    <row r="23" spans="1:3" s="9" customFormat="1" ht="35.1" customHeight="1" x14ac:dyDescent="0.2">
      <c r="A23" s="14"/>
      <c r="B23" s="9" t="s">
        <v>22</v>
      </c>
      <c r="C23" s="10" t="s">
        <v>0</v>
      </c>
    </row>
    <row r="24" spans="1:3" s="9" customFormat="1" ht="26.85" customHeight="1" x14ac:dyDescent="0.2">
      <c r="A24" s="14"/>
      <c r="B24" s="9" t="s">
        <v>23</v>
      </c>
      <c r="C24" s="10" t="s">
        <v>1</v>
      </c>
    </row>
    <row r="25" spans="1:3" s="9" customFormat="1" ht="26.85" customHeight="1" x14ac:dyDescent="0.2">
      <c r="A25" s="14"/>
      <c r="B25" s="9" t="s">
        <v>2</v>
      </c>
      <c r="C25" s="10" t="s">
        <v>3</v>
      </c>
    </row>
    <row r="26" spans="1:3" s="9" customFormat="1" ht="26.85" customHeight="1" x14ac:dyDescent="0.2">
      <c r="A26" s="14"/>
      <c r="B26" s="9" t="s">
        <v>4</v>
      </c>
      <c r="C26" s="10" t="s">
        <v>5</v>
      </c>
    </row>
    <row r="27" spans="1:3" s="9" customFormat="1" ht="18" customHeight="1" x14ac:dyDescent="0.2">
      <c r="A27" s="14"/>
      <c r="B27" s="9" t="s">
        <v>6</v>
      </c>
      <c r="C27" s="10" t="s">
        <v>7</v>
      </c>
    </row>
    <row r="28" spans="1:3" s="9" customFormat="1" ht="26.85" customHeight="1" x14ac:dyDescent="0.2">
      <c r="A28" s="14"/>
      <c r="B28" s="9" t="s">
        <v>8</v>
      </c>
      <c r="C28" s="10" t="s">
        <v>9</v>
      </c>
    </row>
    <row r="29" spans="1:3" s="9" customFormat="1" ht="26.85" customHeight="1" x14ac:dyDescent="0.2">
      <c r="A29" s="14"/>
      <c r="B29" s="9" t="s">
        <v>10</v>
      </c>
      <c r="C29" s="10" t="s">
        <v>11</v>
      </c>
    </row>
    <row r="30" spans="1:3" s="9" customFormat="1" ht="26.85" customHeight="1" x14ac:dyDescent="0.2">
      <c r="A30" s="14"/>
      <c r="B30" s="9" t="s">
        <v>12</v>
      </c>
      <c r="C30" s="10" t="s">
        <v>34</v>
      </c>
    </row>
    <row r="31" spans="1:3" s="9" customFormat="1" ht="12.95" customHeight="1" x14ac:dyDescent="0.2">
      <c r="A31" s="14"/>
      <c r="B31" s="9" t="s">
        <v>35</v>
      </c>
      <c r="C31" s="10" t="s">
        <v>13</v>
      </c>
    </row>
    <row r="32" spans="1:3" s="9" customFormat="1" ht="12.95" customHeight="1" x14ac:dyDescent="0.2">
      <c r="A32" s="13"/>
      <c r="C32" s="10"/>
    </row>
    <row r="33" spans="1:3" s="15" customFormat="1" x14ac:dyDescent="0.2">
      <c r="A33" s="13"/>
      <c r="C33" s="16"/>
    </row>
    <row r="34" spans="1:3" s="15" customFormat="1" ht="18" x14ac:dyDescent="0.2">
      <c r="A34" s="14" t="s">
        <v>14</v>
      </c>
      <c r="C34" s="16"/>
    </row>
    <row r="35" spans="1:3" s="15" customFormat="1" x14ac:dyDescent="0.2">
      <c r="A35" s="17"/>
      <c r="C35" s="16"/>
    </row>
    <row r="36" spans="1:3" s="15" customFormat="1" x14ac:dyDescent="0.2">
      <c r="A36" s="18" t="s">
        <v>15</v>
      </c>
      <c r="B36" s="20"/>
      <c r="C36" s="16"/>
    </row>
    <row r="37" spans="1:3" s="15" customFormat="1" ht="63.75" x14ac:dyDescent="0.2">
      <c r="A37" s="19"/>
      <c r="B37" s="19">
        <v>1</v>
      </c>
      <c r="C37" s="561" t="s">
        <v>253</v>
      </c>
    </row>
    <row r="38" spans="1:3" s="15" customFormat="1" x14ac:dyDescent="0.2">
      <c r="B38" s="19"/>
      <c r="C38" s="562"/>
    </row>
    <row r="39" spans="1:3" s="15" customFormat="1" x14ac:dyDescent="0.2">
      <c r="C39" s="21" t="s">
        <v>251</v>
      </c>
    </row>
    <row r="40" spans="1:3" s="15" customFormat="1" x14ac:dyDescent="0.2">
      <c r="A40" s="19"/>
      <c r="B40" s="20"/>
      <c r="C40" s="584" t="s">
        <v>183</v>
      </c>
    </row>
    <row r="41" spans="1:3" s="15" customFormat="1" x14ac:dyDescent="0.2">
      <c r="A41" s="19"/>
      <c r="C41" s="16"/>
    </row>
    <row r="42" spans="1:3" s="15" customFormat="1" ht="27" customHeight="1" x14ac:dyDescent="0.2">
      <c r="A42" s="19"/>
      <c r="B42" s="20"/>
      <c r="C42" s="561" t="s">
        <v>242</v>
      </c>
    </row>
    <row r="43" spans="1:3" s="15" customFormat="1" x14ac:dyDescent="0.2">
      <c r="A43" s="19"/>
      <c r="B43" s="20"/>
      <c r="C43" s="584" t="s">
        <v>260</v>
      </c>
    </row>
    <row r="44" spans="1:3" s="15" customFormat="1" x14ac:dyDescent="0.2">
      <c r="A44" s="19"/>
      <c r="C44" s="16"/>
    </row>
    <row r="45" spans="1:3" s="15" customFormat="1" ht="38.25" x14ac:dyDescent="0.2">
      <c r="A45" s="19"/>
      <c r="B45" s="20"/>
      <c r="C45" s="510" t="s">
        <v>184</v>
      </c>
    </row>
    <row r="46" spans="1:3" s="15" customFormat="1" x14ac:dyDescent="0.2">
      <c r="A46" s="19"/>
      <c r="C46" s="586" t="s">
        <v>255</v>
      </c>
    </row>
    <row r="47" spans="1:3" s="15" customFormat="1" x14ac:dyDescent="0.2">
      <c r="A47" s="19"/>
      <c r="B47" s="20"/>
      <c r="C47" s="586" t="s">
        <v>256</v>
      </c>
    </row>
    <row r="48" spans="1:3" s="15" customFormat="1" x14ac:dyDescent="0.2">
      <c r="A48" s="19"/>
      <c r="C48" s="586" t="s">
        <v>257</v>
      </c>
    </row>
    <row r="49" spans="1:17" s="15" customFormat="1" x14ac:dyDescent="0.2">
      <c r="A49" s="19"/>
      <c r="C49" s="586" t="s">
        <v>258</v>
      </c>
    </row>
    <row r="50" spans="1:17" s="15" customFormat="1" x14ac:dyDescent="0.2">
      <c r="A50" s="19"/>
      <c r="B50" s="20"/>
      <c r="C50" s="16"/>
    </row>
    <row r="51" spans="1:17" s="15" customFormat="1" ht="41.25" customHeight="1" x14ac:dyDescent="0.2">
      <c r="A51" s="19"/>
      <c r="B51" s="19">
        <f>B37+1</f>
        <v>2</v>
      </c>
      <c r="C51" s="585" t="s">
        <v>261</v>
      </c>
    </row>
    <row r="52" spans="1:17" s="15" customFormat="1" x14ac:dyDescent="0.2">
      <c r="A52" s="19"/>
      <c r="B52" s="20"/>
      <c r="C52" s="16"/>
    </row>
    <row r="53" spans="1:17" s="15" customFormat="1" ht="38.25" x14ac:dyDescent="0.2">
      <c r="A53" s="19"/>
      <c r="B53" s="19">
        <f>B51+1</f>
        <v>3</v>
      </c>
      <c r="C53" s="21" t="s">
        <v>24</v>
      </c>
    </row>
    <row r="54" spans="1:17" s="15" customFormat="1" x14ac:dyDescent="0.2">
      <c r="A54" s="19"/>
      <c r="B54" s="20"/>
      <c r="C54" s="16"/>
    </row>
    <row r="55" spans="1:17" s="15" customFormat="1" ht="51" x14ac:dyDescent="0.2">
      <c r="A55" s="19"/>
      <c r="B55" s="19">
        <f>B53+1</f>
        <v>4</v>
      </c>
      <c r="C55" s="21" t="s">
        <v>25</v>
      </c>
    </row>
    <row r="56" spans="1:17" s="15" customFormat="1" x14ac:dyDescent="0.2">
      <c r="A56" s="19"/>
      <c r="C56" s="16"/>
    </row>
    <row r="57" spans="1:17" s="15" customFormat="1" ht="25.5" x14ac:dyDescent="0.2">
      <c r="B57" s="19">
        <f>B55+1</f>
        <v>5</v>
      </c>
      <c r="C57" s="21" t="s">
        <v>26</v>
      </c>
    </row>
    <row r="58" spans="1:17" s="15" customFormat="1" x14ac:dyDescent="0.2">
      <c r="A58" s="19"/>
      <c r="B58" s="20"/>
      <c r="C58" s="16"/>
    </row>
    <row r="59" spans="1:17" s="15" customFormat="1" x14ac:dyDescent="0.2">
      <c r="A59" s="19"/>
      <c r="B59" s="20"/>
      <c r="C59" s="16"/>
    </row>
    <row r="60" spans="1:17" s="15" customFormat="1" x14ac:dyDescent="0.2">
      <c r="A60" s="18" t="s">
        <v>27</v>
      </c>
      <c r="B60" s="20"/>
      <c r="C60" s="16"/>
    </row>
    <row r="61" spans="1:17" s="15" customFormat="1" x14ac:dyDescent="0.2">
      <c r="A61" s="19"/>
      <c r="B61" s="22">
        <f>B57+1</f>
        <v>6</v>
      </c>
      <c r="C61" s="16" t="s">
        <v>28</v>
      </c>
      <c r="D61" s="2"/>
      <c r="E61" s="2"/>
      <c r="F61" s="2"/>
      <c r="G61" s="2"/>
      <c r="H61" s="2"/>
      <c r="I61" s="2"/>
      <c r="J61" s="2"/>
      <c r="K61" s="2"/>
      <c r="L61" s="2"/>
      <c r="M61" s="2"/>
      <c r="N61" s="2"/>
      <c r="O61" s="2"/>
      <c r="P61" s="2"/>
      <c r="Q61" s="2"/>
    </row>
    <row r="62" spans="1:17" ht="25.5" x14ac:dyDescent="0.2">
      <c r="A62" s="15"/>
      <c r="B62" s="23" t="s">
        <v>29</v>
      </c>
      <c r="C62" s="561" t="s">
        <v>262</v>
      </c>
    </row>
    <row r="63" spans="1:17" x14ac:dyDescent="0.2">
      <c r="A63" s="22"/>
    </row>
    <row r="64" spans="1:17" x14ac:dyDescent="0.2">
      <c r="A64" s="22"/>
      <c r="B64" s="22">
        <f>B61+1</f>
        <v>7</v>
      </c>
      <c r="C64" s="16" t="s">
        <v>30</v>
      </c>
    </row>
    <row r="65" spans="1:3" ht="38.25" x14ac:dyDescent="0.2">
      <c r="A65" s="2"/>
      <c r="B65" s="23" t="s">
        <v>29</v>
      </c>
      <c r="C65" s="3" t="s">
        <v>31</v>
      </c>
    </row>
    <row r="66" spans="1:3" ht="38.25" x14ac:dyDescent="0.2">
      <c r="A66" s="22"/>
      <c r="B66" s="23" t="s">
        <v>29</v>
      </c>
      <c r="C66" s="3" t="s">
        <v>32</v>
      </c>
    </row>
    <row r="67" spans="1:3" x14ac:dyDescent="0.2">
      <c r="A67" s="22"/>
      <c r="B67" s="23" t="s">
        <v>29</v>
      </c>
      <c r="C67" s="3" t="s">
        <v>33</v>
      </c>
    </row>
    <row r="68" spans="1:3" ht="129" customHeight="1" x14ac:dyDescent="0.2">
      <c r="A68" s="22"/>
      <c r="B68" s="23" t="s">
        <v>29</v>
      </c>
      <c r="C68" s="511" t="s">
        <v>185</v>
      </c>
    </row>
    <row r="69" spans="1:3" ht="14.25" customHeight="1" x14ac:dyDescent="0.2">
      <c r="A69" s="22"/>
      <c r="B69" s="23"/>
      <c r="C69" s="586" t="s">
        <v>259</v>
      </c>
    </row>
    <row r="70" spans="1:3" x14ac:dyDescent="0.2">
      <c r="A70" s="22"/>
    </row>
    <row r="71" spans="1:3" x14ac:dyDescent="0.2">
      <c r="A71" s="22"/>
      <c r="B71" s="22">
        <f>B64+1</f>
        <v>8</v>
      </c>
      <c r="C71" s="16" t="s">
        <v>36</v>
      </c>
    </row>
    <row r="72" spans="1:3" ht="25.5" x14ac:dyDescent="0.2">
      <c r="A72" s="22"/>
      <c r="C72" s="16" t="s">
        <v>37</v>
      </c>
    </row>
    <row r="73" spans="1:3" ht="53.25" customHeight="1" x14ac:dyDescent="0.2">
      <c r="A73" s="22"/>
      <c r="B73" s="23" t="s">
        <v>29</v>
      </c>
      <c r="C73" s="3" t="s">
        <v>38</v>
      </c>
    </row>
    <row r="74" spans="1:3" ht="38.25" x14ac:dyDescent="0.2">
      <c r="A74" s="22"/>
      <c r="B74" s="23" t="s">
        <v>29</v>
      </c>
      <c r="C74" s="3" t="s">
        <v>39</v>
      </c>
    </row>
    <row r="75" spans="1:3" ht="63.75" x14ac:dyDescent="0.2">
      <c r="A75" s="22"/>
      <c r="B75" s="23" t="s">
        <v>29</v>
      </c>
      <c r="C75" s="3" t="s">
        <v>40</v>
      </c>
    </row>
    <row r="76" spans="1:3" ht="51" x14ac:dyDescent="0.2">
      <c r="A76" s="22"/>
      <c r="B76" s="23" t="s">
        <v>29</v>
      </c>
      <c r="C76" s="3" t="s">
        <v>41</v>
      </c>
    </row>
    <row r="77" spans="1:3" ht="25.5" x14ac:dyDescent="0.2">
      <c r="A77" s="22"/>
      <c r="B77" s="23" t="s">
        <v>29</v>
      </c>
      <c r="C77" s="3" t="s">
        <v>42</v>
      </c>
    </row>
    <row r="78" spans="1:3" x14ac:dyDescent="0.2">
      <c r="A78" s="22"/>
    </row>
    <row r="79" spans="1:3" x14ac:dyDescent="0.2">
      <c r="A79" s="22"/>
      <c r="B79" s="22">
        <f>B71+1</f>
        <v>9</v>
      </c>
      <c r="C79" s="16" t="s">
        <v>43</v>
      </c>
    </row>
    <row r="80" spans="1:3" ht="38.25" x14ac:dyDescent="0.2">
      <c r="A80" s="2"/>
      <c r="B80" s="23" t="s">
        <v>29</v>
      </c>
      <c r="C80" s="3" t="s">
        <v>44</v>
      </c>
    </row>
    <row r="81" spans="1:3" x14ac:dyDescent="0.2">
      <c r="A81" s="22"/>
    </row>
    <row r="82" spans="1:3" x14ac:dyDescent="0.2">
      <c r="A82" s="22"/>
      <c r="B82" s="22">
        <f>B79+1</f>
        <v>10</v>
      </c>
      <c r="C82" s="16" t="s">
        <v>45</v>
      </c>
    </row>
    <row r="83" spans="1:3" ht="51" x14ac:dyDescent="0.2">
      <c r="A83" s="22"/>
      <c r="B83" s="23" t="s">
        <v>29</v>
      </c>
      <c r="C83" s="3" t="s">
        <v>46</v>
      </c>
    </row>
    <row r="84" spans="1:3" ht="25.5" x14ac:dyDescent="0.2">
      <c r="A84" s="22"/>
      <c r="B84" s="23" t="s">
        <v>29</v>
      </c>
      <c r="C84" s="3" t="s">
        <v>47</v>
      </c>
    </row>
    <row r="85" spans="1:3" ht="38.25" x14ac:dyDescent="0.2">
      <c r="A85" s="22"/>
      <c r="B85" s="23" t="s">
        <v>29</v>
      </c>
      <c r="C85" s="3" t="s">
        <v>48</v>
      </c>
    </row>
    <row r="86" spans="1:3" x14ac:dyDescent="0.2">
      <c r="A86" s="2"/>
      <c r="B86" s="23" t="s">
        <v>29</v>
      </c>
      <c r="C86" s="3" t="s">
        <v>49</v>
      </c>
    </row>
    <row r="87" spans="1:3" ht="25.5" x14ac:dyDescent="0.2">
      <c r="A87" s="22"/>
      <c r="B87" s="23" t="s">
        <v>29</v>
      </c>
      <c r="C87" s="3" t="s">
        <v>50</v>
      </c>
    </row>
    <row r="88" spans="1:3" ht="38.25" x14ac:dyDescent="0.2">
      <c r="A88" s="22"/>
      <c r="B88" s="23" t="s">
        <v>29</v>
      </c>
      <c r="C88" s="3" t="s">
        <v>51</v>
      </c>
    </row>
    <row r="89" spans="1:3" ht="38.25" x14ac:dyDescent="0.2">
      <c r="A89" s="22"/>
      <c r="B89" s="23" t="s">
        <v>29</v>
      </c>
      <c r="C89" s="3" t="s">
        <v>52</v>
      </c>
    </row>
    <row r="90" spans="1:3" ht="25.5" x14ac:dyDescent="0.2">
      <c r="A90" s="22"/>
      <c r="B90" s="23" t="s">
        <v>29</v>
      </c>
      <c r="C90" s="3" t="s">
        <v>53</v>
      </c>
    </row>
    <row r="91" spans="1:3" x14ac:dyDescent="0.2">
      <c r="A91" s="22"/>
    </row>
    <row r="92" spans="1:3" x14ac:dyDescent="0.2">
      <c r="A92" s="22"/>
      <c r="B92" s="22">
        <f>B82+1</f>
        <v>11</v>
      </c>
      <c r="C92" s="16" t="s">
        <v>54</v>
      </c>
    </row>
    <row r="93" spans="1:3" ht="25.5" x14ac:dyDescent="0.2">
      <c r="A93" s="2"/>
      <c r="B93" s="23" t="s">
        <v>29</v>
      </c>
      <c r="C93" s="3" t="s">
        <v>55</v>
      </c>
    </row>
    <row r="94" spans="1:3" ht="63.75" x14ac:dyDescent="0.2">
      <c r="A94" s="22"/>
      <c r="B94" s="23" t="s">
        <v>56</v>
      </c>
      <c r="C94" s="3" t="s">
        <v>57</v>
      </c>
    </row>
    <row r="95" spans="1:3" ht="51" x14ac:dyDescent="0.2">
      <c r="A95" s="22"/>
      <c r="B95" s="23" t="s">
        <v>58</v>
      </c>
      <c r="C95" s="3" t="s">
        <v>59</v>
      </c>
    </row>
    <row r="96" spans="1:3" x14ac:dyDescent="0.2">
      <c r="A96" s="22"/>
      <c r="B96" s="23" t="s">
        <v>29</v>
      </c>
      <c r="C96" s="3" t="s">
        <v>60</v>
      </c>
    </row>
    <row r="97" spans="1:3" x14ac:dyDescent="0.2">
      <c r="A97" s="22"/>
      <c r="B97" s="23" t="s">
        <v>29</v>
      </c>
      <c r="C97" s="3" t="s">
        <v>61</v>
      </c>
    </row>
    <row r="98" spans="1:3" x14ac:dyDescent="0.2">
      <c r="A98" s="22"/>
      <c r="C98" s="3" t="s">
        <v>62</v>
      </c>
    </row>
    <row r="99" spans="1:3" x14ac:dyDescent="0.2">
      <c r="A99" s="22"/>
      <c r="B99" s="24"/>
    </row>
    <row r="100" spans="1:3" x14ac:dyDescent="0.2">
      <c r="A100" s="22"/>
      <c r="B100" s="24"/>
    </row>
    <row r="101" spans="1:3" x14ac:dyDescent="0.2">
      <c r="A101" s="25" t="s">
        <v>63</v>
      </c>
    </row>
    <row r="102" spans="1:3" x14ac:dyDescent="0.2">
      <c r="A102" s="22"/>
      <c r="B102" s="22">
        <f>B92+1</f>
        <v>12</v>
      </c>
      <c r="C102" s="16" t="s">
        <v>64</v>
      </c>
    </row>
    <row r="103" spans="1:3" ht="51" x14ac:dyDescent="0.2">
      <c r="A103" s="2"/>
      <c r="B103" s="23" t="s">
        <v>29</v>
      </c>
      <c r="C103" s="510" t="s">
        <v>186</v>
      </c>
    </row>
    <row r="104" spans="1:3" x14ac:dyDescent="0.2">
      <c r="A104" s="22"/>
    </row>
    <row r="105" spans="1:3" x14ac:dyDescent="0.2">
      <c r="A105" s="22"/>
      <c r="B105" s="22">
        <f>B102+1</f>
        <v>13</v>
      </c>
      <c r="C105" s="26" t="s">
        <v>65</v>
      </c>
    </row>
    <row r="106" spans="1:3" ht="38.25" x14ac:dyDescent="0.2">
      <c r="A106" s="22"/>
      <c r="B106" s="23" t="s">
        <v>29</v>
      </c>
      <c r="C106" s="3" t="s">
        <v>66</v>
      </c>
    </row>
    <row r="107" spans="1:3" ht="51" x14ac:dyDescent="0.2">
      <c r="A107" s="22"/>
      <c r="B107" s="23" t="s">
        <v>29</v>
      </c>
      <c r="C107" s="561" t="s">
        <v>252</v>
      </c>
    </row>
    <row r="108" spans="1:3" x14ac:dyDescent="0.2">
      <c r="A108" s="22"/>
      <c r="B108" s="15"/>
    </row>
    <row r="109" spans="1:3" x14ac:dyDescent="0.2">
      <c r="A109" s="2"/>
      <c r="B109" s="22">
        <v>14</v>
      </c>
      <c r="C109" s="512" t="s">
        <v>187</v>
      </c>
    </row>
    <row r="110" spans="1:3" ht="51" x14ac:dyDescent="0.2">
      <c r="A110" s="22"/>
      <c r="B110" s="23" t="s">
        <v>29</v>
      </c>
      <c r="C110" s="510" t="s">
        <v>188</v>
      </c>
    </row>
    <row r="111" spans="1:3" x14ac:dyDescent="0.2">
      <c r="A111" s="2"/>
    </row>
    <row r="112" spans="1:3" x14ac:dyDescent="0.2">
      <c r="A112" s="22"/>
    </row>
    <row r="113" spans="1:1" x14ac:dyDescent="0.2">
      <c r="A113" s="22"/>
    </row>
    <row r="114" spans="1:1" x14ac:dyDescent="0.2">
      <c r="A114" s="22"/>
    </row>
    <row r="115" spans="1:1" x14ac:dyDescent="0.2">
      <c r="A115" s="22"/>
    </row>
    <row r="116" spans="1:1" x14ac:dyDescent="0.2">
      <c r="A116" s="22"/>
    </row>
    <row r="117" spans="1:1" x14ac:dyDescent="0.2">
      <c r="A117" s="22"/>
    </row>
    <row r="118" spans="1:1" x14ac:dyDescent="0.2">
      <c r="A118" s="22"/>
    </row>
    <row r="119" spans="1:1" x14ac:dyDescent="0.2">
      <c r="A119" s="22"/>
    </row>
    <row r="120" spans="1:1" x14ac:dyDescent="0.2">
      <c r="A120" s="22"/>
    </row>
    <row r="121" spans="1:1" x14ac:dyDescent="0.2">
      <c r="A121" s="22"/>
    </row>
    <row r="122" spans="1:1" x14ac:dyDescent="0.2">
      <c r="A122" s="22"/>
    </row>
    <row r="123" spans="1:1" x14ac:dyDescent="0.2">
      <c r="A123" s="22"/>
    </row>
    <row r="124" spans="1:1" x14ac:dyDescent="0.2">
      <c r="A124" s="22"/>
    </row>
    <row r="125" spans="1:1" x14ac:dyDescent="0.2">
      <c r="A125" s="22"/>
    </row>
    <row r="126" spans="1:1" x14ac:dyDescent="0.2">
      <c r="A126" s="22"/>
    </row>
    <row r="127" spans="1:1" x14ac:dyDescent="0.2">
      <c r="A127" s="22"/>
    </row>
    <row r="128" spans="1:1" x14ac:dyDescent="0.2">
      <c r="A128" s="22"/>
    </row>
    <row r="129" spans="1:1" x14ac:dyDescent="0.2">
      <c r="A129" s="22"/>
    </row>
    <row r="130" spans="1:1" x14ac:dyDescent="0.2">
      <c r="A130" s="22"/>
    </row>
    <row r="131" spans="1:1" x14ac:dyDescent="0.2">
      <c r="A131" s="22"/>
    </row>
    <row r="132" spans="1:1" x14ac:dyDescent="0.2">
      <c r="A132" s="22"/>
    </row>
    <row r="133" spans="1:1" x14ac:dyDescent="0.2">
      <c r="A133" s="22"/>
    </row>
    <row r="134" spans="1:1" x14ac:dyDescent="0.2">
      <c r="A134" s="22"/>
    </row>
    <row r="135" spans="1:1" x14ac:dyDescent="0.2">
      <c r="A135" s="22"/>
    </row>
    <row r="136" spans="1:1" x14ac:dyDescent="0.2">
      <c r="A136" s="22"/>
    </row>
    <row r="137" spans="1:1" x14ac:dyDescent="0.2">
      <c r="A137" s="22"/>
    </row>
    <row r="138" spans="1:1" x14ac:dyDescent="0.2">
      <c r="A138" s="22"/>
    </row>
    <row r="139" spans="1:1" x14ac:dyDescent="0.2">
      <c r="A139" s="22"/>
    </row>
    <row r="140" spans="1:1" x14ac:dyDescent="0.2">
      <c r="A140" s="22"/>
    </row>
    <row r="141" spans="1:1" x14ac:dyDescent="0.2">
      <c r="A141" s="22"/>
    </row>
    <row r="142" spans="1:1" x14ac:dyDescent="0.2">
      <c r="A142" s="22"/>
    </row>
    <row r="143" spans="1:1" x14ac:dyDescent="0.2">
      <c r="A143" s="22"/>
    </row>
    <row r="144" spans="1:1" x14ac:dyDescent="0.2">
      <c r="A144" s="22"/>
    </row>
    <row r="145" spans="1:1" x14ac:dyDescent="0.2">
      <c r="A145" s="22"/>
    </row>
    <row r="146" spans="1:1" x14ac:dyDescent="0.2">
      <c r="A146" s="22"/>
    </row>
    <row r="147" spans="1:1" x14ac:dyDescent="0.2">
      <c r="A147" s="22"/>
    </row>
    <row r="148" spans="1:1" x14ac:dyDescent="0.2">
      <c r="A148" s="22"/>
    </row>
    <row r="149" spans="1:1" x14ac:dyDescent="0.2">
      <c r="A149" s="22"/>
    </row>
    <row r="150" spans="1:1" x14ac:dyDescent="0.2">
      <c r="A150" s="22"/>
    </row>
    <row r="151" spans="1:1" x14ac:dyDescent="0.2">
      <c r="A151" s="22"/>
    </row>
    <row r="152" spans="1:1" x14ac:dyDescent="0.2">
      <c r="A152" s="22"/>
    </row>
    <row r="153" spans="1:1" x14ac:dyDescent="0.2">
      <c r="A153" s="22"/>
    </row>
    <row r="154" spans="1:1" x14ac:dyDescent="0.2">
      <c r="A154" s="22"/>
    </row>
    <row r="155" spans="1:1" x14ac:dyDescent="0.2">
      <c r="A155" s="22"/>
    </row>
    <row r="156" spans="1:1" x14ac:dyDescent="0.2">
      <c r="A156" s="22"/>
    </row>
    <row r="157" spans="1:1" x14ac:dyDescent="0.2">
      <c r="A157" s="22"/>
    </row>
    <row r="158" spans="1:1" x14ac:dyDescent="0.2">
      <c r="A158" s="22"/>
    </row>
    <row r="159" spans="1:1" x14ac:dyDescent="0.2">
      <c r="A159" s="22"/>
    </row>
    <row r="160" spans="1:1" x14ac:dyDescent="0.2">
      <c r="A160" s="22"/>
    </row>
    <row r="161" spans="1:1" x14ac:dyDescent="0.2">
      <c r="A161" s="22"/>
    </row>
    <row r="162" spans="1:1" x14ac:dyDescent="0.2">
      <c r="A162" s="22"/>
    </row>
    <row r="163" spans="1:1" x14ac:dyDescent="0.2">
      <c r="A163" s="22"/>
    </row>
    <row r="164" spans="1:1" x14ac:dyDescent="0.2">
      <c r="A164" s="22"/>
    </row>
    <row r="165" spans="1:1" x14ac:dyDescent="0.2">
      <c r="A165" s="22"/>
    </row>
    <row r="166" spans="1:1" x14ac:dyDescent="0.2">
      <c r="A166" s="22"/>
    </row>
    <row r="167" spans="1:1" x14ac:dyDescent="0.2">
      <c r="A167" s="22"/>
    </row>
    <row r="168" spans="1:1" x14ac:dyDescent="0.2">
      <c r="A168" s="22"/>
    </row>
    <row r="169" spans="1:1" x14ac:dyDescent="0.2">
      <c r="A169" s="22"/>
    </row>
    <row r="170" spans="1:1" x14ac:dyDescent="0.2">
      <c r="A170" s="22"/>
    </row>
    <row r="171" spans="1:1" x14ac:dyDescent="0.2">
      <c r="A171" s="22"/>
    </row>
    <row r="172" spans="1:1" x14ac:dyDescent="0.2">
      <c r="A172" s="22"/>
    </row>
    <row r="173" spans="1:1" x14ac:dyDescent="0.2">
      <c r="A173" s="22"/>
    </row>
    <row r="174" spans="1:1" x14ac:dyDescent="0.2">
      <c r="A174" s="22"/>
    </row>
    <row r="175" spans="1:1" x14ac:dyDescent="0.2">
      <c r="A175" s="22"/>
    </row>
  </sheetData>
  <sheetProtection sheet="1"/>
  <hyperlinks>
    <hyperlink ref="C40" r:id="rId1" xr:uid="{00000000-0004-0000-0000-000001000000}"/>
    <hyperlink ref="C43" r:id="rId2" xr:uid="{00000000-0004-0000-0000-000002000000}"/>
    <hyperlink ref="C47" r:id="rId3" xr:uid="{00000000-0004-0000-0000-000003000000}"/>
    <hyperlink ref="C46" r:id="rId4" xr:uid="{00000000-0004-0000-0000-000004000000}"/>
    <hyperlink ref="C48" r:id="rId5" xr:uid="{00000000-0004-0000-0000-000005000000}"/>
    <hyperlink ref="C49" r:id="rId6" xr:uid="{00000000-0004-0000-0000-000006000000}"/>
    <hyperlink ref="C69" r:id="rId7" xr:uid="{00000000-0004-0000-0000-000007000000}"/>
    <hyperlink ref="A9" r:id="rId8" display="http://www.vekn.net/index.php/downloads" xr:uid="{00000000-0004-0000-0000-000000000000}"/>
  </hyperlinks>
  <pageMargins left="0.74791666666666667" right="0.74791666666666667" top="0.98402777777777783" bottom="0.98402777777777783" header="0.51180555555555562" footer="0.51180555555555562"/>
  <pageSetup firstPageNumber="0" orientation="portrait" horizontalDpi="300" verticalDpi="300" r:id="rId9"/>
  <headerFooter alignWithMargins="0"/>
  <legacy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07"/>
  <sheetViews>
    <sheetView workbookViewId="0">
      <pane ySplit="6" topLeftCell="A7" activePane="bottomLeft" state="frozen"/>
      <selection pane="bottomLeft" activeCell="A7" sqref="A7"/>
    </sheetView>
  </sheetViews>
  <sheetFormatPr defaultColWidth="8.85546875" defaultRowHeight="12.75" x14ac:dyDescent="0.2"/>
  <cols>
    <col min="1" max="1" width="6.85546875" customWidth="1"/>
    <col min="2" max="2" width="13.42578125" customWidth="1"/>
    <col min="3" max="3" width="33.42578125" customWidth="1"/>
    <col min="4" max="6" width="8.85546875" customWidth="1"/>
    <col min="7" max="7" width="11" style="503" customWidth="1"/>
  </cols>
  <sheetData>
    <row r="1" spans="1:15" ht="25.5" x14ac:dyDescent="0.35">
      <c r="A1" s="589" t="str">
        <f>IF(ISBLANK('Tournament Info'!B3),"Vampire: The Eternal Struggle Tournament",'Tournament Info'!B3)</f>
        <v>Vampire: The Eternal Struggle Tournament</v>
      </c>
      <c r="B1" s="589"/>
      <c r="C1" s="589"/>
      <c r="D1" s="589"/>
      <c r="E1" s="589"/>
      <c r="F1" s="589"/>
      <c r="G1" s="589"/>
      <c r="H1" s="589"/>
      <c r="I1" s="589"/>
      <c r="J1" s="589"/>
      <c r="K1" s="589"/>
      <c r="L1" s="589"/>
      <c r="M1" s="505"/>
      <c r="N1" s="505"/>
      <c r="O1" s="506"/>
    </row>
    <row r="2" spans="1:15" ht="15" x14ac:dyDescent="0.2">
      <c r="A2" s="507"/>
      <c r="B2" s="507"/>
      <c r="C2" s="507"/>
      <c r="D2" s="507"/>
      <c r="E2" s="151"/>
      <c r="F2" s="507"/>
      <c r="G2" s="508"/>
      <c r="H2" s="507"/>
      <c r="I2" s="509"/>
      <c r="J2" s="508"/>
      <c r="K2" s="508"/>
      <c r="L2" s="507"/>
      <c r="M2" s="505"/>
      <c r="N2" s="505"/>
      <c r="O2" s="506"/>
    </row>
    <row r="3" spans="1:15" ht="20.25" x14ac:dyDescent="0.3">
      <c r="A3" s="590" t="str">
        <f>IF( 'Final Round'!$I$14=0, "V:EKN Report (incomplete)", "V:EKN Report")</f>
        <v>V:EKN Report</v>
      </c>
      <c r="B3" s="590"/>
      <c r="C3" s="590"/>
      <c r="D3" s="590"/>
      <c r="E3" s="590"/>
      <c r="F3" s="590"/>
      <c r="G3" s="590"/>
      <c r="H3" s="590"/>
      <c r="I3" s="590"/>
      <c r="J3" s="590"/>
      <c r="K3" s="590"/>
      <c r="L3" s="590"/>
      <c r="M3" s="505"/>
      <c r="N3" s="505"/>
      <c r="O3" s="506"/>
    </row>
    <row r="4" spans="1:15" ht="15.75" thickBot="1" x14ac:dyDescent="0.25">
      <c r="A4" s="507"/>
      <c r="B4" s="507"/>
      <c r="C4" s="507"/>
      <c r="D4" s="507"/>
      <c r="E4" s="507"/>
      <c r="F4" s="508"/>
      <c r="G4" s="508"/>
      <c r="H4" s="507"/>
      <c r="I4" s="509"/>
      <c r="J4" s="508"/>
      <c r="K4" s="508"/>
      <c r="L4" s="507"/>
      <c r="M4" s="505"/>
      <c r="N4" s="505"/>
      <c r="O4" s="506"/>
    </row>
    <row r="5" spans="1:15" ht="18" customHeight="1" thickTop="1" x14ac:dyDescent="0.25">
      <c r="A5" s="328" t="s">
        <v>84</v>
      </c>
      <c r="B5" s="329" t="s">
        <v>85</v>
      </c>
      <c r="C5" s="329"/>
      <c r="D5" s="329" t="s">
        <v>173</v>
      </c>
      <c r="E5" s="329" t="s">
        <v>173</v>
      </c>
      <c r="F5" s="329" t="s">
        <v>18</v>
      </c>
      <c r="G5" s="499"/>
    </row>
    <row r="6" spans="1:15" ht="18" customHeight="1" thickBot="1" x14ac:dyDescent="0.3">
      <c r="A6" s="330" t="s">
        <v>120</v>
      </c>
      <c r="B6" s="331" t="s">
        <v>120</v>
      </c>
      <c r="C6" s="331" t="s">
        <v>125</v>
      </c>
      <c r="D6" s="519" t="s">
        <v>16</v>
      </c>
      <c r="E6" s="331" t="s">
        <v>17</v>
      </c>
      <c r="F6" s="331" t="s">
        <v>106</v>
      </c>
      <c r="G6" s="500" t="s">
        <v>108</v>
      </c>
    </row>
    <row r="7" spans="1:15" ht="13.5" thickTop="1" x14ac:dyDescent="0.2">
      <c r="A7" s="332" t="str">
        <f>IF(ISNUMBER(Standings!$A6),Standings!$C6,"")</f>
        <v/>
      </c>
      <c r="B7" s="333" t="str">
        <f>IF(ISNUMBER($A7),VLOOKUP($A7,Methuselahs!$A$7:$E$206,5,FALSE),"")</f>
        <v/>
      </c>
      <c r="C7" s="513" t="str">
        <f>Standings!$D6</f>
        <v/>
      </c>
      <c r="D7" s="521" t="str">
        <f>IF(ISNUMBER($A7),VLOOKUP($A7,Methuselahs!$A$7:$F$206,COLUMN(Methuselahs!$F$7),FALSE),"")</f>
        <v/>
      </c>
      <c r="E7" s="516" t="str">
        <f>IF(ISNUMBER($A7),Standings!$E6+IF(Standings!$B$4,1,0),"")</f>
        <v/>
      </c>
      <c r="F7" s="334" t="str">
        <f>IF(ISNUMBER($A7),Standings!$F6+Standings!$G6,"")</f>
        <v/>
      </c>
      <c r="G7" s="501" t="str">
        <f>IF(Standings!$A6&gt;5,"",Standings!$A6)</f>
        <v/>
      </c>
    </row>
    <row r="8" spans="1:15" x14ac:dyDescent="0.2">
      <c r="A8" s="335" t="str">
        <f>IF(ISNUMBER(Standings!$A7),Standings!$C7,"")</f>
        <v/>
      </c>
      <c r="B8" s="336" t="str">
        <f>IF(ISNUMBER($A8),VLOOKUP($A8,Methuselahs!$A$7:$E$206,5,FALSE),"")</f>
        <v/>
      </c>
      <c r="C8" s="514" t="str">
        <f>Standings!$D7</f>
        <v/>
      </c>
      <c r="D8" s="520" t="str">
        <f>IF(ISNUMBER($A8),VLOOKUP($A8,Methuselahs!$A$7:$F$206,COLUMN(Methuselahs!$F$7),FALSE),"")</f>
        <v/>
      </c>
      <c r="E8" s="517" t="str">
        <f>IF(ISNUMBER($A8),Standings!$E7,"")</f>
        <v/>
      </c>
      <c r="F8" s="337" t="str">
        <f>IF(ISNUMBER($A8),Standings!$F7+Standings!$G7,"")</f>
        <v/>
      </c>
      <c r="G8" s="502" t="str">
        <f>IF(Standings!$A7&gt;5,"",Standings!$A7)</f>
        <v/>
      </c>
    </row>
    <row r="9" spans="1:15" x14ac:dyDescent="0.2">
      <c r="A9" s="335" t="str">
        <f>IF(ISNUMBER(Standings!$A8),Standings!$C8,"")</f>
        <v/>
      </c>
      <c r="B9" s="336" t="str">
        <f>IF(ISNUMBER($A9),VLOOKUP($A9,Methuselahs!$A$7:$E$206,5,FALSE),"")</f>
        <v/>
      </c>
      <c r="C9" s="514" t="str">
        <f>Standings!$D8</f>
        <v/>
      </c>
      <c r="D9" s="520" t="str">
        <f>IF(ISNUMBER($A9),VLOOKUP($A9,Methuselahs!$A$7:$F$206,COLUMN(Methuselahs!$F$7),FALSE),"")</f>
        <v/>
      </c>
      <c r="E9" s="517" t="str">
        <f>IF(ISNUMBER($A9),Standings!$E8,"")</f>
        <v/>
      </c>
      <c r="F9" s="337" t="str">
        <f>IF(ISNUMBER($A9),Standings!$F8+Standings!$G8,"")</f>
        <v/>
      </c>
      <c r="G9" s="502" t="str">
        <f>IF(Standings!$A8&gt;5,"",Standings!$A8)</f>
        <v/>
      </c>
    </row>
    <row r="10" spans="1:15" x14ac:dyDescent="0.2">
      <c r="A10" s="335" t="str">
        <f>IF(ISNUMBER(Standings!$A9),Standings!$C9,"")</f>
        <v/>
      </c>
      <c r="B10" s="336" t="str">
        <f>IF(ISNUMBER($A10),VLOOKUP($A10,Methuselahs!$A$7:$E$206,5,FALSE),"")</f>
        <v/>
      </c>
      <c r="C10" s="514" t="str">
        <f>Standings!$D9</f>
        <v/>
      </c>
      <c r="D10" s="520" t="str">
        <f>IF(ISNUMBER($A10),VLOOKUP($A10,Methuselahs!$A$7:$F$206,COLUMN(Methuselahs!$F$7),FALSE),"")</f>
        <v/>
      </c>
      <c r="E10" s="517" t="str">
        <f>IF(ISNUMBER($A10),Standings!$E9,"")</f>
        <v/>
      </c>
      <c r="F10" s="337" t="str">
        <f>IF(ISNUMBER($A10),Standings!$F9+Standings!$G9,"")</f>
        <v/>
      </c>
      <c r="G10" s="502" t="str">
        <f>IF(Standings!$A9&gt;5,"",Standings!$A9)</f>
        <v/>
      </c>
    </row>
    <row r="11" spans="1:15" x14ac:dyDescent="0.2">
      <c r="A11" s="335" t="str">
        <f>IF(ISNUMBER(Standings!$A10),Standings!$C10,"")</f>
        <v/>
      </c>
      <c r="B11" s="336" t="str">
        <f>IF(ISNUMBER($A11),VLOOKUP($A11,Methuselahs!$A$7:$E$206,5,FALSE),"")</f>
        <v/>
      </c>
      <c r="C11" s="514" t="str">
        <f>Standings!$D10</f>
        <v/>
      </c>
      <c r="D11" s="520" t="str">
        <f>IF(ISNUMBER($A11),VLOOKUP($A11,Methuselahs!$A$7:$F$206,COLUMN(Methuselahs!$F$7),FALSE),"")</f>
        <v/>
      </c>
      <c r="E11" s="517" t="str">
        <f>IF(ISNUMBER($A11),Standings!$E10,"")</f>
        <v/>
      </c>
      <c r="F11" s="337" t="str">
        <f>IF(ISNUMBER($A11),Standings!$F10+Standings!$G10,"")</f>
        <v/>
      </c>
      <c r="G11" s="502" t="str">
        <f>IF(Standings!$A10&gt;5,"",Standings!$A10)</f>
        <v/>
      </c>
    </row>
    <row r="12" spans="1:15" x14ac:dyDescent="0.2">
      <c r="A12" s="335" t="str">
        <f>IF(ISNUMBER(Standings!$A11),Standings!$C11,"")</f>
        <v/>
      </c>
      <c r="B12" s="336" t="str">
        <f>IF(ISNUMBER($A12),VLOOKUP($A12,Methuselahs!$A$7:$E$206,5,FALSE),"")</f>
        <v/>
      </c>
      <c r="C12" s="514" t="str">
        <f>Standings!$D11</f>
        <v/>
      </c>
      <c r="D12" s="520" t="str">
        <f>IF(ISNUMBER($A12),VLOOKUP($A12,Methuselahs!$A$7:$F$206,COLUMN(Methuselahs!$F$7),FALSE),"")</f>
        <v/>
      </c>
      <c r="E12" s="517" t="str">
        <f>IF(ISNUMBER($A12),Standings!$E11,"")</f>
        <v/>
      </c>
      <c r="F12" s="337" t="str">
        <f>IF(ISNUMBER($A12),Standings!$F11+Standings!$G11,"")</f>
        <v/>
      </c>
      <c r="G12" s="502" t="str">
        <f>IF(Standings!$A11&gt;5,"",Standings!$A11)</f>
        <v/>
      </c>
    </row>
    <row r="13" spans="1:15" x14ac:dyDescent="0.2">
      <c r="A13" s="335" t="str">
        <f>IF(ISNUMBER(Standings!$A12),Standings!$C12,"")</f>
        <v/>
      </c>
      <c r="B13" s="336" t="str">
        <f>IF(ISNUMBER($A13),VLOOKUP($A13,Methuselahs!$A$7:$E$206,5,FALSE),"")</f>
        <v/>
      </c>
      <c r="C13" s="514" t="str">
        <f>Standings!$D12</f>
        <v/>
      </c>
      <c r="D13" s="520" t="str">
        <f>IF(ISNUMBER($A13),VLOOKUP($A13,Methuselahs!$A$7:$F$206,COLUMN(Methuselahs!$F$7),FALSE),"")</f>
        <v/>
      </c>
      <c r="E13" s="517" t="str">
        <f>IF(ISNUMBER($A13),Standings!$E12,"")</f>
        <v/>
      </c>
      <c r="F13" s="337" t="str">
        <f>IF(ISNUMBER($A13),Standings!$F12+Standings!$G12,"")</f>
        <v/>
      </c>
      <c r="G13" s="502" t="str">
        <f>IF(Standings!$A12&gt;5,"",Standings!$A12)</f>
        <v/>
      </c>
    </row>
    <row r="14" spans="1:15" x14ac:dyDescent="0.2">
      <c r="A14" s="335" t="str">
        <f>IF(ISNUMBER(Standings!$A13),Standings!$C13,"")</f>
        <v/>
      </c>
      <c r="B14" s="336" t="str">
        <f>IF(ISNUMBER($A14),VLOOKUP($A14,Methuselahs!$A$7:$E$206,5,FALSE),"")</f>
        <v/>
      </c>
      <c r="C14" s="514" t="str">
        <f>Standings!$D13</f>
        <v/>
      </c>
      <c r="D14" s="520" t="str">
        <f>IF(ISNUMBER($A14),VLOOKUP($A14,Methuselahs!$A$7:$F$206,COLUMN(Methuselahs!$F$7),FALSE),"")</f>
        <v/>
      </c>
      <c r="E14" s="517" t="str">
        <f>IF(ISNUMBER($A14),Standings!$E13,"")</f>
        <v/>
      </c>
      <c r="F14" s="337" t="str">
        <f>IF(ISNUMBER($A14),Standings!$F13+Standings!$G13,"")</f>
        <v/>
      </c>
      <c r="G14" s="502" t="str">
        <f>IF(Standings!$A13&gt;5,"",Standings!$A13)</f>
        <v/>
      </c>
    </row>
    <row r="15" spans="1:15" x14ac:dyDescent="0.2">
      <c r="A15" s="335" t="str">
        <f>IF(ISNUMBER(Standings!$A14),Standings!$C14,"")</f>
        <v/>
      </c>
      <c r="B15" s="336" t="str">
        <f>IF(ISNUMBER($A15),VLOOKUP($A15,Methuselahs!$A$7:$E$206,5,FALSE),"")</f>
        <v/>
      </c>
      <c r="C15" s="514" t="str">
        <f>Standings!$D14</f>
        <v/>
      </c>
      <c r="D15" s="520" t="str">
        <f>IF(ISNUMBER($A15),VLOOKUP($A15,Methuselahs!$A$7:$F$206,COLUMN(Methuselahs!$F$7),FALSE),"")</f>
        <v/>
      </c>
      <c r="E15" s="517" t="str">
        <f>IF(ISNUMBER($A15),Standings!$E14,"")</f>
        <v/>
      </c>
      <c r="F15" s="337" t="str">
        <f>IF(ISNUMBER($A15),Standings!$F14+Standings!$G14,"")</f>
        <v/>
      </c>
      <c r="G15" s="502" t="str">
        <f>IF(Standings!$A14&gt;5,"",Standings!$A14)</f>
        <v/>
      </c>
    </row>
    <row r="16" spans="1:15" x14ac:dyDescent="0.2">
      <c r="A16" s="335" t="str">
        <f>IF(ISNUMBER(Standings!$A15),Standings!$C15,"")</f>
        <v/>
      </c>
      <c r="B16" s="336" t="str">
        <f>IF(ISNUMBER($A16),VLOOKUP($A16,Methuselahs!$A$7:$E$206,5,FALSE),"")</f>
        <v/>
      </c>
      <c r="C16" s="514" t="str">
        <f>Standings!$D15</f>
        <v/>
      </c>
      <c r="D16" s="520" t="str">
        <f>IF(ISNUMBER($A16),VLOOKUP($A16,Methuselahs!$A$7:$F$206,COLUMN(Methuselahs!$F$7),FALSE),"")</f>
        <v/>
      </c>
      <c r="E16" s="517" t="str">
        <f>IF(ISNUMBER($A16),Standings!$E15,"")</f>
        <v/>
      </c>
      <c r="F16" s="337" t="str">
        <f>IF(ISNUMBER($A16),Standings!$F15+Standings!$G15,"")</f>
        <v/>
      </c>
      <c r="G16" s="502" t="str">
        <f>IF(Standings!$A15&gt;5,"",Standings!$A15)</f>
        <v/>
      </c>
    </row>
    <row r="17" spans="1:7" x14ac:dyDescent="0.2">
      <c r="A17" s="335" t="str">
        <f>IF(ISNUMBER(Standings!$A16),Standings!$C16,"")</f>
        <v/>
      </c>
      <c r="B17" s="336" t="str">
        <f>IF(ISNUMBER($A17),VLOOKUP($A17,Methuselahs!$A$7:$E$206,5,FALSE),"")</f>
        <v/>
      </c>
      <c r="C17" s="514" t="str">
        <f>Standings!$D16</f>
        <v/>
      </c>
      <c r="D17" s="520" t="str">
        <f>IF(ISNUMBER($A17),VLOOKUP($A17,Methuselahs!$A$7:$F$206,COLUMN(Methuselahs!$F$7),FALSE),"")</f>
        <v/>
      </c>
      <c r="E17" s="517" t="str">
        <f>IF(ISNUMBER($A17),Standings!$E16,"")</f>
        <v/>
      </c>
      <c r="F17" s="337" t="str">
        <f>IF(ISNUMBER($A17),Standings!$F16+Standings!$G16,"")</f>
        <v/>
      </c>
      <c r="G17" s="502" t="str">
        <f>IF(Standings!$A16&gt;5,"",Standings!$A16)</f>
        <v/>
      </c>
    </row>
    <row r="18" spans="1:7" x14ac:dyDescent="0.2">
      <c r="A18" s="335" t="str">
        <f>IF(ISNUMBER(Standings!$A17),Standings!$C17,"")</f>
        <v/>
      </c>
      <c r="B18" s="336" t="str">
        <f>IF(ISNUMBER($A18),VLOOKUP($A18,Methuselahs!$A$7:$E$206,5,FALSE),"")</f>
        <v/>
      </c>
      <c r="C18" s="514" t="str">
        <f>Standings!$D17</f>
        <v/>
      </c>
      <c r="D18" s="520" t="str">
        <f>IF(ISNUMBER($A18),VLOOKUP($A18,Methuselahs!$A$7:$F$206,COLUMN(Methuselahs!$F$7),FALSE),"")</f>
        <v/>
      </c>
      <c r="E18" s="517" t="str">
        <f>IF(ISNUMBER($A18),Standings!$E17,"")</f>
        <v/>
      </c>
      <c r="F18" s="337" t="str">
        <f>IF(ISNUMBER($A18),Standings!$F17+Standings!$G17,"")</f>
        <v/>
      </c>
      <c r="G18" s="502" t="str">
        <f>IF(Standings!$A17&gt;5,"",Standings!$A17)</f>
        <v/>
      </c>
    </row>
    <row r="19" spans="1:7" x14ac:dyDescent="0.2">
      <c r="A19" s="335" t="str">
        <f>IF(ISNUMBER(Standings!$A18),Standings!$C18,"")</f>
        <v/>
      </c>
      <c r="B19" s="336" t="str">
        <f>IF(ISNUMBER($A19),VLOOKUP($A19,Methuselahs!$A$7:$E$206,5,FALSE),"")</f>
        <v/>
      </c>
      <c r="C19" s="514" t="str">
        <f>Standings!$D18</f>
        <v/>
      </c>
      <c r="D19" s="520" t="str">
        <f>IF(ISNUMBER($A19),VLOOKUP($A19,Methuselahs!$A$7:$F$206,COLUMN(Methuselahs!$F$7),FALSE),"")</f>
        <v/>
      </c>
      <c r="E19" s="517" t="str">
        <f>IF(ISNUMBER($A19),Standings!$E18,"")</f>
        <v/>
      </c>
      <c r="F19" s="337" t="str">
        <f>IF(ISNUMBER($A19),Standings!$F18+Standings!$G18,"")</f>
        <v/>
      </c>
      <c r="G19" s="502" t="str">
        <f>IF(Standings!$A18&gt;5,"",Standings!$A18)</f>
        <v/>
      </c>
    </row>
    <row r="20" spans="1:7" x14ac:dyDescent="0.2">
      <c r="A20" s="335" t="str">
        <f>IF(ISNUMBER(Standings!$A19),Standings!$C19,"")</f>
        <v/>
      </c>
      <c r="B20" s="336" t="str">
        <f>IF(ISNUMBER($A20),VLOOKUP($A20,Methuselahs!$A$7:$E$206,5,FALSE),"")</f>
        <v/>
      </c>
      <c r="C20" s="514" t="str">
        <f>Standings!$D19</f>
        <v/>
      </c>
      <c r="D20" s="520" t="str">
        <f>IF(ISNUMBER($A20),VLOOKUP($A20,Methuselahs!$A$7:$F$206,COLUMN(Methuselahs!$F$7),FALSE),"")</f>
        <v/>
      </c>
      <c r="E20" s="517" t="str">
        <f>IF(ISNUMBER($A20),Standings!$E19,"")</f>
        <v/>
      </c>
      <c r="F20" s="337" t="str">
        <f>IF(ISNUMBER($A20),Standings!$F19+Standings!$G19,"")</f>
        <v/>
      </c>
      <c r="G20" s="502" t="str">
        <f>IF(Standings!$A19&gt;5,"",Standings!$A19)</f>
        <v/>
      </c>
    </row>
    <row r="21" spans="1:7" x14ac:dyDescent="0.2">
      <c r="A21" s="335" t="str">
        <f>IF(ISNUMBER(Standings!$A20),Standings!$C20,"")</f>
        <v/>
      </c>
      <c r="B21" s="336" t="str">
        <f>IF(ISNUMBER($A21),VLOOKUP($A21,Methuselahs!$A$7:$E$206,5,FALSE),"")</f>
        <v/>
      </c>
      <c r="C21" s="514" t="str">
        <f>Standings!$D20</f>
        <v/>
      </c>
      <c r="D21" s="520" t="str">
        <f>IF(ISNUMBER($A21),VLOOKUP($A21,Methuselahs!$A$7:$F$206,COLUMN(Methuselahs!$F$7),FALSE),"")</f>
        <v/>
      </c>
      <c r="E21" s="517" t="str">
        <f>IF(ISNUMBER($A21),Standings!$E20,"")</f>
        <v/>
      </c>
      <c r="F21" s="337" t="str">
        <f>IF(ISNUMBER($A21),Standings!$F20+Standings!$G20,"")</f>
        <v/>
      </c>
      <c r="G21" s="502" t="str">
        <f>IF(Standings!$A20&gt;5,"",Standings!$A20)</f>
        <v/>
      </c>
    </row>
    <row r="22" spans="1:7" x14ac:dyDescent="0.2">
      <c r="A22" s="335" t="str">
        <f>IF(ISNUMBER(Standings!$A21),Standings!$C21,"")</f>
        <v/>
      </c>
      <c r="B22" s="336" t="str">
        <f>IF(ISNUMBER($A22),VLOOKUP($A22,Methuselahs!$A$7:$E$206,5,FALSE),"")</f>
        <v/>
      </c>
      <c r="C22" s="514" t="str">
        <f>Standings!$D21</f>
        <v/>
      </c>
      <c r="D22" s="520" t="str">
        <f>IF(ISNUMBER($A22),VLOOKUP($A22,Methuselahs!$A$7:$F$206,COLUMN(Methuselahs!$F$7),FALSE),"")</f>
        <v/>
      </c>
      <c r="E22" s="517" t="str">
        <f>IF(ISNUMBER($A22),Standings!$E21,"")</f>
        <v/>
      </c>
      <c r="F22" s="337" t="str">
        <f>IF(ISNUMBER($A22),Standings!$F21+Standings!$G21,"")</f>
        <v/>
      </c>
      <c r="G22" s="502" t="str">
        <f>IF(Standings!$A21&gt;5,"",Standings!$A21)</f>
        <v/>
      </c>
    </row>
    <row r="23" spans="1:7" x14ac:dyDescent="0.2">
      <c r="A23" s="335" t="str">
        <f>IF(ISNUMBER(Standings!$A22),Standings!$C22,"")</f>
        <v/>
      </c>
      <c r="B23" s="336" t="str">
        <f>IF(ISNUMBER($A23),VLOOKUP($A23,Methuselahs!$A$7:$E$206,5,FALSE),"")</f>
        <v/>
      </c>
      <c r="C23" s="514" t="str">
        <f>Standings!$D22</f>
        <v/>
      </c>
      <c r="D23" s="520" t="str">
        <f>IF(ISNUMBER($A23),VLOOKUP($A23,Methuselahs!$A$7:$F$206,COLUMN(Methuselahs!$F$7),FALSE),"")</f>
        <v/>
      </c>
      <c r="E23" s="517" t="str">
        <f>IF(ISNUMBER($A23),Standings!$E22,"")</f>
        <v/>
      </c>
      <c r="F23" s="337" t="str">
        <f>IF(ISNUMBER($A23),Standings!$F22+Standings!$G22,"")</f>
        <v/>
      </c>
      <c r="G23" s="502" t="str">
        <f>IF(Standings!$A22&gt;5,"",Standings!$A22)</f>
        <v/>
      </c>
    </row>
    <row r="24" spans="1:7" x14ac:dyDescent="0.2">
      <c r="A24" s="335" t="str">
        <f>IF(ISNUMBER(Standings!$A23),Standings!$C23,"")</f>
        <v/>
      </c>
      <c r="B24" s="336" t="str">
        <f>IF(ISNUMBER($A24),VLOOKUP($A24,Methuselahs!$A$7:$E$206,5,FALSE),"")</f>
        <v/>
      </c>
      <c r="C24" s="514" t="str">
        <f>Standings!$D23</f>
        <v/>
      </c>
      <c r="D24" s="520" t="str">
        <f>IF(ISNUMBER($A24),VLOOKUP($A24,Methuselahs!$A$7:$F$206,COLUMN(Methuselahs!$F$7),FALSE),"")</f>
        <v/>
      </c>
      <c r="E24" s="517" t="str">
        <f>IF(ISNUMBER($A24),Standings!$E23,"")</f>
        <v/>
      </c>
      <c r="F24" s="337" t="str">
        <f>IF(ISNUMBER($A24),Standings!$F23+Standings!$G23,"")</f>
        <v/>
      </c>
      <c r="G24" s="502" t="str">
        <f>IF(Standings!$A23&gt;5,"",Standings!$A23)</f>
        <v/>
      </c>
    </row>
    <row r="25" spans="1:7" x14ac:dyDescent="0.2">
      <c r="A25" s="335" t="str">
        <f>IF(ISNUMBER(Standings!$A24),Standings!$C24,"")</f>
        <v/>
      </c>
      <c r="B25" s="336" t="str">
        <f>IF(ISNUMBER($A25),VLOOKUP($A25,Methuselahs!$A$7:$E$206,5,FALSE),"")</f>
        <v/>
      </c>
      <c r="C25" s="514" t="str">
        <f>Standings!$D24</f>
        <v/>
      </c>
      <c r="D25" s="520" t="str">
        <f>IF(ISNUMBER($A25),VLOOKUP($A25,Methuselahs!$A$7:$F$206,COLUMN(Methuselahs!$F$7),FALSE),"")</f>
        <v/>
      </c>
      <c r="E25" s="517" t="str">
        <f>IF(ISNUMBER($A25),Standings!$E24,"")</f>
        <v/>
      </c>
      <c r="F25" s="337" t="str">
        <f>IF(ISNUMBER($A25),Standings!$F24+Standings!$G24,"")</f>
        <v/>
      </c>
      <c r="G25" s="502" t="str">
        <f>IF(Standings!$A24&gt;5,"",Standings!$A24)</f>
        <v/>
      </c>
    </row>
    <row r="26" spans="1:7" x14ac:dyDescent="0.2">
      <c r="A26" s="335" t="str">
        <f>IF(ISNUMBER(Standings!$A25),Standings!$C25,"")</f>
        <v/>
      </c>
      <c r="B26" s="336" t="str">
        <f>IF(ISNUMBER($A26),VLOOKUP($A26,Methuselahs!$A$7:$E$206,5,FALSE),"")</f>
        <v/>
      </c>
      <c r="C26" s="514" t="str">
        <f>Standings!$D25</f>
        <v/>
      </c>
      <c r="D26" s="520" t="str">
        <f>IF(ISNUMBER($A26),VLOOKUP($A26,Methuselahs!$A$7:$F$206,COLUMN(Methuselahs!$F$7),FALSE),"")</f>
        <v/>
      </c>
      <c r="E26" s="517" t="str">
        <f>IF(ISNUMBER($A26),Standings!$E25,"")</f>
        <v/>
      </c>
      <c r="F26" s="337" t="str">
        <f>IF(ISNUMBER($A26),Standings!$F25+Standings!$G25,"")</f>
        <v/>
      </c>
      <c r="G26" s="502" t="str">
        <f>IF(Standings!$A25&gt;5,"",Standings!$A25)</f>
        <v/>
      </c>
    </row>
    <row r="27" spans="1:7" x14ac:dyDescent="0.2">
      <c r="A27" s="335" t="str">
        <f>IF(ISNUMBER(Standings!$A26),Standings!$C26,"")</f>
        <v/>
      </c>
      <c r="B27" s="336" t="str">
        <f>IF(ISNUMBER($A27),VLOOKUP($A27,Methuselahs!$A$7:$E$206,5,FALSE),"")</f>
        <v/>
      </c>
      <c r="C27" s="514" t="str">
        <f>Standings!$D26</f>
        <v/>
      </c>
      <c r="D27" s="520" t="str">
        <f>IF(ISNUMBER($A27),VLOOKUP($A27,Methuselahs!$A$7:$F$206,COLUMN(Methuselahs!$F$7),FALSE),"")</f>
        <v/>
      </c>
      <c r="E27" s="517" t="str">
        <f>IF(ISNUMBER($A27),Standings!$E26,"")</f>
        <v/>
      </c>
      <c r="F27" s="337" t="str">
        <f>IF(ISNUMBER($A27),Standings!$F26+Standings!$G26,"")</f>
        <v/>
      </c>
      <c r="G27" s="502" t="str">
        <f>IF(Standings!$A26&gt;5,"",Standings!$A26)</f>
        <v/>
      </c>
    </row>
    <row r="28" spans="1:7" x14ac:dyDescent="0.2">
      <c r="A28" s="335" t="str">
        <f>IF(ISNUMBER(Standings!$A27),Standings!$C27,"")</f>
        <v/>
      </c>
      <c r="B28" s="336" t="str">
        <f>IF(ISNUMBER($A28),VLOOKUP($A28,Methuselahs!$A$7:$E$206,5,FALSE),"")</f>
        <v/>
      </c>
      <c r="C28" s="514" t="str">
        <f>Standings!$D27</f>
        <v/>
      </c>
      <c r="D28" s="520" t="str">
        <f>IF(ISNUMBER($A28),VLOOKUP($A28,Methuselahs!$A$7:$F$206,COLUMN(Methuselahs!$F$7),FALSE),"")</f>
        <v/>
      </c>
      <c r="E28" s="517" t="str">
        <f>IF(ISNUMBER($A28),Standings!$E27,"")</f>
        <v/>
      </c>
      <c r="F28" s="337" t="str">
        <f>IF(ISNUMBER($A28),Standings!$F27+Standings!$G27,"")</f>
        <v/>
      </c>
      <c r="G28" s="502" t="str">
        <f>IF(Standings!$A27&gt;5,"",Standings!$A27)</f>
        <v/>
      </c>
    </row>
    <row r="29" spans="1:7" x14ac:dyDescent="0.2">
      <c r="A29" s="335" t="str">
        <f>IF(ISNUMBER(Standings!$A28),Standings!$C28,"")</f>
        <v/>
      </c>
      <c r="B29" s="336" t="str">
        <f>IF(ISNUMBER($A29),VLOOKUP($A29,Methuselahs!$A$7:$E$206,5,FALSE),"")</f>
        <v/>
      </c>
      <c r="C29" s="514" t="str">
        <f>Standings!$D28</f>
        <v/>
      </c>
      <c r="D29" s="520" t="str">
        <f>IF(ISNUMBER($A29),VLOOKUP($A29,Methuselahs!$A$7:$F$206,COLUMN(Methuselahs!$F$7),FALSE),"")</f>
        <v/>
      </c>
      <c r="E29" s="517" t="str">
        <f>IF(ISNUMBER($A29),Standings!$E28,"")</f>
        <v/>
      </c>
      <c r="F29" s="337" t="str">
        <f>IF(ISNUMBER($A29),Standings!$F28+Standings!$G28,"")</f>
        <v/>
      </c>
      <c r="G29" s="502" t="str">
        <f>IF(Standings!$A28&gt;5,"",Standings!$A28)</f>
        <v/>
      </c>
    </row>
    <row r="30" spans="1:7" x14ac:dyDescent="0.2">
      <c r="A30" s="335" t="str">
        <f>IF(ISNUMBER(Standings!$A29),Standings!$C29,"")</f>
        <v/>
      </c>
      <c r="B30" s="336" t="str">
        <f>IF(ISNUMBER($A30),VLOOKUP($A30,Methuselahs!$A$7:$E$206,5,FALSE),"")</f>
        <v/>
      </c>
      <c r="C30" s="514" t="str">
        <f>Standings!$D29</f>
        <v/>
      </c>
      <c r="D30" s="520" t="str">
        <f>IF(ISNUMBER($A30),VLOOKUP($A30,Methuselahs!$A$7:$F$206,COLUMN(Methuselahs!$F$7),FALSE),"")</f>
        <v/>
      </c>
      <c r="E30" s="517" t="str">
        <f>IF(ISNUMBER($A30),Standings!$E29,"")</f>
        <v/>
      </c>
      <c r="F30" s="337" t="str">
        <f>IF(ISNUMBER($A30),Standings!$F29+Standings!$G29,"")</f>
        <v/>
      </c>
      <c r="G30" s="502" t="str">
        <f>IF(Standings!$A29&gt;5,"",Standings!$A29)</f>
        <v/>
      </c>
    </row>
    <row r="31" spans="1:7" x14ac:dyDescent="0.2">
      <c r="A31" s="335" t="str">
        <f>IF(ISNUMBER(Standings!$A30),Standings!$C30,"")</f>
        <v/>
      </c>
      <c r="B31" s="336" t="str">
        <f>IF(ISNUMBER($A31),VLOOKUP($A31,Methuselahs!$A$7:$E$206,5,FALSE),"")</f>
        <v/>
      </c>
      <c r="C31" s="514" t="str">
        <f>Standings!$D30</f>
        <v/>
      </c>
      <c r="D31" s="520" t="str">
        <f>IF(ISNUMBER($A31),VLOOKUP($A31,Methuselahs!$A$7:$F$206,COLUMN(Methuselahs!$F$7),FALSE),"")</f>
        <v/>
      </c>
      <c r="E31" s="517" t="str">
        <f>IF(ISNUMBER($A31),Standings!$E30,"")</f>
        <v/>
      </c>
      <c r="F31" s="337" t="str">
        <f>IF(ISNUMBER($A31),Standings!$F30+Standings!$G30,"")</f>
        <v/>
      </c>
      <c r="G31" s="502" t="str">
        <f>IF(Standings!$A30&gt;5,"",Standings!$A30)</f>
        <v/>
      </c>
    </row>
    <row r="32" spans="1:7" x14ac:dyDescent="0.2">
      <c r="A32" s="335" t="str">
        <f>IF(ISNUMBER(Standings!$A31),Standings!$C31,"")</f>
        <v/>
      </c>
      <c r="B32" s="336" t="str">
        <f>IF(ISNUMBER($A32),VLOOKUP($A32,Methuselahs!$A$7:$E$206,5,FALSE),"")</f>
        <v/>
      </c>
      <c r="C32" s="514" t="str">
        <f>Standings!$D31</f>
        <v/>
      </c>
      <c r="D32" s="520" t="str">
        <f>IF(ISNUMBER($A32),VLOOKUP($A32,Methuselahs!$A$7:$F$206,COLUMN(Methuselahs!$F$7),FALSE),"")</f>
        <v/>
      </c>
      <c r="E32" s="517" t="str">
        <f>IF(ISNUMBER($A32),Standings!$E31,"")</f>
        <v/>
      </c>
      <c r="F32" s="337" t="str">
        <f>IF(ISNUMBER($A32),Standings!$F31+Standings!$G31,"")</f>
        <v/>
      </c>
      <c r="G32" s="502" t="str">
        <f>IF(Standings!$A31&gt;5,"",Standings!$A31)</f>
        <v/>
      </c>
    </row>
    <row r="33" spans="1:7" x14ac:dyDescent="0.2">
      <c r="A33" s="335" t="str">
        <f>IF(ISNUMBER(Standings!$A32),Standings!$C32,"")</f>
        <v/>
      </c>
      <c r="B33" s="336" t="str">
        <f>IF(ISNUMBER($A33),VLOOKUP($A33,Methuselahs!$A$7:$E$206,5,FALSE),"")</f>
        <v/>
      </c>
      <c r="C33" s="514" t="str">
        <f>Standings!$D32</f>
        <v/>
      </c>
      <c r="D33" s="520" t="str">
        <f>IF(ISNUMBER($A33),VLOOKUP($A33,Methuselahs!$A$7:$F$206,COLUMN(Methuselahs!$F$7),FALSE),"")</f>
        <v/>
      </c>
      <c r="E33" s="517" t="str">
        <f>IF(ISNUMBER($A33),Standings!$E32,"")</f>
        <v/>
      </c>
      <c r="F33" s="337" t="str">
        <f>IF(ISNUMBER($A33),Standings!$F32+Standings!$G32,"")</f>
        <v/>
      </c>
      <c r="G33" s="502" t="str">
        <f>IF(Standings!$A32&gt;5,"",Standings!$A32)</f>
        <v/>
      </c>
    </row>
    <row r="34" spans="1:7" x14ac:dyDescent="0.2">
      <c r="A34" s="335" t="str">
        <f>IF(ISNUMBER(Standings!$A33),Standings!$C33,"")</f>
        <v/>
      </c>
      <c r="B34" s="336" t="str">
        <f>IF(ISNUMBER($A34),VLOOKUP($A34,Methuselahs!$A$7:$E$206,5,FALSE),"")</f>
        <v/>
      </c>
      <c r="C34" s="514" t="str">
        <f>Standings!$D33</f>
        <v/>
      </c>
      <c r="D34" s="520" t="str">
        <f>IF(ISNUMBER($A34),VLOOKUP($A34,Methuselahs!$A$7:$F$206,COLUMN(Methuselahs!$F$7),FALSE),"")</f>
        <v/>
      </c>
      <c r="E34" s="517" t="str">
        <f>IF(ISNUMBER($A34),Standings!$E33,"")</f>
        <v/>
      </c>
      <c r="F34" s="337" t="str">
        <f>IF(ISNUMBER($A34),Standings!$F33+Standings!$G33,"")</f>
        <v/>
      </c>
      <c r="G34" s="502" t="str">
        <f>IF(Standings!$A33&gt;5,"",Standings!$A33)</f>
        <v/>
      </c>
    </row>
    <row r="35" spans="1:7" x14ac:dyDescent="0.2">
      <c r="A35" s="335" t="str">
        <f>IF(ISNUMBER(Standings!$A34),Standings!$C34,"")</f>
        <v/>
      </c>
      <c r="B35" s="336" t="str">
        <f>IF(ISNUMBER($A35),VLOOKUP($A35,Methuselahs!$A$7:$E$206,5,FALSE),"")</f>
        <v/>
      </c>
      <c r="C35" s="514" t="str">
        <f>Standings!$D34</f>
        <v/>
      </c>
      <c r="D35" s="520" t="str">
        <f>IF(ISNUMBER($A35),VLOOKUP($A35,Methuselahs!$A$7:$F$206,COLUMN(Methuselahs!$F$7),FALSE),"")</f>
        <v/>
      </c>
      <c r="E35" s="517" t="str">
        <f>IF(ISNUMBER($A35),Standings!$E34,"")</f>
        <v/>
      </c>
      <c r="F35" s="337" t="str">
        <f>IF(ISNUMBER($A35),Standings!$F34+Standings!$G34,"")</f>
        <v/>
      </c>
      <c r="G35" s="502" t="str">
        <f>IF(Standings!$A34&gt;5,"",Standings!$A34)</f>
        <v/>
      </c>
    </row>
    <row r="36" spans="1:7" x14ac:dyDescent="0.2">
      <c r="A36" s="335" t="str">
        <f>IF(ISNUMBER(Standings!$A35),Standings!$C35,"")</f>
        <v/>
      </c>
      <c r="B36" s="336" t="str">
        <f>IF(ISNUMBER($A36),VLOOKUP($A36,Methuselahs!$A$7:$E$206,5,FALSE),"")</f>
        <v/>
      </c>
      <c r="C36" s="514" t="str">
        <f>Standings!$D35</f>
        <v/>
      </c>
      <c r="D36" s="520" t="str">
        <f>IF(ISNUMBER($A36),VLOOKUP($A36,Methuselahs!$A$7:$F$206,COLUMN(Methuselahs!$F$7),FALSE),"")</f>
        <v/>
      </c>
      <c r="E36" s="517" t="str">
        <f>IF(ISNUMBER($A36),Standings!$E35,"")</f>
        <v/>
      </c>
      <c r="F36" s="337" t="str">
        <f>IF(ISNUMBER($A36),Standings!$F35+Standings!$G35,"")</f>
        <v/>
      </c>
      <c r="G36" s="502" t="str">
        <f>IF(Standings!$A35&gt;5,"",Standings!$A35)</f>
        <v/>
      </c>
    </row>
    <row r="37" spans="1:7" x14ac:dyDescent="0.2">
      <c r="A37" s="335" t="str">
        <f>IF(ISNUMBER(Standings!$A36),Standings!$C36,"")</f>
        <v/>
      </c>
      <c r="B37" s="336" t="str">
        <f>IF(ISNUMBER($A37),VLOOKUP($A37,Methuselahs!$A$7:$E$206,5,FALSE),"")</f>
        <v/>
      </c>
      <c r="C37" s="514" t="str">
        <f>Standings!$D36</f>
        <v/>
      </c>
      <c r="D37" s="520" t="str">
        <f>IF(ISNUMBER($A37),VLOOKUP($A37,Methuselahs!$A$7:$F$206,COLUMN(Methuselahs!$F$7),FALSE),"")</f>
        <v/>
      </c>
      <c r="E37" s="517" t="str">
        <f>IF(ISNUMBER($A37),Standings!$E36,"")</f>
        <v/>
      </c>
      <c r="F37" s="337" t="str">
        <f>IF(ISNUMBER($A37),Standings!$F36+Standings!$G36,"")</f>
        <v/>
      </c>
      <c r="G37" s="502" t="str">
        <f>IF(Standings!$A36&gt;5,"",Standings!$A36)</f>
        <v/>
      </c>
    </row>
    <row r="38" spans="1:7" x14ac:dyDescent="0.2">
      <c r="A38" s="335" t="str">
        <f>IF(ISNUMBER(Standings!$A37),Standings!$C37,"")</f>
        <v/>
      </c>
      <c r="B38" s="336" t="str">
        <f>IF(ISNUMBER($A38),VLOOKUP($A38,Methuselahs!$A$7:$E$206,5,FALSE),"")</f>
        <v/>
      </c>
      <c r="C38" s="514" t="str">
        <f>Standings!$D37</f>
        <v/>
      </c>
      <c r="D38" s="520" t="str">
        <f>IF(ISNUMBER($A38),VLOOKUP($A38,Methuselahs!$A$7:$F$206,COLUMN(Methuselahs!$F$7),FALSE),"")</f>
        <v/>
      </c>
      <c r="E38" s="517" t="str">
        <f>IF(ISNUMBER($A38),Standings!$E37,"")</f>
        <v/>
      </c>
      <c r="F38" s="337" t="str">
        <f>IF(ISNUMBER($A38),Standings!$F37+Standings!$G37,"")</f>
        <v/>
      </c>
      <c r="G38" s="502" t="str">
        <f>IF(Standings!$A37&gt;5,"",Standings!$A37)</f>
        <v/>
      </c>
    </row>
    <row r="39" spans="1:7" x14ac:dyDescent="0.2">
      <c r="A39" s="335" t="str">
        <f>IF(ISNUMBER(Standings!$A38),Standings!$C38,"")</f>
        <v/>
      </c>
      <c r="B39" s="336" t="str">
        <f>IF(ISNUMBER($A39),VLOOKUP($A39,Methuselahs!$A$7:$E$206,5,FALSE),"")</f>
        <v/>
      </c>
      <c r="C39" s="514" t="str">
        <f>Standings!$D38</f>
        <v/>
      </c>
      <c r="D39" s="520" t="str">
        <f>IF(ISNUMBER($A39),VLOOKUP($A39,Methuselahs!$A$7:$F$206,COLUMN(Methuselahs!$F$7),FALSE),"")</f>
        <v/>
      </c>
      <c r="E39" s="517" t="str">
        <f>IF(ISNUMBER($A39),Standings!$E38,"")</f>
        <v/>
      </c>
      <c r="F39" s="337" t="str">
        <f>IF(ISNUMBER($A39),Standings!$F38+Standings!$G38,"")</f>
        <v/>
      </c>
      <c r="G39" s="502" t="str">
        <f>IF(Standings!$A38&gt;5,"",Standings!$A38)</f>
        <v/>
      </c>
    </row>
    <row r="40" spans="1:7" x14ac:dyDescent="0.2">
      <c r="A40" s="335" t="str">
        <f>IF(ISNUMBER(Standings!$A39),Standings!$C39,"")</f>
        <v/>
      </c>
      <c r="B40" s="336" t="str">
        <f>IF(ISNUMBER($A40),VLOOKUP($A40,Methuselahs!$A$7:$E$206,5,FALSE),"")</f>
        <v/>
      </c>
      <c r="C40" s="514" t="str">
        <f>Standings!$D39</f>
        <v/>
      </c>
      <c r="D40" s="520" t="str">
        <f>IF(ISNUMBER($A40),VLOOKUP($A40,Methuselahs!$A$7:$F$206,COLUMN(Methuselahs!$F$7),FALSE),"")</f>
        <v/>
      </c>
      <c r="E40" s="517" t="str">
        <f>IF(ISNUMBER($A40),Standings!$E39,"")</f>
        <v/>
      </c>
      <c r="F40" s="337" t="str">
        <f>IF(ISNUMBER($A40),Standings!$F39+Standings!$G39,"")</f>
        <v/>
      </c>
      <c r="G40" s="502" t="str">
        <f>IF(Standings!$A39&gt;5,"",Standings!$A39)</f>
        <v/>
      </c>
    </row>
    <row r="41" spans="1:7" x14ac:dyDescent="0.2">
      <c r="A41" s="335" t="str">
        <f>IF(ISNUMBER(Standings!$A40),Standings!$C40,"")</f>
        <v/>
      </c>
      <c r="B41" s="336" t="str">
        <f>IF(ISNUMBER($A41),VLOOKUP($A41,Methuselahs!$A$7:$E$206,5,FALSE),"")</f>
        <v/>
      </c>
      <c r="C41" s="514" t="str">
        <f>Standings!$D40</f>
        <v/>
      </c>
      <c r="D41" s="520" t="str">
        <f>IF(ISNUMBER($A41),VLOOKUP($A41,Methuselahs!$A$7:$F$206,COLUMN(Methuselahs!$F$7),FALSE),"")</f>
        <v/>
      </c>
      <c r="E41" s="517" t="str">
        <f>IF(ISNUMBER($A41),Standings!$E40,"")</f>
        <v/>
      </c>
      <c r="F41" s="337" t="str">
        <f>IF(ISNUMBER($A41),Standings!$F40+Standings!$G40,"")</f>
        <v/>
      </c>
      <c r="G41" s="502" t="str">
        <f>IF(Standings!$A40&gt;5,"",Standings!$A40)</f>
        <v/>
      </c>
    </row>
    <row r="42" spans="1:7" x14ac:dyDescent="0.2">
      <c r="A42" s="335" t="str">
        <f>IF(ISNUMBER(Standings!$A41),Standings!$C41,"")</f>
        <v/>
      </c>
      <c r="B42" s="336" t="str">
        <f>IF(ISNUMBER($A42),VLOOKUP($A42,Methuselahs!$A$7:$E$206,5,FALSE),"")</f>
        <v/>
      </c>
      <c r="C42" s="514" t="str">
        <f>Standings!$D41</f>
        <v/>
      </c>
      <c r="D42" s="520" t="str">
        <f>IF(ISNUMBER($A42),VLOOKUP($A42,Methuselahs!$A$7:$F$206,COLUMN(Methuselahs!$F$7),FALSE),"")</f>
        <v/>
      </c>
      <c r="E42" s="517" t="str">
        <f>IF(ISNUMBER($A42),Standings!$E41,"")</f>
        <v/>
      </c>
      <c r="F42" s="337" t="str">
        <f>IF(ISNUMBER($A42),Standings!$F41+Standings!$G41,"")</f>
        <v/>
      </c>
      <c r="G42" s="502" t="str">
        <f>IF(Standings!$A41&gt;5,"",Standings!$A41)</f>
        <v/>
      </c>
    </row>
    <row r="43" spans="1:7" x14ac:dyDescent="0.2">
      <c r="A43" s="335" t="str">
        <f>IF(ISNUMBER(Standings!$A42),Standings!$C42,"")</f>
        <v/>
      </c>
      <c r="B43" s="336" t="str">
        <f>IF(ISNUMBER($A43),VLOOKUP($A43,Methuselahs!$A$7:$E$206,5,FALSE),"")</f>
        <v/>
      </c>
      <c r="C43" s="514" t="str">
        <f>Standings!$D42</f>
        <v/>
      </c>
      <c r="D43" s="520" t="str">
        <f>IF(ISNUMBER($A43),VLOOKUP($A43,Methuselahs!$A$7:$F$206,COLUMN(Methuselahs!$F$7),FALSE),"")</f>
        <v/>
      </c>
      <c r="E43" s="517" t="str">
        <f>IF(ISNUMBER($A43),Standings!$E42,"")</f>
        <v/>
      </c>
      <c r="F43" s="337" t="str">
        <f>IF(ISNUMBER($A43),Standings!$F42+Standings!$G42,"")</f>
        <v/>
      </c>
      <c r="G43" s="502" t="str">
        <f>IF(Standings!$A42&gt;5,"",Standings!$A42)</f>
        <v/>
      </c>
    </row>
    <row r="44" spans="1:7" x14ac:dyDescent="0.2">
      <c r="A44" s="335" t="str">
        <f>IF(ISNUMBER(Standings!$A43),Standings!$C43,"")</f>
        <v/>
      </c>
      <c r="B44" s="336" t="str">
        <f>IF(ISNUMBER($A44),VLOOKUP($A44,Methuselahs!$A$7:$E$206,5,FALSE),"")</f>
        <v/>
      </c>
      <c r="C44" s="514" t="str">
        <f>Standings!$D43</f>
        <v/>
      </c>
      <c r="D44" s="520" t="str">
        <f>IF(ISNUMBER($A44),VLOOKUP($A44,Methuselahs!$A$7:$F$206,COLUMN(Methuselahs!$F$7),FALSE),"")</f>
        <v/>
      </c>
      <c r="E44" s="517" t="str">
        <f>IF(ISNUMBER($A44),Standings!$E43,"")</f>
        <v/>
      </c>
      <c r="F44" s="337" t="str">
        <f>IF(ISNUMBER($A44),Standings!$F43+Standings!$G43,"")</f>
        <v/>
      </c>
      <c r="G44" s="502" t="str">
        <f>IF(Standings!$A43&gt;5,"",Standings!$A43)</f>
        <v/>
      </c>
    </row>
    <row r="45" spans="1:7" x14ac:dyDescent="0.2">
      <c r="A45" s="335" t="str">
        <f>IF(ISNUMBER(Standings!$A44),Standings!$C44,"")</f>
        <v/>
      </c>
      <c r="B45" s="336" t="str">
        <f>IF(ISNUMBER($A45),VLOOKUP($A45,Methuselahs!$A$7:$E$206,5,FALSE),"")</f>
        <v/>
      </c>
      <c r="C45" s="514" t="str">
        <f>Standings!$D44</f>
        <v/>
      </c>
      <c r="D45" s="520" t="str">
        <f>IF(ISNUMBER($A45),VLOOKUP($A45,Methuselahs!$A$7:$F$206,COLUMN(Methuselahs!$F$7),FALSE),"")</f>
        <v/>
      </c>
      <c r="E45" s="517" t="str">
        <f>IF(ISNUMBER($A45),Standings!$E44,"")</f>
        <v/>
      </c>
      <c r="F45" s="337" t="str">
        <f>IF(ISNUMBER($A45),Standings!$F44+Standings!$G44,"")</f>
        <v/>
      </c>
      <c r="G45" s="502" t="str">
        <f>IF(Standings!$A44&gt;5,"",Standings!$A44)</f>
        <v/>
      </c>
    </row>
    <row r="46" spans="1:7" x14ac:dyDescent="0.2">
      <c r="A46" s="335" t="str">
        <f>IF(ISNUMBER(Standings!$A45),Standings!$C45,"")</f>
        <v/>
      </c>
      <c r="B46" s="336" t="str">
        <f>IF(ISNUMBER($A46),VLOOKUP($A46,Methuselahs!$A$7:$E$206,5,FALSE),"")</f>
        <v/>
      </c>
      <c r="C46" s="514" t="str">
        <f>Standings!$D45</f>
        <v/>
      </c>
      <c r="D46" s="520" t="str">
        <f>IF(ISNUMBER($A46),VLOOKUP($A46,Methuselahs!$A$7:$F$206,COLUMN(Methuselahs!$F$7),FALSE),"")</f>
        <v/>
      </c>
      <c r="E46" s="517" t="str">
        <f>IF(ISNUMBER($A46),Standings!$E45,"")</f>
        <v/>
      </c>
      <c r="F46" s="337" t="str">
        <f>IF(ISNUMBER($A46),Standings!$F45+Standings!$G45,"")</f>
        <v/>
      </c>
      <c r="G46" s="502" t="str">
        <f>IF(Standings!$A45&gt;5,"",Standings!$A45)</f>
        <v/>
      </c>
    </row>
    <row r="47" spans="1:7" x14ac:dyDescent="0.2">
      <c r="A47" s="335" t="str">
        <f>IF(ISNUMBER(Standings!$A46),Standings!$C46,"")</f>
        <v/>
      </c>
      <c r="B47" s="336" t="str">
        <f>IF(ISNUMBER($A47),VLOOKUP($A47,Methuselahs!$A$7:$E$206,5,FALSE),"")</f>
        <v/>
      </c>
      <c r="C47" s="514" t="str">
        <f>Standings!$D46</f>
        <v/>
      </c>
      <c r="D47" s="520" t="str">
        <f>IF(ISNUMBER($A47),VLOOKUP($A47,Methuselahs!$A$7:$F$206,COLUMN(Methuselahs!$F$7),FALSE),"")</f>
        <v/>
      </c>
      <c r="E47" s="517" t="str">
        <f>IF(ISNUMBER($A47),Standings!$E46,"")</f>
        <v/>
      </c>
      <c r="F47" s="337" t="str">
        <f>IF(ISNUMBER($A47),Standings!$F46+Standings!$G46,"")</f>
        <v/>
      </c>
      <c r="G47" s="502" t="str">
        <f>IF(Standings!$A46&gt;5,"",Standings!$A46)</f>
        <v/>
      </c>
    </row>
    <row r="48" spans="1:7" x14ac:dyDescent="0.2">
      <c r="A48" s="335" t="str">
        <f>IF(ISNUMBER(Standings!$A47),Standings!$C47,"")</f>
        <v/>
      </c>
      <c r="B48" s="336" t="str">
        <f>IF(ISNUMBER($A48),VLOOKUP($A48,Methuselahs!$A$7:$E$206,5,FALSE),"")</f>
        <v/>
      </c>
      <c r="C48" s="514" t="str">
        <f>Standings!$D47</f>
        <v/>
      </c>
      <c r="D48" s="520" t="str">
        <f>IF(ISNUMBER($A48),VLOOKUP($A48,Methuselahs!$A$7:$F$206,COLUMN(Methuselahs!$F$7),FALSE),"")</f>
        <v/>
      </c>
      <c r="E48" s="517" t="str">
        <f>IF(ISNUMBER($A48),Standings!$E47,"")</f>
        <v/>
      </c>
      <c r="F48" s="337" t="str">
        <f>IF(ISNUMBER($A48),Standings!$F47+Standings!$G47,"")</f>
        <v/>
      </c>
      <c r="G48" s="502" t="str">
        <f>IF(Standings!$A47&gt;5,"",Standings!$A47)</f>
        <v/>
      </c>
    </row>
    <row r="49" spans="1:7" x14ac:dyDescent="0.2">
      <c r="A49" s="335" t="str">
        <f>IF(ISNUMBER(Standings!$A48),Standings!$C48,"")</f>
        <v/>
      </c>
      <c r="B49" s="336" t="str">
        <f>IF(ISNUMBER($A49),VLOOKUP($A49,Methuselahs!$A$7:$E$206,5,FALSE),"")</f>
        <v/>
      </c>
      <c r="C49" s="514" t="str">
        <f>Standings!$D48</f>
        <v/>
      </c>
      <c r="D49" s="520" t="str">
        <f>IF(ISNUMBER($A49),VLOOKUP($A49,Methuselahs!$A$7:$F$206,COLUMN(Methuselahs!$F$7),FALSE),"")</f>
        <v/>
      </c>
      <c r="E49" s="517" t="str">
        <f>IF(ISNUMBER($A49),Standings!$E48,"")</f>
        <v/>
      </c>
      <c r="F49" s="337" t="str">
        <f>IF(ISNUMBER($A49),Standings!$F48+Standings!$G48,"")</f>
        <v/>
      </c>
      <c r="G49" s="502" t="str">
        <f>IF(Standings!$A48&gt;5,"",Standings!$A48)</f>
        <v/>
      </c>
    </row>
    <row r="50" spans="1:7" x14ac:dyDescent="0.2">
      <c r="A50" s="335" t="str">
        <f>IF(ISNUMBER(Standings!$A49),Standings!$C49,"")</f>
        <v/>
      </c>
      <c r="B50" s="336" t="str">
        <f>IF(ISNUMBER($A50),VLOOKUP($A50,Methuselahs!$A$7:$E$206,5,FALSE),"")</f>
        <v/>
      </c>
      <c r="C50" s="514" t="str">
        <f>Standings!$D49</f>
        <v/>
      </c>
      <c r="D50" s="520" t="str">
        <f>IF(ISNUMBER($A50),VLOOKUP($A50,Methuselahs!$A$7:$F$206,COLUMN(Methuselahs!$F$7),FALSE),"")</f>
        <v/>
      </c>
      <c r="E50" s="517" t="str">
        <f>IF(ISNUMBER($A50),Standings!$E49,"")</f>
        <v/>
      </c>
      <c r="F50" s="337" t="str">
        <f>IF(ISNUMBER($A50),Standings!$F49+Standings!$G49,"")</f>
        <v/>
      </c>
      <c r="G50" s="502" t="str">
        <f>IF(Standings!$A49&gt;5,"",Standings!$A49)</f>
        <v/>
      </c>
    </row>
    <row r="51" spans="1:7" x14ac:dyDescent="0.2">
      <c r="A51" s="335" t="str">
        <f>IF(ISNUMBER(Standings!$A50),Standings!$C50,"")</f>
        <v/>
      </c>
      <c r="B51" s="336" t="str">
        <f>IF(ISNUMBER($A51),VLOOKUP($A51,Methuselahs!$A$7:$E$206,5,FALSE),"")</f>
        <v/>
      </c>
      <c r="C51" s="514" t="str">
        <f>Standings!$D50</f>
        <v/>
      </c>
      <c r="D51" s="520" t="str">
        <f>IF(ISNUMBER($A51),VLOOKUP($A51,Methuselahs!$A$7:$F$206,COLUMN(Methuselahs!$F$7),FALSE),"")</f>
        <v/>
      </c>
      <c r="E51" s="517" t="str">
        <f>IF(ISNUMBER($A51),Standings!$E50,"")</f>
        <v/>
      </c>
      <c r="F51" s="337" t="str">
        <f>IF(ISNUMBER($A51),Standings!$F50+Standings!$G50,"")</f>
        <v/>
      </c>
      <c r="G51" s="502" t="str">
        <f>IF(Standings!$A50&gt;5,"",Standings!$A50)</f>
        <v/>
      </c>
    </row>
    <row r="52" spans="1:7" x14ac:dyDescent="0.2">
      <c r="A52" s="335" t="str">
        <f>IF(ISNUMBER(Standings!$A51),Standings!$C51,"")</f>
        <v/>
      </c>
      <c r="B52" s="336" t="str">
        <f>IF(ISNUMBER($A52),VLOOKUP($A52,Methuselahs!$A$7:$E$206,5,FALSE),"")</f>
        <v/>
      </c>
      <c r="C52" s="514" t="str">
        <f>Standings!$D51</f>
        <v/>
      </c>
      <c r="D52" s="520" t="str">
        <f>IF(ISNUMBER($A52),VLOOKUP($A52,Methuselahs!$A$7:$F$206,COLUMN(Methuselahs!$F$7),FALSE),"")</f>
        <v/>
      </c>
      <c r="E52" s="517" t="str">
        <f>IF(ISNUMBER($A52),Standings!$E51,"")</f>
        <v/>
      </c>
      <c r="F52" s="337" t="str">
        <f>IF(ISNUMBER($A52),Standings!$F51+Standings!$G51,"")</f>
        <v/>
      </c>
      <c r="G52" s="502" t="str">
        <f>IF(Standings!$A51&gt;5,"",Standings!$A51)</f>
        <v/>
      </c>
    </row>
    <row r="53" spans="1:7" x14ac:dyDescent="0.2">
      <c r="A53" s="335" t="str">
        <f>IF(ISNUMBER(Standings!$A52),Standings!$C52,"")</f>
        <v/>
      </c>
      <c r="B53" s="336" t="str">
        <f>IF(ISNUMBER($A53),VLOOKUP($A53,Methuselahs!$A$7:$E$206,5,FALSE),"")</f>
        <v/>
      </c>
      <c r="C53" s="514" t="str">
        <f>Standings!$D52</f>
        <v/>
      </c>
      <c r="D53" s="520" t="str">
        <f>IF(ISNUMBER($A53),VLOOKUP($A53,Methuselahs!$A$7:$F$206,COLUMN(Methuselahs!$F$7),FALSE),"")</f>
        <v/>
      </c>
      <c r="E53" s="517" t="str">
        <f>IF(ISNUMBER($A53),Standings!$E52,"")</f>
        <v/>
      </c>
      <c r="F53" s="337" t="str">
        <f>IF(ISNUMBER($A53),Standings!$F52+Standings!$G52,"")</f>
        <v/>
      </c>
      <c r="G53" s="502" t="str">
        <f>IF(Standings!$A52&gt;5,"",Standings!$A52)</f>
        <v/>
      </c>
    </row>
    <row r="54" spans="1:7" x14ac:dyDescent="0.2">
      <c r="A54" s="335" t="str">
        <f>IF(ISNUMBER(Standings!$A53),Standings!$C53,"")</f>
        <v/>
      </c>
      <c r="B54" s="336" t="str">
        <f>IF(ISNUMBER($A54),VLOOKUP($A54,Methuselahs!$A$7:$E$206,5,FALSE),"")</f>
        <v/>
      </c>
      <c r="C54" s="514" t="str">
        <f>Standings!$D53</f>
        <v/>
      </c>
      <c r="D54" s="520" t="str">
        <f>IF(ISNUMBER($A54),VLOOKUP($A54,Methuselahs!$A$7:$F$206,COLUMN(Methuselahs!$F$7),FALSE),"")</f>
        <v/>
      </c>
      <c r="E54" s="517" t="str">
        <f>IF(ISNUMBER($A54),Standings!$E53,"")</f>
        <v/>
      </c>
      <c r="F54" s="337" t="str">
        <f>IF(ISNUMBER($A54),Standings!$F53+Standings!$G53,"")</f>
        <v/>
      </c>
      <c r="G54" s="502" t="str">
        <f>IF(Standings!$A53&gt;5,"",Standings!$A53)</f>
        <v/>
      </c>
    </row>
    <row r="55" spans="1:7" x14ac:dyDescent="0.2">
      <c r="A55" s="335" t="str">
        <f>IF(ISNUMBER(Standings!$A54),Standings!$C54,"")</f>
        <v/>
      </c>
      <c r="B55" s="336" t="str">
        <f>IF(ISNUMBER($A55),VLOOKUP($A55,Methuselahs!$A$7:$E$206,5,FALSE),"")</f>
        <v/>
      </c>
      <c r="C55" s="514" t="str">
        <f>Standings!$D54</f>
        <v/>
      </c>
      <c r="D55" s="520" t="str">
        <f>IF(ISNUMBER($A55),VLOOKUP($A55,Methuselahs!$A$7:$F$206,COLUMN(Methuselahs!$F$7),FALSE),"")</f>
        <v/>
      </c>
      <c r="E55" s="517" t="str">
        <f>IF(ISNUMBER($A55),Standings!$E54,"")</f>
        <v/>
      </c>
      <c r="F55" s="337" t="str">
        <f>IF(ISNUMBER($A55),Standings!$F54+Standings!$G54,"")</f>
        <v/>
      </c>
      <c r="G55" s="502" t="str">
        <f>IF(Standings!$A54&gt;5,"",Standings!$A54)</f>
        <v/>
      </c>
    </row>
    <row r="56" spans="1:7" x14ac:dyDescent="0.2">
      <c r="A56" s="335" t="str">
        <f>IF(ISNUMBER(Standings!$A55),Standings!$C55,"")</f>
        <v/>
      </c>
      <c r="B56" s="336" t="str">
        <f>IF(ISNUMBER($A56),VLOOKUP($A56,Methuselahs!$A$7:$E$206,5,FALSE),"")</f>
        <v/>
      </c>
      <c r="C56" s="514" t="str">
        <f>Standings!$D55</f>
        <v/>
      </c>
      <c r="D56" s="520" t="str">
        <f>IF(ISNUMBER($A56),VLOOKUP($A56,Methuselahs!$A$7:$F$206,COLUMN(Methuselahs!$F$7),FALSE),"")</f>
        <v/>
      </c>
      <c r="E56" s="517" t="str">
        <f>IF(ISNUMBER($A56),Standings!$E55,"")</f>
        <v/>
      </c>
      <c r="F56" s="337" t="str">
        <f>IF(ISNUMBER($A56),Standings!$F55+Standings!$G55,"")</f>
        <v/>
      </c>
      <c r="G56" s="502" t="str">
        <f>IF(Standings!$A55&gt;5,"",Standings!$A55)</f>
        <v/>
      </c>
    </row>
    <row r="57" spans="1:7" x14ac:dyDescent="0.2">
      <c r="A57" s="335" t="str">
        <f>IF(ISNUMBER(Standings!$A56),Standings!$C56,"")</f>
        <v/>
      </c>
      <c r="B57" s="336" t="str">
        <f>IF(ISNUMBER($A57),VLOOKUP($A57,Methuselahs!$A$7:$E$206,5,FALSE),"")</f>
        <v/>
      </c>
      <c r="C57" s="514" t="str">
        <f>Standings!$D56</f>
        <v/>
      </c>
      <c r="D57" s="520" t="str">
        <f>IF(ISNUMBER($A57),VLOOKUP($A57,Methuselahs!$A$7:$F$206,COLUMN(Methuselahs!$F$7),FALSE),"")</f>
        <v/>
      </c>
      <c r="E57" s="517" t="str">
        <f>IF(ISNUMBER($A57),Standings!$E56,"")</f>
        <v/>
      </c>
      <c r="F57" s="337" t="str">
        <f>IF(ISNUMBER($A57),Standings!$F56+Standings!$G56,"")</f>
        <v/>
      </c>
      <c r="G57" s="502" t="str">
        <f>IF(Standings!$A56&gt;5,"",Standings!$A56)</f>
        <v/>
      </c>
    </row>
    <row r="58" spans="1:7" x14ac:dyDescent="0.2">
      <c r="A58" s="335" t="str">
        <f>IF(ISNUMBER(Standings!$A57),Standings!$C57,"")</f>
        <v/>
      </c>
      <c r="B58" s="336" t="str">
        <f>IF(ISNUMBER($A58),VLOOKUP($A58,Methuselahs!$A$7:$E$206,5,FALSE),"")</f>
        <v/>
      </c>
      <c r="C58" s="514" t="str">
        <f>Standings!$D57</f>
        <v/>
      </c>
      <c r="D58" s="520" t="str">
        <f>IF(ISNUMBER($A58),VLOOKUP($A58,Methuselahs!$A$7:$F$206,COLUMN(Methuselahs!$F$7),FALSE),"")</f>
        <v/>
      </c>
      <c r="E58" s="517" t="str">
        <f>IF(ISNUMBER($A58),Standings!$E57,"")</f>
        <v/>
      </c>
      <c r="F58" s="337" t="str">
        <f>IF(ISNUMBER($A58),Standings!$F57+Standings!$G57,"")</f>
        <v/>
      </c>
      <c r="G58" s="502" t="str">
        <f>IF(Standings!$A57&gt;5,"",Standings!$A57)</f>
        <v/>
      </c>
    </row>
    <row r="59" spans="1:7" x14ac:dyDescent="0.2">
      <c r="A59" s="335" t="str">
        <f>IF(ISNUMBER(Standings!$A58),Standings!$C58,"")</f>
        <v/>
      </c>
      <c r="B59" s="336" t="str">
        <f>IF(ISNUMBER($A59),VLOOKUP($A59,Methuselahs!$A$7:$E$206,5,FALSE),"")</f>
        <v/>
      </c>
      <c r="C59" s="514" t="str">
        <f>Standings!$D58</f>
        <v/>
      </c>
      <c r="D59" s="520" t="str">
        <f>IF(ISNUMBER($A59),VLOOKUP($A59,Methuselahs!$A$7:$F$206,COLUMN(Methuselahs!$F$7),FALSE),"")</f>
        <v/>
      </c>
      <c r="E59" s="517" t="str">
        <f>IF(ISNUMBER($A59),Standings!$E58,"")</f>
        <v/>
      </c>
      <c r="F59" s="337" t="str">
        <f>IF(ISNUMBER($A59),Standings!$F58+Standings!$G58,"")</f>
        <v/>
      </c>
      <c r="G59" s="502" t="str">
        <f>IF(Standings!$A58&gt;5,"",Standings!$A58)</f>
        <v/>
      </c>
    </row>
    <row r="60" spans="1:7" x14ac:dyDescent="0.2">
      <c r="A60" s="335" t="str">
        <f>IF(ISNUMBER(Standings!$A59),Standings!$C59,"")</f>
        <v/>
      </c>
      <c r="B60" s="336" t="str">
        <f>IF(ISNUMBER($A60),VLOOKUP($A60,Methuselahs!$A$7:$E$206,5,FALSE),"")</f>
        <v/>
      </c>
      <c r="C60" s="514" t="str">
        <f>Standings!$D59</f>
        <v/>
      </c>
      <c r="D60" s="520" t="str">
        <f>IF(ISNUMBER($A60),VLOOKUP($A60,Methuselahs!$A$7:$F$206,COLUMN(Methuselahs!$F$7),FALSE),"")</f>
        <v/>
      </c>
      <c r="E60" s="517" t="str">
        <f>IF(ISNUMBER($A60),Standings!$E59,"")</f>
        <v/>
      </c>
      <c r="F60" s="337" t="str">
        <f>IF(ISNUMBER($A60),Standings!$F59+Standings!$G59,"")</f>
        <v/>
      </c>
      <c r="G60" s="502" t="str">
        <f>IF(Standings!$A59&gt;5,"",Standings!$A59)</f>
        <v/>
      </c>
    </row>
    <row r="61" spans="1:7" x14ac:dyDescent="0.2">
      <c r="A61" s="335" t="str">
        <f>IF(ISNUMBER(Standings!$A60),Standings!$C60,"")</f>
        <v/>
      </c>
      <c r="B61" s="336" t="str">
        <f>IF(ISNUMBER($A61),VLOOKUP($A61,Methuselahs!$A$7:$E$206,5,FALSE),"")</f>
        <v/>
      </c>
      <c r="C61" s="514" t="str">
        <f>Standings!$D60</f>
        <v/>
      </c>
      <c r="D61" s="520" t="str">
        <f>IF(ISNUMBER($A61),VLOOKUP($A61,Methuselahs!$A$7:$F$206,COLUMN(Methuselahs!$F$7),FALSE),"")</f>
        <v/>
      </c>
      <c r="E61" s="517" t="str">
        <f>IF(ISNUMBER($A61),Standings!$E60,"")</f>
        <v/>
      </c>
      <c r="F61" s="337" t="str">
        <f>IF(ISNUMBER($A61),Standings!$F60+Standings!$G60,"")</f>
        <v/>
      </c>
      <c r="G61" s="502" t="str">
        <f>IF(Standings!$A60&gt;5,"",Standings!$A60)</f>
        <v/>
      </c>
    </row>
    <row r="62" spans="1:7" x14ac:dyDescent="0.2">
      <c r="A62" s="335" t="str">
        <f>IF(ISNUMBER(Standings!$A61),Standings!$C61,"")</f>
        <v/>
      </c>
      <c r="B62" s="336" t="str">
        <f>IF(ISNUMBER($A62),VLOOKUP($A62,Methuselahs!$A$7:$E$206,5,FALSE),"")</f>
        <v/>
      </c>
      <c r="C62" s="514" t="str">
        <f>Standings!$D61</f>
        <v/>
      </c>
      <c r="D62" s="520" t="str">
        <f>IF(ISNUMBER($A62),VLOOKUP($A62,Methuselahs!$A$7:$F$206,COLUMN(Methuselahs!$F$7),FALSE),"")</f>
        <v/>
      </c>
      <c r="E62" s="517" t="str">
        <f>IF(ISNUMBER($A62),Standings!$E61,"")</f>
        <v/>
      </c>
      <c r="F62" s="337" t="str">
        <f>IF(ISNUMBER($A62),Standings!$F61+Standings!$G61,"")</f>
        <v/>
      </c>
      <c r="G62" s="502" t="str">
        <f>IF(Standings!$A61&gt;5,"",Standings!$A61)</f>
        <v/>
      </c>
    </row>
    <row r="63" spans="1:7" x14ac:dyDescent="0.2">
      <c r="A63" s="335" t="str">
        <f>IF(ISNUMBER(Standings!$A62),Standings!$C62,"")</f>
        <v/>
      </c>
      <c r="B63" s="336" t="str">
        <f>IF(ISNUMBER($A63),VLOOKUP($A63,Methuselahs!$A$7:$E$206,5,FALSE),"")</f>
        <v/>
      </c>
      <c r="C63" s="514" t="str">
        <f>Standings!$D62</f>
        <v/>
      </c>
      <c r="D63" s="520" t="str">
        <f>IF(ISNUMBER($A63),VLOOKUP($A63,Methuselahs!$A$7:$F$206,COLUMN(Methuselahs!$F$7),FALSE),"")</f>
        <v/>
      </c>
      <c r="E63" s="517" t="str">
        <f>IF(ISNUMBER($A63),Standings!$E62,"")</f>
        <v/>
      </c>
      <c r="F63" s="337" t="str">
        <f>IF(ISNUMBER($A63),Standings!$F62+Standings!$G62,"")</f>
        <v/>
      </c>
      <c r="G63" s="502" t="str">
        <f>IF(Standings!$A62&gt;5,"",Standings!$A62)</f>
        <v/>
      </c>
    </row>
    <row r="64" spans="1:7" x14ac:dyDescent="0.2">
      <c r="A64" s="335" t="str">
        <f>IF(ISNUMBER(Standings!$A63),Standings!$C63,"")</f>
        <v/>
      </c>
      <c r="B64" s="336" t="str">
        <f>IF(ISNUMBER($A64),VLOOKUP($A64,Methuselahs!$A$7:$E$206,5,FALSE),"")</f>
        <v/>
      </c>
      <c r="C64" s="514" t="str">
        <f>Standings!$D63</f>
        <v/>
      </c>
      <c r="D64" s="520" t="str">
        <f>IF(ISNUMBER($A64),VLOOKUP($A64,Methuselahs!$A$7:$F$206,COLUMN(Methuselahs!$F$7),FALSE),"")</f>
        <v/>
      </c>
      <c r="E64" s="517" t="str">
        <f>IF(ISNUMBER($A64),Standings!$E63,"")</f>
        <v/>
      </c>
      <c r="F64" s="337" t="str">
        <f>IF(ISNUMBER($A64),Standings!$F63+Standings!$G63,"")</f>
        <v/>
      </c>
      <c r="G64" s="502" t="str">
        <f>IF(Standings!$A63&gt;5,"",Standings!$A63)</f>
        <v/>
      </c>
    </row>
    <row r="65" spans="1:7" x14ac:dyDescent="0.2">
      <c r="A65" s="335" t="str">
        <f>IF(ISNUMBER(Standings!$A64),Standings!$C64,"")</f>
        <v/>
      </c>
      <c r="B65" s="336" t="str">
        <f>IF(ISNUMBER($A65),VLOOKUP($A65,Methuselahs!$A$7:$E$206,5,FALSE),"")</f>
        <v/>
      </c>
      <c r="C65" s="514" t="str">
        <f>Standings!$D64</f>
        <v/>
      </c>
      <c r="D65" s="520" t="str">
        <f>IF(ISNUMBER($A65),VLOOKUP($A65,Methuselahs!$A$7:$F$206,COLUMN(Methuselahs!$F$7),FALSE),"")</f>
        <v/>
      </c>
      <c r="E65" s="517" t="str">
        <f>IF(ISNUMBER($A65),Standings!$E64,"")</f>
        <v/>
      </c>
      <c r="F65" s="337" t="str">
        <f>IF(ISNUMBER($A65),Standings!$F64+Standings!$G64,"")</f>
        <v/>
      </c>
      <c r="G65" s="502" t="str">
        <f>IF(Standings!$A64&gt;5,"",Standings!$A64)</f>
        <v/>
      </c>
    </row>
    <row r="66" spans="1:7" x14ac:dyDescent="0.2">
      <c r="A66" s="335" t="str">
        <f>IF(ISNUMBER(Standings!$A65),Standings!$C65,"")</f>
        <v/>
      </c>
      <c r="B66" s="336" t="str">
        <f>IF(ISNUMBER($A66),VLOOKUP($A66,Methuselahs!$A$7:$E$206,5,FALSE),"")</f>
        <v/>
      </c>
      <c r="C66" s="514" t="str">
        <f>Standings!$D65</f>
        <v/>
      </c>
      <c r="D66" s="520" t="str">
        <f>IF(ISNUMBER($A66),VLOOKUP($A66,Methuselahs!$A$7:$F$206,COLUMN(Methuselahs!$F$7),FALSE),"")</f>
        <v/>
      </c>
      <c r="E66" s="517" t="str">
        <f>IF(ISNUMBER($A66),Standings!$E65,"")</f>
        <v/>
      </c>
      <c r="F66" s="337" t="str">
        <f>IF(ISNUMBER($A66),Standings!$F65+Standings!$G65,"")</f>
        <v/>
      </c>
      <c r="G66" s="502" t="str">
        <f>IF(Standings!$A65&gt;5,"",Standings!$A65)</f>
        <v/>
      </c>
    </row>
    <row r="67" spans="1:7" x14ac:dyDescent="0.2">
      <c r="A67" s="335" t="str">
        <f>IF(ISNUMBER(Standings!$A66),Standings!$C66,"")</f>
        <v/>
      </c>
      <c r="B67" s="336" t="str">
        <f>IF(ISNUMBER($A67),VLOOKUP($A67,Methuselahs!$A$7:$E$206,5,FALSE),"")</f>
        <v/>
      </c>
      <c r="C67" s="514" t="str">
        <f>Standings!$D66</f>
        <v/>
      </c>
      <c r="D67" s="520" t="str">
        <f>IF(ISNUMBER($A67),VLOOKUP($A67,Methuselahs!$A$7:$F$206,COLUMN(Methuselahs!$F$7),FALSE),"")</f>
        <v/>
      </c>
      <c r="E67" s="517" t="str">
        <f>IF(ISNUMBER($A67),Standings!$E66,"")</f>
        <v/>
      </c>
      <c r="F67" s="337" t="str">
        <f>IF(ISNUMBER($A67),Standings!$F66+Standings!$G66,"")</f>
        <v/>
      </c>
      <c r="G67" s="502" t="str">
        <f>IF(Standings!$A66&gt;5,"",Standings!$A66)</f>
        <v/>
      </c>
    </row>
    <row r="68" spans="1:7" x14ac:dyDescent="0.2">
      <c r="A68" s="335" t="str">
        <f>IF(ISNUMBER(Standings!$A67),Standings!$C67,"")</f>
        <v/>
      </c>
      <c r="B68" s="336" t="str">
        <f>IF(ISNUMBER($A68),VLOOKUP($A68,Methuselahs!$A$7:$E$206,5,FALSE),"")</f>
        <v/>
      </c>
      <c r="C68" s="514" t="str">
        <f>Standings!$D67</f>
        <v/>
      </c>
      <c r="D68" s="520" t="str">
        <f>IF(ISNUMBER($A68),VLOOKUP($A68,Methuselahs!$A$7:$F$206,COLUMN(Methuselahs!$F$7),FALSE),"")</f>
        <v/>
      </c>
      <c r="E68" s="517" t="str">
        <f>IF(ISNUMBER($A68),Standings!$E67,"")</f>
        <v/>
      </c>
      <c r="F68" s="337" t="str">
        <f>IF(ISNUMBER($A68),Standings!$F67+Standings!$G67,"")</f>
        <v/>
      </c>
      <c r="G68" s="502" t="str">
        <f>IF(Standings!$A67&gt;5,"",Standings!$A67)</f>
        <v/>
      </c>
    </row>
    <row r="69" spans="1:7" x14ac:dyDescent="0.2">
      <c r="A69" s="335" t="str">
        <f>IF(ISNUMBER(Standings!$A68),Standings!$C68,"")</f>
        <v/>
      </c>
      <c r="B69" s="336" t="str">
        <f>IF(ISNUMBER($A69),VLOOKUP($A69,Methuselahs!$A$7:$E$206,5,FALSE),"")</f>
        <v/>
      </c>
      <c r="C69" s="514" t="str">
        <f>Standings!$D68</f>
        <v/>
      </c>
      <c r="D69" s="520" t="str">
        <f>IF(ISNUMBER($A69),VLOOKUP($A69,Methuselahs!$A$7:$F$206,COLUMN(Methuselahs!$F$7),FALSE),"")</f>
        <v/>
      </c>
      <c r="E69" s="517" t="str">
        <f>IF(ISNUMBER($A69),Standings!$E68,"")</f>
        <v/>
      </c>
      <c r="F69" s="337" t="str">
        <f>IF(ISNUMBER($A69),Standings!$F68+Standings!$G68,"")</f>
        <v/>
      </c>
      <c r="G69" s="502" t="str">
        <f>IF(Standings!$A68&gt;5,"",Standings!$A68)</f>
        <v/>
      </c>
    </row>
    <row r="70" spans="1:7" x14ac:dyDescent="0.2">
      <c r="A70" s="335" t="str">
        <f>IF(ISNUMBER(Standings!$A69),Standings!$C69,"")</f>
        <v/>
      </c>
      <c r="B70" s="336" t="str">
        <f>IF(ISNUMBER($A70),VLOOKUP($A70,Methuselahs!$A$7:$E$206,5,FALSE),"")</f>
        <v/>
      </c>
      <c r="C70" s="514" t="str">
        <f>Standings!$D69</f>
        <v/>
      </c>
      <c r="D70" s="520" t="str">
        <f>IF(ISNUMBER($A70),VLOOKUP($A70,Methuselahs!$A$7:$F$206,COLUMN(Methuselahs!$F$7),FALSE),"")</f>
        <v/>
      </c>
      <c r="E70" s="517" t="str">
        <f>IF(ISNUMBER($A70),Standings!$E69,"")</f>
        <v/>
      </c>
      <c r="F70" s="337" t="str">
        <f>IF(ISNUMBER($A70),Standings!$F69+Standings!$G69,"")</f>
        <v/>
      </c>
      <c r="G70" s="502" t="str">
        <f>IF(Standings!$A69&gt;5,"",Standings!$A69)</f>
        <v/>
      </c>
    </row>
    <row r="71" spans="1:7" x14ac:dyDescent="0.2">
      <c r="A71" s="335" t="str">
        <f>IF(ISNUMBER(Standings!$A70),Standings!$C70,"")</f>
        <v/>
      </c>
      <c r="B71" s="336" t="str">
        <f>IF(ISNUMBER($A71),VLOOKUP($A71,Methuselahs!$A$7:$E$206,5,FALSE),"")</f>
        <v/>
      </c>
      <c r="C71" s="514" t="str">
        <f>Standings!$D70</f>
        <v/>
      </c>
      <c r="D71" s="520" t="str">
        <f>IF(ISNUMBER($A71),VLOOKUP($A71,Methuselahs!$A$7:$F$206,COLUMN(Methuselahs!$F$7),FALSE),"")</f>
        <v/>
      </c>
      <c r="E71" s="517" t="str">
        <f>IF(ISNUMBER($A71),Standings!$E70,"")</f>
        <v/>
      </c>
      <c r="F71" s="337" t="str">
        <f>IF(ISNUMBER($A71),Standings!$F70+Standings!$G70,"")</f>
        <v/>
      </c>
      <c r="G71" s="502" t="str">
        <f>IF(Standings!$A70&gt;5,"",Standings!$A70)</f>
        <v/>
      </c>
    </row>
    <row r="72" spans="1:7" x14ac:dyDescent="0.2">
      <c r="A72" s="335" t="str">
        <f>IF(ISNUMBER(Standings!$A71),Standings!$C71,"")</f>
        <v/>
      </c>
      <c r="B72" s="336" t="str">
        <f>IF(ISNUMBER($A72),VLOOKUP($A72,Methuselahs!$A$7:$E$206,5,FALSE),"")</f>
        <v/>
      </c>
      <c r="C72" s="514" t="str">
        <f>Standings!$D71</f>
        <v/>
      </c>
      <c r="D72" s="520" t="str">
        <f>IF(ISNUMBER($A72),VLOOKUP($A72,Methuselahs!$A$7:$F$206,COLUMN(Methuselahs!$F$7),FALSE),"")</f>
        <v/>
      </c>
      <c r="E72" s="517" t="str">
        <f>IF(ISNUMBER($A72),Standings!$E71,"")</f>
        <v/>
      </c>
      <c r="F72" s="337" t="str">
        <f>IF(ISNUMBER($A72),Standings!$F71+Standings!$G71,"")</f>
        <v/>
      </c>
      <c r="G72" s="502" t="str">
        <f>IF(Standings!$A71&gt;5,"",Standings!$A71)</f>
        <v/>
      </c>
    </row>
    <row r="73" spans="1:7" x14ac:dyDescent="0.2">
      <c r="A73" s="335" t="str">
        <f>IF(ISNUMBER(Standings!$A72),Standings!$C72,"")</f>
        <v/>
      </c>
      <c r="B73" s="336" t="str">
        <f>IF(ISNUMBER($A73),VLOOKUP($A73,Methuselahs!$A$7:$E$206,5,FALSE),"")</f>
        <v/>
      </c>
      <c r="C73" s="514" t="str">
        <f>Standings!$D72</f>
        <v/>
      </c>
      <c r="D73" s="520" t="str">
        <f>IF(ISNUMBER($A73),VLOOKUP($A73,Methuselahs!$A$7:$F$206,COLUMN(Methuselahs!$F$7),FALSE),"")</f>
        <v/>
      </c>
      <c r="E73" s="517" t="str">
        <f>IF(ISNUMBER($A73),Standings!$E72,"")</f>
        <v/>
      </c>
      <c r="F73" s="337" t="str">
        <f>IF(ISNUMBER($A73),Standings!$F72+Standings!$G72,"")</f>
        <v/>
      </c>
      <c r="G73" s="502" t="str">
        <f>IF(Standings!$A72&gt;5,"",Standings!$A72)</f>
        <v/>
      </c>
    </row>
    <row r="74" spans="1:7" x14ac:dyDescent="0.2">
      <c r="A74" s="335" t="str">
        <f>IF(ISNUMBER(Standings!$A73),Standings!$C73,"")</f>
        <v/>
      </c>
      <c r="B74" s="336" t="str">
        <f>IF(ISNUMBER($A74),VLOOKUP($A74,Methuselahs!$A$7:$E$206,5,FALSE),"")</f>
        <v/>
      </c>
      <c r="C74" s="514" t="str">
        <f>Standings!$D73</f>
        <v/>
      </c>
      <c r="D74" s="520" t="str">
        <f>IF(ISNUMBER($A74),VLOOKUP($A74,Methuselahs!$A$7:$F$206,COLUMN(Methuselahs!$F$7),FALSE),"")</f>
        <v/>
      </c>
      <c r="E74" s="517" t="str">
        <f>IF(ISNUMBER($A74),Standings!$E73,"")</f>
        <v/>
      </c>
      <c r="F74" s="337" t="str">
        <f>IF(ISNUMBER($A74),Standings!$F73+Standings!$G73,"")</f>
        <v/>
      </c>
      <c r="G74" s="502" t="str">
        <f>IF(Standings!$A73&gt;5,"",Standings!$A73)</f>
        <v/>
      </c>
    </row>
    <row r="75" spans="1:7" x14ac:dyDescent="0.2">
      <c r="A75" s="335" t="str">
        <f>IF(ISNUMBER(Standings!$A74),Standings!$C74,"")</f>
        <v/>
      </c>
      <c r="B75" s="336" t="str">
        <f>IF(ISNUMBER($A75),VLOOKUP($A75,Methuselahs!$A$7:$E$206,5,FALSE),"")</f>
        <v/>
      </c>
      <c r="C75" s="514" t="str">
        <f>Standings!$D74</f>
        <v/>
      </c>
      <c r="D75" s="520" t="str">
        <f>IF(ISNUMBER($A75),VLOOKUP($A75,Methuselahs!$A$7:$F$206,COLUMN(Methuselahs!$F$7),FALSE),"")</f>
        <v/>
      </c>
      <c r="E75" s="517" t="str">
        <f>IF(ISNUMBER($A75),Standings!$E74,"")</f>
        <v/>
      </c>
      <c r="F75" s="337" t="str">
        <f>IF(ISNUMBER($A75),Standings!$F74+Standings!$G74,"")</f>
        <v/>
      </c>
      <c r="G75" s="502" t="str">
        <f>IF(Standings!$A74&gt;5,"",Standings!$A74)</f>
        <v/>
      </c>
    </row>
    <row r="76" spans="1:7" x14ac:dyDescent="0.2">
      <c r="A76" s="335" t="str">
        <f>IF(ISNUMBER(Standings!$A75),Standings!$C75,"")</f>
        <v/>
      </c>
      <c r="B76" s="336" t="str">
        <f>IF(ISNUMBER($A76),VLOOKUP($A76,Methuselahs!$A$7:$E$206,5,FALSE),"")</f>
        <v/>
      </c>
      <c r="C76" s="514" t="str">
        <f>Standings!$D75</f>
        <v/>
      </c>
      <c r="D76" s="520" t="str">
        <f>IF(ISNUMBER($A76),VLOOKUP($A76,Methuselahs!$A$7:$F$206,COLUMN(Methuselahs!$F$7),FALSE),"")</f>
        <v/>
      </c>
      <c r="E76" s="517" t="str">
        <f>IF(ISNUMBER($A76),Standings!$E75,"")</f>
        <v/>
      </c>
      <c r="F76" s="337" t="str">
        <f>IF(ISNUMBER($A76),Standings!$F75+Standings!$G75,"")</f>
        <v/>
      </c>
      <c r="G76" s="502" t="str">
        <f>IF(Standings!$A75&gt;5,"",Standings!$A75)</f>
        <v/>
      </c>
    </row>
    <row r="77" spans="1:7" x14ac:dyDescent="0.2">
      <c r="A77" s="335" t="str">
        <f>IF(ISNUMBER(Standings!$A76),Standings!$C76,"")</f>
        <v/>
      </c>
      <c r="B77" s="336" t="str">
        <f>IF(ISNUMBER($A77),VLOOKUP($A77,Methuselahs!$A$7:$E$206,5,FALSE),"")</f>
        <v/>
      </c>
      <c r="C77" s="514" t="str">
        <f>Standings!$D76</f>
        <v/>
      </c>
      <c r="D77" s="520" t="str">
        <f>IF(ISNUMBER($A77),VLOOKUP($A77,Methuselahs!$A$7:$F$206,COLUMN(Methuselahs!$F$7),FALSE),"")</f>
        <v/>
      </c>
      <c r="E77" s="517" t="str">
        <f>IF(ISNUMBER($A77),Standings!$E76,"")</f>
        <v/>
      </c>
      <c r="F77" s="337" t="str">
        <f>IF(ISNUMBER($A77),Standings!$F76+Standings!$G76,"")</f>
        <v/>
      </c>
      <c r="G77" s="502" t="str">
        <f>IF(Standings!$A76&gt;5,"",Standings!$A76)</f>
        <v/>
      </c>
    </row>
    <row r="78" spans="1:7" x14ac:dyDescent="0.2">
      <c r="A78" s="335" t="str">
        <f>IF(ISNUMBER(Standings!$A77),Standings!$C77,"")</f>
        <v/>
      </c>
      <c r="B78" s="336" t="str">
        <f>IF(ISNUMBER($A78),VLOOKUP($A78,Methuselahs!$A$7:$E$206,5,FALSE),"")</f>
        <v/>
      </c>
      <c r="C78" s="514" t="str">
        <f>Standings!$D77</f>
        <v/>
      </c>
      <c r="D78" s="520" t="str">
        <f>IF(ISNUMBER($A78),VLOOKUP($A78,Methuselahs!$A$7:$F$206,COLUMN(Methuselahs!$F$7),FALSE),"")</f>
        <v/>
      </c>
      <c r="E78" s="517" t="str">
        <f>IF(ISNUMBER($A78),Standings!$E77,"")</f>
        <v/>
      </c>
      <c r="F78" s="337" t="str">
        <f>IF(ISNUMBER($A78),Standings!$F77+Standings!$G77,"")</f>
        <v/>
      </c>
      <c r="G78" s="502" t="str">
        <f>IF(Standings!$A77&gt;5,"",Standings!$A77)</f>
        <v/>
      </c>
    </row>
    <row r="79" spans="1:7" x14ac:dyDescent="0.2">
      <c r="A79" s="335" t="str">
        <f>IF(ISNUMBER(Standings!$A78),Standings!$C78,"")</f>
        <v/>
      </c>
      <c r="B79" s="336" t="str">
        <f>IF(ISNUMBER($A79),VLOOKUP($A79,Methuselahs!$A$7:$E$206,5,FALSE),"")</f>
        <v/>
      </c>
      <c r="C79" s="514" t="str">
        <f>Standings!$D78</f>
        <v/>
      </c>
      <c r="D79" s="520" t="str">
        <f>IF(ISNUMBER($A79),VLOOKUP($A79,Methuselahs!$A$7:$F$206,COLUMN(Methuselahs!$F$7),FALSE),"")</f>
        <v/>
      </c>
      <c r="E79" s="517" t="str">
        <f>IF(ISNUMBER($A79),Standings!$E78,"")</f>
        <v/>
      </c>
      <c r="F79" s="337" t="str">
        <f>IF(ISNUMBER($A79),Standings!$F78+Standings!$G78,"")</f>
        <v/>
      </c>
      <c r="G79" s="502" t="str">
        <f>IF(Standings!$A78&gt;5,"",Standings!$A78)</f>
        <v/>
      </c>
    </row>
    <row r="80" spans="1:7" x14ac:dyDescent="0.2">
      <c r="A80" s="335" t="str">
        <f>IF(ISNUMBER(Standings!$A79),Standings!$C79,"")</f>
        <v/>
      </c>
      <c r="B80" s="336" t="str">
        <f>IF(ISNUMBER($A80),VLOOKUP($A80,Methuselahs!$A$7:$E$206,5,FALSE),"")</f>
        <v/>
      </c>
      <c r="C80" s="514" t="str">
        <f>Standings!$D79</f>
        <v/>
      </c>
      <c r="D80" s="520" t="str">
        <f>IF(ISNUMBER($A80),VLOOKUP($A80,Methuselahs!$A$7:$F$206,COLUMN(Methuselahs!$F$7),FALSE),"")</f>
        <v/>
      </c>
      <c r="E80" s="517" t="str">
        <f>IF(ISNUMBER($A80),Standings!$E79,"")</f>
        <v/>
      </c>
      <c r="F80" s="337" t="str">
        <f>IF(ISNUMBER($A80),Standings!$F79+Standings!$G79,"")</f>
        <v/>
      </c>
      <c r="G80" s="502" t="str">
        <f>IF(Standings!$A79&gt;5,"",Standings!$A79)</f>
        <v/>
      </c>
    </row>
    <row r="81" spans="1:7" x14ac:dyDescent="0.2">
      <c r="A81" s="335" t="str">
        <f>IF(ISNUMBER(Standings!$A80),Standings!$C80,"")</f>
        <v/>
      </c>
      <c r="B81" s="336" t="str">
        <f>IF(ISNUMBER($A81),VLOOKUP($A81,Methuselahs!$A$7:$E$206,5,FALSE),"")</f>
        <v/>
      </c>
      <c r="C81" s="514" t="str">
        <f>Standings!$D80</f>
        <v/>
      </c>
      <c r="D81" s="520" t="str">
        <f>IF(ISNUMBER($A81),VLOOKUP($A81,Methuselahs!$A$7:$F$206,COLUMN(Methuselahs!$F$7),FALSE),"")</f>
        <v/>
      </c>
      <c r="E81" s="517" t="str">
        <f>IF(ISNUMBER($A81),Standings!$E80,"")</f>
        <v/>
      </c>
      <c r="F81" s="337" t="str">
        <f>IF(ISNUMBER($A81),Standings!$F80+Standings!$G80,"")</f>
        <v/>
      </c>
      <c r="G81" s="502" t="str">
        <f>IF(Standings!$A80&gt;5,"",Standings!$A80)</f>
        <v/>
      </c>
    </row>
    <row r="82" spans="1:7" x14ac:dyDescent="0.2">
      <c r="A82" s="335" t="str">
        <f>IF(ISNUMBER(Standings!$A81),Standings!$C81,"")</f>
        <v/>
      </c>
      <c r="B82" s="336" t="str">
        <f>IF(ISNUMBER($A82),VLOOKUP($A82,Methuselahs!$A$7:$E$206,5,FALSE),"")</f>
        <v/>
      </c>
      <c r="C82" s="514" t="str">
        <f>Standings!$D81</f>
        <v/>
      </c>
      <c r="D82" s="520" t="str">
        <f>IF(ISNUMBER($A82),VLOOKUP($A82,Methuselahs!$A$7:$F$206,COLUMN(Methuselahs!$F$7),FALSE),"")</f>
        <v/>
      </c>
      <c r="E82" s="517" t="str">
        <f>IF(ISNUMBER($A82),Standings!$E81,"")</f>
        <v/>
      </c>
      <c r="F82" s="337" t="str">
        <f>IF(ISNUMBER($A82),Standings!$F81+Standings!$G81,"")</f>
        <v/>
      </c>
      <c r="G82" s="502" t="str">
        <f>IF(Standings!$A81&gt;5,"",Standings!$A81)</f>
        <v/>
      </c>
    </row>
    <row r="83" spans="1:7" x14ac:dyDescent="0.2">
      <c r="A83" s="335" t="str">
        <f>IF(ISNUMBER(Standings!$A82),Standings!$C82,"")</f>
        <v/>
      </c>
      <c r="B83" s="336" t="str">
        <f>IF(ISNUMBER($A83),VLOOKUP($A83,Methuselahs!$A$7:$E$206,5,FALSE),"")</f>
        <v/>
      </c>
      <c r="C83" s="514" t="str">
        <f>Standings!$D82</f>
        <v/>
      </c>
      <c r="D83" s="520" t="str">
        <f>IF(ISNUMBER($A83),VLOOKUP($A83,Methuselahs!$A$7:$F$206,COLUMN(Methuselahs!$F$7),FALSE),"")</f>
        <v/>
      </c>
      <c r="E83" s="517" t="str">
        <f>IF(ISNUMBER($A83),Standings!$E82,"")</f>
        <v/>
      </c>
      <c r="F83" s="337" t="str">
        <f>IF(ISNUMBER($A83),Standings!$F82+Standings!$G82,"")</f>
        <v/>
      </c>
      <c r="G83" s="502" t="str">
        <f>IF(Standings!$A82&gt;5,"",Standings!$A82)</f>
        <v/>
      </c>
    </row>
    <row r="84" spans="1:7" x14ac:dyDescent="0.2">
      <c r="A84" s="335" t="str">
        <f>IF(ISNUMBER(Standings!$A83),Standings!$C83,"")</f>
        <v/>
      </c>
      <c r="B84" s="336" t="str">
        <f>IF(ISNUMBER($A84),VLOOKUP($A84,Methuselahs!$A$7:$E$206,5,FALSE),"")</f>
        <v/>
      </c>
      <c r="C84" s="514" t="str">
        <f>Standings!$D83</f>
        <v/>
      </c>
      <c r="D84" s="520" t="str">
        <f>IF(ISNUMBER($A84),VLOOKUP($A84,Methuselahs!$A$7:$F$206,COLUMN(Methuselahs!$F$7),FALSE),"")</f>
        <v/>
      </c>
      <c r="E84" s="517" t="str">
        <f>IF(ISNUMBER($A84),Standings!$E83,"")</f>
        <v/>
      </c>
      <c r="F84" s="337" t="str">
        <f>IF(ISNUMBER($A84),Standings!$F83+Standings!$G83,"")</f>
        <v/>
      </c>
      <c r="G84" s="502" t="str">
        <f>IF(Standings!$A83&gt;5,"",Standings!$A83)</f>
        <v/>
      </c>
    </row>
    <row r="85" spans="1:7" x14ac:dyDescent="0.2">
      <c r="A85" s="335" t="str">
        <f>IF(ISNUMBER(Standings!$A84),Standings!$C84,"")</f>
        <v/>
      </c>
      <c r="B85" s="336" t="str">
        <f>IF(ISNUMBER($A85),VLOOKUP($A85,Methuselahs!$A$7:$E$206,5,FALSE),"")</f>
        <v/>
      </c>
      <c r="C85" s="514" t="str">
        <f>Standings!$D84</f>
        <v/>
      </c>
      <c r="D85" s="520" t="str">
        <f>IF(ISNUMBER($A85),VLOOKUP($A85,Methuselahs!$A$7:$F$206,COLUMN(Methuselahs!$F$7),FALSE),"")</f>
        <v/>
      </c>
      <c r="E85" s="517" t="str">
        <f>IF(ISNUMBER($A85),Standings!$E84,"")</f>
        <v/>
      </c>
      <c r="F85" s="337" t="str">
        <f>IF(ISNUMBER($A85),Standings!$F84+Standings!$G84,"")</f>
        <v/>
      </c>
      <c r="G85" s="502" t="str">
        <f>IF(Standings!$A84&gt;5,"",Standings!$A84)</f>
        <v/>
      </c>
    </row>
    <row r="86" spans="1:7" x14ac:dyDescent="0.2">
      <c r="A86" s="335" t="str">
        <f>IF(ISNUMBER(Standings!$A85),Standings!$C85,"")</f>
        <v/>
      </c>
      <c r="B86" s="336" t="str">
        <f>IF(ISNUMBER($A86),VLOOKUP($A86,Methuselahs!$A$7:$E$206,5,FALSE),"")</f>
        <v/>
      </c>
      <c r="C86" s="514" t="str">
        <f>Standings!$D85</f>
        <v/>
      </c>
      <c r="D86" s="520" t="str">
        <f>IF(ISNUMBER($A86),VLOOKUP($A86,Methuselahs!$A$7:$F$206,COLUMN(Methuselahs!$F$7),FALSE),"")</f>
        <v/>
      </c>
      <c r="E86" s="517" t="str">
        <f>IF(ISNUMBER($A86),Standings!$E85,"")</f>
        <v/>
      </c>
      <c r="F86" s="337" t="str">
        <f>IF(ISNUMBER($A86),Standings!$F85+Standings!$G85,"")</f>
        <v/>
      </c>
      <c r="G86" s="502" t="str">
        <f>IF(Standings!$A85&gt;5,"",Standings!$A85)</f>
        <v/>
      </c>
    </row>
    <row r="87" spans="1:7" x14ac:dyDescent="0.2">
      <c r="A87" s="335" t="str">
        <f>IF(ISNUMBER(Standings!$A86),Standings!$C86,"")</f>
        <v/>
      </c>
      <c r="B87" s="336" t="str">
        <f>IF(ISNUMBER($A87),VLOOKUP($A87,Methuselahs!$A$7:$E$206,5,FALSE),"")</f>
        <v/>
      </c>
      <c r="C87" s="514" t="str">
        <f>Standings!$D86</f>
        <v/>
      </c>
      <c r="D87" s="520" t="str">
        <f>IF(ISNUMBER($A87),VLOOKUP($A87,Methuselahs!$A$7:$F$206,COLUMN(Methuselahs!$F$7),FALSE),"")</f>
        <v/>
      </c>
      <c r="E87" s="517" t="str">
        <f>IF(ISNUMBER($A87),Standings!$E86,"")</f>
        <v/>
      </c>
      <c r="F87" s="337" t="str">
        <f>IF(ISNUMBER($A87),Standings!$F86+Standings!$G86,"")</f>
        <v/>
      </c>
      <c r="G87" s="502" t="str">
        <f>IF(Standings!$A86&gt;5,"",Standings!$A86)</f>
        <v/>
      </c>
    </row>
    <row r="88" spans="1:7" x14ac:dyDescent="0.2">
      <c r="A88" s="335" t="str">
        <f>IF(ISNUMBER(Standings!$A87),Standings!$C87,"")</f>
        <v/>
      </c>
      <c r="B88" s="336" t="str">
        <f>IF(ISNUMBER($A88),VLOOKUP($A88,Methuselahs!$A$7:$E$206,5,FALSE),"")</f>
        <v/>
      </c>
      <c r="C88" s="514" t="str">
        <f>Standings!$D87</f>
        <v/>
      </c>
      <c r="D88" s="520" t="str">
        <f>IF(ISNUMBER($A88),VLOOKUP($A88,Methuselahs!$A$7:$F$206,COLUMN(Methuselahs!$F$7),FALSE),"")</f>
        <v/>
      </c>
      <c r="E88" s="517" t="str">
        <f>IF(ISNUMBER($A88),Standings!$E87,"")</f>
        <v/>
      </c>
      <c r="F88" s="337" t="str">
        <f>IF(ISNUMBER($A88),Standings!$F87+Standings!$G87,"")</f>
        <v/>
      </c>
      <c r="G88" s="502" t="str">
        <f>IF(Standings!$A87&gt;5,"",Standings!$A87)</f>
        <v/>
      </c>
    </row>
    <row r="89" spans="1:7" x14ac:dyDescent="0.2">
      <c r="A89" s="335" t="str">
        <f>IF(ISNUMBER(Standings!$A88),Standings!$C88,"")</f>
        <v/>
      </c>
      <c r="B89" s="336" t="str">
        <f>IF(ISNUMBER($A89),VLOOKUP($A89,Methuselahs!$A$7:$E$206,5,FALSE),"")</f>
        <v/>
      </c>
      <c r="C89" s="514" t="str">
        <f>Standings!$D88</f>
        <v/>
      </c>
      <c r="D89" s="520" t="str">
        <f>IF(ISNUMBER($A89),VLOOKUP($A89,Methuselahs!$A$7:$F$206,COLUMN(Methuselahs!$F$7),FALSE),"")</f>
        <v/>
      </c>
      <c r="E89" s="517" t="str">
        <f>IF(ISNUMBER($A89),Standings!$E88,"")</f>
        <v/>
      </c>
      <c r="F89" s="337" t="str">
        <f>IF(ISNUMBER($A89),Standings!$F88+Standings!$G88,"")</f>
        <v/>
      </c>
      <c r="G89" s="502" t="str">
        <f>IF(Standings!$A88&gt;5,"",Standings!$A88)</f>
        <v/>
      </c>
    </row>
    <row r="90" spans="1:7" x14ac:dyDescent="0.2">
      <c r="A90" s="335" t="str">
        <f>IF(ISNUMBER(Standings!$A89),Standings!$C89,"")</f>
        <v/>
      </c>
      <c r="B90" s="336" t="str">
        <f>IF(ISNUMBER($A90),VLOOKUP($A90,Methuselahs!$A$7:$E$206,5,FALSE),"")</f>
        <v/>
      </c>
      <c r="C90" s="514" t="str">
        <f>Standings!$D89</f>
        <v/>
      </c>
      <c r="D90" s="520" t="str">
        <f>IF(ISNUMBER($A90),VLOOKUP($A90,Methuselahs!$A$7:$F$206,COLUMN(Methuselahs!$F$7),FALSE),"")</f>
        <v/>
      </c>
      <c r="E90" s="517" t="str">
        <f>IF(ISNUMBER($A90),Standings!$E89,"")</f>
        <v/>
      </c>
      <c r="F90" s="337" t="str">
        <f>IF(ISNUMBER($A90),Standings!$F89+Standings!$G89,"")</f>
        <v/>
      </c>
      <c r="G90" s="502" t="str">
        <f>IF(Standings!$A89&gt;5,"",Standings!$A89)</f>
        <v/>
      </c>
    </row>
    <row r="91" spans="1:7" x14ac:dyDescent="0.2">
      <c r="A91" s="335" t="str">
        <f>IF(ISNUMBER(Standings!$A90),Standings!$C90,"")</f>
        <v/>
      </c>
      <c r="B91" s="336" t="str">
        <f>IF(ISNUMBER($A91),VLOOKUP($A91,Methuselahs!$A$7:$E$206,5,FALSE),"")</f>
        <v/>
      </c>
      <c r="C91" s="514" t="str">
        <f>Standings!$D90</f>
        <v/>
      </c>
      <c r="D91" s="520" t="str">
        <f>IF(ISNUMBER($A91),VLOOKUP($A91,Methuselahs!$A$7:$F$206,COLUMN(Methuselahs!$F$7),FALSE),"")</f>
        <v/>
      </c>
      <c r="E91" s="517" t="str">
        <f>IF(ISNUMBER($A91),Standings!$E90,"")</f>
        <v/>
      </c>
      <c r="F91" s="337" t="str">
        <f>IF(ISNUMBER($A91),Standings!$F90+Standings!$G90,"")</f>
        <v/>
      </c>
      <c r="G91" s="502" t="str">
        <f>IF(Standings!$A90&gt;5,"",Standings!$A90)</f>
        <v/>
      </c>
    </row>
    <row r="92" spans="1:7" x14ac:dyDescent="0.2">
      <c r="A92" s="335" t="str">
        <f>IF(ISNUMBER(Standings!$A91),Standings!$C91,"")</f>
        <v/>
      </c>
      <c r="B92" s="336" t="str">
        <f>IF(ISNUMBER($A92),VLOOKUP($A92,Methuselahs!$A$7:$E$206,5,FALSE),"")</f>
        <v/>
      </c>
      <c r="C92" s="514" t="str">
        <f>Standings!$D91</f>
        <v/>
      </c>
      <c r="D92" s="520" t="str">
        <f>IF(ISNUMBER($A92),VLOOKUP($A92,Methuselahs!$A$7:$F$206,COLUMN(Methuselahs!$F$7),FALSE),"")</f>
        <v/>
      </c>
      <c r="E92" s="517" t="str">
        <f>IF(ISNUMBER($A92),Standings!$E91,"")</f>
        <v/>
      </c>
      <c r="F92" s="337" t="str">
        <f>IF(ISNUMBER($A92),Standings!$F91+Standings!$G91,"")</f>
        <v/>
      </c>
      <c r="G92" s="502" t="str">
        <f>IF(Standings!$A91&gt;5,"",Standings!$A91)</f>
        <v/>
      </c>
    </row>
    <row r="93" spans="1:7" x14ac:dyDescent="0.2">
      <c r="A93" s="335" t="str">
        <f>IF(ISNUMBER(Standings!$A92),Standings!$C92,"")</f>
        <v/>
      </c>
      <c r="B93" s="336" t="str">
        <f>IF(ISNUMBER($A93),VLOOKUP($A93,Methuselahs!$A$7:$E$206,5,FALSE),"")</f>
        <v/>
      </c>
      <c r="C93" s="514" t="str">
        <f>Standings!$D92</f>
        <v/>
      </c>
      <c r="D93" s="520" t="str">
        <f>IF(ISNUMBER($A93),VLOOKUP($A93,Methuselahs!$A$7:$F$206,COLUMN(Methuselahs!$F$7),FALSE),"")</f>
        <v/>
      </c>
      <c r="E93" s="517" t="str">
        <f>IF(ISNUMBER($A93),Standings!$E92,"")</f>
        <v/>
      </c>
      <c r="F93" s="337" t="str">
        <f>IF(ISNUMBER($A93),Standings!$F92+Standings!$G92,"")</f>
        <v/>
      </c>
      <c r="G93" s="502" t="str">
        <f>IF(Standings!$A92&gt;5,"",Standings!$A92)</f>
        <v/>
      </c>
    </row>
    <row r="94" spans="1:7" x14ac:dyDescent="0.2">
      <c r="A94" s="335" t="str">
        <f>IF(ISNUMBER(Standings!$A93),Standings!$C93,"")</f>
        <v/>
      </c>
      <c r="B94" s="336" t="str">
        <f>IF(ISNUMBER($A94),VLOOKUP($A94,Methuselahs!$A$7:$E$206,5,FALSE),"")</f>
        <v/>
      </c>
      <c r="C94" s="514" t="str">
        <f>Standings!$D93</f>
        <v/>
      </c>
      <c r="D94" s="520" t="str">
        <f>IF(ISNUMBER($A94),VLOOKUP($A94,Methuselahs!$A$7:$F$206,COLUMN(Methuselahs!$F$7),FALSE),"")</f>
        <v/>
      </c>
      <c r="E94" s="517" t="str">
        <f>IF(ISNUMBER($A94),Standings!$E93,"")</f>
        <v/>
      </c>
      <c r="F94" s="337" t="str">
        <f>IF(ISNUMBER($A94),Standings!$F93+Standings!$G93,"")</f>
        <v/>
      </c>
      <c r="G94" s="502" t="str">
        <f>IF(Standings!$A93&gt;5,"",Standings!$A93)</f>
        <v/>
      </c>
    </row>
    <row r="95" spans="1:7" x14ac:dyDescent="0.2">
      <c r="A95" s="335" t="str">
        <f>IF(ISNUMBER(Standings!$A94),Standings!$C94,"")</f>
        <v/>
      </c>
      <c r="B95" s="336" t="str">
        <f>IF(ISNUMBER($A95),VLOOKUP($A95,Methuselahs!$A$7:$E$206,5,FALSE),"")</f>
        <v/>
      </c>
      <c r="C95" s="514" t="str">
        <f>Standings!$D94</f>
        <v/>
      </c>
      <c r="D95" s="520" t="str">
        <f>IF(ISNUMBER($A95),VLOOKUP($A95,Methuselahs!$A$7:$F$206,COLUMN(Methuselahs!$F$7),FALSE),"")</f>
        <v/>
      </c>
      <c r="E95" s="517" t="str">
        <f>IF(ISNUMBER($A95),Standings!$E94,"")</f>
        <v/>
      </c>
      <c r="F95" s="337" t="str">
        <f>IF(ISNUMBER($A95),Standings!$F94+Standings!$G94,"")</f>
        <v/>
      </c>
      <c r="G95" s="502" t="str">
        <f>IF(Standings!$A94&gt;5,"",Standings!$A94)</f>
        <v/>
      </c>
    </row>
    <row r="96" spans="1:7" x14ac:dyDescent="0.2">
      <c r="A96" s="335" t="str">
        <f>IF(ISNUMBER(Standings!$A95),Standings!$C95,"")</f>
        <v/>
      </c>
      <c r="B96" s="336" t="str">
        <f>IF(ISNUMBER($A96),VLOOKUP($A96,Methuselahs!$A$7:$E$206,5,FALSE),"")</f>
        <v/>
      </c>
      <c r="C96" s="514" t="str">
        <f>Standings!$D95</f>
        <v/>
      </c>
      <c r="D96" s="520" t="str">
        <f>IF(ISNUMBER($A96),VLOOKUP($A96,Methuselahs!$A$7:$F$206,COLUMN(Methuselahs!$F$7),FALSE),"")</f>
        <v/>
      </c>
      <c r="E96" s="517" t="str">
        <f>IF(ISNUMBER($A96),Standings!$E95,"")</f>
        <v/>
      </c>
      <c r="F96" s="337" t="str">
        <f>IF(ISNUMBER($A96),Standings!$F95+Standings!$G95,"")</f>
        <v/>
      </c>
      <c r="G96" s="502" t="str">
        <f>IF(Standings!$A95&gt;5,"",Standings!$A95)</f>
        <v/>
      </c>
    </row>
    <row r="97" spans="1:7" x14ac:dyDescent="0.2">
      <c r="A97" s="335" t="str">
        <f>IF(ISNUMBER(Standings!$A96),Standings!$C96,"")</f>
        <v/>
      </c>
      <c r="B97" s="336" t="str">
        <f>IF(ISNUMBER($A97),VLOOKUP($A97,Methuselahs!$A$7:$E$206,5,FALSE),"")</f>
        <v/>
      </c>
      <c r="C97" s="514" t="str">
        <f>Standings!$D96</f>
        <v/>
      </c>
      <c r="D97" s="520" t="str">
        <f>IF(ISNUMBER($A97),VLOOKUP($A97,Methuselahs!$A$7:$F$206,COLUMN(Methuselahs!$F$7),FALSE),"")</f>
        <v/>
      </c>
      <c r="E97" s="517" t="str">
        <f>IF(ISNUMBER($A97),Standings!$E96,"")</f>
        <v/>
      </c>
      <c r="F97" s="337" t="str">
        <f>IF(ISNUMBER($A97),Standings!$F96+Standings!$G96,"")</f>
        <v/>
      </c>
      <c r="G97" s="502" t="str">
        <f>IF(Standings!$A96&gt;5,"",Standings!$A96)</f>
        <v/>
      </c>
    </row>
    <row r="98" spans="1:7" x14ac:dyDescent="0.2">
      <c r="A98" s="335" t="str">
        <f>IF(ISNUMBER(Standings!$A97),Standings!$C97,"")</f>
        <v/>
      </c>
      <c r="B98" s="336" t="str">
        <f>IF(ISNUMBER($A98),VLOOKUP($A98,Methuselahs!$A$7:$E$206,5,FALSE),"")</f>
        <v/>
      </c>
      <c r="C98" s="514" t="str">
        <f>Standings!$D97</f>
        <v/>
      </c>
      <c r="D98" s="520" t="str">
        <f>IF(ISNUMBER($A98),VLOOKUP($A98,Methuselahs!$A$7:$F$206,COLUMN(Methuselahs!$F$7),FALSE),"")</f>
        <v/>
      </c>
      <c r="E98" s="517" t="str">
        <f>IF(ISNUMBER($A98),Standings!$E97,"")</f>
        <v/>
      </c>
      <c r="F98" s="337" t="str">
        <f>IF(ISNUMBER($A98),Standings!$F97+Standings!$G97,"")</f>
        <v/>
      </c>
      <c r="G98" s="502" t="str">
        <f>IF(Standings!$A97&gt;5,"",Standings!$A97)</f>
        <v/>
      </c>
    </row>
    <row r="99" spans="1:7" x14ac:dyDescent="0.2">
      <c r="A99" s="335" t="str">
        <f>IF(ISNUMBER(Standings!$A98),Standings!$C98,"")</f>
        <v/>
      </c>
      <c r="B99" s="336" t="str">
        <f>IF(ISNUMBER($A99),VLOOKUP($A99,Methuselahs!$A$7:$E$206,5,FALSE),"")</f>
        <v/>
      </c>
      <c r="C99" s="514" t="str">
        <f>Standings!$D98</f>
        <v/>
      </c>
      <c r="D99" s="520" t="str">
        <f>IF(ISNUMBER($A99),VLOOKUP($A99,Methuselahs!$A$7:$F$206,COLUMN(Methuselahs!$F$7),FALSE),"")</f>
        <v/>
      </c>
      <c r="E99" s="517" t="str">
        <f>IF(ISNUMBER($A99),Standings!$E98,"")</f>
        <v/>
      </c>
      <c r="F99" s="337" t="str">
        <f>IF(ISNUMBER($A99),Standings!$F98+Standings!$G98,"")</f>
        <v/>
      </c>
      <c r="G99" s="502" t="str">
        <f>IF(Standings!$A98&gt;5,"",Standings!$A98)</f>
        <v/>
      </c>
    </row>
    <row r="100" spans="1:7" x14ac:dyDescent="0.2">
      <c r="A100" s="335" t="str">
        <f>IF(ISNUMBER(Standings!$A99),Standings!$C99,"")</f>
        <v/>
      </c>
      <c r="B100" s="336" t="str">
        <f>IF(ISNUMBER($A100),VLOOKUP($A100,Methuselahs!$A$7:$E$206,5,FALSE),"")</f>
        <v/>
      </c>
      <c r="C100" s="514" t="str">
        <f>Standings!$D99</f>
        <v/>
      </c>
      <c r="D100" s="520" t="str">
        <f>IF(ISNUMBER($A100),VLOOKUP($A100,Methuselahs!$A$7:$F$206,COLUMN(Methuselahs!$F$7),FALSE),"")</f>
        <v/>
      </c>
      <c r="E100" s="517" t="str">
        <f>IF(ISNUMBER($A100),Standings!$E99,"")</f>
        <v/>
      </c>
      <c r="F100" s="337" t="str">
        <f>IF(ISNUMBER($A100),Standings!$F99+Standings!$G99,"")</f>
        <v/>
      </c>
      <c r="G100" s="502" t="str">
        <f>IF(Standings!$A99&gt;5,"",Standings!$A99)</f>
        <v/>
      </c>
    </row>
    <row r="101" spans="1:7" x14ac:dyDescent="0.2">
      <c r="A101" s="335" t="str">
        <f>IF(ISNUMBER(Standings!$A100),Standings!$C100,"")</f>
        <v/>
      </c>
      <c r="B101" s="336" t="str">
        <f>IF(ISNUMBER($A101),VLOOKUP($A101,Methuselahs!$A$7:$E$206,5,FALSE),"")</f>
        <v/>
      </c>
      <c r="C101" s="514" t="str">
        <f>Standings!$D100</f>
        <v/>
      </c>
      <c r="D101" s="520" t="str">
        <f>IF(ISNUMBER($A101),VLOOKUP($A101,Methuselahs!$A$7:$F$206,COLUMN(Methuselahs!$F$7),FALSE),"")</f>
        <v/>
      </c>
      <c r="E101" s="517" t="str">
        <f>IF(ISNUMBER($A101),Standings!$E100,"")</f>
        <v/>
      </c>
      <c r="F101" s="337" t="str">
        <f>IF(ISNUMBER($A101),Standings!$F100+Standings!$G100,"")</f>
        <v/>
      </c>
      <c r="G101" s="502" t="str">
        <f>IF(Standings!$A100&gt;5,"",Standings!$A100)</f>
        <v/>
      </c>
    </row>
    <row r="102" spans="1:7" x14ac:dyDescent="0.2">
      <c r="A102" s="335" t="str">
        <f>IF(ISNUMBER(Standings!$A101),Standings!$C101,"")</f>
        <v/>
      </c>
      <c r="B102" s="336" t="str">
        <f>IF(ISNUMBER($A102),VLOOKUP($A102,Methuselahs!$A$7:$E$206,5,FALSE),"")</f>
        <v/>
      </c>
      <c r="C102" s="514" t="str">
        <f>Standings!$D101</f>
        <v/>
      </c>
      <c r="D102" s="520" t="str">
        <f>IF(ISNUMBER($A102),VLOOKUP($A102,Methuselahs!$A$7:$F$206,COLUMN(Methuselahs!$F$7),FALSE),"")</f>
        <v/>
      </c>
      <c r="E102" s="517" t="str">
        <f>IF(ISNUMBER($A102),Standings!$E101,"")</f>
        <v/>
      </c>
      <c r="F102" s="337" t="str">
        <f>IF(ISNUMBER($A102),Standings!$F101+Standings!$G101,"")</f>
        <v/>
      </c>
      <c r="G102" s="502" t="str">
        <f>IF(Standings!$A101&gt;5,"",Standings!$A101)</f>
        <v/>
      </c>
    </row>
    <row r="103" spans="1:7" x14ac:dyDescent="0.2">
      <c r="A103" s="335" t="str">
        <f>IF(ISNUMBER(Standings!$A102),Standings!$C102,"")</f>
        <v/>
      </c>
      <c r="B103" s="336" t="str">
        <f>IF(ISNUMBER($A103),VLOOKUP($A103,Methuselahs!$A$7:$E$206,5,FALSE),"")</f>
        <v/>
      </c>
      <c r="C103" s="514" t="str">
        <f>Standings!$D102</f>
        <v/>
      </c>
      <c r="D103" s="520" t="str">
        <f>IF(ISNUMBER($A103),VLOOKUP($A103,Methuselahs!$A$7:$F$206,COLUMN(Methuselahs!$F$7),FALSE),"")</f>
        <v/>
      </c>
      <c r="E103" s="517" t="str">
        <f>IF(ISNUMBER($A103),Standings!$E102,"")</f>
        <v/>
      </c>
      <c r="F103" s="337" t="str">
        <f>IF(ISNUMBER($A103),Standings!$F102+Standings!$G102,"")</f>
        <v/>
      </c>
      <c r="G103" s="502" t="str">
        <f>IF(Standings!$A102&gt;5,"",Standings!$A102)</f>
        <v/>
      </c>
    </row>
    <row r="104" spans="1:7" x14ac:dyDescent="0.2">
      <c r="A104" s="335" t="str">
        <f>IF(ISNUMBER(Standings!$A103),Standings!$C103,"")</f>
        <v/>
      </c>
      <c r="B104" s="336" t="str">
        <f>IF(ISNUMBER($A104),VLOOKUP($A104,Methuselahs!$A$7:$E$206,5,FALSE),"")</f>
        <v/>
      </c>
      <c r="C104" s="514" t="str">
        <f>Standings!$D103</f>
        <v/>
      </c>
      <c r="D104" s="520" t="str">
        <f>IF(ISNUMBER($A104),VLOOKUP($A104,Methuselahs!$A$7:$F$206,COLUMN(Methuselahs!$F$7),FALSE),"")</f>
        <v/>
      </c>
      <c r="E104" s="517" t="str">
        <f>IF(ISNUMBER($A104),Standings!$E103,"")</f>
        <v/>
      </c>
      <c r="F104" s="337" t="str">
        <f>IF(ISNUMBER($A104),Standings!$F103+Standings!$G103,"")</f>
        <v/>
      </c>
      <c r="G104" s="502" t="str">
        <f>IF(Standings!$A103&gt;5,"",Standings!$A103)</f>
        <v/>
      </c>
    </row>
    <row r="105" spans="1:7" x14ac:dyDescent="0.2">
      <c r="A105" s="335" t="str">
        <f>IF(ISNUMBER(Standings!$A104),Standings!$C104,"")</f>
        <v/>
      </c>
      <c r="B105" s="336" t="str">
        <f>IF(ISNUMBER($A105),VLOOKUP($A105,Methuselahs!$A$7:$E$206,5,FALSE),"")</f>
        <v/>
      </c>
      <c r="C105" s="514" t="str">
        <f>Standings!$D104</f>
        <v/>
      </c>
      <c r="D105" s="520" t="str">
        <f>IF(ISNUMBER($A105),VLOOKUP($A105,Methuselahs!$A$7:$F$206,COLUMN(Methuselahs!$F$7),FALSE),"")</f>
        <v/>
      </c>
      <c r="E105" s="517" t="str">
        <f>IF(ISNUMBER($A105),Standings!$E104,"")</f>
        <v/>
      </c>
      <c r="F105" s="337" t="str">
        <f>IF(ISNUMBER($A105),Standings!$F104+Standings!$G104,"")</f>
        <v/>
      </c>
      <c r="G105" s="502" t="str">
        <f>IF(Standings!$A104&gt;5,"",Standings!$A104)</f>
        <v/>
      </c>
    </row>
    <row r="106" spans="1:7" x14ac:dyDescent="0.2">
      <c r="A106" s="335" t="str">
        <f>IF(ISNUMBER(Standings!$A105),Standings!$C105,"")</f>
        <v/>
      </c>
      <c r="B106" s="336" t="str">
        <f>IF(ISNUMBER($A106),VLOOKUP($A106,Methuselahs!$A$7:$E$206,5,FALSE),"")</f>
        <v/>
      </c>
      <c r="C106" s="514" t="str">
        <f>Standings!$D105</f>
        <v/>
      </c>
      <c r="D106" s="520" t="str">
        <f>IF(ISNUMBER($A106),VLOOKUP($A106,Methuselahs!$A$7:$F$206,COLUMN(Methuselahs!$F$7),FALSE),"")</f>
        <v/>
      </c>
      <c r="E106" s="517" t="str">
        <f>IF(ISNUMBER($A106),Standings!$E105,"")</f>
        <v/>
      </c>
      <c r="F106" s="337" t="str">
        <f>IF(ISNUMBER($A106),Standings!$F105+Standings!$G105,"")</f>
        <v/>
      </c>
      <c r="G106" s="502" t="str">
        <f>IF(Standings!$A105&gt;5,"",Standings!$A105)</f>
        <v/>
      </c>
    </row>
    <row r="107" spans="1:7" x14ac:dyDescent="0.2">
      <c r="A107" s="335" t="str">
        <f>IF(ISNUMBER(Standings!$A106),Standings!$C106,"")</f>
        <v/>
      </c>
      <c r="B107" s="336" t="str">
        <f>IF(ISNUMBER($A107),VLOOKUP($A107,Methuselahs!$A$7:$E$206,5,FALSE),"")</f>
        <v/>
      </c>
      <c r="C107" s="514" t="str">
        <f>Standings!$D106</f>
        <v/>
      </c>
      <c r="D107" s="520" t="str">
        <f>IF(ISNUMBER($A107),VLOOKUP($A107,Methuselahs!$A$7:$F$206,COLUMN(Methuselahs!$F$7),FALSE),"")</f>
        <v/>
      </c>
      <c r="E107" s="517" t="str">
        <f>IF(ISNUMBER($A107),Standings!$E106,"")</f>
        <v/>
      </c>
      <c r="F107" s="337" t="str">
        <f>IF(ISNUMBER($A107),Standings!$F106+Standings!$G106,"")</f>
        <v/>
      </c>
      <c r="G107" s="502" t="str">
        <f>IF(Standings!$A106&gt;5,"",Standings!$A106)</f>
        <v/>
      </c>
    </row>
    <row r="108" spans="1:7" x14ac:dyDescent="0.2">
      <c r="A108" s="335" t="str">
        <f>IF(ISNUMBER(Standings!$A107),Standings!$C107,"")</f>
        <v/>
      </c>
      <c r="B108" s="336" t="str">
        <f>IF(ISNUMBER($A108),VLOOKUP($A108,Methuselahs!$A$7:$E$206,5,FALSE),"")</f>
        <v/>
      </c>
      <c r="C108" s="514" t="str">
        <f>Standings!$D107</f>
        <v/>
      </c>
      <c r="D108" s="520" t="str">
        <f>IF(ISNUMBER($A108),VLOOKUP($A108,Methuselahs!$A$7:$F$206,COLUMN(Methuselahs!$F$7),FALSE),"")</f>
        <v/>
      </c>
      <c r="E108" s="517" t="str">
        <f>IF(ISNUMBER($A108),Standings!$E107,"")</f>
        <v/>
      </c>
      <c r="F108" s="337" t="str">
        <f>IF(ISNUMBER($A108),Standings!$F107+Standings!$G107,"")</f>
        <v/>
      </c>
      <c r="G108" s="502" t="str">
        <f>IF(Standings!$A107&gt;5,"",Standings!$A107)</f>
        <v/>
      </c>
    </row>
    <row r="109" spans="1:7" x14ac:dyDescent="0.2">
      <c r="A109" s="335" t="str">
        <f>IF(ISNUMBER(Standings!$A108),Standings!$C108,"")</f>
        <v/>
      </c>
      <c r="B109" s="336" t="str">
        <f>IF(ISNUMBER($A109),VLOOKUP($A109,Methuselahs!$A$7:$E$206,5,FALSE),"")</f>
        <v/>
      </c>
      <c r="C109" s="514" t="str">
        <f>Standings!$D108</f>
        <v/>
      </c>
      <c r="D109" s="520" t="str">
        <f>IF(ISNUMBER($A109),VLOOKUP($A109,Methuselahs!$A$7:$F$206,COLUMN(Methuselahs!$F$7),FALSE),"")</f>
        <v/>
      </c>
      <c r="E109" s="517" t="str">
        <f>IF(ISNUMBER($A109),Standings!$E108,"")</f>
        <v/>
      </c>
      <c r="F109" s="337" t="str">
        <f>IF(ISNUMBER($A109),Standings!$F108+Standings!$G108,"")</f>
        <v/>
      </c>
      <c r="G109" s="502" t="str">
        <f>IF(Standings!$A108&gt;5,"",Standings!$A108)</f>
        <v/>
      </c>
    </row>
    <row r="110" spans="1:7" x14ac:dyDescent="0.2">
      <c r="A110" s="335" t="str">
        <f>IF(ISNUMBER(Standings!$A109),Standings!$C109,"")</f>
        <v/>
      </c>
      <c r="B110" s="336" t="str">
        <f>IF(ISNUMBER($A110),VLOOKUP($A110,Methuselahs!$A$7:$E$206,5,FALSE),"")</f>
        <v/>
      </c>
      <c r="C110" s="514" t="str">
        <f>Standings!$D109</f>
        <v/>
      </c>
      <c r="D110" s="520" t="str">
        <f>IF(ISNUMBER($A110),VLOOKUP($A110,Methuselahs!$A$7:$F$206,COLUMN(Methuselahs!$F$7),FALSE),"")</f>
        <v/>
      </c>
      <c r="E110" s="517" t="str">
        <f>IF(ISNUMBER($A110),Standings!$E109,"")</f>
        <v/>
      </c>
      <c r="F110" s="337" t="str">
        <f>IF(ISNUMBER($A110),Standings!$F109+Standings!$G109,"")</f>
        <v/>
      </c>
      <c r="G110" s="502" t="str">
        <f>IF(Standings!$A109&gt;5,"",Standings!$A109)</f>
        <v/>
      </c>
    </row>
    <row r="111" spans="1:7" x14ac:dyDescent="0.2">
      <c r="A111" s="335" t="str">
        <f>IF(ISNUMBER(Standings!$A110),Standings!$C110,"")</f>
        <v/>
      </c>
      <c r="B111" s="336" t="str">
        <f>IF(ISNUMBER($A111),VLOOKUP($A111,Methuselahs!$A$7:$E$206,5,FALSE),"")</f>
        <v/>
      </c>
      <c r="C111" s="514" t="str">
        <f>Standings!$D110</f>
        <v/>
      </c>
      <c r="D111" s="520" t="str">
        <f>IF(ISNUMBER($A111),VLOOKUP($A111,Methuselahs!$A$7:$F$206,COLUMN(Methuselahs!$F$7),FALSE),"")</f>
        <v/>
      </c>
      <c r="E111" s="517" t="str">
        <f>IF(ISNUMBER($A111),Standings!$E110,"")</f>
        <v/>
      </c>
      <c r="F111" s="337" t="str">
        <f>IF(ISNUMBER($A111),Standings!$F110+Standings!$G110,"")</f>
        <v/>
      </c>
      <c r="G111" s="502" t="str">
        <f>IF(Standings!$A110&gt;5,"",Standings!$A110)</f>
        <v/>
      </c>
    </row>
    <row r="112" spans="1:7" x14ac:dyDescent="0.2">
      <c r="A112" s="335" t="str">
        <f>IF(ISNUMBER(Standings!$A111),Standings!$C111,"")</f>
        <v/>
      </c>
      <c r="B112" s="336" t="str">
        <f>IF(ISNUMBER($A112),VLOOKUP($A112,Methuselahs!$A$7:$E$206,5,FALSE),"")</f>
        <v/>
      </c>
      <c r="C112" s="514" t="str">
        <f>Standings!$D111</f>
        <v/>
      </c>
      <c r="D112" s="520" t="str">
        <f>IF(ISNUMBER($A112),VLOOKUP($A112,Methuselahs!$A$7:$F$206,COLUMN(Methuselahs!$F$7),FALSE),"")</f>
        <v/>
      </c>
      <c r="E112" s="517" t="str">
        <f>IF(ISNUMBER($A112),Standings!$E111,"")</f>
        <v/>
      </c>
      <c r="F112" s="337" t="str">
        <f>IF(ISNUMBER($A112),Standings!$F111+Standings!$G111,"")</f>
        <v/>
      </c>
      <c r="G112" s="502" t="str">
        <f>IF(Standings!$A111&gt;5,"",Standings!$A111)</f>
        <v/>
      </c>
    </row>
    <row r="113" spans="1:7" x14ac:dyDescent="0.2">
      <c r="A113" s="335" t="str">
        <f>IF(ISNUMBER(Standings!$A112),Standings!$C112,"")</f>
        <v/>
      </c>
      <c r="B113" s="336" t="str">
        <f>IF(ISNUMBER($A113),VLOOKUP($A113,Methuselahs!$A$7:$E$206,5,FALSE),"")</f>
        <v/>
      </c>
      <c r="C113" s="514" t="str">
        <f>Standings!$D112</f>
        <v/>
      </c>
      <c r="D113" s="520" t="str">
        <f>IF(ISNUMBER($A113),VLOOKUP($A113,Methuselahs!$A$7:$F$206,COLUMN(Methuselahs!$F$7),FALSE),"")</f>
        <v/>
      </c>
      <c r="E113" s="517" t="str">
        <f>IF(ISNUMBER($A113),Standings!$E112,"")</f>
        <v/>
      </c>
      <c r="F113" s="337" t="str">
        <f>IF(ISNUMBER($A113),Standings!$F112+Standings!$G112,"")</f>
        <v/>
      </c>
      <c r="G113" s="502" t="str">
        <f>IF(Standings!$A112&gt;5,"",Standings!$A112)</f>
        <v/>
      </c>
    </row>
    <row r="114" spans="1:7" x14ac:dyDescent="0.2">
      <c r="A114" s="335" t="str">
        <f>IF(ISNUMBER(Standings!$A113),Standings!$C113,"")</f>
        <v/>
      </c>
      <c r="B114" s="336" t="str">
        <f>IF(ISNUMBER($A114),VLOOKUP($A114,Methuselahs!$A$7:$E$206,5,FALSE),"")</f>
        <v/>
      </c>
      <c r="C114" s="514" t="str">
        <f>Standings!$D113</f>
        <v/>
      </c>
      <c r="D114" s="520" t="str">
        <f>IF(ISNUMBER($A114),VLOOKUP($A114,Methuselahs!$A$7:$F$206,COLUMN(Methuselahs!$F$7),FALSE),"")</f>
        <v/>
      </c>
      <c r="E114" s="517" t="str">
        <f>IF(ISNUMBER($A114),Standings!$E113,"")</f>
        <v/>
      </c>
      <c r="F114" s="337" t="str">
        <f>IF(ISNUMBER($A114),Standings!$F113+Standings!$G113,"")</f>
        <v/>
      </c>
      <c r="G114" s="502" t="str">
        <f>IF(Standings!$A113&gt;5,"",Standings!$A113)</f>
        <v/>
      </c>
    </row>
    <row r="115" spans="1:7" x14ac:dyDescent="0.2">
      <c r="A115" s="335" t="str">
        <f>IF(ISNUMBER(Standings!$A114),Standings!$C114,"")</f>
        <v/>
      </c>
      <c r="B115" s="336" t="str">
        <f>IF(ISNUMBER($A115),VLOOKUP($A115,Methuselahs!$A$7:$E$206,5,FALSE),"")</f>
        <v/>
      </c>
      <c r="C115" s="514" t="str">
        <f>Standings!$D114</f>
        <v/>
      </c>
      <c r="D115" s="520" t="str">
        <f>IF(ISNUMBER($A115),VLOOKUP($A115,Methuselahs!$A$7:$F$206,COLUMN(Methuselahs!$F$7),FALSE),"")</f>
        <v/>
      </c>
      <c r="E115" s="517" t="str">
        <f>IF(ISNUMBER($A115),Standings!$E114,"")</f>
        <v/>
      </c>
      <c r="F115" s="337" t="str">
        <f>IF(ISNUMBER($A115),Standings!$F114+Standings!$G114,"")</f>
        <v/>
      </c>
      <c r="G115" s="502" t="str">
        <f>IF(Standings!$A114&gt;5,"",Standings!$A114)</f>
        <v/>
      </c>
    </row>
    <row r="116" spans="1:7" x14ac:dyDescent="0.2">
      <c r="A116" s="335" t="str">
        <f>IF(ISNUMBER(Standings!$A115),Standings!$C115,"")</f>
        <v/>
      </c>
      <c r="B116" s="336" t="str">
        <f>IF(ISNUMBER($A116),VLOOKUP($A116,Methuselahs!$A$7:$E$206,5,FALSE),"")</f>
        <v/>
      </c>
      <c r="C116" s="514" t="str">
        <f>Standings!$D115</f>
        <v/>
      </c>
      <c r="D116" s="520" t="str">
        <f>IF(ISNUMBER($A116),VLOOKUP($A116,Methuselahs!$A$7:$F$206,COLUMN(Methuselahs!$F$7),FALSE),"")</f>
        <v/>
      </c>
      <c r="E116" s="517" t="str">
        <f>IF(ISNUMBER($A116),Standings!$E115,"")</f>
        <v/>
      </c>
      <c r="F116" s="337" t="str">
        <f>IF(ISNUMBER($A116),Standings!$F115+Standings!$G115,"")</f>
        <v/>
      </c>
      <c r="G116" s="502" t="str">
        <f>IF(Standings!$A115&gt;5,"",Standings!$A115)</f>
        <v/>
      </c>
    </row>
    <row r="117" spans="1:7" x14ac:dyDescent="0.2">
      <c r="A117" s="335" t="str">
        <f>IF(ISNUMBER(Standings!$A116),Standings!$C116,"")</f>
        <v/>
      </c>
      <c r="B117" s="336" t="str">
        <f>IF(ISNUMBER($A117),VLOOKUP($A117,Methuselahs!$A$7:$E$206,5,FALSE),"")</f>
        <v/>
      </c>
      <c r="C117" s="514" t="str">
        <f>Standings!$D116</f>
        <v/>
      </c>
      <c r="D117" s="520" t="str">
        <f>IF(ISNUMBER($A117),VLOOKUP($A117,Methuselahs!$A$7:$F$206,COLUMN(Methuselahs!$F$7),FALSE),"")</f>
        <v/>
      </c>
      <c r="E117" s="517" t="str">
        <f>IF(ISNUMBER($A117),Standings!$E116,"")</f>
        <v/>
      </c>
      <c r="F117" s="337" t="str">
        <f>IF(ISNUMBER($A117),Standings!$F116+Standings!$G116,"")</f>
        <v/>
      </c>
      <c r="G117" s="502" t="str">
        <f>IF(Standings!$A116&gt;5,"",Standings!$A116)</f>
        <v/>
      </c>
    </row>
    <row r="118" spans="1:7" x14ac:dyDescent="0.2">
      <c r="A118" s="335" t="str">
        <f>IF(ISNUMBER(Standings!$A117),Standings!$C117,"")</f>
        <v/>
      </c>
      <c r="B118" s="336" t="str">
        <f>IF(ISNUMBER($A118),VLOOKUP($A118,Methuselahs!$A$7:$E$206,5,FALSE),"")</f>
        <v/>
      </c>
      <c r="C118" s="514" t="str">
        <f>Standings!$D117</f>
        <v/>
      </c>
      <c r="D118" s="520" t="str">
        <f>IF(ISNUMBER($A118),VLOOKUP($A118,Methuselahs!$A$7:$F$206,COLUMN(Methuselahs!$F$7),FALSE),"")</f>
        <v/>
      </c>
      <c r="E118" s="517" t="str">
        <f>IF(ISNUMBER($A118),Standings!$E117,"")</f>
        <v/>
      </c>
      <c r="F118" s="337" t="str">
        <f>IF(ISNUMBER($A118),Standings!$F117+Standings!$G117,"")</f>
        <v/>
      </c>
      <c r="G118" s="502" t="str">
        <f>IF(Standings!$A117&gt;5,"",Standings!$A117)</f>
        <v/>
      </c>
    </row>
    <row r="119" spans="1:7" x14ac:dyDescent="0.2">
      <c r="A119" s="335" t="str">
        <f>IF(ISNUMBER(Standings!$A118),Standings!$C118,"")</f>
        <v/>
      </c>
      <c r="B119" s="336" t="str">
        <f>IF(ISNUMBER($A119),VLOOKUP($A119,Methuselahs!$A$7:$E$206,5,FALSE),"")</f>
        <v/>
      </c>
      <c r="C119" s="514" t="str">
        <f>Standings!$D118</f>
        <v/>
      </c>
      <c r="D119" s="520" t="str">
        <f>IF(ISNUMBER($A119),VLOOKUP($A119,Methuselahs!$A$7:$F$206,COLUMN(Methuselahs!$F$7),FALSE),"")</f>
        <v/>
      </c>
      <c r="E119" s="517" t="str">
        <f>IF(ISNUMBER($A119),Standings!$E118,"")</f>
        <v/>
      </c>
      <c r="F119" s="337" t="str">
        <f>IF(ISNUMBER($A119),Standings!$F118+Standings!$G118,"")</f>
        <v/>
      </c>
      <c r="G119" s="502" t="str">
        <f>IF(Standings!$A118&gt;5,"",Standings!$A118)</f>
        <v/>
      </c>
    </row>
    <row r="120" spans="1:7" x14ac:dyDescent="0.2">
      <c r="A120" s="335" t="str">
        <f>IF(ISNUMBER(Standings!$A119),Standings!$C119,"")</f>
        <v/>
      </c>
      <c r="B120" s="336" t="str">
        <f>IF(ISNUMBER($A120),VLOOKUP($A120,Methuselahs!$A$7:$E$206,5,FALSE),"")</f>
        <v/>
      </c>
      <c r="C120" s="514" t="str">
        <f>Standings!$D119</f>
        <v/>
      </c>
      <c r="D120" s="520" t="str">
        <f>IF(ISNUMBER($A120),VLOOKUP($A120,Methuselahs!$A$7:$F$206,COLUMN(Methuselahs!$F$7),FALSE),"")</f>
        <v/>
      </c>
      <c r="E120" s="517" t="str">
        <f>IF(ISNUMBER($A120),Standings!$E119,"")</f>
        <v/>
      </c>
      <c r="F120" s="337" t="str">
        <f>IF(ISNUMBER($A120),Standings!$F119+Standings!$G119,"")</f>
        <v/>
      </c>
      <c r="G120" s="502" t="str">
        <f>IF(Standings!$A119&gt;5,"",Standings!$A119)</f>
        <v/>
      </c>
    </row>
    <row r="121" spans="1:7" x14ac:dyDescent="0.2">
      <c r="A121" s="335" t="str">
        <f>IF(ISNUMBER(Standings!$A120),Standings!$C120,"")</f>
        <v/>
      </c>
      <c r="B121" s="336" t="str">
        <f>IF(ISNUMBER($A121),VLOOKUP($A121,Methuselahs!$A$7:$E$206,5,FALSE),"")</f>
        <v/>
      </c>
      <c r="C121" s="514" t="str">
        <f>Standings!$D120</f>
        <v/>
      </c>
      <c r="D121" s="520" t="str">
        <f>IF(ISNUMBER($A121),VLOOKUP($A121,Methuselahs!$A$7:$F$206,COLUMN(Methuselahs!$F$7),FALSE),"")</f>
        <v/>
      </c>
      <c r="E121" s="517" t="str">
        <f>IF(ISNUMBER($A121),Standings!$E120,"")</f>
        <v/>
      </c>
      <c r="F121" s="337" t="str">
        <f>IF(ISNUMBER($A121),Standings!$F120+Standings!$G120,"")</f>
        <v/>
      </c>
      <c r="G121" s="502" t="str">
        <f>IF(Standings!$A120&gt;5,"",Standings!$A120)</f>
        <v/>
      </c>
    </row>
    <row r="122" spans="1:7" x14ac:dyDescent="0.2">
      <c r="A122" s="335" t="str">
        <f>IF(ISNUMBER(Standings!$A121),Standings!$C121,"")</f>
        <v/>
      </c>
      <c r="B122" s="336" t="str">
        <f>IF(ISNUMBER($A122),VLOOKUP($A122,Methuselahs!$A$7:$E$206,5,FALSE),"")</f>
        <v/>
      </c>
      <c r="C122" s="514" t="str">
        <f>Standings!$D121</f>
        <v/>
      </c>
      <c r="D122" s="520" t="str">
        <f>IF(ISNUMBER($A122),VLOOKUP($A122,Methuselahs!$A$7:$F$206,COLUMN(Methuselahs!$F$7),FALSE),"")</f>
        <v/>
      </c>
      <c r="E122" s="517" t="str">
        <f>IF(ISNUMBER($A122),Standings!$E121,"")</f>
        <v/>
      </c>
      <c r="F122" s="337" t="str">
        <f>IF(ISNUMBER($A122),Standings!$F121+Standings!$G121,"")</f>
        <v/>
      </c>
      <c r="G122" s="502" t="str">
        <f>IF(Standings!$A121&gt;5,"",Standings!$A121)</f>
        <v/>
      </c>
    </row>
    <row r="123" spans="1:7" x14ac:dyDescent="0.2">
      <c r="A123" s="335" t="str">
        <f>IF(ISNUMBER(Standings!$A122),Standings!$C122,"")</f>
        <v/>
      </c>
      <c r="B123" s="336" t="str">
        <f>IF(ISNUMBER($A123),VLOOKUP($A123,Methuselahs!$A$7:$E$206,5,FALSE),"")</f>
        <v/>
      </c>
      <c r="C123" s="514" t="str">
        <f>Standings!$D122</f>
        <v/>
      </c>
      <c r="D123" s="520" t="str">
        <f>IF(ISNUMBER($A123),VLOOKUP($A123,Methuselahs!$A$7:$F$206,COLUMN(Methuselahs!$F$7),FALSE),"")</f>
        <v/>
      </c>
      <c r="E123" s="517" t="str">
        <f>IF(ISNUMBER($A123),Standings!$E122,"")</f>
        <v/>
      </c>
      <c r="F123" s="337" t="str">
        <f>IF(ISNUMBER($A123),Standings!$F122+Standings!$G122,"")</f>
        <v/>
      </c>
      <c r="G123" s="502" t="str">
        <f>IF(Standings!$A122&gt;5,"",Standings!$A122)</f>
        <v/>
      </c>
    </row>
    <row r="124" spans="1:7" x14ac:dyDescent="0.2">
      <c r="A124" s="335" t="str">
        <f>IF(ISNUMBER(Standings!$A123),Standings!$C123,"")</f>
        <v/>
      </c>
      <c r="B124" s="336" t="str">
        <f>IF(ISNUMBER($A124),VLOOKUP($A124,Methuselahs!$A$7:$E$206,5,FALSE),"")</f>
        <v/>
      </c>
      <c r="C124" s="514" t="str">
        <f>Standings!$D123</f>
        <v/>
      </c>
      <c r="D124" s="520" t="str">
        <f>IF(ISNUMBER($A124),VLOOKUP($A124,Methuselahs!$A$7:$F$206,COLUMN(Methuselahs!$F$7),FALSE),"")</f>
        <v/>
      </c>
      <c r="E124" s="517" t="str">
        <f>IF(ISNUMBER($A124),Standings!$E123,"")</f>
        <v/>
      </c>
      <c r="F124" s="337" t="str">
        <f>IF(ISNUMBER($A124),Standings!$F123+Standings!$G123,"")</f>
        <v/>
      </c>
      <c r="G124" s="502" t="str">
        <f>IF(Standings!$A123&gt;5,"",Standings!$A123)</f>
        <v/>
      </c>
    </row>
    <row r="125" spans="1:7" x14ac:dyDescent="0.2">
      <c r="A125" s="335" t="str">
        <f>IF(ISNUMBER(Standings!$A124),Standings!$C124,"")</f>
        <v/>
      </c>
      <c r="B125" s="336" t="str">
        <f>IF(ISNUMBER($A125),VLOOKUP($A125,Methuselahs!$A$7:$E$206,5,FALSE),"")</f>
        <v/>
      </c>
      <c r="C125" s="514" t="str">
        <f>Standings!$D124</f>
        <v/>
      </c>
      <c r="D125" s="520" t="str">
        <f>IF(ISNUMBER($A125),VLOOKUP($A125,Methuselahs!$A$7:$F$206,COLUMN(Methuselahs!$F$7),FALSE),"")</f>
        <v/>
      </c>
      <c r="E125" s="517" t="str">
        <f>IF(ISNUMBER($A125),Standings!$E124,"")</f>
        <v/>
      </c>
      <c r="F125" s="337" t="str">
        <f>IF(ISNUMBER($A125),Standings!$F124+Standings!$G124,"")</f>
        <v/>
      </c>
      <c r="G125" s="502" t="str">
        <f>IF(Standings!$A124&gt;5,"",Standings!$A124)</f>
        <v/>
      </c>
    </row>
    <row r="126" spans="1:7" x14ac:dyDescent="0.2">
      <c r="A126" s="335" t="str">
        <f>IF(ISNUMBER(Standings!$A125),Standings!$C125,"")</f>
        <v/>
      </c>
      <c r="B126" s="336" t="str">
        <f>IF(ISNUMBER($A126),VLOOKUP($A126,Methuselahs!$A$7:$E$206,5,FALSE),"")</f>
        <v/>
      </c>
      <c r="C126" s="514" t="str">
        <f>Standings!$D125</f>
        <v/>
      </c>
      <c r="D126" s="520" t="str">
        <f>IF(ISNUMBER($A126),VLOOKUP($A126,Methuselahs!$A$7:$F$206,COLUMN(Methuselahs!$F$7),FALSE),"")</f>
        <v/>
      </c>
      <c r="E126" s="517" t="str">
        <f>IF(ISNUMBER($A126),Standings!$E125,"")</f>
        <v/>
      </c>
      <c r="F126" s="337" t="str">
        <f>IF(ISNUMBER($A126),Standings!$F125+Standings!$G125,"")</f>
        <v/>
      </c>
      <c r="G126" s="502" t="str">
        <f>IF(Standings!$A125&gt;5,"",Standings!$A125)</f>
        <v/>
      </c>
    </row>
    <row r="127" spans="1:7" x14ac:dyDescent="0.2">
      <c r="A127" s="335" t="str">
        <f>IF(ISNUMBER(Standings!$A126),Standings!$C126,"")</f>
        <v/>
      </c>
      <c r="B127" s="336" t="str">
        <f>IF(ISNUMBER($A127),VLOOKUP($A127,Methuselahs!$A$7:$E$206,5,FALSE),"")</f>
        <v/>
      </c>
      <c r="C127" s="514" t="str">
        <f>Standings!$D126</f>
        <v/>
      </c>
      <c r="D127" s="520" t="str">
        <f>IF(ISNUMBER($A127),VLOOKUP($A127,Methuselahs!$A$7:$F$206,COLUMN(Methuselahs!$F$7),FALSE),"")</f>
        <v/>
      </c>
      <c r="E127" s="517" t="str">
        <f>IF(ISNUMBER($A127),Standings!$E126,"")</f>
        <v/>
      </c>
      <c r="F127" s="337" t="str">
        <f>IF(ISNUMBER($A127),Standings!$F126+Standings!$G126,"")</f>
        <v/>
      </c>
      <c r="G127" s="502" t="str">
        <f>IF(Standings!$A126&gt;5,"",Standings!$A126)</f>
        <v/>
      </c>
    </row>
    <row r="128" spans="1:7" x14ac:dyDescent="0.2">
      <c r="A128" s="335" t="str">
        <f>IF(ISNUMBER(Standings!$A127),Standings!$C127,"")</f>
        <v/>
      </c>
      <c r="B128" s="336" t="str">
        <f>IF(ISNUMBER($A128),VLOOKUP($A128,Methuselahs!$A$7:$E$206,5,FALSE),"")</f>
        <v/>
      </c>
      <c r="C128" s="514" t="str">
        <f>Standings!$D127</f>
        <v/>
      </c>
      <c r="D128" s="520" t="str">
        <f>IF(ISNUMBER($A128),VLOOKUP($A128,Methuselahs!$A$7:$F$206,COLUMN(Methuselahs!$F$7),FALSE),"")</f>
        <v/>
      </c>
      <c r="E128" s="517" t="str">
        <f>IF(ISNUMBER($A128),Standings!$E127,"")</f>
        <v/>
      </c>
      <c r="F128" s="337" t="str">
        <f>IF(ISNUMBER($A128),Standings!$F127+Standings!$G127,"")</f>
        <v/>
      </c>
      <c r="G128" s="502" t="str">
        <f>IF(Standings!$A127&gt;5,"",Standings!$A127)</f>
        <v/>
      </c>
    </row>
    <row r="129" spans="1:7" x14ac:dyDescent="0.2">
      <c r="A129" s="335" t="str">
        <f>IF(ISNUMBER(Standings!$A128),Standings!$C128,"")</f>
        <v/>
      </c>
      <c r="B129" s="336" t="str">
        <f>IF(ISNUMBER($A129),VLOOKUP($A129,Methuselahs!$A$7:$E$206,5,FALSE),"")</f>
        <v/>
      </c>
      <c r="C129" s="514" t="str">
        <f>Standings!$D128</f>
        <v/>
      </c>
      <c r="D129" s="520" t="str">
        <f>IF(ISNUMBER($A129),VLOOKUP($A129,Methuselahs!$A$7:$F$206,COLUMN(Methuselahs!$F$7),FALSE),"")</f>
        <v/>
      </c>
      <c r="E129" s="517" t="str">
        <f>IF(ISNUMBER($A129),Standings!$E128,"")</f>
        <v/>
      </c>
      <c r="F129" s="337" t="str">
        <f>IF(ISNUMBER($A129),Standings!$F128+Standings!$G128,"")</f>
        <v/>
      </c>
      <c r="G129" s="502" t="str">
        <f>IF(Standings!$A128&gt;5,"",Standings!$A128)</f>
        <v/>
      </c>
    </row>
    <row r="130" spans="1:7" x14ac:dyDescent="0.2">
      <c r="A130" s="335" t="str">
        <f>IF(ISNUMBER(Standings!$A129),Standings!$C129,"")</f>
        <v/>
      </c>
      <c r="B130" s="336" t="str">
        <f>IF(ISNUMBER($A130),VLOOKUP($A130,Methuselahs!$A$7:$E$206,5,FALSE),"")</f>
        <v/>
      </c>
      <c r="C130" s="514" t="str">
        <f>Standings!$D129</f>
        <v/>
      </c>
      <c r="D130" s="520" t="str">
        <f>IF(ISNUMBER($A130),VLOOKUP($A130,Methuselahs!$A$7:$F$206,COLUMN(Methuselahs!$F$7),FALSE),"")</f>
        <v/>
      </c>
      <c r="E130" s="517" t="str">
        <f>IF(ISNUMBER($A130),Standings!$E129,"")</f>
        <v/>
      </c>
      <c r="F130" s="337" t="str">
        <f>IF(ISNUMBER($A130),Standings!$F129+Standings!$G129,"")</f>
        <v/>
      </c>
      <c r="G130" s="502" t="str">
        <f>IF(Standings!$A129&gt;5,"",Standings!$A129)</f>
        <v/>
      </c>
    </row>
    <row r="131" spans="1:7" x14ac:dyDescent="0.2">
      <c r="A131" s="335" t="str">
        <f>IF(ISNUMBER(Standings!$A130),Standings!$C130,"")</f>
        <v/>
      </c>
      <c r="B131" s="336" t="str">
        <f>IF(ISNUMBER($A131),VLOOKUP($A131,Methuselahs!$A$7:$E$206,5,FALSE),"")</f>
        <v/>
      </c>
      <c r="C131" s="514" t="str">
        <f>Standings!$D130</f>
        <v/>
      </c>
      <c r="D131" s="520" t="str">
        <f>IF(ISNUMBER($A131),VLOOKUP($A131,Methuselahs!$A$7:$F$206,COLUMN(Methuselahs!$F$7),FALSE),"")</f>
        <v/>
      </c>
      <c r="E131" s="517" t="str">
        <f>IF(ISNUMBER($A131),Standings!$E130,"")</f>
        <v/>
      </c>
      <c r="F131" s="337" t="str">
        <f>IF(ISNUMBER($A131),Standings!$F130+Standings!$G130,"")</f>
        <v/>
      </c>
      <c r="G131" s="502" t="str">
        <f>IF(Standings!$A130&gt;5,"",Standings!$A130)</f>
        <v/>
      </c>
    </row>
    <row r="132" spans="1:7" x14ac:dyDescent="0.2">
      <c r="A132" s="335" t="str">
        <f>IF(ISNUMBER(Standings!$A131),Standings!$C131,"")</f>
        <v/>
      </c>
      <c r="B132" s="336" t="str">
        <f>IF(ISNUMBER($A132),VLOOKUP($A132,Methuselahs!$A$7:$E$206,5,FALSE),"")</f>
        <v/>
      </c>
      <c r="C132" s="514" t="str">
        <f>Standings!$D131</f>
        <v/>
      </c>
      <c r="D132" s="520" t="str">
        <f>IF(ISNUMBER($A132),VLOOKUP($A132,Methuselahs!$A$7:$F$206,COLUMN(Methuselahs!$F$7),FALSE),"")</f>
        <v/>
      </c>
      <c r="E132" s="517" t="str">
        <f>IF(ISNUMBER($A132),Standings!$E131,"")</f>
        <v/>
      </c>
      <c r="F132" s="337" t="str">
        <f>IF(ISNUMBER($A132),Standings!$F131+Standings!$G131,"")</f>
        <v/>
      </c>
      <c r="G132" s="502" t="str">
        <f>IF(Standings!$A131&gt;5,"",Standings!$A131)</f>
        <v/>
      </c>
    </row>
    <row r="133" spans="1:7" x14ac:dyDescent="0.2">
      <c r="A133" s="335" t="str">
        <f>IF(ISNUMBER(Standings!$A132),Standings!$C132,"")</f>
        <v/>
      </c>
      <c r="B133" s="336" t="str">
        <f>IF(ISNUMBER($A133),VLOOKUP($A133,Methuselahs!$A$7:$E$206,5,FALSE),"")</f>
        <v/>
      </c>
      <c r="C133" s="514" t="str">
        <f>Standings!$D132</f>
        <v/>
      </c>
      <c r="D133" s="520" t="str">
        <f>IF(ISNUMBER($A133),VLOOKUP($A133,Methuselahs!$A$7:$F$206,COLUMN(Methuselahs!$F$7),FALSE),"")</f>
        <v/>
      </c>
      <c r="E133" s="517" t="str">
        <f>IF(ISNUMBER($A133),Standings!$E132,"")</f>
        <v/>
      </c>
      <c r="F133" s="337" t="str">
        <f>IF(ISNUMBER($A133),Standings!$F132+Standings!$G132,"")</f>
        <v/>
      </c>
      <c r="G133" s="502" t="str">
        <f>IF(Standings!$A132&gt;5,"",Standings!$A132)</f>
        <v/>
      </c>
    </row>
    <row r="134" spans="1:7" x14ac:dyDescent="0.2">
      <c r="A134" s="335" t="str">
        <f>IF(ISNUMBER(Standings!$A133),Standings!$C133,"")</f>
        <v/>
      </c>
      <c r="B134" s="336" t="str">
        <f>IF(ISNUMBER($A134),VLOOKUP($A134,Methuselahs!$A$7:$E$206,5,FALSE),"")</f>
        <v/>
      </c>
      <c r="C134" s="514" t="str">
        <f>Standings!$D133</f>
        <v/>
      </c>
      <c r="D134" s="520" t="str">
        <f>IF(ISNUMBER($A134),VLOOKUP($A134,Methuselahs!$A$7:$F$206,COLUMN(Methuselahs!$F$7),FALSE),"")</f>
        <v/>
      </c>
      <c r="E134" s="517" t="str">
        <f>IF(ISNUMBER($A134),Standings!$E133,"")</f>
        <v/>
      </c>
      <c r="F134" s="337" t="str">
        <f>IF(ISNUMBER($A134),Standings!$F133+Standings!$G133,"")</f>
        <v/>
      </c>
      <c r="G134" s="502" t="str">
        <f>IF(Standings!$A133&gt;5,"",Standings!$A133)</f>
        <v/>
      </c>
    </row>
    <row r="135" spans="1:7" x14ac:dyDescent="0.2">
      <c r="A135" s="335" t="str">
        <f>IF(ISNUMBER(Standings!$A134),Standings!$C134,"")</f>
        <v/>
      </c>
      <c r="B135" s="336" t="str">
        <f>IF(ISNUMBER($A135),VLOOKUP($A135,Methuselahs!$A$7:$E$206,5,FALSE),"")</f>
        <v/>
      </c>
      <c r="C135" s="514" t="str">
        <f>Standings!$D134</f>
        <v/>
      </c>
      <c r="D135" s="520" t="str">
        <f>IF(ISNUMBER($A135),VLOOKUP($A135,Methuselahs!$A$7:$F$206,COLUMN(Methuselahs!$F$7),FALSE),"")</f>
        <v/>
      </c>
      <c r="E135" s="517" t="str">
        <f>IF(ISNUMBER($A135),Standings!$E134,"")</f>
        <v/>
      </c>
      <c r="F135" s="337" t="str">
        <f>IF(ISNUMBER($A135),Standings!$F134+Standings!$G134,"")</f>
        <v/>
      </c>
      <c r="G135" s="502" t="str">
        <f>IF(Standings!$A134&gt;5,"",Standings!$A134)</f>
        <v/>
      </c>
    </row>
    <row r="136" spans="1:7" x14ac:dyDescent="0.2">
      <c r="A136" s="335" t="str">
        <f>IF(ISNUMBER(Standings!$A135),Standings!$C135,"")</f>
        <v/>
      </c>
      <c r="B136" s="336" t="str">
        <f>IF(ISNUMBER($A136),VLOOKUP($A136,Methuselahs!$A$7:$E$206,5,FALSE),"")</f>
        <v/>
      </c>
      <c r="C136" s="514" t="str">
        <f>Standings!$D135</f>
        <v/>
      </c>
      <c r="D136" s="520" t="str">
        <f>IF(ISNUMBER($A136),VLOOKUP($A136,Methuselahs!$A$7:$F$206,COLUMN(Methuselahs!$F$7),FALSE),"")</f>
        <v/>
      </c>
      <c r="E136" s="517" t="str">
        <f>IF(ISNUMBER($A136),Standings!$E135,"")</f>
        <v/>
      </c>
      <c r="F136" s="337" t="str">
        <f>IF(ISNUMBER($A136),Standings!$F135+Standings!$G135,"")</f>
        <v/>
      </c>
      <c r="G136" s="502" t="str">
        <f>IF(Standings!$A135&gt;5,"",Standings!$A135)</f>
        <v/>
      </c>
    </row>
    <row r="137" spans="1:7" x14ac:dyDescent="0.2">
      <c r="A137" s="335" t="str">
        <f>IF(ISNUMBER(Standings!$A136),Standings!$C136,"")</f>
        <v/>
      </c>
      <c r="B137" s="336" t="str">
        <f>IF(ISNUMBER($A137),VLOOKUP($A137,Methuselahs!$A$7:$E$206,5,FALSE),"")</f>
        <v/>
      </c>
      <c r="C137" s="514" t="str">
        <f>Standings!$D136</f>
        <v/>
      </c>
      <c r="D137" s="520" t="str">
        <f>IF(ISNUMBER($A137),VLOOKUP($A137,Methuselahs!$A$7:$F$206,COLUMN(Methuselahs!$F$7),FALSE),"")</f>
        <v/>
      </c>
      <c r="E137" s="517" t="str">
        <f>IF(ISNUMBER($A137),Standings!$E136,"")</f>
        <v/>
      </c>
      <c r="F137" s="337" t="str">
        <f>IF(ISNUMBER($A137),Standings!$F136+Standings!$G136,"")</f>
        <v/>
      </c>
      <c r="G137" s="502" t="str">
        <f>IF(Standings!$A136&gt;5,"",Standings!$A136)</f>
        <v/>
      </c>
    </row>
    <row r="138" spans="1:7" x14ac:dyDescent="0.2">
      <c r="A138" s="335" t="str">
        <f>IF(ISNUMBER(Standings!$A137),Standings!$C137,"")</f>
        <v/>
      </c>
      <c r="B138" s="336" t="str">
        <f>IF(ISNUMBER($A138),VLOOKUP($A138,Methuselahs!$A$7:$E$206,5,FALSE),"")</f>
        <v/>
      </c>
      <c r="C138" s="514" t="str">
        <f>Standings!$D137</f>
        <v/>
      </c>
      <c r="D138" s="520" t="str">
        <f>IF(ISNUMBER($A138),VLOOKUP($A138,Methuselahs!$A$7:$F$206,COLUMN(Methuselahs!$F$7),FALSE),"")</f>
        <v/>
      </c>
      <c r="E138" s="517" t="str">
        <f>IF(ISNUMBER($A138),Standings!$E137,"")</f>
        <v/>
      </c>
      <c r="F138" s="337" t="str">
        <f>IF(ISNUMBER($A138),Standings!$F137+Standings!$G137,"")</f>
        <v/>
      </c>
      <c r="G138" s="502" t="str">
        <f>IF(Standings!$A137&gt;5,"",Standings!$A137)</f>
        <v/>
      </c>
    </row>
    <row r="139" spans="1:7" x14ac:dyDescent="0.2">
      <c r="A139" s="335" t="str">
        <f>IF(ISNUMBER(Standings!$A138),Standings!$C138,"")</f>
        <v/>
      </c>
      <c r="B139" s="336" t="str">
        <f>IF(ISNUMBER($A139),VLOOKUP($A139,Methuselahs!$A$7:$E$206,5,FALSE),"")</f>
        <v/>
      </c>
      <c r="C139" s="514" t="str">
        <f>Standings!$D138</f>
        <v/>
      </c>
      <c r="D139" s="520" t="str">
        <f>IF(ISNUMBER($A139),VLOOKUP($A139,Methuselahs!$A$7:$F$206,COLUMN(Methuselahs!$F$7),FALSE),"")</f>
        <v/>
      </c>
      <c r="E139" s="517" t="str">
        <f>IF(ISNUMBER($A139),Standings!$E138,"")</f>
        <v/>
      </c>
      <c r="F139" s="337" t="str">
        <f>IF(ISNUMBER($A139),Standings!$F138+Standings!$G138,"")</f>
        <v/>
      </c>
      <c r="G139" s="502" t="str">
        <f>IF(Standings!$A138&gt;5,"",Standings!$A138)</f>
        <v/>
      </c>
    </row>
    <row r="140" spans="1:7" x14ac:dyDescent="0.2">
      <c r="A140" s="335" t="str">
        <f>IF(ISNUMBER(Standings!$A139),Standings!$C139,"")</f>
        <v/>
      </c>
      <c r="B140" s="336" t="str">
        <f>IF(ISNUMBER($A140),VLOOKUP($A140,Methuselahs!$A$7:$E$206,5,FALSE),"")</f>
        <v/>
      </c>
      <c r="C140" s="514" t="str">
        <f>Standings!$D139</f>
        <v/>
      </c>
      <c r="D140" s="520" t="str">
        <f>IF(ISNUMBER($A140),VLOOKUP($A140,Methuselahs!$A$7:$F$206,COLUMN(Methuselahs!$F$7),FALSE),"")</f>
        <v/>
      </c>
      <c r="E140" s="517" t="str">
        <f>IF(ISNUMBER($A140),Standings!$E139,"")</f>
        <v/>
      </c>
      <c r="F140" s="337" t="str">
        <f>IF(ISNUMBER($A140),Standings!$F139+Standings!$G139,"")</f>
        <v/>
      </c>
      <c r="G140" s="502" t="str">
        <f>IF(Standings!$A139&gt;5,"",Standings!$A139)</f>
        <v/>
      </c>
    </row>
    <row r="141" spans="1:7" x14ac:dyDescent="0.2">
      <c r="A141" s="335" t="str">
        <f>IF(ISNUMBER(Standings!$A140),Standings!$C140,"")</f>
        <v/>
      </c>
      <c r="B141" s="336" t="str">
        <f>IF(ISNUMBER($A141),VLOOKUP($A141,Methuselahs!$A$7:$E$206,5,FALSE),"")</f>
        <v/>
      </c>
      <c r="C141" s="514" t="str">
        <f>Standings!$D140</f>
        <v/>
      </c>
      <c r="D141" s="520" t="str">
        <f>IF(ISNUMBER($A141),VLOOKUP($A141,Methuselahs!$A$7:$F$206,COLUMN(Methuselahs!$F$7),FALSE),"")</f>
        <v/>
      </c>
      <c r="E141" s="517" t="str">
        <f>IF(ISNUMBER($A141),Standings!$E140,"")</f>
        <v/>
      </c>
      <c r="F141" s="337" t="str">
        <f>IF(ISNUMBER($A141),Standings!$F140+Standings!$G140,"")</f>
        <v/>
      </c>
      <c r="G141" s="502" t="str">
        <f>IF(Standings!$A140&gt;5,"",Standings!$A140)</f>
        <v/>
      </c>
    </row>
    <row r="142" spans="1:7" x14ac:dyDescent="0.2">
      <c r="A142" s="335" t="str">
        <f>IF(ISNUMBER(Standings!$A141),Standings!$C141,"")</f>
        <v/>
      </c>
      <c r="B142" s="336" t="str">
        <f>IF(ISNUMBER($A142),VLOOKUP($A142,Methuselahs!$A$7:$E$206,5,FALSE),"")</f>
        <v/>
      </c>
      <c r="C142" s="514" t="str">
        <f>Standings!$D141</f>
        <v/>
      </c>
      <c r="D142" s="520" t="str">
        <f>IF(ISNUMBER($A142),VLOOKUP($A142,Methuselahs!$A$7:$F$206,COLUMN(Methuselahs!$F$7),FALSE),"")</f>
        <v/>
      </c>
      <c r="E142" s="517" t="str">
        <f>IF(ISNUMBER($A142),Standings!$E141,"")</f>
        <v/>
      </c>
      <c r="F142" s="337" t="str">
        <f>IF(ISNUMBER($A142),Standings!$F141+Standings!$G141,"")</f>
        <v/>
      </c>
      <c r="G142" s="502" t="str">
        <f>IF(Standings!$A141&gt;5,"",Standings!$A141)</f>
        <v/>
      </c>
    </row>
    <row r="143" spans="1:7" x14ac:dyDescent="0.2">
      <c r="A143" s="335" t="str">
        <f>IF(ISNUMBER(Standings!$A142),Standings!$C142,"")</f>
        <v/>
      </c>
      <c r="B143" s="336" t="str">
        <f>IF(ISNUMBER($A143),VLOOKUP($A143,Methuselahs!$A$7:$E$206,5,FALSE),"")</f>
        <v/>
      </c>
      <c r="C143" s="514" t="str">
        <f>Standings!$D142</f>
        <v/>
      </c>
      <c r="D143" s="520" t="str">
        <f>IF(ISNUMBER($A143),VLOOKUP($A143,Methuselahs!$A$7:$F$206,COLUMN(Methuselahs!$F$7),FALSE),"")</f>
        <v/>
      </c>
      <c r="E143" s="517" t="str">
        <f>IF(ISNUMBER($A143),Standings!$E142,"")</f>
        <v/>
      </c>
      <c r="F143" s="337" t="str">
        <f>IF(ISNUMBER($A143),Standings!$F142+Standings!$G142,"")</f>
        <v/>
      </c>
      <c r="G143" s="502" t="str">
        <f>IF(Standings!$A142&gt;5,"",Standings!$A142)</f>
        <v/>
      </c>
    </row>
    <row r="144" spans="1:7" x14ac:dyDescent="0.2">
      <c r="A144" s="335" t="str">
        <f>IF(ISNUMBER(Standings!$A143),Standings!$C143,"")</f>
        <v/>
      </c>
      <c r="B144" s="336" t="str">
        <f>IF(ISNUMBER($A144),VLOOKUP($A144,Methuselahs!$A$7:$E$206,5,FALSE),"")</f>
        <v/>
      </c>
      <c r="C144" s="514" t="str">
        <f>Standings!$D143</f>
        <v/>
      </c>
      <c r="D144" s="520" t="str">
        <f>IF(ISNUMBER($A144),VLOOKUP($A144,Methuselahs!$A$7:$F$206,COLUMN(Methuselahs!$F$7),FALSE),"")</f>
        <v/>
      </c>
      <c r="E144" s="517" t="str">
        <f>IF(ISNUMBER($A144),Standings!$E143,"")</f>
        <v/>
      </c>
      <c r="F144" s="337" t="str">
        <f>IF(ISNUMBER($A144),Standings!$F143+Standings!$G143,"")</f>
        <v/>
      </c>
      <c r="G144" s="502" t="str">
        <f>IF(Standings!$A143&gt;5,"",Standings!$A143)</f>
        <v/>
      </c>
    </row>
    <row r="145" spans="1:7" x14ac:dyDescent="0.2">
      <c r="A145" s="335" t="str">
        <f>IF(ISNUMBER(Standings!$A144),Standings!$C144,"")</f>
        <v/>
      </c>
      <c r="B145" s="336" t="str">
        <f>IF(ISNUMBER($A145),VLOOKUP($A145,Methuselahs!$A$7:$E$206,5,FALSE),"")</f>
        <v/>
      </c>
      <c r="C145" s="514" t="str">
        <f>Standings!$D144</f>
        <v/>
      </c>
      <c r="D145" s="520" t="str">
        <f>IF(ISNUMBER($A145),VLOOKUP($A145,Methuselahs!$A$7:$F$206,COLUMN(Methuselahs!$F$7),FALSE),"")</f>
        <v/>
      </c>
      <c r="E145" s="517" t="str">
        <f>IF(ISNUMBER($A145),Standings!$E144,"")</f>
        <v/>
      </c>
      <c r="F145" s="337" t="str">
        <f>IF(ISNUMBER($A145),Standings!$F144+Standings!$G144,"")</f>
        <v/>
      </c>
      <c r="G145" s="502" t="str">
        <f>IF(Standings!$A144&gt;5,"",Standings!$A144)</f>
        <v/>
      </c>
    </row>
    <row r="146" spans="1:7" x14ac:dyDescent="0.2">
      <c r="A146" s="335" t="str">
        <f>IF(ISNUMBER(Standings!$A145),Standings!$C145,"")</f>
        <v/>
      </c>
      <c r="B146" s="336" t="str">
        <f>IF(ISNUMBER($A146),VLOOKUP($A146,Methuselahs!$A$7:$E$206,5,FALSE),"")</f>
        <v/>
      </c>
      <c r="C146" s="514" t="str">
        <f>Standings!$D145</f>
        <v/>
      </c>
      <c r="D146" s="520" t="str">
        <f>IF(ISNUMBER($A146),VLOOKUP($A146,Methuselahs!$A$7:$F$206,COLUMN(Methuselahs!$F$7),FALSE),"")</f>
        <v/>
      </c>
      <c r="E146" s="517" t="str">
        <f>IF(ISNUMBER($A146),Standings!$E145,"")</f>
        <v/>
      </c>
      <c r="F146" s="337" t="str">
        <f>IF(ISNUMBER($A146),Standings!$F145+Standings!$G145,"")</f>
        <v/>
      </c>
      <c r="G146" s="502" t="str">
        <f>IF(Standings!$A145&gt;5,"",Standings!$A145)</f>
        <v/>
      </c>
    </row>
    <row r="147" spans="1:7" x14ac:dyDescent="0.2">
      <c r="A147" s="335" t="str">
        <f>IF(ISNUMBER(Standings!$A146),Standings!$C146,"")</f>
        <v/>
      </c>
      <c r="B147" s="336" t="str">
        <f>IF(ISNUMBER($A147),VLOOKUP($A147,Methuselahs!$A$7:$E$206,5,FALSE),"")</f>
        <v/>
      </c>
      <c r="C147" s="514" t="str">
        <f>Standings!$D146</f>
        <v/>
      </c>
      <c r="D147" s="520" t="str">
        <f>IF(ISNUMBER($A147),VLOOKUP($A147,Methuselahs!$A$7:$F$206,COLUMN(Methuselahs!$F$7),FALSE),"")</f>
        <v/>
      </c>
      <c r="E147" s="517" t="str">
        <f>IF(ISNUMBER($A147),Standings!$E146,"")</f>
        <v/>
      </c>
      <c r="F147" s="337" t="str">
        <f>IF(ISNUMBER($A147),Standings!$F146+Standings!$G146,"")</f>
        <v/>
      </c>
      <c r="G147" s="502" t="str">
        <f>IF(Standings!$A146&gt;5,"",Standings!$A146)</f>
        <v/>
      </c>
    </row>
    <row r="148" spans="1:7" x14ac:dyDescent="0.2">
      <c r="A148" s="335" t="str">
        <f>IF(ISNUMBER(Standings!$A147),Standings!$C147,"")</f>
        <v/>
      </c>
      <c r="B148" s="336" t="str">
        <f>IF(ISNUMBER($A148),VLOOKUP($A148,Methuselahs!$A$7:$E$206,5,FALSE),"")</f>
        <v/>
      </c>
      <c r="C148" s="514" t="str">
        <f>Standings!$D147</f>
        <v/>
      </c>
      <c r="D148" s="520" t="str">
        <f>IF(ISNUMBER($A148),VLOOKUP($A148,Methuselahs!$A$7:$F$206,COLUMN(Methuselahs!$F$7),FALSE),"")</f>
        <v/>
      </c>
      <c r="E148" s="517" t="str">
        <f>IF(ISNUMBER($A148),Standings!$E147,"")</f>
        <v/>
      </c>
      <c r="F148" s="337" t="str">
        <f>IF(ISNUMBER($A148),Standings!$F147+Standings!$G147,"")</f>
        <v/>
      </c>
      <c r="G148" s="502" t="str">
        <f>IF(Standings!$A147&gt;5,"",Standings!$A147)</f>
        <v/>
      </c>
    </row>
    <row r="149" spans="1:7" x14ac:dyDescent="0.2">
      <c r="A149" s="335" t="str">
        <f>IF(ISNUMBER(Standings!$A148),Standings!$C148,"")</f>
        <v/>
      </c>
      <c r="B149" s="336" t="str">
        <f>IF(ISNUMBER($A149),VLOOKUP($A149,Methuselahs!$A$7:$E$206,5,FALSE),"")</f>
        <v/>
      </c>
      <c r="C149" s="514" t="str">
        <f>Standings!$D148</f>
        <v/>
      </c>
      <c r="D149" s="520" t="str">
        <f>IF(ISNUMBER($A149),VLOOKUP($A149,Methuselahs!$A$7:$F$206,COLUMN(Methuselahs!$F$7),FALSE),"")</f>
        <v/>
      </c>
      <c r="E149" s="517" t="str">
        <f>IF(ISNUMBER($A149),Standings!$E148,"")</f>
        <v/>
      </c>
      <c r="F149" s="337" t="str">
        <f>IF(ISNUMBER($A149),Standings!$F148+Standings!$G148,"")</f>
        <v/>
      </c>
      <c r="G149" s="502" t="str">
        <f>IF(Standings!$A148&gt;5,"",Standings!$A148)</f>
        <v/>
      </c>
    </row>
    <row r="150" spans="1:7" x14ac:dyDescent="0.2">
      <c r="A150" s="335" t="str">
        <f>IF(ISNUMBER(Standings!$A149),Standings!$C149,"")</f>
        <v/>
      </c>
      <c r="B150" s="336" t="str">
        <f>IF(ISNUMBER($A150),VLOOKUP($A150,Methuselahs!$A$7:$E$206,5,FALSE),"")</f>
        <v/>
      </c>
      <c r="C150" s="514" t="str">
        <f>Standings!$D149</f>
        <v/>
      </c>
      <c r="D150" s="520" t="str">
        <f>IF(ISNUMBER($A150),VLOOKUP($A150,Methuselahs!$A$7:$F$206,COLUMN(Methuselahs!$F$7),FALSE),"")</f>
        <v/>
      </c>
      <c r="E150" s="517" t="str">
        <f>IF(ISNUMBER($A150),Standings!$E149,"")</f>
        <v/>
      </c>
      <c r="F150" s="337" t="str">
        <f>IF(ISNUMBER($A150),Standings!$F149+Standings!$G149,"")</f>
        <v/>
      </c>
      <c r="G150" s="502" t="str">
        <f>IF(Standings!$A149&gt;5,"",Standings!$A149)</f>
        <v/>
      </c>
    </row>
    <row r="151" spans="1:7" x14ac:dyDescent="0.2">
      <c r="A151" s="335" t="str">
        <f>IF(ISNUMBER(Standings!$A150),Standings!$C150,"")</f>
        <v/>
      </c>
      <c r="B151" s="336" t="str">
        <f>IF(ISNUMBER($A151),VLOOKUP($A151,Methuselahs!$A$7:$E$206,5,FALSE),"")</f>
        <v/>
      </c>
      <c r="C151" s="514" t="str">
        <f>Standings!$D150</f>
        <v/>
      </c>
      <c r="D151" s="520" t="str">
        <f>IF(ISNUMBER($A151),VLOOKUP($A151,Methuselahs!$A$7:$F$206,COLUMN(Methuselahs!$F$7),FALSE),"")</f>
        <v/>
      </c>
      <c r="E151" s="517" t="str">
        <f>IF(ISNUMBER($A151),Standings!$E150,"")</f>
        <v/>
      </c>
      <c r="F151" s="337" t="str">
        <f>IF(ISNUMBER($A151),Standings!$F150+Standings!$G150,"")</f>
        <v/>
      </c>
      <c r="G151" s="502" t="str">
        <f>IF(Standings!$A150&gt;5,"",Standings!$A150)</f>
        <v/>
      </c>
    </row>
    <row r="152" spans="1:7" x14ac:dyDescent="0.2">
      <c r="A152" s="335" t="str">
        <f>IF(ISNUMBER(Standings!$A151),Standings!$C151,"")</f>
        <v/>
      </c>
      <c r="B152" s="336" t="str">
        <f>IF(ISNUMBER($A152),VLOOKUP($A152,Methuselahs!$A$7:$E$206,5,FALSE),"")</f>
        <v/>
      </c>
      <c r="C152" s="514" t="str">
        <f>Standings!$D151</f>
        <v/>
      </c>
      <c r="D152" s="520" t="str">
        <f>IF(ISNUMBER($A152),VLOOKUP($A152,Methuselahs!$A$7:$F$206,COLUMN(Methuselahs!$F$7),FALSE),"")</f>
        <v/>
      </c>
      <c r="E152" s="517" t="str">
        <f>IF(ISNUMBER($A152),Standings!$E151,"")</f>
        <v/>
      </c>
      <c r="F152" s="337" t="str">
        <f>IF(ISNUMBER($A152),Standings!$F151+Standings!$G151,"")</f>
        <v/>
      </c>
      <c r="G152" s="502" t="str">
        <f>IF(Standings!$A151&gt;5,"",Standings!$A151)</f>
        <v/>
      </c>
    </row>
    <row r="153" spans="1:7" x14ac:dyDescent="0.2">
      <c r="A153" s="335" t="str">
        <f>IF(ISNUMBER(Standings!$A152),Standings!$C152,"")</f>
        <v/>
      </c>
      <c r="B153" s="336" t="str">
        <f>IF(ISNUMBER($A153),VLOOKUP($A153,Methuselahs!$A$7:$E$206,5,FALSE),"")</f>
        <v/>
      </c>
      <c r="C153" s="514" t="str">
        <f>Standings!$D152</f>
        <v/>
      </c>
      <c r="D153" s="520" t="str">
        <f>IF(ISNUMBER($A153),VLOOKUP($A153,Methuselahs!$A$7:$F$206,COLUMN(Methuselahs!$F$7),FALSE),"")</f>
        <v/>
      </c>
      <c r="E153" s="517" t="str">
        <f>IF(ISNUMBER($A153),Standings!$E152,"")</f>
        <v/>
      </c>
      <c r="F153" s="337" t="str">
        <f>IF(ISNUMBER($A153),Standings!$F152+Standings!$G152,"")</f>
        <v/>
      </c>
      <c r="G153" s="502" t="str">
        <f>IF(Standings!$A152&gt;5,"",Standings!$A152)</f>
        <v/>
      </c>
    </row>
    <row r="154" spans="1:7" x14ac:dyDescent="0.2">
      <c r="A154" s="335" t="str">
        <f>IF(ISNUMBER(Standings!$A153),Standings!$C153,"")</f>
        <v/>
      </c>
      <c r="B154" s="336" t="str">
        <f>IF(ISNUMBER($A154),VLOOKUP($A154,Methuselahs!$A$7:$E$206,5,FALSE),"")</f>
        <v/>
      </c>
      <c r="C154" s="514" t="str">
        <f>Standings!$D153</f>
        <v/>
      </c>
      <c r="D154" s="520" t="str">
        <f>IF(ISNUMBER($A154),VLOOKUP($A154,Methuselahs!$A$7:$F$206,COLUMN(Methuselahs!$F$7),FALSE),"")</f>
        <v/>
      </c>
      <c r="E154" s="517" t="str">
        <f>IF(ISNUMBER($A154),Standings!$E153,"")</f>
        <v/>
      </c>
      <c r="F154" s="337" t="str">
        <f>IF(ISNUMBER($A154),Standings!$F153+Standings!$G153,"")</f>
        <v/>
      </c>
      <c r="G154" s="502" t="str">
        <f>IF(Standings!$A153&gt;5,"",Standings!$A153)</f>
        <v/>
      </c>
    </row>
    <row r="155" spans="1:7" x14ac:dyDescent="0.2">
      <c r="A155" s="335" t="str">
        <f>IF(ISNUMBER(Standings!$A154),Standings!$C154,"")</f>
        <v/>
      </c>
      <c r="B155" s="336" t="str">
        <f>IF(ISNUMBER($A155),VLOOKUP($A155,Methuselahs!$A$7:$E$206,5,FALSE),"")</f>
        <v/>
      </c>
      <c r="C155" s="514" t="str">
        <f>Standings!$D154</f>
        <v/>
      </c>
      <c r="D155" s="520" t="str">
        <f>IF(ISNUMBER($A155),VLOOKUP($A155,Methuselahs!$A$7:$F$206,COLUMN(Methuselahs!$F$7),FALSE),"")</f>
        <v/>
      </c>
      <c r="E155" s="517" t="str">
        <f>IF(ISNUMBER($A155),Standings!$E154,"")</f>
        <v/>
      </c>
      <c r="F155" s="337" t="str">
        <f>IF(ISNUMBER($A155),Standings!$F154+Standings!$G154,"")</f>
        <v/>
      </c>
      <c r="G155" s="502" t="str">
        <f>IF(Standings!$A154&gt;5,"",Standings!$A154)</f>
        <v/>
      </c>
    </row>
    <row r="156" spans="1:7" x14ac:dyDescent="0.2">
      <c r="A156" s="335" t="str">
        <f>IF(ISNUMBER(Standings!$A155),Standings!$C155,"")</f>
        <v/>
      </c>
      <c r="B156" s="336" t="str">
        <f>IF(ISNUMBER($A156),VLOOKUP($A156,Methuselahs!$A$7:$E$206,5,FALSE),"")</f>
        <v/>
      </c>
      <c r="C156" s="514" t="str">
        <f>Standings!$D155</f>
        <v/>
      </c>
      <c r="D156" s="520" t="str">
        <f>IF(ISNUMBER($A156),VLOOKUP($A156,Methuselahs!$A$7:$F$206,COLUMN(Methuselahs!$F$7),FALSE),"")</f>
        <v/>
      </c>
      <c r="E156" s="517" t="str">
        <f>IF(ISNUMBER($A156),Standings!$E155,"")</f>
        <v/>
      </c>
      <c r="F156" s="337" t="str">
        <f>IF(ISNUMBER($A156),Standings!$F155+Standings!$G155,"")</f>
        <v/>
      </c>
      <c r="G156" s="502" t="str">
        <f>IF(Standings!$A155&gt;5,"",Standings!$A155)</f>
        <v/>
      </c>
    </row>
    <row r="157" spans="1:7" x14ac:dyDescent="0.2">
      <c r="A157" s="335" t="str">
        <f>IF(ISNUMBER(Standings!$A156),Standings!$C156,"")</f>
        <v/>
      </c>
      <c r="B157" s="336" t="str">
        <f>IF(ISNUMBER($A157),VLOOKUP($A157,Methuselahs!$A$7:$E$206,5,FALSE),"")</f>
        <v/>
      </c>
      <c r="C157" s="514" t="str">
        <f>Standings!$D156</f>
        <v/>
      </c>
      <c r="D157" s="520" t="str">
        <f>IF(ISNUMBER($A157),VLOOKUP($A157,Methuselahs!$A$7:$F$206,COLUMN(Methuselahs!$F$7),FALSE),"")</f>
        <v/>
      </c>
      <c r="E157" s="517" t="str">
        <f>IF(ISNUMBER($A157),Standings!$E156,"")</f>
        <v/>
      </c>
      <c r="F157" s="337" t="str">
        <f>IF(ISNUMBER($A157),Standings!$F156+Standings!$G156,"")</f>
        <v/>
      </c>
      <c r="G157" s="502" t="str">
        <f>IF(Standings!$A156&gt;5,"",Standings!$A156)</f>
        <v/>
      </c>
    </row>
    <row r="158" spans="1:7" x14ac:dyDescent="0.2">
      <c r="A158" s="335" t="str">
        <f>IF(ISNUMBER(Standings!$A157),Standings!$C157,"")</f>
        <v/>
      </c>
      <c r="B158" s="336" t="str">
        <f>IF(ISNUMBER($A158),VLOOKUP($A158,Methuselahs!$A$7:$E$206,5,FALSE),"")</f>
        <v/>
      </c>
      <c r="C158" s="514" t="str">
        <f>Standings!$D157</f>
        <v/>
      </c>
      <c r="D158" s="520" t="str">
        <f>IF(ISNUMBER($A158),VLOOKUP($A158,Methuselahs!$A$7:$F$206,COLUMN(Methuselahs!$F$7),FALSE),"")</f>
        <v/>
      </c>
      <c r="E158" s="517" t="str">
        <f>IF(ISNUMBER($A158),Standings!$E157,"")</f>
        <v/>
      </c>
      <c r="F158" s="337" t="str">
        <f>IF(ISNUMBER($A158),Standings!$F157+Standings!$G157,"")</f>
        <v/>
      </c>
      <c r="G158" s="502" t="str">
        <f>IF(Standings!$A157&gt;5,"",Standings!$A157)</f>
        <v/>
      </c>
    </row>
    <row r="159" spans="1:7" x14ac:dyDescent="0.2">
      <c r="A159" s="335" t="str">
        <f>IF(ISNUMBER(Standings!$A158),Standings!$C158,"")</f>
        <v/>
      </c>
      <c r="B159" s="336" t="str">
        <f>IF(ISNUMBER($A159),VLOOKUP($A159,Methuselahs!$A$7:$E$206,5,FALSE),"")</f>
        <v/>
      </c>
      <c r="C159" s="514" t="str">
        <f>Standings!$D158</f>
        <v/>
      </c>
      <c r="D159" s="520" t="str">
        <f>IF(ISNUMBER($A159),VLOOKUP($A159,Methuselahs!$A$7:$F$206,COLUMN(Methuselahs!$F$7),FALSE),"")</f>
        <v/>
      </c>
      <c r="E159" s="517" t="str">
        <f>IF(ISNUMBER($A159),Standings!$E158,"")</f>
        <v/>
      </c>
      <c r="F159" s="337" t="str">
        <f>IF(ISNUMBER($A159),Standings!$F158+Standings!$G158,"")</f>
        <v/>
      </c>
      <c r="G159" s="502" t="str">
        <f>IF(Standings!$A158&gt;5,"",Standings!$A158)</f>
        <v/>
      </c>
    </row>
    <row r="160" spans="1:7" x14ac:dyDescent="0.2">
      <c r="A160" s="335" t="str">
        <f>IF(ISNUMBER(Standings!$A159),Standings!$C159,"")</f>
        <v/>
      </c>
      <c r="B160" s="336" t="str">
        <f>IF(ISNUMBER($A160),VLOOKUP($A160,Methuselahs!$A$7:$E$206,5,FALSE),"")</f>
        <v/>
      </c>
      <c r="C160" s="514" t="str">
        <f>Standings!$D159</f>
        <v/>
      </c>
      <c r="D160" s="520" t="str">
        <f>IF(ISNUMBER($A160),VLOOKUP($A160,Methuselahs!$A$7:$F$206,COLUMN(Methuselahs!$F$7),FALSE),"")</f>
        <v/>
      </c>
      <c r="E160" s="517" t="str">
        <f>IF(ISNUMBER($A160),Standings!$E159,"")</f>
        <v/>
      </c>
      <c r="F160" s="337" t="str">
        <f>IF(ISNUMBER($A160),Standings!$F159+Standings!$G159,"")</f>
        <v/>
      </c>
      <c r="G160" s="502" t="str">
        <f>IF(Standings!$A159&gt;5,"",Standings!$A159)</f>
        <v/>
      </c>
    </row>
    <row r="161" spans="1:7" x14ac:dyDescent="0.2">
      <c r="A161" s="335" t="str">
        <f>IF(ISNUMBER(Standings!$A160),Standings!$C160,"")</f>
        <v/>
      </c>
      <c r="B161" s="336" t="str">
        <f>IF(ISNUMBER($A161),VLOOKUP($A161,Methuselahs!$A$7:$E$206,5,FALSE),"")</f>
        <v/>
      </c>
      <c r="C161" s="514" t="str">
        <f>Standings!$D160</f>
        <v/>
      </c>
      <c r="D161" s="520" t="str">
        <f>IF(ISNUMBER($A161),VLOOKUP($A161,Methuselahs!$A$7:$F$206,COLUMN(Methuselahs!$F$7),FALSE),"")</f>
        <v/>
      </c>
      <c r="E161" s="517" t="str">
        <f>IF(ISNUMBER($A161),Standings!$E160,"")</f>
        <v/>
      </c>
      <c r="F161" s="337" t="str">
        <f>IF(ISNUMBER($A161),Standings!$F160+Standings!$G160,"")</f>
        <v/>
      </c>
      <c r="G161" s="502" t="str">
        <f>IF(Standings!$A160&gt;5,"",Standings!$A160)</f>
        <v/>
      </c>
    </row>
    <row r="162" spans="1:7" x14ac:dyDescent="0.2">
      <c r="A162" s="335" t="str">
        <f>IF(ISNUMBER(Standings!$A161),Standings!$C161,"")</f>
        <v/>
      </c>
      <c r="B162" s="336" t="str">
        <f>IF(ISNUMBER($A162),VLOOKUP($A162,Methuselahs!$A$7:$E$206,5,FALSE),"")</f>
        <v/>
      </c>
      <c r="C162" s="514" t="str">
        <f>Standings!$D161</f>
        <v/>
      </c>
      <c r="D162" s="520" t="str">
        <f>IF(ISNUMBER($A162),VLOOKUP($A162,Methuselahs!$A$7:$F$206,COLUMN(Methuselahs!$F$7),FALSE),"")</f>
        <v/>
      </c>
      <c r="E162" s="517" t="str">
        <f>IF(ISNUMBER($A162),Standings!$E161,"")</f>
        <v/>
      </c>
      <c r="F162" s="337" t="str">
        <f>IF(ISNUMBER($A162),Standings!$F161+Standings!$G161,"")</f>
        <v/>
      </c>
      <c r="G162" s="502" t="str">
        <f>IF(Standings!$A161&gt;5,"",Standings!$A161)</f>
        <v/>
      </c>
    </row>
    <row r="163" spans="1:7" x14ac:dyDescent="0.2">
      <c r="A163" s="335" t="str">
        <f>IF(ISNUMBER(Standings!$A162),Standings!$C162,"")</f>
        <v/>
      </c>
      <c r="B163" s="336" t="str">
        <f>IF(ISNUMBER($A163),VLOOKUP($A163,Methuselahs!$A$7:$E$206,5,FALSE),"")</f>
        <v/>
      </c>
      <c r="C163" s="514" t="str">
        <f>Standings!$D162</f>
        <v/>
      </c>
      <c r="D163" s="520" t="str">
        <f>IF(ISNUMBER($A163),VLOOKUP($A163,Methuselahs!$A$7:$F$206,COLUMN(Methuselahs!$F$7),FALSE),"")</f>
        <v/>
      </c>
      <c r="E163" s="517" t="str">
        <f>IF(ISNUMBER($A163),Standings!$E162,"")</f>
        <v/>
      </c>
      <c r="F163" s="337" t="str">
        <f>IF(ISNUMBER($A163),Standings!$F162+Standings!$G162,"")</f>
        <v/>
      </c>
      <c r="G163" s="502" t="str">
        <f>IF(Standings!$A162&gt;5,"",Standings!$A162)</f>
        <v/>
      </c>
    </row>
    <row r="164" spans="1:7" x14ac:dyDescent="0.2">
      <c r="A164" s="335" t="str">
        <f>IF(ISNUMBER(Standings!$A163),Standings!$C163,"")</f>
        <v/>
      </c>
      <c r="B164" s="336" t="str">
        <f>IF(ISNUMBER($A164),VLOOKUP($A164,Methuselahs!$A$7:$E$206,5,FALSE),"")</f>
        <v/>
      </c>
      <c r="C164" s="514" t="str">
        <f>Standings!$D163</f>
        <v/>
      </c>
      <c r="D164" s="520" t="str">
        <f>IF(ISNUMBER($A164),VLOOKUP($A164,Methuselahs!$A$7:$F$206,COLUMN(Methuselahs!$F$7),FALSE),"")</f>
        <v/>
      </c>
      <c r="E164" s="517" t="str">
        <f>IF(ISNUMBER($A164),Standings!$E163,"")</f>
        <v/>
      </c>
      <c r="F164" s="337" t="str">
        <f>IF(ISNUMBER($A164),Standings!$F163+Standings!$G163,"")</f>
        <v/>
      </c>
      <c r="G164" s="502" t="str">
        <f>IF(Standings!$A163&gt;5,"",Standings!$A163)</f>
        <v/>
      </c>
    </row>
    <row r="165" spans="1:7" x14ac:dyDescent="0.2">
      <c r="A165" s="335" t="str">
        <f>IF(ISNUMBER(Standings!$A164),Standings!$C164,"")</f>
        <v/>
      </c>
      <c r="B165" s="336" t="str">
        <f>IF(ISNUMBER($A165),VLOOKUP($A165,Methuselahs!$A$7:$E$206,5,FALSE),"")</f>
        <v/>
      </c>
      <c r="C165" s="514" t="str">
        <f>Standings!$D164</f>
        <v/>
      </c>
      <c r="D165" s="520" t="str">
        <f>IF(ISNUMBER($A165),VLOOKUP($A165,Methuselahs!$A$7:$F$206,COLUMN(Methuselahs!$F$7),FALSE),"")</f>
        <v/>
      </c>
      <c r="E165" s="517" t="str">
        <f>IF(ISNUMBER($A165),Standings!$E164,"")</f>
        <v/>
      </c>
      <c r="F165" s="337" t="str">
        <f>IF(ISNUMBER($A165),Standings!$F164+Standings!$G164,"")</f>
        <v/>
      </c>
      <c r="G165" s="502" t="str">
        <f>IF(Standings!$A164&gt;5,"",Standings!$A164)</f>
        <v/>
      </c>
    </row>
    <row r="166" spans="1:7" x14ac:dyDescent="0.2">
      <c r="A166" s="335" t="str">
        <f>IF(ISNUMBER(Standings!$A165),Standings!$C165,"")</f>
        <v/>
      </c>
      <c r="B166" s="336" t="str">
        <f>IF(ISNUMBER($A166),VLOOKUP($A166,Methuselahs!$A$7:$E$206,5,FALSE),"")</f>
        <v/>
      </c>
      <c r="C166" s="514" t="str">
        <f>Standings!$D165</f>
        <v/>
      </c>
      <c r="D166" s="520" t="str">
        <f>IF(ISNUMBER($A166),VLOOKUP($A166,Methuselahs!$A$7:$F$206,COLUMN(Methuselahs!$F$7),FALSE),"")</f>
        <v/>
      </c>
      <c r="E166" s="517" t="str">
        <f>IF(ISNUMBER($A166),Standings!$E165,"")</f>
        <v/>
      </c>
      <c r="F166" s="337" t="str">
        <f>IF(ISNUMBER($A166),Standings!$F165+Standings!$G165,"")</f>
        <v/>
      </c>
      <c r="G166" s="502" t="str">
        <f>IF(Standings!$A165&gt;5,"",Standings!$A165)</f>
        <v/>
      </c>
    </row>
    <row r="167" spans="1:7" x14ac:dyDescent="0.2">
      <c r="A167" s="335" t="str">
        <f>IF(ISNUMBER(Standings!$A166),Standings!$C166,"")</f>
        <v/>
      </c>
      <c r="B167" s="336" t="str">
        <f>IF(ISNUMBER($A167),VLOOKUP($A167,Methuselahs!$A$7:$E$206,5,FALSE),"")</f>
        <v/>
      </c>
      <c r="C167" s="514" t="str">
        <f>Standings!$D166</f>
        <v/>
      </c>
      <c r="D167" s="520" t="str">
        <f>IF(ISNUMBER($A167),VLOOKUP($A167,Methuselahs!$A$7:$F$206,COLUMN(Methuselahs!$F$7),FALSE),"")</f>
        <v/>
      </c>
      <c r="E167" s="517" t="str">
        <f>IF(ISNUMBER($A167),Standings!$E166,"")</f>
        <v/>
      </c>
      <c r="F167" s="337" t="str">
        <f>IF(ISNUMBER($A167),Standings!$F166+Standings!$G166,"")</f>
        <v/>
      </c>
      <c r="G167" s="502" t="str">
        <f>IF(Standings!$A166&gt;5,"",Standings!$A166)</f>
        <v/>
      </c>
    </row>
    <row r="168" spans="1:7" x14ac:dyDescent="0.2">
      <c r="A168" s="335" t="str">
        <f>IF(ISNUMBER(Standings!$A167),Standings!$C167,"")</f>
        <v/>
      </c>
      <c r="B168" s="336" t="str">
        <f>IF(ISNUMBER($A168),VLOOKUP($A168,Methuselahs!$A$7:$E$206,5,FALSE),"")</f>
        <v/>
      </c>
      <c r="C168" s="514" t="str">
        <f>Standings!$D167</f>
        <v/>
      </c>
      <c r="D168" s="520" t="str">
        <f>IF(ISNUMBER($A168),VLOOKUP($A168,Methuselahs!$A$7:$F$206,COLUMN(Methuselahs!$F$7),FALSE),"")</f>
        <v/>
      </c>
      <c r="E168" s="517" t="str">
        <f>IF(ISNUMBER($A168),Standings!$E167,"")</f>
        <v/>
      </c>
      <c r="F168" s="337" t="str">
        <f>IF(ISNUMBER($A168),Standings!$F167+Standings!$G167,"")</f>
        <v/>
      </c>
      <c r="G168" s="502" t="str">
        <f>IF(Standings!$A167&gt;5,"",Standings!$A167)</f>
        <v/>
      </c>
    </row>
    <row r="169" spans="1:7" x14ac:dyDescent="0.2">
      <c r="A169" s="335" t="str">
        <f>IF(ISNUMBER(Standings!$A168),Standings!$C168,"")</f>
        <v/>
      </c>
      <c r="B169" s="336" t="str">
        <f>IF(ISNUMBER($A169),VLOOKUP($A169,Methuselahs!$A$7:$E$206,5,FALSE),"")</f>
        <v/>
      </c>
      <c r="C169" s="514" t="str">
        <f>Standings!$D168</f>
        <v/>
      </c>
      <c r="D169" s="520" t="str">
        <f>IF(ISNUMBER($A169),VLOOKUP($A169,Methuselahs!$A$7:$F$206,COLUMN(Methuselahs!$F$7),FALSE),"")</f>
        <v/>
      </c>
      <c r="E169" s="517" t="str">
        <f>IF(ISNUMBER($A169),Standings!$E168,"")</f>
        <v/>
      </c>
      <c r="F169" s="337" t="str">
        <f>IF(ISNUMBER($A169),Standings!$F168+Standings!$G168,"")</f>
        <v/>
      </c>
      <c r="G169" s="502" t="str">
        <f>IF(Standings!$A168&gt;5,"",Standings!$A168)</f>
        <v/>
      </c>
    </row>
    <row r="170" spans="1:7" x14ac:dyDescent="0.2">
      <c r="A170" s="335" t="str">
        <f>IF(ISNUMBER(Standings!$A169),Standings!$C169,"")</f>
        <v/>
      </c>
      <c r="B170" s="336" t="str">
        <f>IF(ISNUMBER($A170),VLOOKUP($A170,Methuselahs!$A$7:$E$206,5,FALSE),"")</f>
        <v/>
      </c>
      <c r="C170" s="514" t="str">
        <f>Standings!$D169</f>
        <v/>
      </c>
      <c r="D170" s="520" t="str">
        <f>IF(ISNUMBER($A170),VLOOKUP($A170,Methuselahs!$A$7:$F$206,COLUMN(Methuselahs!$F$7),FALSE),"")</f>
        <v/>
      </c>
      <c r="E170" s="517" t="str">
        <f>IF(ISNUMBER($A170),Standings!$E169,"")</f>
        <v/>
      </c>
      <c r="F170" s="337" t="str">
        <f>IF(ISNUMBER($A170),Standings!$F169+Standings!$G169,"")</f>
        <v/>
      </c>
      <c r="G170" s="502" t="str">
        <f>IF(Standings!$A169&gt;5,"",Standings!$A169)</f>
        <v/>
      </c>
    </row>
    <row r="171" spans="1:7" x14ac:dyDescent="0.2">
      <c r="A171" s="335" t="str">
        <f>IF(ISNUMBER(Standings!$A170),Standings!$C170,"")</f>
        <v/>
      </c>
      <c r="B171" s="336" t="str">
        <f>IF(ISNUMBER($A171),VLOOKUP($A171,Methuselahs!$A$7:$E$206,5,FALSE),"")</f>
        <v/>
      </c>
      <c r="C171" s="514" t="str">
        <f>Standings!$D170</f>
        <v/>
      </c>
      <c r="D171" s="520" t="str">
        <f>IF(ISNUMBER($A171),VLOOKUP($A171,Methuselahs!$A$7:$F$206,COLUMN(Methuselahs!$F$7),FALSE),"")</f>
        <v/>
      </c>
      <c r="E171" s="517" t="str">
        <f>IF(ISNUMBER($A171),Standings!$E170,"")</f>
        <v/>
      </c>
      <c r="F171" s="337" t="str">
        <f>IF(ISNUMBER($A171),Standings!$F170+Standings!$G170,"")</f>
        <v/>
      </c>
      <c r="G171" s="502" t="str">
        <f>IF(Standings!$A170&gt;5,"",Standings!$A170)</f>
        <v/>
      </c>
    </row>
    <row r="172" spans="1:7" x14ac:dyDescent="0.2">
      <c r="A172" s="335" t="str">
        <f>IF(ISNUMBER(Standings!$A171),Standings!$C171,"")</f>
        <v/>
      </c>
      <c r="B172" s="336" t="str">
        <f>IF(ISNUMBER($A172),VLOOKUP($A172,Methuselahs!$A$7:$E$206,5,FALSE),"")</f>
        <v/>
      </c>
      <c r="C172" s="514" t="str">
        <f>Standings!$D171</f>
        <v/>
      </c>
      <c r="D172" s="520" t="str">
        <f>IF(ISNUMBER($A172),VLOOKUP($A172,Methuselahs!$A$7:$F$206,COLUMN(Methuselahs!$F$7),FALSE),"")</f>
        <v/>
      </c>
      <c r="E172" s="517" t="str">
        <f>IF(ISNUMBER($A172),Standings!$E171,"")</f>
        <v/>
      </c>
      <c r="F172" s="337" t="str">
        <f>IF(ISNUMBER($A172),Standings!$F171+Standings!$G171,"")</f>
        <v/>
      </c>
      <c r="G172" s="502" t="str">
        <f>IF(Standings!$A171&gt;5,"",Standings!$A171)</f>
        <v/>
      </c>
    </row>
    <row r="173" spans="1:7" x14ac:dyDescent="0.2">
      <c r="A173" s="335" t="str">
        <f>IF(ISNUMBER(Standings!$A172),Standings!$C172,"")</f>
        <v/>
      </c>
      <c r="B173" s="336" t="str">
        <f>IF(ISNUMBER($A173),VLOOKUP($A173,Methuselahs!$A$7:$E$206,5,FALSE),"")</f>
        <v/>
      </c>
      <c r="C173" s="514" t="str">
        <f>Standings!$D172</f>
        <v/>
      </c>
      <c r="D173" s="520" t="str">
        <f>IF(ISNUMBER($A173),VLOOKUP($A173,Methuselahs!$A$7:$F$206,COLUMN(Methuselahs!$F$7),FALSE),"")</f>
        <v/>
      </c>
      <c r="E173" s="517" t="str">
        <f>IF(ISNUMBER($A173),Standings!$E172,"")</f>
        <v/>
      </c>
      <c r="F173" s="337" t="str">
        <f>IF(ISNUMBER($A173),Standings!$F172+Standings!$G172,"")</f>
        <v/>
      </c>
      <c r="G173" s="502" t="str">
        <f>IF(Standings!$A172&gt;5,"",Standings!$A172)</f>
        <v/>
      </c>
    </row>
    <row r="174" spans="1:7" x14ac:dyDescent="0.2">
      <c r="A174" s="335" t="str">
        <f>IF(ISNUMBER(Standings!$A173),Standings!$C173,"")</f>
        <v/>
      </c>
      <c r="B174" s="336" t="str">
        <f>IF(ISNUMBER($A174),VLOOKUP($A174,Methuselahs!$A$7:$E$206,5,FALSE),"")</f>
        <v/>
      </c>
      <c r="C174" s="514" t="str">
        <f>Standings!$D173</f>
        <v/>
      </c>
      <c r="D174" s="520" t="str">
        <f>IF(ISNUMBER($A174),VLOOKUP($A174,Methuselahs!$A$7:$F$206,COLUMN(Methuselahs!$F$7),FALSE),"")</f>
        <v/>
      </c>
      <c r="E174" s="517" t="str">
        <f>IF(ISNUMBER($A174),Standings!$E173,"")</f>
        <v/>
      </c>
      <c r="F174" s="337" t="str">
        <f>IF(ISNUMBER($A174),Standings!$F173+Standings!$G173,"")</f>
        <v/>
      </c>
      <c r="G174" s="502" t="str">
        <f>IF(Standings!$A173&gt;5,"",Standings!$A173)</f>
        <v/>
      </c>
    </row>
    <row r="175" spans="1:7" x14ac:dyDescent="0.2">
      <c r="A175" s="335" t="str">
        <f>IF(ISNUMBER(Standings!$A174),Standings!$C174,"")</f>
        <v/>
      </c>
      <c r="B175" s="336" t="str">
        <f>IF(ISNUMBER($A175),VLOOKUP($A175,Methuselahs!$A$7:$E$206,5,FALSE),"")</f>
        <v/>
      </c>
      <c r="C175" s="514" t="str">
        <f>Standings!$D174</f>
        <v/>
      </c>
      <c r="D175" s="520" t="str">
        <f>IF(ISNUMBER($A175),VLOOKUP($A175,Methuselahs!$A$7:$F$206,COLUMN(Methuselahs!$F$7),FALSE),"")</f>
        <v/>
      </c>
      <c r="E175" s="517" t="str">
        <f>IF(ISNUMBER($A175),Standings!$E174,"")</f>
        <v/>
      </c>
      <c r="F175" s="337" t="str">
        <f>IF(ISNUMBER($A175),Standings!$F174+Standings!$G174,"")</f>
        <v/>
      </c>
      <c r="G175" s="502" t="str">
        <f>IF(Standings!$A174&gt;5,"",Standings!$A174)</f>
        <v/>
      </c>
    </row>
    <row r="176" spans="1:7" x14ac:dyDescent="0.2">
      <c r="A176" s="335" t="str">
        <f>IF(ISNUMBER(Standings!$A175),Standings!$C175,"")</f>
        <v/>
      </c>
      <c r="B176" s="336" t="str">
        <f>IF(ISNUMBER($A176),VLOOKUP($A176,Methuselahs!$A$7:$E$206,5,FALSE),"")</f>
        <v/>
      </c>
      <c r="C176" s="514" t="str">
        <f>Standings!$D175</f>
        <v/>
      </c>
      <c r="D176" s="520" t="str">
        <f>IF(ISNUMBER($A176),VLOOKUP($A176,Methuselahs!$A$7:$F$206,COLUMN(Methuselahs!$F$7),FALSE),"")</f>
        <v/>
      </c>
      <c r="E176" s="517" t="str">
        <f>IF(ISNUMBER($A176),Standings!$E175,"")</f>
        <v/>
      </c>
      <c r="F176" s="337" t="str">
        <f>IF(ISNUMBER($A176),Standings!$F175+Standings!$G175,"")</f>
        <v/>
      </c>
      <c r="G176" s="502" t="str">
        <f>IF(Standings!$A175&gt;5,"",Standings!$A175)</f>
        <v/>
      </c>
    </row>
    <row r="177" spans="1:7" x14ac:dyDescent="0.2">
      <c r="A177" s="335" t="str">
        <f>IF(ISNUMBER(Standings!$A176),Standings!$C176,"")</f>
        <v/>
      </c>
      <c r="B177" s="336" t="str">
        <f>IF(ISNUMBER($A177),VLOOKUP($A177,Methuselahs!$A$7:$E$206,5,FALSE),"")</f>
        <v/>
      </c>
      <c r="C177" s="514" t="str">
        <f>Standings!$D176</f>
        <v/>
      </c>
      <c r="D177" s="520" t="str">
        <f>IF(ISNUMBER($A177),VLOOKUP($A177,Methuselahs!$A$7:$F$206,COLUMN(Methuselahs!$F$7),FALSE),"")</f>
        <v/>
      </c>
      <c r="E177" s="517" t="str">
        <f>IF(ISNUMBER($A177),Standings!$E176,"")</f>
        <v/>
      </c>
      <c r="F177" s="337" t="str">
        <f>IF(ISNUMBER($A177),Standings!$F176+Standings!$G176,"")</f>
        <v/>
      </c>
      <c r="G177" s="502" t="str">
        <f>IF(Standings!$A176&gt;5,"",Standings!$A176)</f>
        <v/>
      </c>
    </row>
    <row r="178" spans="1:7" x14ac:dyDescent="0.2">
      <c r="A178" s="335" t="str">
        <f>IF(ISNUMBER(Standings!$A177),Standings!$C177,"")</f>
        <v/>
      </c>
      <c r="B178" s="336" t="str">
        <f>IF(ISNUMBER($A178),VLOOKUP($A178,Methuselahs!$A$7:$E$206,5,FALSE),"")</f>
        <v/>
      </c>
      <c r="C178" s="514" t="str">
        <f>Standings!$D177</f>
        <v/>
      </c>
      <c r="D178" s="520" t="str">
        <f>IF(ISNUMBER($A178),VLOOKUP($A178,Methuselahs!$A$7:$F$206,COLUMN(Methuselahs!$F$7),FALSE),"")</f>
        <v/>
      </c>
      <c r="E178" s="517" t="str">
        <f>IF(ISNUMBER($A178),Standings!$E177,"")</f>
        <v/>
      </c>
      <c r="F178" s="337" t="str">
        <f>IF(ISNUMBER($A178),Standings!$F177+Standings!$G177,"")</f>
        <v/>
      </c>
      <c r="G178" s="502" t="str">
        <f>IF(Standings!$A177&gt;5,"",Standings!$A177)</f>
        <v/>
      </c>
    </row>
    <row r="179" spans="1:7" x14ac:dyDescent="0.2">
      <c r="A179" s="335" t="str">
        <f>IF(ISNUMBER(Standings!$A178),Standings!$C178,"")</f>
        <v/>
      </c>
      <c r="B179" s="336" t="str">
        <f>IF(ISNUMBER($A179),VLOOKUP($A179,Methuselahs!$A$7:$E$206,5,FALSE),"")</f>
        <v/>
      </c>
      <c r="C179" s="514" t="str">
        <f>Standings!$D178</f>
        <v/>
      </c>
      <c r="D179" s="520" t="str">
        <f>IF(ISNUMBER($A179),VLOOKUP($A179,Methuselahs!$A$7:$F$206,COLUMN(Methuselahs!$F$7),FALSE),"")</f>
        <v/>
      </c>
      <c r="E179" s="517" t="str">
        <f>IF(ISNUMBER($A179),Standings!$E178,"")</f>
        <v/>
      </c>
      <c r="F179" s="337" t="str">
        <f>IF(ISNUMBER($A179),Standings!$F178+Standings!$G178,"")</f>
        <v/>
      </c>
      <c r="G179" s="502" t="str">
        <f>IF(Standings!$A178&gt;5,"",Standings!$A178)</f>
        <v/>
      </c>
    </row>
    <row r="180" spans="1:7" x14ac:dyDescent="0.2">
      <c r="A180" s="335" t="str">
        <f>IF(ISNUMBER(Standings!$A179),Standings!$C179,"")</f>
        <v/>
      </c>
      <c r="B180" s="336" t="str">
        <f>IF(ISNUMBER($A180),VLOOKUP($A180,Methuselahs!$A$7:$E$206,5,FALSE),"")</f>
        <v/>
      </c>
      <c r="C180" s="514" t="str">
        <f>Standings!$D179</f>
        <v/>
      </c>
      <c r="D180" s="520" t="str">
        <f>IF(ISNUMBER($A180),VLOOKUP($A180,Methuselahs!$A$7:$F$206,COLUMN(Methuselahs!$F$7),FALSE),"")</f>
        <v/>
      </c>
      <c r="E180" s="517" t="str">
        <f>IF(ISNUMBER($A180),Standings!$E179,"")</f>
        <v/>
      </c>
      <c r="F180" s="337" t="str">
        <f>IF(ISNUMBER($A180),Standings!$F179+Standings!$G179,"")</f>
        <v/>
      </c>
      <c r="G180" s="502" t="str">
        <f>IF(Standings!$A179&gt;5,"",Standings!$A179)</f>
        <v/>
      </c>
    </row>
    <row r="181" spans="1:7" x14ac:dyDescent="0.2">
      <c r="A181" s="335" t="str">
        <f>IF(ISNUMBER(Standings!$A180),Standings!$C180,"")</f>
        <v/>
      </c>
      <c r="B181" s="336" t="str">
        <f>IF(ISNUMBER($A181),VLOOKUP($A181,Methuselahs!$A$7:$E$206,5,FALSE),"")</f>
        <v/>
      </c>
      <c r="C181" s="514" t="str">
        <f>Standings!$D180</f>
        <v/>
      </c>
      <c r="D181" s="520" t="str">
        <f>IF(ISNUMBER($A181),VLOOKUP($A181,Methuselahs!$A$7:$F$206,COLUMN(Methuselahs!$F$7),FALSE),"")</f>
        <v/>
      </c>
      <c r="E181" s="517" t="str">
        <f>IF(ISNUMBER($A181),Standings!$E180,"")</f>
        <v/>
      </c>
      <c r="F181" s="337" t="str">
        <f>IF(ISNUMBER($A181),Standings!$F180+Standings!$G180,"")</f>
        <v/>
      </c>
      <c r="G181" s="502" t="str">
        <f>IF(Standings!$A180&gt;5,"",Standings!$A180)</f>
        <v/>
      </c>
    </row>
    <row r="182" spans="1:7" x14ac:dyDescent="0.2">
      <c r="A182" s="335" t="str">
        <f>IF(ISNUMBER(Standings!$A181),Standings!$C181,"")</f>
        <v/>
      </c>
      <c r="B182" s="336" t="str">
        <f>IF(ISNUMBER($A182),VLOOKUP($A182,Methuselahs!$A$7:$E$206,5,FALSE),"")</f>
        <v/>
      </c>
      <c r="C182" s="514" t="str">
        <f>Standings!$D181</f>
        <v/>
      </c>
      <c r="D182" s="520" t="str">
        <f>IF(ISNUMBER($A182),VLOOKUP($A182,Methuselahs!$A$7:$F$206,COLUMN(Methuselahs!$F$7),FALSE),"")</f>
        <v/>
      </c>
      <c r="E182" s="517" t="str">
        <f>IF(ISNUMBER($A182),Standings!$E181,"")</f>
        <v/>
      </c>
      <c r="F182" s="337" t="str">
        <f>IF(ISNUMBER($A182),Standings!$F181+Standings!$G181,"")</f>
        <v/>
      </c>
      <c r="G182" s="502" t="str">
        <f>IF(Standings!$A181&gt;5,"",Standings!$A181)</f>
        <v/>
      </c>
    </row>
    <row r="183" spans="1:7" x14ac:dyDescent="0.2">
      <c r="A183" s="335" t="str">
        <f>IF(ISNUMBER(Standings!$A182),Standings!$C182,"")</f>
        <v/>
      </c>
      <c r="B183" s="336" t="str">
        <f>IF(ISNUMBER($A183),VLOOKUP($A183,Methuselahs!$A$7:$E$206,5,FALSE),"")</f>
        <v/>
      </c>
      <c r="C183" s="514" t="str">
        <f>Standings!$D182</f>
        <v/>
      </c>
      <c r="D183" s="520" t="str">
        <f>IF(ISNUMBER($A183),VLOOKUP($A183,Methuselahs!$A$7:$F$206,COLUMN(Methuselahs!$F$7),FALSE),"")</f>
        <v/>
      </c>
      <c r="E183" s="517" t="str">
        <f>IF(ISNUMBER($A183),Standings!$E182,"")</f>
        <v/>
      </c>
      <c r="F183" s="337" t="str">
        <f>IF(ISNUMBER($A183),Standings!$F182+Standings!$G182,"")</f>
        <v/>
      </c>
      <c r="G183" s="502" t="str">
        <f>IF(Standings!$A182&gt;5,"",Standings!$A182)</f>
        <v/>
      </c>
    </row>
    <row r="184" spans="1:7" x14ac:dyDescent="0.2">
      <c r="A184" s="335" t="str">
        <f>IF(ISNUMBER(Standings!$A183),Standings!$C183,"")</f>
        <v/>
      </c>
      <c r="B184" s="336" t="str">
        <f>IF(ISNUMBER($A184),VLOOKUP($A184,Methuselahs!$A$7:$E$206,5,FALSE),"")</f>
        <v/>
      </c>
      <c r="C184" s="514" t="str">
        <f>Standings!$D183</f>
        <v/>
      </c>
      <c r="D184" s="520" t="str">
        <f>IF(ISNUMBER($A184),VLOOKUP($A184,Methuselahs!$A$7:$F$206,COLUMN(Methuselahs!$F$7),FALSE),"")</f>
        <v/>
      </c>
      <c r="E184" s="517" t="str">
        <f>IF(ISNUMBER($A184),Standings!$E183,"")</f>
        <v/>
      </c>
      <c r="F184" s="337" t="str">
        <f>IF(ISNUMBER($A184),Standings!$F183+Standings!$G183,"")</f>
        <v/>
      </c>
      <c r="G184" s="502" t="str">
        <f>IF(Standings!$A183&gt;5,"",Standings!$A183)</f>
        <v/>
      </c>
    </row>
    <row r="185" spans="1:7" x14ac:dyDescent="0.2">
      <c r="A185" s="335" t="str">
        <f>IF(ISNUMBER(Standings!$A184),Standings!$C184,"")</f>
        <v/>
      </c>
      <c r="B185" s="336" t="str">
        <f>IF(ISNUMBER($A185),VLOOKUP($A185,Methuselahs!$A$7:$E$206,5,FALSE),"")</f>
        <v/>
      </c>
      <c r="C185" s="514" t="str">
        <f>Standings!$D184</f>
        <v/>
      </c>
      <c r="D185" s="520" t="str">
        <f>IF(ISNUMBER($A185),VLOOKUP($A185,Methuselahs!$A$7:$F$206,COLUMN(Methuselahs!$F$7),FALSE),"")</f>
        <v/>
      </c>
      <c r="E185" s="517" t="str">
        <f>IF(ISNUMBER($A185),Standings!$E184,"")</f>
        <v/>
      </c>
      <c r="F185" s="337" t="str">
        <f>IF(ISNUMBER($A185),Standings!$F184+Standings!$G184,"")</f>
        <v/>
      </c>
      <c r="G185" s="502" t="str">
        <f>IF(Standings!$A184&gt;5,"",Standings!$A184)</f>
        <v/>
      </c>
    </row>
    <row r="186" spans="1:7" x14ac:dyDescent="0.2">
      <c r="A186" s="335" t="str">
        <f>IF(ISNUMBER(Standings!$A185),Standings!$C185,"")</f>
        <v/>
      </c>
      <c r="B186" s="336" t="str">
        <f>IF(ISNUMBER($A186),VLOOKUP($A186,Methuselahs!$A$7:$E$206,5,FALSE),"")</f>
        <v/>
      </c>
      <c r="C186" s="514" t="str">
        <f>Standings!$D185</f>
        <v/>
      </c>
      <c r="D186" s="520" t="str">
        <f>IF(ISNUMBER($A186),VLOOKUP($A186,Methuselahs!$A$7:$F$206,COLUMN(Methuselahs!$F$7),FALSE),"")</f>
        <v/>
      </c>
      <c r="E186" s="517" t="str">
        <f>IF(ISNUMBER($A186),Standings!$E185,"")</f>
        <v/>
      </c>
      <c r="F186" s="337" t="str">
        <f>IF(ISNUMBER($A186),Standings!$F185+Standings!$G185,"")</f>
        <v/>
      </c>
      <c r="G186" s="502" t="str">
        <f>IF(Standings!$A185&gt;5,"",Standings!$A185)</f>
        <v/>
      </c>
    </row>
    <row r="187" spans="1:7" x14ac:dyDescent="0.2">
      <c r="A187" s="335" t="str">
        <f>IF(ISNUMBER(Standings!$A186),Standings!$C186,"")</f>
        <v/>
      </c>
      <c r="B187" s="336" t="str">
        <f>IF(ISNUMBER($A187),VLOOKUP($A187,Methuselahs!$A$7:$E$206,5,FALSE),"")</f>
        <v/>
      </c>
      <c r="C187" s="514" t="str">
        <f>Standings!$D186</f>
        <v/>
      </c>
      <c r="D187" s="520" t="str">
        <f>IF(ISNUMBER($A187),VLOOKUP($A187,Methuselahs!$A$7:$F$206,COLUMN(Methuselahs!$F$7),FALSE),"")</f>
        <v/>
      </c>
      <c r="E187" s="517" t="str">
        <f>IF(ISNUMBER($A187),Standings!$E186,"")</f>
        <v/>
      </c>
      <c r="F187" s="337" t="str">
        <f>IF(ISNUMBER($A187),Standings!$F186+Standings!$G186,"")</f>
        <v/>
      </c>
      <c r="G187" s="502" t="str">
        <f>IF(Standings!$A186&gt;5,"",Standings!$A186)</f>
        <v/>
      </c>
    </row>
    <row r="188" spans="1:7" x14ac:dyDescent="0.2">
      <c r="A188" s="335" t="str">
        <f>IF(ISNUMBER(Standings!$A187),Standings!$C187,"")</f>
        <v/>
      </c>
      <c r="B188" s="336" t="str">
        <f>IF(ISNUMBER($A188),VLOOKUP($A188,Methuselahs!$A$7:$E$206,5,FALSE),"")</f>
        <v/>
      </c>
      <c r="C188" s="514" t="str">
        <f>Standings!$D187</f>
        <v/>
      </c>
      <c r="D188" s="520" t="str">
        <f>IF(ISNUMBER($A188),VLOOKUP($A188,Methuselahs!$A$7:$F$206,COLUMN(Methuselahs!$F$7),FALSE),"")</f>
        <v/>
      </c>
      <c r="E188" s="517" t="str">
        <f>IF(ISNUMBER($A188),Standings!$E187,"")</f>
        <v/>
      </c>
      <c r="F188" s="337" t="str">
        <f>IF(ISNUMBER($A188),Standings!$F187+Standings!$G187,"")</f>
        <v/>
      </c>
      <c r="G188" s="502" t="str">
        <f>IF(Standings!$A187&gt;5,"",Standings!$A187)</f>
        <v/>
      </c>
    </row>
    <row r="189" spans="1:7" x14ac:dyDescent="0.2">
      <c r="A189" s="335" t="str">
        <f>IF(ISNUMBER(Standings!$A188),Standings!$C188,"")</f>
        <v/>
      </c>
      <c r="B189" s="336" t="str">
        <f>IF(ISNUMBER($A189),VLOOKUP($A189,Methuselahs!$A$7:$E$206,5,FALSE),"")</f>
        <v/>
      </c>
      <c r="C189" s="514" t="str">
        <f>Standings!$D188</f>
        <v/>
      </c>
      <c r="D189" s="520" t="str">
        <f>IF(ISNUMBER($A189),VLOOKUP($A189,Methuselahs!$A$7:$F$206,COLUMN(Methuselahs!$F$7),FALSE),"")</f>
        <v/>
      </c>
      <c r="E189" s="517" t="str">
        <f>IF(ISNUMBER($A189),Standings!$E188,"")</f>
        <v/>
      </c>
      <c r="F189" s="337" t="str">
        <f>IF(ISNUMBER($A189),Standings!$F188+Standings!$G188,"")</f>
        <v/>
      </c>
      <c r="G189" s="502" t="str">
        <f>IF(Standings!$A188&gt;5,"",Standings!$A188)</f>
        <v/>
      </c>
    </row>
    <row r="190" spans="1:7" x14ac:dyDescent="0.2">
      <c r="A190" s="335" t="str">
        <f>IF(ISNUMBER(Standings!$A189),Standings!$C189,"")</f>
        <v/>
      </c>
      <c r="B190" s="336" t="str">
        <f>IF(ISNUMBER($A190),VLOOKUP($A190,Methuselahs!$A$7:$E$206,5,FALSE),"")</f>
        <v/>
      </c>
      <c r="C190" s="514" t="str">
        <f>Standings!$D189</f>
        <v/>
      </c>
      <c r="D190" s="520" t="str">
        <f>IF(ISNUMBER($A190),VLOOKUP($A190,Methuselahs!$A$7:$F$206,COLUMN(Methuselahs!$F$7),FALSE),"")</f>
        <v/>
      </c>
      <c r="E190" s="517" t="str">
        <f>IF(ISNUMBER($A190),Standings!$E189,"")</f>
        <v/>
      </c>
      <c r="F190" s="337" t="str">
        <f>IF(ISNUMBER($A190),Standings!$F189+Standings!$G189,"")</f>
        <v/>
      </c>
      <c r="G190" s="502" t="str">
        <f>IF(Standings!$A189&gt;5,"",Standings!$A189)</f>
        <v/>
      </c>
    </row>
    <row r="191" spans="1:7" x14ac:dyDescent="0.2">
      <c r="A191" s="335" t="str">
        <f>IF(ISNUMBER(Standings!$A190),Standings!$C190,"")</f>
        <v/>
      </c>
      <c r="B191" s="336" t="str">
        <f>IF(ISNUMBER($A191),VLOOKUP($A191,Methuselahs!$A$7:$E$206,5,FALSE),"")</f>
        <v/>
      </c>
      <c r="C191" s="514" t="str">
        <f>Standings!$D190</f>
        <v/>
      </c>
      <c r="D191" s="520" t="str">
        <f>IF(ISNUMBER($A191),VLOOKUP($A191,Methuselahs!$A$7:$F$206,COLUMN(Methuselahs!$F$7),FALSE),"")</f>
        <v/>
      </c>
      <c r="E191" s="517" t="str">
        <f>IF(ISNUMBER($A191),Standings!$E190,"")</f>
        <v/>
      </c>
      <c r="F191" s="337" t="str">
        <f>IF(ISNUMBER($A191),Standings!$F190+Standings!$G190,"")</f>
        <v/>
      </c>
      <c r="G191" s="502" t="str">
        <f>IF(Standings!$A190&gt;5,"",Standings!$A190)</f>
        <v/>
      </c>
    </row>
    <row r="192" spans="1:7" x14ac:dyDescent="0.2">
      <c r="A192" s="335" t="str">
        <f>IF(ISNUMBER(Standings!$A191),Standings!$C191,"")</f>
        <v/>
      </c>
      <c r="B192" s="336" t="str">
        <f>IF(ISNUMBER($A192),VLOOKUP($A192,Methuselahs!$A$7:$E$206,5,FALSE),"")</f>
        <v/>
      </c>
      <c r="C192" s="514" t="str">
        <f>Standings!$D191</f>
        <v/>
      </c>
      <c r="D192" s="520" t="str">
        <f>IF(ISNUMBER($A192),VLOOKUP($A192,Methuselahs!$A$7:$F$206,COLUMN(Methuselahs!$F$7),FALSE),"")</f>
        <v/>
      </c>
      <c r="E192" s="517" t="str">
        <f>IF(ISNUMBER($A192),Standings!$E191,"")</f>
        <v/>
      </c>
      <c r="F192" s="337" t="str">
        <f>IF(ISNUMBER($A192),Standings!$F191+Standings!$G191,"")</f>
        <v/>
      </c>
      <c r="G192" s="502" t="str">
        <f>IF(Standings!$A191&gt;5,"",Standings!$A191)</f>
        <v/>
      </c>
    </row>
    <row r="193" spans="1:7" x14ac:dyDescent="0.2">
      <c r="A193" s="335" t="str">
        <f>IF(ISNUMBER(Standings!$A192),Standings!$C192,"")</f>
        <v/>
      </c>
      <c r="B193" s="336" t="str">
        <f>IF(ISNUMBER($A193),VLOOKUP($A193,Methuselahs!$A$7:$E$206,5,FALSE),"")</f>
        <v/>
      </c>
      <c r="C193" s="514" t="str">
        <f>Standings!$D192</f>
        <v/>
      </c>
      <c r="D193" s="520" t="str">
        <f>IF(ISNUMBER($A193),VLOOKUP($A193,Methuselahs!$A$7:$F$206,COLUMN(Methuselahs!$F$7),FALSE),"")</f>
        <v/>
      </c>
      <c r="E193" s="517" t="str">
        <f>IF(ISNUMBER($A193),Standings!$E192,"")</f>
        <v/>
      </c>
      <c r="F193" s="337" t="str">
        <f>IF(ISNUMBER($A193),Standings!$F192+Standings!$G192,"")</f>
        <v/>
      </c>
      <c r="G193" s="502" t="str">
        <f>IF(Standings!$A192&gt;5,"",Standings!$A192)</f>
        <v/>
      </c>
    </row>
    <row r="194" spans="1:7" x14ac:dyDescent="0.2">
      <c r="A194" s="335" t="str">
        <f>IF(ISNUMBER(Standings!$A193),Standings!$C193,"")</f>
        <v/>
      </c>
      <c r="B194" s="336" t="str">
        <f>IF(ISNUMBER($A194),VLOOKUP($A194,Methuselahs!$A$7:$E$206,5,FALSE),"")</f>
        <v/>
      </c>
      <c r="C194" s="514" t="str">
        <f>Standings!$D193</f>
        <v/>
      </c>
      <c r="D194" s="520" t="str">
        <f>IF(ISNUMBER($A194),VLOOKUP($A194,Methuselahs!$A$7:$F$206,COLUMN(Methuselahs!$F$7),FALSE),"")</f>
        <v/>
      </c>
      <c r="E194" s="517" t="str">
        <f>IF(ISNUMBER($A194),Standings!$E193,"")</f>
        <v/>
      </c>
      <c r="F194" s="337" t="str">
        <f>IF(ISNUMBER($A194),Standings!$F193+Standings!$G193,"")</f>
        <v/>
      </c>
      <c r="G194" s="502" t="str">
        <f>IF(Standings!$A193&gt;5,"",Standings!$A193)</f>
        <v/>
      </c>
    </row>
    <row r="195" spans="1:7" x14ac:dyDescent="0.2">
      <c r="A195" s="335" t="str">
        <f>IF(ISNUMBER(Standings!$A194),Standings!$C194,"")</f>
        <v/>
      </c>
      <c r="B195" s="336" t="str">
        <f>IF(ISNUMBER($A195),VLOOKUP($A195,Methuselahs!$A$7:$E$206,5,FALSE),"")</f>
        <v/>
      </c>
      <c r="C195" s="514" t="str">
        <f>Standings!$D194</f>
        <v/>
      </c>
      <c r="D195" s="520" t="str">
        <f>IF(ISNUMBER($A195),VLOOKUP($A195,Methuselahs!$A$7:$F$206,COLUMN(Methuselahs!$F$7),FALSE),"")</f>
        <v/>
      </c>
      <c r="E195" s="517" t="str">
        <f>IF(ISNUMBER($A195),Standings!$E194,"")</f>
        <v/>
      </c>
      <c r="F195" s="337" t="str">
        <f>IF(ISNUMBER($A195),Standings!$F194+Standings!$G194,"")</f>
        <v/>
      </c>
      <c r="G195" s="502" t="str">
        <f>IF(Standings!$A194&gt;5,"",Standings!$A194)</f>
        <v/>
      </c>
    </row>
    <row r="196" spans="1:7" x14ac:dyDescent="0.2">
      <c r="A196" s="335" t="str">
        <f>IF(ISNUMBER(Standings!$A195),Standings!$C195,"")</f>
        <v/>
      </c>
      <c r="B196" s="336" t="str">
        <f>IF(ISNUMBER($A196),VLOOKUP($A196,Methuselahs!$A$7:$E$206,5,FALSE),"")</f>
        <v/>
      </c>
      <c r="C196" s="514" t="str">
        <f>Standings!$D195</f>
        <v/>
      </c>
      <c r="D196" s="520" t="str">
        <f>IF(ISNUMBER($A196),VLOOKUP($A196,Methuselahs!$A$7:$F$206,COLUMN(Methuselahs!$F$7),FALSE),"")</f>
        <v/>
      </c>
      <c r="E196" s="517" t="str">
        <f>IF(ISNUMBER($A196),Standings!$E195,"")</f>
        <v/>
      </c>
      <c r="F196" s="337" t="str">
        <f>IF(ISNUMBER($A196),Standings!$F195+Standings!$G195,"")</f>
        <v/>
      </c>
      <c r="G196" s="502" t="str">
        <f>IF(Standings!$A195&gt;5,"",Standings!$A195)</f>
        <v/>
      </c>
    </row>
    <row r="197" spans="1:7" x14ac:dyDescent="0.2">
      <c r="A197" s="335" t="str">
        <f>IF(ISNUMBER(Standings!$A196),Standings!$C196,"")</f>
        <v/>
      </c>
      <c r="B197" s="336" t="str">
        <f>IF(ISNUMBER($A197),VLOOKUP($A197,Methuselahs!$A$7:$E$206,5,FALSE),"")</f>
        <v/>
      </c>
      <c r="C197" s="514" t="str">
        <f>Standings!$D196</f>
        <v/>
      </c>
      <c r="D197" s="520" t="str">
        <f>IF(ISNUMBER($A197),VLOOKUP($A197,Methuselahs!$A$7:$F$206,COLUMN(Methuselahs!$F$7),FALSE),"")</f>
        <v/>
      </c>
      <c r="E197" s="517" t="str">
        <f>IF(ISNUMBER($A197),Standings!$E196,"")</f>
        <v/>
      </c>
      <c r="F197" s="337" t="str">
        <f>IF(ISNUMBER($A197),Standings!$F196+Standings!$G196,"")</f>
        <v/>
      </c>
      <c r="G197" s="502" t="str">
        <f>IF(Standings!$A196&gt;5,"",Standings!$A196)</f>
        <v/>
      </c>
    </row>
    <row r="198" spans="1:7" x14ac:dyDescent="0.2">
      <c r="A198" s="335" t="str">
        <f>IF(ISNUMBER(Standings!$A197),Standings!$C197,"")</f>
        <v/>
      </c>
      <c r="B198" s="336" t="str">
        <f>IF(ISNUMBER($A198),VLOOKUP($A198,Methuselahs!$A$7:$E$206,5,FALSE),"")</f>
        <v/>
      </c>
      <c r="C198" s="514" t="str">
        <f>Standings!$D197</f>
        <v/>
      </c>
      <c r="D198" s="520" t="str">
        <f>IF(ISNUMBER($A198),VLOOKUP($A198,Methuselahs!$A$7:$F$206,COLUMN(Methuselahs!$F$7),FALSE),"")</f>
        <v/>
      </c>
      <c r="E198" s="517" t="str">
        <f>IF(ISNUMBER($A198),Standings!$E197,"")</f>
        <v/>
      </c>
      <c r="F198" s="337" t="str">
        <f>IF(ISNUMBER($A198),Standings!$F197+Standings!$G197,"")</f>
        <v/>
      </c>
      <c r="G198" s="502" t="str">
        <f>IF(Standings!$A197&gt;5,"",Standings!$A197)</f>
        <v/>
      </c>
    </row>
    <row r="199" spans="1:7" x14ac:dyDescent="0.2">
      <c r="A199" s="335" t="str">
        <f>IF(ISNUMBER(Standings!$A198),Standings!$C198,"")</f>
        <v/>
      </c>
      <c r="B199" s="336" t="str">
        <f>IF(ISNUMBER($A199),VLOOKUP($A199,Methuselahs!$A$7:$E$206,5,FALSE),"")</f>
        <v/>
      </c>
      <c r="C199" s="514" t="str">
        <f>Standings!$D198</f>
        <v/>
      </c>
      <c r="D199" s="520" t="str">
        <f>IF(ISNUMBER($A199),VLOOKUP($A199,Methuselahs!$A$7:$F$206,COLUMN(Methuselahs!$F$7),FALSE),"")</f>
        <v/>
      </c>
      <c r="E199" s="517" t="str">
        <f>IF(ISNUMBER($A199),Standings!$E198,"")</f>
        <v/>
      </c>
      <c r="F199" s="337" t="str">
        <f>IF(ISNUMBER($A199),Standings!$F198+Standings!$G198,"")</f>
        <v/>
      </c>
      <c r="G199" s="502" t="str">
        <f>IF(Standings!$A198&gt;5,"",Standings!$A198)</f>
        <v/>
      </c>
    </row>
    <row r="200" spans="1:7" x14ac:dyDescent="0.2">
      <c r="A200" s="335" t="str">
        <f>IF(ISNUMBER(Standings!$A199),Standings!$C199,"")</f>
        <v/>
      </c>
      <c r="B200" s="336" t="str">
        <f>IF(ISNUMBER($A200),VLOOKUP($A200,Methuselahs!$A$7:$E$206,5,FALSE),"")</f>
        <v/>
      </c>
      <c r="C200" s="514" t="str">
        <f>Standings!$D199</f>
        <v/>
      </c>
      <c r="D200" s="520" t="str">
        <f>IF(ISNUMBER($A200),VLOOKUP($A200,Methuselahs!$A$7:$F$206,COLUMN(Methuselahs!$F$7),FALSE),"")</f>
        <v/>
      </c>
      <c r="E200" s="517" t="str">
        <f>IF(ISNUMBER($A200),Standings!$E199,"")</f>
        <v/>
      </c>
      <c r="F200" s="337" t="str">
        <f>IF(ISNUMBER($A200),Standings!$F199+Standings!$G199,"")</f>
        <v/>
      </c>
      <c r="G200" s="502" t="str">
        <f>IF(Standings!$A199&gt;5,"",Standings!$A199)</f>
        <v/>
      </c>
    </row>
    <row r="201" spans="1:7" x14ac:dyDescent="0.2">
      <c r="A201" s="335" t="str">
        <f>IF(ISNUMBER(Standings!$A200),Standings!$C200,"")</f>
        <v/>
      </c>
      <c r="B201" s="336" t="str">
        <f>IF(ISNUMBER($A201),VLOOKUP($A201,Methuselahs!$A$7:$E$206,5,FALSE),"")</f>
        <v/>
      </c>
      <c r="C201" s="514" t="str">
        <f>Standings!$D200</f>
        <v/>
      </c>
      <c r="D201" s="520" t="str">
        <f>IF(ISNUMBER($A201),VLOOKUP($A201,Methuselahs!$A$7:$F$206,COLUMN(Methuselahs!$F$7),FALSE),"")</f>
        <v/>
      </c>
      <c r="E201" s="517" t="str">
        <f>IF(ISNUMBER($A201),Standings!$E200,"")</f>
        <v/>
      </c>
      <c r="F201" s="337" t="str">
        <f>IF(ISNUMBER($A201),Standings!$F200+Standings!$G200,"")</f>
        <v/>
      </c>
      <c r="G201" s="502" t="str">
        <f>IF(Standings!$A200&gt;5,"",Standings!$A200)</f>
        <v/>
      </c>
    </row>
    <row r="202" spans="1:7" x14ac:dyDescent="0.2">
      <c r="A202" s="335" t="str">
        <f>IF(ISNUMBER(Standings!$A201),Standings!$C201,"")</f>
        <v/>
      </c>
      <c r="B202" s="336" t="str">
        <f>IF(ISNUMBER($A202),VLOOKUP($A202,Methuselahs!$A$7:$E$206,5,FALSE),"")</f>
        <v/>
      </c>
      <c r="C202" s="514" t="str">
        <f>Standings!$D201</f>
        <v/>
      </c>
      <c r="D202" s="520" t="str">
        <f>IF(ISNUMBER($A202),VLOOKUP($A202,Methuselahs!$A$7:$F$206,COLUMN(Methuselahs!$F$7),FALSE),"")</f>
        <v/>
      </c>
      <c r="E202" s="517" t="str">
        <f>IF(ISNUMBER($A202),Standings!$E201,"")</f>
        <v/>
      </c>
      <c r="F202" s="337" t="str">
        <f>IF(ISNUMBER($A202),Standings!$F201+Standings!$G201,"")</f>
        <v/>
      </c>
      <c r="G202" s="502" t="str">
        <f>IF(Standings!$A201&gt;5,"",Standings!$A201)</f>
        <v/>
      </c>
    </row>
    <row r="203" spans="1:7" x14ac:dyDescent="0.2">
      <c r="A203" s="335" t="str">
        <f>IF(ISNUMBER(Standings!$A202),Standings!$C202,"")</f>
        <v/>
      </c>
      <c r="B203" s="336" t="str">
        <f>IF(ISNUMBER($A203),VLOOKUP($A203,Methuselahs!$A$7:$E$206,5,FALSE),"")</f>
        <v/>
      </c>
      <c r="C203" s="514" t="str">
        <f>Standings!$D202</f>
        <v/>
      </c>
      <c r="D203" s="520" t="str">
        <f>IF(ISNUMBER($A203),VLOOKUP($A203,Methuselahs!$A$7:$F$206,COLUMN(Methuselahs!$F$7),FALSE),"")</f>
        <v/>
      </c>
      <c r="E203" s="517" t="str">
        <f>IF(ISNUMBER($A203),Standings!$E202,"")</f>
        <v/>
      </c>
      <c r="F203" s="337" t="str">
        <f>IF(ISNUMBER($A203),Standings!$F202+Standings!$G202,"")</f>
        <v/>
      </c>
      <c r="G203" s="502" t="str">
        <f>IF(Standings!$A202&gt;5,"",Standings!$A202)</f>
        <v/>
      </c>
    </row>
    <row r="204" spans="1:7" x14ac:dyDescent="0.2">
      <c r="A204" s="335" t="str">
        <f>IF(ISNUMBER(Standings!$A203),Standings!$C203,"")</f>
        <v/>
      </c>
      <c r="B204" s="336" t="str">
        <f>IF(ISNUMBER($A204),VLOOKUP($A204,Methuselahs!$A$7:$E$206,5,FALSE),"")</f>
        <v/>
      </c>
      <c r="C204" s="514" t="str">
        <f>Standings!$D203</f>
        <v/>
      </c>
      <c r="D204" s="520" t="str">
        <f>IF(ISNUMBER($A204),VLOOKUP($A204,Methuselahs!$A$7:$F$206,COLUMN(Methuselahs!$F$7),FALSE),"")</f>
        <v/>
      </c>
      <c r="E204" s="517" t="str">
        <f>IF(ISNUMBER($A204),Standings!$E203,"")</f>
        <v/>
      </c>
      <c r="F204" s="337" t="str">
        <f>IF(ISNUMBER($A204),Standings!$F203+Standings!$G203,"")</f>
        <v/>
      </c>
      <c r="G204" s="502" t="str">
        <f>IF(Standings!$A203&gt;5,"",Standings!$A203)</f>
        <v/>
      </c>
    </row>
    <row r="205" spans="1:7" x14ac:dyDescent="0.2">
      <c r="A205" s="335" t="str">
        <f>IF(ISNUMBER(Standings!$A204),Standings!$C204,"")</f>
        <v/>
      </c>
      <c r="B205" s="336" t="str">
        <f>IF(ISNUMBER($A205),VLOOKUP($A205,Methuselahs!$A$7:$E$206,5,FALSE),"")</f>
        <v/>
      </c>
      <c r="C205" s="514" t="str">
        <f>Standings!$D204</f>
        <v/>
      </c>
      <c r="D205" s="520" t="str">
        <f>IF(ISNUMBER($A205),VLOOKUP($A205,Methuselahs!$A$7:$F$206,COLUMN(Methuselahs!$F$7),FALSE),"")</f>
        <v/>
      </c>
      <c r="E205" s="517" t="str">
        <f>IF(ISNUMBER($A205),Standings!$E204,"")</f>
        <v/>
      </c>
      <c r="F205" s="337" t="str">
        <f>IF(ISNUMBER($A205),Standings!$F204+Standings!$G204,"")</f>
        <v/>
      </c>
      <c r="G205" s="502" t="str">
        <f>IF(Standings!$A204&gt;5,"",Standings!$A204)</f>
        <v/>
      </c>
    </row>
    <row r="206" spans="1:7" ht="13.5" thickBot="1" x14ac:dyDescent="0.25">
      <c r="A206" s="338" t="str">
        <f>IF(ISNUMBER(Standings!$A205),Standings!$C205,"")</f>
        <v/>
      </c>
      <c r="B206" s="339" t="str">
        <f>IF(ISNUMBER($A206),VLOOKUP($A206,Methuselahs!$A$7:$E$206,5,FALSE),"")</f>
        <v/>
      </c>
      <c r="C206" s="515" t="str">
        <f>Standings!$D205</f>
        <v/>
      </c>
      <c r="D206" s="522" t="str">
        <f>IF(ISNUMBER($A206),VLOOKUP($A206,Methuselahs!$A$7:$F$206,COLUMN(Methuselahs!$F$7),FALSE),"")</f>
        <v/>
      </c>
      <c r="E206" s="518" t="str">
        <f>IF(ISNUMBER($A206),Standings!$E205,"")</f>
        <v/>
      </c>
      <c r="F206" s="340" t="str">
        <f>IF(ISNUMBER($A206),Standings!$F205+Standings!$G205,"")</f>
        <v/>
      </c>
      <c r="G206" s="504" t="str">
        <f>IF(Standings!$A205&gt;5,"",Standings!$A205)</f>
        <v/>
      </c>
    </row>
    <row r="207" spans="1:7" ht="13.5" thickTop="1" x14ac:dyDescent="0.2"/>
  </sheetData>
  <sheetProtection sheet="1" objects="1" scenarios="1"/>
  <mergeCells count="2">
    <mergeCell ref="A1:L1"/>
    <mergeCell ref="A3:L3"/>
  </mergeCells>
  <phoneticPr fontId="6"/>
  <pageMargins left="0.74791666666666667" right="0.74791666666666667" top="0.98402777777777783" bottom="0.98402777777777783" header="0.51180555555555562" footer="0.51180555555555562"/>
  <pageSetup firstPageNumber="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4" sqref="A4"/>
    </sheetView>
  </sheetViews>
  <sheetFormatPr defaultColWidth="8.85546875" defaultRowHeight="12.75" x14ac:dyDescent="0.2"/>
  <cols>
    <col min="1" max="1" width="80.7109375" style="341" customWidth="1"/>
    <col min="2" max="16384" width="8.85546875" style="341"/>
  </cols>
  <sheetData>
    <row r="1" spans="1:1" s="305" customFormat="1" ht="25.5" x14ac:dyDescent="0.35">
      <c r="A1" s="304" t="str">
        <f>IF(ISBLANK('Tournament Info'!B3),"Vampire: The Eternal Struggle Tournament",'Tournament Info'!B3)</f>
        <v>Vampire: The Eternal Struggle Tournament</v>
      </c>
    </row>
    <row r="2" spans="1:1" s="305" customFormat="1" x14ac:dyDescent="0.2"/>
    <row r="3" spans="1:1" s="343" customFormat="1" ht="15" x14ac:dyDescent="0.2">
      <c r="A3" s="342" t="s">
        <v>174</v>
      </c>
    </row>
  </sheetData>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990"/>
  <sheetViews>
    <sheetView topLeftCell="D1" workbookViewId="0">
      <selection activeCell="D1" sqref="D1"/>
    </sheetView>
  </sheetViews>
  <sheetFormatPr defaultColWidth="3.140625" defaultRowHeight="12.75" x14ac:dyDescent="0.2"/>
  <cols>
    <col min="1" max="1" width="4.85546875" style="27" hidden="1" customWidth="1"/>
    <col min="2" max="2" width="4.28515625" style="27" hidden="1" customWidth="1"/>
    <col min="3" max="3" width="6.140625" style="27" hidden="1" customWidth="1"/>
    <col min="4" max="4" width="3.85546875" style="27" customWidth="1"/>
    <col min="5" max="5" width="9.42578125" style="344" customWidth="1"/>
    <col min="6" max="205" width="3.7109375" style="27" customWidth="1"/>
    <col min="206" max="208" width="3.140625" style="27" customWidth="1"/>
    <col min="209" max="209" width="3.85546875" style="27" customWidth="1"/>
    <col min="210" max="226" width="3.140625" style="27" customWidth="1"/>
    <col min="227" max="227" width="5.28515625" style="27" customWidth="1"/>
    <col min="228" max="254" width="3.140625" style="27" customWidth="1"/>
    <col min="255" max="255" width="4.42578125" style="27" customWidth="1"/>
    <col min="256" max="16384" width="3.140625" style="27"/>
  </cols>
  <sheetData>
    <row r="1" spans="1:10" ht="25.5" x14ac:dyDescent="0.35">
      <c r="D1" s="345" t="s">
        <v>175</v>
      </c>
      <c r="E1" s="346"/>
    </row>
    <row r="2" spans="1:10" hidden="1" x14ac:dyDescent="0.2">
      <c r="E2" s="347" t="s">
        <v>176</v>
      </c>
    </row>
    <row r="3" spans="1:10" x14ac:dyDescent="0.2">
      <c r="E3" s="344" t="s">
        <v>177</v>
      </c>
    </row>
    <row r="4" spans="1:10" x14ac:dyDescent="0.2">
      <c r="E4" s="344" t="s">
        <v>178</v>
      </c>
    </row>
    <row r="5" spans="1:10" x14ac:dyDescent="0.2">
      <c r="A5" s="27">
        <f>IF(OR(NOT(ISNUMBER('Tournament Info'!B11)),'Tournament Info'!B11=4),Methuselahs!$A$4,0)</f>
        <v>0</v>
      </c>
      <c r="E5" s="344" t="s">
        <v>179</v>
      </c>
    </row>
    <row r="6" spans="1:10" x14ac:dyDescent="0.2">
      <c r="A6" s="344">
        <f>IF(A5&gt;200,1,IF(A5&gt;=4,(A5-4)*5+ROW(F8),1))</f>
        <v>1</v>
      </c>
      <c r="B6" s="344">
        <f>A6+1</f>
        <v>2</v>
      </c>
      <c r="C6" s="344">
        <f>B6+1</f>
        <v>3</v>
      </c>
    </row>
    <row r="7" spans="1:10" x14ac:dyDescent="0.2">
      <c r="A7" s="27" t="str">
        <f t="shared" ref="A7:C26" ca="1" si="0">IF(INDIRECT(ADDRESS(A$6,ROW()-ROW(A$6)-1+COLUMN($F$8)))&gt;0,INDIRECT(ADDRESS(A$6,ROW()-ROW(A$6)-1+COLUMN($F$8))),"")</f>
        <v/>
      </c>
      <c r="B7" s="27" t="str">
        <f t="shared" ca="1" si="0"/>
        <v/>
      </c>
      <c r="C7" s="27" t="str">
        <f t="shared" ca="1" si="0"/>
        <v/>
      </c>
      <c r="D7" s="348">
        <v>4</v>
      </c>
      <c r="E7" s="349" t="s">
        <v>180</v>
      </c>
    </row>
    <row r="8" spans="1:10" x14ac:dyDescent="0.2">
      <c r="A8" s="27" t="str">
        <f t="shared" ca="1" si="0"/>
        <v/>
      </c>
      <c r="B8" s="27" t="str">
        <f t="shared" ca="1" si="0"/>
        <v/>
      </c>
      <c r="C8" s="27" t="str">
        <f t="shared" ca="1" si="0"/>
        <v/>
      </c>
      <c r="D8" s="348"/>
      <c r="E8" s="350" t="s">
        <v>130</v>
      </c>
      <c r="F8" s="351">
        <v>1</v>
      </c>
      <c r="G8" s="352">
        <v>2</v>
      </c>
      <c r="H8" s="352">
        <v>3</v>
      </c>
      <c r="I8" s="353">
        <v>4</v>
      </c>
    </row>
    <row r="9" spans="1:10" x14ac:dyDescent="0.2">
      <c r="A9" s="27" t="str">
        <f t="shared" ca="1" si="0"/>
        <v/>
      </c>
      <c r="B9" s="27" t="str">
        <f t="shared" ca="1" si="0"/>
        <v/>
      </c>
      <c r="C9" s="27" t="str">
        <f t="shared" ca="1" si="0"/>
        <v/>
      </c>
      <c r="D9" s="348"/>
      <c r="E9" s="350" t="s">
        <v>157</v>
      </c>
      <c r="F9" s="354">
        <v>3</v>
      </c>
      <c r="G9" s="355">
        <v>1</v>
      </c>
      <c r="H9" s="355">
        <v>4</v>
      </c>
      <c r="I9" s="356">
        <v>2</v>
      </c>
    </row>
    <row r="10" spans="1:10" x14ac:dyDescent="0.2">
      <c r="A10" s="27" t="str">
        <f t="shared" ca="1" si="0"/>
        <v/>
      </c>
      <c r="B10" s="27" t="str">
        <f t="shared" ca="1" si="0"/>
        <v/>
      </c>
      <c r="C10" s="27" t="str">
        <f t="shared" ca="1" si="0"/>
        <v/>
      </c>
      <c r="D10" s="348"/>
      <c r="E10" s="350" t="s">
        <v>159</v>
      </c>
      <c r="F10" s="357">
        <v>4</v>
      </c>
      <c r="G10" s="358">
        <v>3</v>
      </c>
      <c r="H10" s="358">
        <v>2</v>
      </c>
      <c r="I10" s="359">
        <v>1</v>
      </c>
    </row>
    <row r="11" spans="1:10" x14ac:dyDescent="0.2">
      <c r="A11" s="27" t="str">
        <f t="shared" ca="1" si="0"/>
        <v/>
      </c>
      <c r="B11" s="27" t="str">
        <f t="shared" ca="1" si="0"/>
        <v/>
      </c>
      <c r="C11" s="27" t="str">
        <f t="shared" ca="1" si="0"/>
        <v/>
      </c>
      <c r="D11" s="348"/>
      <c r="E11" s="360"/>
    </row>
    <row r="12" spans="1:10" x14ac:dyDescent="0.2">
      <c r="A12" s="27" t="str">
        <f t="shared" ca="1" si="0"/>
        <v/>
      </c>
      <c r="B12" s="27" t="str">
        <f t="shared" ca="1" si="0"/>
        <v/>
      </c>
      <c r="C12" s="27" t="str">
        <f t="shared" ca="1" si="0"/>
        <v/>
      </c>
      <c r="D12" s="348">
        <v>5</v>
      </c>
      <c r="E12" s="349" t="s">
        <v>180</v>
      </c>
    </row>
    <row r="13" spans="1:10" x14ac:dyDescent="0.2">
      <c r="A13" s="27" t="str">
        <f t="shared" ca="1" si="0"/>
        <v/>
      </c>
      <c r="B13" s="27" t="str">
        <f t="shared" ca="1" si="0"/>
        <v/>
      </c>
      <c r="C13" s="27" t="str">
        <f t="shared" ca="1" si="0"/>
        <v/>
      </c>
      <c r="D13" s="348"/>
      <c r="E13" s="350" t="s">
        <v>130</v>
      </c>
      <c r="F13" s="351">
        <v>1</v>
      </c>
      <c r="G13" s="352">
        <v>2</v>
      </c>
      <c r="H13" s="352">
        <v>3</v>
      </c>
      <c r="I13" s="352">
        <v>4</v>
      </c>
      <c r="J13" s="353">
        <v>5</v>
      </c>
    </row>
    <row r="14" spans="1:10" x14ac:dyDescent="0.2">
      <c r="A14" s="27" t="str">
        <f t="shared" ca="1" si="0"/>
        <v/>
      </c>
      <c r="B14" s="27" t="str">
        <f t="shared" ca="1" si="0"/>
        <v/>
      </c>
      <c r="C14" s="27" t="str">
        <f t="shared" ca="1" si="0"/>
        <v/>
      </c>
      <c r="D14" s="348"/>
      <c r="E14" s="350" t="s">
        <v>157</v>
      </c>
      <c r="F14" s="354">
        <v>2</v>
      </c>
      <c r="G14" s="355">
        <v>5</v>
      </c>
      <c r="H14" s="355">
        <v>3</v>
      </c>
      <c r="I14" s="355">
        <v>1</v>
      </c>
      <c r="J14" s="356">
        <v>4</v>
      </c>
    </row>
    <row r="15" spans="1:10" x14ac:dyDescent="0.2">
      <c r="A15" s="27" t="str">
        <f t="shared" ca="1" si="0"/>
        <v/>
      </c>
      <c r="B15" s="27" t="str">
        <f t="shared" ca="1" si="0"/>
        <v/>
      </c>
      <c r="C15" s="27" t="str">
        <f t="shared" ca="1" si="0"/>
        <v/>
      </c>
      <c r="D15" s="348"/>
      <c r="E15" s="350" t="s">
        <v>159</v>
      </c>
      <c r="F15" s="357">
        <v>2</v>
      </c>
      <c r="G15" s="358">
        <v>1</v>
      </c>
      <c r="H15" s="358">
        <v>5</v>
      </c>
      <c r="I15" s="358">
        <v>4</v>
      </c>
      <c r="J15" s="359">
        <v>3</v>
      </c>
    </row>
    <row r="16" spans="1:10" x14ac:dyDescent="0.2">
      <c r="A16" s="27" t="str">
        <f t="shared" ca="1" si="0"/>
        <v/>
      </c>
      <c r="B16" s="27" t="str">
        <f t="shared" ca="1" si="0"/>
        <v/>
      </c>
      <c r="C16" s="27" t="str">
        <f t="shared" ca="1" si="0"/>
        <v/>
      </c>
      <c r="D16" s="348"/>
      <c r="E16" s="350"/>
      <c r="F16" s="361"/>
      <c r="G16" s="361"/>
      <c r="H16" s="361"/>
      <c r="I16" s="361"/>
      <c r="J16" s="361"/>
    </row>
    <row r="17" spans="1:14" x14ac:dyDescent="0.2">
      <c r="A17" s="27" t="str">
        <f t="shared" ca="1" si="0"/>
        <v/>
      </c>
      <c r="B17" s="27" t="str">
        <f t="shared" ca="1" si="0"/>
        <v/>
      </c>
      <c r="C17" s="27" t="str">
        <f t="shared" ca="1" si="0"/>
        <v/>
      </c>
      <c r="D17" s="348">
        <v>6</v>
      </c>
      <c r="E17" s="349" t="s">
        <v>181</v>
      </c>
    </row>
    <row r="18" spans="1:14" x14ac:dyDescent="0.2">
      <c r="A18" s="27" t="str">
        <f t="shared" ca="1" si="0"/>
        <v/>
      </c>
      <c r="B18" s="27" t="str">
        <f t="shared" ca="1" si="0"/>
        <v/>
      </c>
      <c r="C18" s="27" t="str">
        <f t="shared" ca="1" si="0"/>
        <v/>
      </c>
      <c r="D18" s="348"/>
      <c r="E18" s="350" t="s">
        <v>130</v>
      </c>
      <c r="F18" s="376">
        <v>1</v>
      </c>
      <c r="G18" s="377">
        <v>2</v>
      </c>
      <c r="H18" s="377">
        <v>3</v>
      </c>
      <c r="I18" s="378">
        <v>4</v>
      </c>
    </row>
    <row r="19" spans="1:14" x14ac:dyDescent="0.2">
      <c r="A19" s="27" t="str">
        <f t="shared" ca="1" si="0"/>
        <v/>
      </c>
      <c r="B19" s="27" t="str">
        <f t="shared" ca="1" si="0"/>
        <v/>
      </c>
      <c r="C19" s="27" t="str">
        <f t="shared" ca="1" si="0"/>
        <v/>
      </c>
      <c r="D19" s="348"/>
      <c r="E19" s="350" t="s">
        <v>157</v>
      </c>
      <c r="F19" s="379">
        <v>5</v>
      </c>
      <c r="G19" s="380">
        <v>4</v>
      </c>
      <c r="H19" s="380">
        <v>6</v>
      </c>
      <c r="I19" s="381">
        <v>1</v>
      </c>
    </row>
    <row r="20" spans="1:14" x14ac:dyDescent="0.2">
      <c r="A20" s="27" t="str">
        <f t="shared" ca="1" si="0"/>
        <v/>
      </c>
      <c r="B20" s="27" t="str">
        <f t="shared" ca="1" si="0"/>
        <v/>
      </c>
      <c r="C20" s="27" t="str">
        <f t="shared" ca="1" si="0"/>
        <v/>
      </c>
      <c r="D20" s="348"/>
      <c r="E20" s="350" t="s">
        <v>159</v>
      </c>
      <c r="F20" s="382">
        <v>6</v>
      </c>
      <c r="G20" s="383">
        <v>3</v>
      </c>
      <c r="H20" s="383">
        <v>5</v>
      </c>
      <c r="I20" s="384">
        <v>2</v>
      </c>
    </row>
    <row r="21" spans="1:14" x14ac:dyDescent="0.2">
      <c r="A21" s="27" t="str">
        <f t="shared" ca="1" si="0"/>
        <v/>
      </c>
      <c r="B21" s="27" t="str">
        <f t="shared" ca="1" si="0"/>
        <v/>
      </c>
      <c r="C21" s="27" t="str">
        <f t="shared" ca="1" si="0"/>
        <v/>
      </c>
      <c r="D21" s="348"/>
      <c r="E21" s="350"/>
      <c r="F21" s="361"/>
      <c r="G21" s="361"/>
      <c r="H21" s="361"/>
      <c r="I21" s="361"/>
      <c r="J21" s="361"/>
    </row>
    <row r="22" spans="1:14" x14ac:dyDescent="0.2">
      <c r="A22" s="27" t="str">
        <f t="shared" ca="1" si="0"/>
        <v/>
      </c>
      <c r="B22" s="27" t="str">
        <f t="shared" ca="1" si="0"/>
        <v/>
      </c>
      <c r="C22" s="27" t="str">
        <f t="shared" ca="1" si="0"/>
        <v/>
      </c>
      <c r="D22" s="348">
        <v>7</v>
      </c>
      <c r="E22" s="349" t="s">
        <v>181</v>
      </c>
    </row>
    <row r="23" spans="1:14" x14ac:dyDescent="0.2">
      <c r="A23" s="27" t="str">
        <f t="shared" ca="1" si="0"/>
        <v/>
      </c>
      <c r="B23" s="27" t="str">
        <f t="shared" ca="1" si="0"/>
        <v/>
      </c>
      <c r="C23" s="27" t="str">
        <f t="shared" ca="1" si="0"/>
        <v/>
      </c>
      <c r="D23" s="348"/>
      <c r="E23" s="350" t="s">
        <v>130</v>
      </c>
      <c r="F23" s="351">
        <v>1</v>
      </c>
      <c r="G23" s="352">
        <v>2</v>
      </c>
      <c r="H23" s="352">
        <v>3</v>
      </c>
      <c r="I23" s="352">
        <v>4</v>
      </c>
      <c r="J23" s="353">
        <v>5</v>
      </c>
    </row>
    <row r="24" spans="1:14" x14ac:dyDescent="0.2">
      <c r="A24" s="27" t="str">
        <f t="shared" ca="1" si="0"/>
        <v/>
      </c>
      <c r="B24" s="27" t="str">
        <f t="shared" ca="1" si="0"/>
        <v/>
      </c>
      <c r="C24" s="27" t="str">
        <f t="shared" ca="1" si="0"/>
        <v/>
      </c>
      <c r="D24" s="348"/>
      <c r="E24" s="350" t="s">
        <v>157</v>
      </c>
      <c r="F24" s="354">
        <v>6</v>
      </c>
      <c r="G24" s="355">
        <v>1</v>
      </c>
      <c r="H24" s="355">
        <v>7</v>
      </c>
      <c r="I24" s="356">
        <v>2</v>
      </c>
    </row>
    <row r="25" spans="1:14" x14ac:dyDescent="0.2">
      <c r="A25" s="27" t="str">
        <f t="shared" ca="1" si="0"/>
        <v/>
      </c>
      <c r="B25" s="27" t="str">
        <f t="shared" ca="1" si="0"/>
        <v/>
      </c>
      <c r="C25" s="27" t="str">
        <f t="shared" ca="1" si="0"/>
        <v/>
      </c>
      <c r="D25" s="348"/>
      <c r="E25" s="350" t="s">
        <v>159</v>
      </c>
      <c r="F25" s="357">
        <v>5</v>
      </c>
      <c r="G25" s="358">
        <v>7</v>
      </c>
      <c r="H25" s="358">
        <v>4</v>
      </c>
      <c r="I25" s="358">
        <v>6</v>
      </c>
      <c r="J25" s="359">
        <v>3</v>
      </c>
    </row>
    <row r="26" spans="1:14" x14ac:dyDescent="0.2">
      <c r="A26" s="27" t="str">
        <f t="shared" ca="1" si="0"/>
        <v/>
      </c>
      <c r="B26" s="27" t="str">
        <f t="shared" ca="1" si="0"/>
        <v/>
      </c>
      <c r="C26" s="27" t="str">
        <f t="shared" ca="1" si="0"/>
        <v/>
      </c>
      <c r="D26" s="348"/>
      <c r="E26" s="350"/>
      <c r="F26" s="361"/>
      <c r="G26" s="361"/>
      <c r="H26" s="361"/>
      <c r="I26" s="361"/>
      <c r="J26" s="361"/>
    </row>
    <row r="27" spans="1:14" x14ac:dyDescent="0.2">
      <c r="A27" s="27" t="str">
        <f t="shared" ref="A27:C46" ca="1" si="1">IF(INDIRECT(ADDRESS(A$6,ROW()-ROW(A$6)-1+COLUMN($F$8)))&gt;0,INDIRECT(ADDRESS(A$6,ROW()-ROW(A$6)-1+COLUMN($F$8))),"")</f>
        <v/>
      </c>
      <c r="B27" s="27" t="str">
        <f t="shared" ca="1" si="1"/>
        <v/>
      </c>
      <c r="C27" s="27" t="str">
        <f t="shared" ca="1" si="1"/>
        <v/>
      </c>
      <c r="D27" s="348">
        <v>8</v>
      </c>
      <c r="E27" s="349" t="s">
        <v>180</v>
      </c>
    </row>
    <row r="28" spans="1:14" x14ac:dyDescent="0.2">
      <c r="A28" s="27" t="str">
        <f t="shared" ca="1" si="1"/>
        <v/>
      </c>
      <c r="B28" s="27" t="str">
        <f t="shared" ca="1" si="1"/>
        <v/>
      </c>
      <c r="C28" s="27" t="str">
        <f t="shared" ca="1" si="1"/>
        <v/>
      </c>
      <c r="D28" s="348"/>
      <c r="E28" s="350" t="s">
        <v>130</v>
      </c>
      <c r="F28" s="351">
        <v>1</v>
      </c>
      <c r="G28" s="352">
        <v>2</v>
      </c>
      <c r="H28" s="352">
        <v>3</v>
      </c>
      <c r="I28" s="353">
        <v>4</v>
      </c>
      <c r="K28" s="351">
        <v>5</v>
      </c>
      <c r="L28" s="352">
        <v>6</v>
      </c>
      <c r="M28" s="352">
        <v>7</v>
      </c>
      <c r="N28" s="353">
        <v>8</v>
      </c>
    </row>
    <row r="29" spans="1:14" x14ac:dyDescent="0.2">
      <c r="A29" s="27" t="str">
        <f t="shared" ca="1" si="1"/>
        <v/>
      </c>
      <c r="B29" s="27" t="str">
        <f t="shared" ca="1" si="1"/>
        <v/>
      </c>
      <c r="C29" s="27" t="str">
        <f t="shared" ca="1" si="1"/>
        <v/>
      </c>
      <c r="D29" s="348"/>
      <c r="E29" s="350" t="s">
        <v>157</v>
      </c>
      <c r="F29" s="354">
        <v>7</v>
      </c>
      <c r="G29" s="355">
        <v>1</v>
      </c>
      <c r="H29" s="355">
        <v>8</v>
      </c>
      <c r="I29" s="356">
        <v>2</v>
      </c>
      <c r="K29" s="354">
        <v>3</v>
      </c>
      <c r="L29" s="355">
        <v>5</v>
      </c>
      <c r="M29" s="355">
        <v>4</v>
      </c>
      <c r="N29" s="356">
        <v>6</v>
      </c>
    </row>
    <row r="30" spans="1:14" x14ac:dyDescent="0.2">
      <c r="A30" s="27" t="str">
        <f t="shared" ca="1" si="1"/>
        <v/>
      </c>
      <c r="B30" s="27" t="str">
        <f t="shared" ca="1" si="1"/>
        <v/>
      </c>
      <c r="C30" s="27" t="str">
        <f t="shared" ca="1" si="1"/>
        <v/>
      </c>
      <c r="D30" s="348"/>
      <c r="E30" s="350" t="s">
        <v>159</v>
      </c>
      <c r="F30" s="357">
        <v>4</v>
      </c>
      <c r="G30" s="358">
        <v>7</v>
      </c>
      <c r="H30" s="358">
        <v>6</v>
      </c>
      <c r="I30" s="359">
        <v>1</v>
      </c>
      <c r="K30" s="357">
        <v>8</v>
      </c>
      <c r="L30" s="358">
        <v>3</v>
      </c>
      <c r="M30" s="358">
        <v>2</v>
      </c>
      <c r="N30" s="359">
        <v>5</v>
      </c>
    </row>
    <row r="31" spans="1:14" x14ac:dyDescent="0.2">
      <c r="A31" s="27" t="str">
        <f t="shared" ca="1" si="1"/>
        <v/>
      </c>
      <c r="B31" s="27" t="str">
        <f t="shared" ca="1" si="1"/>
        <v/>
      </c>
      <c r="C31" s="27" t="str">
        <f t="shared" ca="1" si="1"/>
        <v/>
      </c>
      <c r="D31" s="348"/>
      <c r="E31" s="350"/>
      <c r="F31" s="361"/>
      <c r="G31" s="361"/>
      <c r="H31" s="361"/>
      <c r="I31" s="361"/>
      <c r="J31" s="361"/>
      <c r="K31" s="361"/>
      <c r="L31" s="361"/>
      <c r="M31" s="361"/>
    </row>
    <row r="32" spans="1:14" x14ac:dyDescent="0.2">
      <c r="A32" s="27" t="str">
        <f t="shared" ca="1" si="1"/>
        <v/>
      </c>
      <c r="B32" s="27" t="str">
        <f t="shared" ca="1" si="1"/>
        <v/>
      </c>
      <c r="C32" s="27" t="str">
        <f t="shared" ca="1" si="1"/>
        <v/>
      </c>
      <c r="D32" s="348">
        <v>9</v>
      </c>
      <c r="E32" s="349" t="s">
        <v>180</v>
      </c>
    </row>
    <row r="33" spans="1:25" x14ac:dyDescent="0.2">
      <c r="A33" s="27" t="str">
        <f t="shared" ca="1" si="1"/>
        <v/>
      </c>
      <c r="B33" s="27" t="str">
        <f t="shared" ca="1" si="1"/>
        <v/>
      </c>
      <c r="C33" s="27" t="str">
        <f t="shared" ca="1" si="1"/>
        <v/>
      </c>
      <c r="D33" s="348"/>
      <c r="E33" s="350" t="s">
        <v>130</v>
      </c>
      <c r="F33" s="351">
        <v>1</v>
      </c>
      <c r="G33" s="352">
        <v>2</v>
      </c>
      <c r="H33" s="352">
        <v>3</v>
      </c>
      <c r="I33" s="352">
        <v>4</v>
      </c>
      <c r="J33" s="353">
        <v>5</v>
      </c>
      <c r="K33" s="351">
        <v>6</v>
      </c>
      <c r="L33" s="352">
        <v>7</v>
      </c>
      <c r="M33" s="352">
        <v>8</v>
      </c>
      <c r="N33" s="353">
        <v>9</v>
      </c>
    </row>
    <row r="34" spans="1:25" x14ac:dyDescent="0.2">
      <c r="A34" s="27" t="str">
        <f t="shared" ca="1" si="1"/>
        <v/>
      </c>
      <c r="B34" s="27" t="str">
        <f t="shared" ca="1" si="1"/>
        <v/>
      </c>
      <c r="C34" s="27" t="str">
        <f t="shared" ca="1" si="1"/>
        <v/>
      </c>
      <c r="D34" s="348"/>
      <c r="E34" s="350" t="s">
        <v>157</v>
      </c>
      <c r="F34" s="354">
        <v>9</v>
      </c>
      <c r="G34" s="355">
        <v>4</v>
      </c>
      <c r="H34" s="355">
        <v>2</v>
      </c>
      <c r="I34" s="355">
        <v>8</v>
      </c>
      <c r="J34" s="356">
        <v>6</v>
      </c>
      <c r="K34" s="354">
        <v>5</v>
      </c>
      <c r="L34" s="355">
        <v>3</v>
      </c>
      <c r="M34" s="355">
        <v>7</v>
      </c>
      <c r="N34" s="356">
        <v>1</v>
      </c>
    </row>
    <row r="35" spans="1:25" x14ac:dyDescent="0.2">
      <c r="A35" s="27" t="str">
        <f t="shared" ca="1" si="1"/>
        <v/>
      </c>
      <c r="B35" s="27" t="str">
        <f t="shared" ca="1" si="1"/>
        <v/>
      </c>
      <c r="C35" s="27" t="str">
        <f t="shared" ca="1" si="1"/>
        <v/>
      </c>
      <c r="D35" s="348"/>
      <c r="E35" s="350" t="s">
        <v>159</v>
      </c>
      <c r="F35" s="357">
        <v>8</v>
      </c>
      <c r="G35" s="358">
        <v>1</v>
      </c>
      <c r="H35" s="358">
        <v>9</v>
      </c>
      <c r="I35" s="358">
        <v>7</v>
      </c>
      <c r="J35" s="359">
        <v>3</v>
      </c>
      <c r="K35" s="357">
        <v>4</v>
      </c>
      <c r="L35" s="358">
        <v>6</v>
      </c>
      <c r="M35" s="358">
        <v>5</v>
      </c>
      <c r="N35" s="359">
        <v>2</v>
      </c>
    </row>
    <row r="36" spans="1:25" x14ac:dyDescent="0.2">
      <c r="A36" s="27" t="str">
        <f t="shared" ca="1" si="1"/>
        <v/>
      </c>
      <c r="B36" s="27" t="str">
        <f t="shared" ca="1" si="1"/>
        <v/>
      </c>
      <c r="C36" s="27" t="str">
        <f t="shared" ca="1" si="1"/>
        <v/>
      </c>
      <c r="D36" s="348"/>
      <c r="E36" s="350"/>
      <c r="F36" s="361"/>
      <c r="G36" s="361"/>
      <c r="H36" s="361"/>
      <c r="I36" s="361"/>
      <c r="J36" s="361"/>
      <c r="K36" s="361"/>
      <c r="L36" s="361"/>
      <c r="M36" s="361"/>
      <c r="N36" s="361"/>
    </row>
    <row r="37" spans="1:25" x14ac:dyDescent="0.2">
      <c r="A37" s="27" t="str">
        <f t="shared" ca="1" si="1"/>
        <v/>
      </c>
      <c r="B37" s="27" t="str">
        <f t="shared" ca="1" si="1"/>
        <v/>
      </c>
      <c r="C37" s="27" t="str">
        <f t="shared" ca="1" si="1"/>
        <v/>
      </c>
      <c r="D37" s="348">
        <v>10</v>
      </c>
      <c r="E37" s="349" t="s">
        <v>180</v>
      </c>
    </row>
    <row r="38" spans="1:25" x14ac:dyDescent="0.2">
      <c r="A38" s="27" t="str">
        <f t="shared" ca="1" si="1"/>
        <v/>
      </c>
      <c r="B38" s="27" t="str">
        <f t="shared" ca="1" si="1"/>
        <v/>
      </c>
      <c r="C38" s="27" t="str">
        <f t="shared" ca="1" si="1"/>
        <v/>
      </c>
      <c r="D38" s="348"/>
      <c r="E38" s="350" t="s">
        <v>130</v>
      </c>
      <c r="F38" s="351">
        <v>1</v>
      </c>
      <c r="G38" s="352">
        <v>2</v>
      </c>
      <c r="H38" s="352">
        <v>3</v>
      </c>
      <c r="I38" s="352">
        <v>4</v>
      </c>
      <c r="J38" s="353">
        <v>5</v>
      </c>
      <c r="K38" s="351">
        <v>6</v>
      </c>
      <c r="L38" s="352">
        <v>7</v>
      </c>
      <c r="M38" s="352">
        <v>8</v>
      </c>
      <c r="N38" s="352">
        <v>9</v>
      </c>
      <c r="O38" s="353">
        <v>10</v>
      </c>
    </row>
    <row r="39" spans="1:25" x14ac:dyDescent="0.2">
      <c r="A39" s="27" t="str">
        <f t="shared" ca="1" si="1"/>
        <v/>
      </c>
      <c r="B39" s="27" t="str">
        <f t="shared" ca="1" si="1"/>
        <v/>
      </c>
      <c r="C39" s="27" t="str">
        <f t="shared" ca="1" si="1"/>
        <v/>
      </c>
      <c r="D39" s="348"/>
      <c r="E39" s="350" t="s">
        <v>157</v>
      </c>
      <c r="F39" s="354">
        <v>8</v>
      </c>
      <c r="G39" s="355">
        <v>6</v>
      </c>
      <c r="H39" s="355">
        <v>2</v>
      </c>
      <c r="I39" s="355">
        <v>10</v>
      </c>
      <c r="J39" s="356">
        <v>1</v>
      </c>
      <c r="K39" s="354">
        <v>5</v>
      </c>
      <c r="L39" s="355">
        <v>9</v>
      </c>
      <c r="M39" s="355">
        <v>4</v>
      </c>
      <c r="N39" s="355">
        <v>7</v>
      </c>
      <c r="O39" s="356">
        <v>3</v>
      </c>
    </row>
    <row r="40" spans="1:25" x14ac:dyDescent="0.2">
      <c r="A40" s="27" t="str">
        <f t="shared" ca="1" si="1"/>
        <v/>
      </c>
      <c r="B40" s="27" t="str">
        <f t="shared" ca="1" si="1"/>
        <v/>
      </c>
      <c r="C40" s="27" t="str">
        <f t="shared" ca="1" si="1"/>
        <v/>
      </c>
      <c r="D40" s="348"/>
      <c r="E40" s="350" t="s">
        <v>159</v>
      </c>
      <c r="F40" s="357">
        <v>10</v>
      </c>
      <c r="G40" s="358">
        <v>3</v>
      </c>
      <c r="H40" s="358">
        <v>9</v>
      </c>
      <c r="I40" s="358">
        <v>2</v>
      </c>
      <c r="J40" s="359">
        <v>8</v>
      </c>
      <c r="K40" s="357">
        <v>4</v>
      </c>
      <c r="L40" s="358">
        <v>1</v>
      </c>
      <c r="M40" s="358">
        <v>7</v>
      </c>
      <c r="N40" s="358">
        <v>5</v>
      </c>
      <c r="O40" s="359">
        <v>6</v>
      </c>
    </row>
    <row r="41" spans="1:25" x14ac:dyDescent="0.2">
      <c r="A41" s="27" t="str">
        <f t="shared" ca="1" si="1"/>
        <v/>
      </c>
      <c r="B41" s="27" t="str">
        <f t="shared" ca="1" si="1"/>
        <v/>
      </c>
      <c r="C41" s="27" t="str">
        <f t="shared" ca="1" si="1"/>
        <v/>
      </c>
      <c r="D41" s="348"/>
      <c r="E41" s="350"/>
      <c r="F41" s="361"/>
      <c r="G41" s="361"/>
      <c r="H41" s="361"/>
      <c r="I41" s="361"/>
      <c r="J41" s="361"/>
      <c r="K41" s="361"/>
      <c r="L41" s="361"/>
      <c r="M41" s="361"/>
      <c r="N41" s="361"/>
      <c r="O41" s="361"/>
    </row>
    <row r="42" spans="1:25" x14ac:dyDescent="0.2">
      <c r="A42" s="27" t="str">
        <f t="shared" ca="1" si="1"/>
        <v/>
      </c>
      <c r="B42" s="27" t="str">
        <f t="shared" ca="1" si="1"/>
        <v/>
      </c>
      <c r="C42" s="27" t="str">
        <f t="shared" ca="1" si="1"/>
        <v/>
      </c>
      <c r="D42" s="348">
        <v>11</v>
      </c>
      <c r="E42" s="349" t="s">
        <v>181</v>
      </c>
      <c r="F42" s="361"/>
      <c r="G42" s="361"/>
      <c r="H42" s="361"/>
      <c r="I42" s="361"/>
      <c r="J42" s="361"/>
      <c r="K42" s="361"/>
      <c r="L42" s="361"/>
      <c r="M42" s="361"/>
      <c r="N42" s="361"/>
      <c r="O42" s="361"/>
    </row>
    <row r="43" spans="1:25" x14ac:dyDescent="0.2">
      <c r="A43" s="27" t="str">
        <f t="shared" ca="1" si="1"/>
        <v/>
      </c>
      <c r="B43" s="27" t="str">
        <f t="shared" ca="1" si="1"/>
        <v/>
      </c>
      <c r="C43" s="27" t="str">
        <f t="shared" ca="1" si="1"/>
        <v/>
      </c>
      <c r="D43" s="348"/>
      <c r="E43" s="350" t="s">
        <v>130</v>
      </c>
      <c r="F43" s="351">
        <v>1</v>
      </c>
      <c r="G43" s="352">
        <v>2</v>
      </c>
      <c r="H43" s="352">
        <v>3</v>
      </c>
      <c r="I43" s="352">
        <v>4</v>
      </c>
      <c r="J43" s="353">
        <v>5</v>
      </c>
      <c r="K43" s="351">
        <v>6</v>
      </c>
      <c r="L43" s="352">
        <v>7</v>
      </c>
      <c r="M43" s="352">
        <v>8</v>
      </c>
      <c r="N43" s="353">
        <v>9</v>
      </c>
      <c r="O43" s="361"/>
      <c r="W43" s="361"/>
      <c r="X43" s="361"/>
      <c r="Y43" s="361"/>
    </row>
    <row r="44" spans="1:25" x14ac:dyDescent="0.2">
      <c r="A44" s="27" t="str">
        <f t="shared" ca="1" si="1"/>
        <v/>
      </c>
      <c r="B44" s="27" t="str">
        <f t="shared" ca="1" si="1"/>
        <v/>
      </c>
      <c r="C44" s="27" t="str">
        <f t="shared" ca="1" si="1"/>
        <v/>
      </c>
      <c r="D44" s="348"/>
      <c r="E44" s="350" t="s">
        <v>157</v>
      </c>
      <c r="F44" s="354">
        <v>7</v>
      </c>
      <c r="G44" s="355">
        <v>9</v>
      </c>
      <c r="H44" s="355">
        <v>11</v>
      </c>
      <c r="I44" s="355">
        <v>8</v>
      </c>
      <c r="J44" s="356">
        <v>10</v>
      </c>
      <c r="K44" s="361"/>
      <c r="L44" s="361"/>
      <c r="M44" s="361"/>
      <c r="N44" s="361"/>
      <c r="O44" s="361"/>
      <c r="W44" s="361"/>
      <c r="X44" s="361"/>
      <c r="Y44" s="361"/>
    </row>
    <row r="45" spans="1:25" x14ac:dyDescent="0.2">
      <c r="A45" s="27" t="str">
        <f t="shared" ca="1" si="1"/>
        <v/>
      </c>
      <c r="B45" s="27" t="str">
        <f t="shared" ca="1" si="1"/>
        <v/>
      </c>
      <c r="C45" s="27" t="str">
        <f t="shared" ca="1" si="1"/>
        <v/>
      </c>
      <c r="D45" s="348"/>
      <c r="E45" s="350" t="s">
        <v>159</v>
      </c>
      <c r="F45" s="357">
        <v>10</v>
      </c>
      <c r="G45" s="358">
        <v>1</v>
      </c>
      <c r="H45" s="358">
        <v>4</v>
      </c>
      <c r="I45" s="359">
        <v>2</v>
      </c>
      <c r="K45" s="357">
        <v>11</v>
      </c>
      <c r="L45" s="358">
        <v>6</v>
      </c>
      <c r="M45" s="358">
        <v>5</v>
      </c>
      <c r="N45" s="359">
        <v>3</v>
      </c>
      <c r="O45" s="361"/>
      <c r="W45" s="361"/>
      <c r="X45" s="361"/>
      <c r="Y45" s="361"/>
    </row>
    <row r="46" spans="1:25" x14ac:dyDescent="0.2">
      <c r="A46" s="27" t="str">
        <f t="shared" ca="1" si="1"/>
        <v/>
      </c>
      <c r="B46" s="27" t="str">
        <f t="shared" ca="1" si="1"/>
        <v/>
      </c>
      <c r="C46" s="27" t="str">
        <f t="shared" ca="1" si="1"/>
        <v/>
      </c>
      <c r="D46" s="348"/>
      <c r="E46" s="360"/>
      <c r="F46" s="361"/>
      <c r="G46" s="361"/>
      <c r="H46" s="361"/>
      <c r="I46" s="361"/>
      <c r="J46" s="361"/>
      <c r="K46" s="361"/>
      <c r="L46" s="361"/>
      <c r="M46" s="361"/>
      <c r="N46" s="361"/>
      <c r="O46" s="361"/>
    </row>
    <row r="47" spans="1:25" x14ac:dyDescent="0.2">
      <c r="A47" s="27" t="str">
        <f t="shared" ref="A47:C66" ca="1" si="2">IF(INDIRECT(ADDRESS(A$6,ROW()-ROW(A$6)-1+COLUMN($F$8)))&gt;0,INDIRECT(ADDRESS(A$6,ROW()-ROW(A$6)-1+COLUMN($F$8))),"")</f>
        <v/>
      </c>
      <c r="B47" s="27" t="str">
        <f t="shared" ca="1" si="2"/>
        <v/>
      </c>
      <c r="C47" s="27" t="str">
        <f t="shared" ca="1" si="2"/>
        <v/>
      </c>
      <c r="D47" s="348">
        <v>12</v>
      </c>
      <c r="E47" s="349" t="s">
        <v>180</v>
      </c>
    </row>
    <row r="48" spans="1:25" x14ac:dyDescent="0.2">
      <c r="A48" s="27" t="str">
        <f t="shared" ca="1" si="2"/>
        <v/>
      </c>
      <c r="B48" s="27" t="str">
        <f t="shared" ca="1" si="2"/>
        <v/>
      </c>
      <c r="C48" s="27" t="str">
        <f t="shared" ca="1" si="2"/>
        <v/>
      </c>
      <c r="D48" s="348"/>
      <c r="E48" s="350" t="s">
        <v>130</v>
      </c>
      <c r="F48" s="351">
        <v>1</v>
      </c>
      <c r="G48" s="352">
        <v>2</v>
      </c>
      <c r="H48" s="352">
        <v>3</v>
      </c>
      <c r="I48" s="353">
        <v>4</v>
      </c>
      <c r="K48" s="351">
        <v>5</v>
      </c>
      <c r="L48" s="352">
        <v>6</v>
      </c>
      <c r="M48" s="352">
        <v>7</v>
      </c>
      <c r="N48" s="353">
        <v>8</v>
      </c>
      <c r="P48" s="351">
        <v>9</v>
      </c>
      <c r="Q48" s="352">
        <v>10</v>
      </c>
      <c r="R48" s="352">
        <v>11</v>
      </c>
      <c r="S48" s="353">
        <v>12</v>
      </c>
    </row>
    <row r="49" spans="1:20" x14ac:dyDescent="0.2">
      <c r="A49" s="27" t="str">
        <f t="shared" ca="1" si="2"/>
        <v/>
      </c>
      <c r="B49" s="27" t="str">
        <f t="shared" ca="1" si="2"/>
        <v/>
      </c>
      <c r="C49" s="27" t="str">
        <f t="shared" ca="1" si="2"/>
        <v/>
      </c>
      <c r="D49" s="348"/>
      <c r="E49" s="350" t="s">
        <v>157</v>
      </c>
      <c r="F49" s="354">
        <v>6</v>
      </c>
      <c r="G49" s="355">
        <v>9</v>
      </c>
      <c r="H49" s="355">
        <v>5</v>
      </c>
      <c r="I49" s="356">
        <v>1</v>
      </c>
      <c r="K49" s="354">
        <v>11</v>
      </c>
      <c r="L49" s="355">
        <v>8</v>
      </c>
      <c r="M49" s="355">
        <v>10</v>
      </c>
      <c r="N49" s="356">
        <v>3</v>
      </c>
      <c r="P49" s="354">
        <v>2</v>
      </c>
      <c r="Q49" s="355">
        <v>4</v>
      </c>
      <c r="R49" s="355">
        <v>12</v>
      </c>
      <c r="S49" s="356">
        <v>7</v>
      </c>
    </row>
    <row r="50" spans="1:20" x14ac:dyDescent="0.2">
      <c r="A50" s="27" t="str">
        <f t="shared" ca="1" si="2"/>
        <v/>
      </c>
      <c r="B50" s="27" t="str">
        <f t="shared" ca="1" si="2"/>
        <v/>
      </c>
      <c r="C50" s="27" t="str">
        <f t="shared" ca="1" si="2"/>
        <v/>
      </c>
      <c r="D50" s="348"/>
      <c r="E50" s="350" t="s">
        <v>159</v>
      </c>
      <c r="F50" s="357">
        <v>8</v>
      </c>
      <c r="G50" s="358">
        <v>1</v>
      </c>
      <c r="H50" s="358">
        <v>9</v>
      </c>
      <c r="I50" s="359">
        <v>2</v>
      </c>
      <c r="K50" s="357">
        <v>7</v>
      </c>
      <c r="L50" s="358">
        <v>5</v>
      </c>
      <c r="M50" s="358">
        <v>4</v>
      </c>
      <c r="N50" s="359">
        <v>11</v>
      </c>
      <c r="P50" s="357">
        <v>12</v>
      </c>
      <c r="Q50" s="358">
        <v>3</v>
      </c>
      <c r="R50" s="358">
        <v>6</v>
      </c>
      <c r="S50" s="359">
        <v>10</v>
      </c>
    </row>
    <row r="51" spans="1:20" x14ac:dyDescent="0.2">
      <c r="A51" s="27" t="str">
        <f t="shared" ca="1" si="2"/>
        <v/>
      </c>
      <c r="B51" s="27" t="str">
        <f t="shared" ca="1" si="2"/>
        <v/>
      </c>
      <c r="C51" s="27" t="str">
        <f t="shared" ca="1" si="2"/>
        <v/>
      </c>
      <c r="D51" s="348"/>
      <c r="E51" s="360"/>
    </row>
    <row r="52" spans="1:20" x14ac:dyDescent="0.2">
      <c r="A52" s="27" t="str">
        <f t="shared" ca="1" si="2"/>
        <v/>
      </c>
      <c r="B52" s="27" t="str">
        <f t="shared" ca="1" si="2"/>
        <v/>
      </c>
      <c r="C52" s="27" t="str">
        <f t="shared" ca="1" si="2"/>
        <v/>
      </c>
      <c r="D52" s="348">
        <f>$D47+1</f>
        <v>13</v>
      </c>
      <c r="E52" s="349" t="s">
        <v>180</v>
      </c>
      <c r="F52" s="348"/>
    </row>
    <row r="53" spans="1:20" x14ac:dyDescent="0.2">
      <c r="A53" s="27" t="str">
        <f t="shared" ca="1" si="2"/>
        <v/>
      </c>
      <c r="B53" s="27" t="str">
        <f t="shared" ca="1" si="2"/>
        <v/>
      </c>
      <c r="C53" s="27" t="str">
        <f t="shared" ca="1" si="2"/>
        <v/>
      </c>
      <c r="D53" s="348"/>
      <c r="E53" s="350" t="s">
        <v>130</v>
      </c>
      <c r="F53" s="351">
        <v>1</v>
      </c>
      <c r="G53" s="352">
        <v>2</v>
      </c>
      <c r="H53" s="352">
        <v>3</v>
      </c>
      <c r="I53" s="352">
        <v>4</v>
      </c>
      <c r="J53" s="353">
        <v>5</v>
      </c>
      <c r="K53" s="351">
        <v>6</v>
      </c>
      <c r="L53" s="352">
        <v>7</v>
      </c>
      <c r="M53" s="352">
        <v>8</v>
      </c>
      <c r="N53" s="353">
        <v>9</v>
      </c>
      <c r="P53" s="351">
        <v>10</v>
      </c>
      <c r="Q53" s="352">
        <v>11</v>
      </c>
      <c r="R53" s="352">
        <v>12</v>
      </c>
      <c r="S53" s="353">
        <v>13</v>
      </c>
    </row>
    <row r="54" spans="1:20" x14ac:dyDescent="0.2">
      <c r="A54" s="27" t="str">
        <f t="shared" ca="1" si="2"/>
        <v/>
      </c>
      <c r="B54" s="27" t="str">
        <f t="shared" ca="1" si="2"/>
        <v/>
      </c>
      <c r="C54" s="27" t="str">
        <f t="shared" ca="1" si="2"/>
        <v/>
      </c>
      <c r="D54" s="348"/>
      <c r="E54" s="350" t="s">
        <v>157</v>
      </c>
      <c r="F54" s="354">
        <v>12</v>
      </c>
      <c r="G54" s="355">
        <v>10</v>
      </c>
      <c r="H54" s="355">
        <v>1</v>
      </c>
      <c r="I54" s="355">
        <v>6</v>
      </c>
      <c r="J54" s="356">
        <v>8</v>
      </c>
      <c r="K54" s="354">
        <v>11</v>
      </c>
      <c r="L54" s="355">
        <v>4</v>
      </c>
      <c r="M54" s="355">
        <v>2</v>
      </c>
      <c r="N54" s="356">
        <v>7</v>
      </c>
      <c r="P54" s="354">
        <v>13</v>
      </c>
      <c r="Q54" s="355">
        <v>5</v>
      </c>
      <c r="R54" s="355">
        <v>9</v>
      </c>
      <c r="S54" s="356">
        <v>3</v>
      </c>
    </row>
    <row r="55" spans="1:20" x14ac:dyDescent="0.2">
      <c r="A55" s="27" t="str">
        <f t="shared" ca="1" si="2"/>
        <v/>
      </c>
      <c r="B55" s="27" t="str">
        <f t="shared" ca="1" si="2"/>
        <v/>
      </c>
      <c r="C55" s="27" t="str">
        <f t="shared" ca="1" si="2"/>
        <v/>
      </c>
      <c r="D55" s="348"/>
      <c r="E55" s="350" t="s">
        <v>159</v>
      </c>
      <c r="F55" s="357">
        <v>9</v>
      </c>
      <c r="G55" s="358">
        <v>13</v>
      </c>
      <c r="H55" s="358">
        <v>7</v>
      </c>
      <c r="I55" s="358">
        <v>1</v>
      </c>
      <c r="J55" s="359">
        <v>11</v>
      </c>
      <c r="K55" s="357">
        <v>5</v>
      </c>
      <c r="L55" s="358">
        <v>6</v>
      </c>
      <c r="M55" s="358">
        <v>10</v>
      </c>
      <c r="N55" s="359">
        <v>2</v>
      </c>
      <c r="P55" s="357">
        <v>3</v>
      </c>
      <c r="Q55" s="358">
        <v>8</v>
      </c>
      <c r="R55" s="358">
        <v>4</v>
      </c>
      <c r="S55" s="359">
        <v>12</v>
      </c>
    </row>
    <row r="56" spans="1:20" x14ac:dyDescent="0.2">
      <c r="A56" s="27" t="str">
        <f t="shared" ca="1" si="2"/>
        <v/>
      </c>
      <c r="B56" s="27" t="str">
        <f t="shared" ca="1" si="2"/>
        <v/>
      </c>
      <c r="C56" s="27" t="str">
        <f t="shared" ca="1" si="2"/>
        <v/>
      </c>
      <c r="D56" s="348"/>
      <c r="E56" s="360"/>
    </row>
    <row r="57" spans="1:20" x14ac:dyDescent="0.2">
      <c r="A57" s="27" t="str">
        <f t="shared" ca="1" si="2"/>
        <v/>
      </c>
      <c r="B57" s="27" t="str">
        <f t="shared" ca="1" si="2"/>
        <v/>
      </c>
      <c r="C57" s="27" t="str">
        <f t="shared" ca="1" si="2"/>
        <v/>
      </c>
      <c r="D57" s="348">
        <f>$D52+1</f>
        <v>14</v>
      </c>
      <c r="E57" s="349" t="s">
        <v>180</v>
      </c>
    </row>
    <row r="58" spans="1:20" x14ac:dyDescent="0.2">
      <c r="A58" s="27" t="str">
        <f t="shared" ca="1" si="2"/>
        <v/>
      </c>
      <c r="B58" s="27" t="str">
        <f t="shared" ca="1" si="2"/>
        <v/>
      </c>
      <c r="C58" s="27" t="str">
        <f t="shared" ca="1" si="2"/>
        <v/>
      </c>
      <c r="D58" s="348"/>
      <c r="E58" s="350" t="s">
        <v>130</v>
      </c>
      <c r="F58" s="351">
        <v>1</v>
      </c>
      <c r="G58" s="352">
        <v>2</v>
      </c>
      <c r="H58" s="352">
        <v>3</v>
      </c>
      <c r="I58" s="352">
        <v>4</v>
      </c>
      <c r="J58" s="353">
        <v>5</v>
      </c>
      <c r="K58" s="351">
        <v>6</v>
      </c>
      <c r="L58" s="352">
        <v>7</v>
      </c>
      <c r="M58" s="352">
        <v>8</v>
      </c>
      <c r="N58" s="352">
        <v>9</v>
      </c>
      <c r="O58" s="353">
        <v>10</v>
      </c>
      <c r="P58" s="351">
        <v>11</v>
      </c>
      <c r="Q58" s="352">
        <v>12</v>
      </c>
      <c r="R58" s="352">
        <v>13</v>
      </c>
      <c r="S58" s="353">
        <v>14</v>
      </c>
    </row>
    <row r="59" spans="1:20" x14ac:dyDescent="0.2">
      <c r="A59" s="27" t="str">
        <f t="shared" ca="1" si="2"/>
        <v/>
      </c>
      <c r="B59" s="27" t="str">
        <f t="shared" ca="1" si="2"/>
        <v/>
      </c>
      <c r="C59" s="27" t="str">
        <f t="shared" ca="1" si="2"/>
        <v/>
      </c>
      <c r="D59" s="348"/>
      <c r="E59" s="350" t="s">
        <v>157</v>
      </c>
      <c r="F59" s="354">
        <v>12</v>
      </c>
      <c r="G59" s="355">
        <v>6</v>
      </c>
      <c r="H59" s="355">
        <v>1</v>
      </c>
      <c r="I59" s="355">
        <v>11</v>
      </c>
      <c r="J59" s="356">
        <v>7</v>
      </c>
      <c r="K59" s="354">
        <v>14</v>
      </c>
      <c r="L59" s="355">
        <v>10</v>
      </c>
      <c r="M59" s="355">
        <v>2</v>
      </c>
      <c r="N59" s="355">
        <v>13</v>
      </c>
      <c r="O59" s="356">
        <v>3</v>
      </c>
      <c r="P59" s="354">
        <v>4</v>
      </c>
      <c r="Q59" s="355">
        <v>9</v>
      </c>
      <c r="R59" s="355">
        <v>5</v>
      </c>
      <c r="S59" s="356">
        <v>8</v>
      </c>
    </row>
    <row r="60" spans="1:20" x14ac:dyDescent="0.2">
      <c r="A60" s="27" t="str">
        <f t="shared" ca="1" si="2"/>
        <v/>
      </c>
      <c r="B60" s="27" t="str">
        <f t="shared" ca="1" si="2"/>
        <v/>
      </c>
      <c r="C60" s="27" t="str">
        <f t="shared" ca="1" si="2"/>
        <v/>
      </c>
      <c r="D60" s="348"/>
      <c r="E60" s="350" t="s">
        <v>159</v>
      </c>
      <c r="F60" s="357">
        <v>5</v>
      </c>
      <c r="G60" s="358">
        <v>11</v>
      </c>
      <c r="H60" s="358">
        <v>9</v>
      </c>
      <c r="I60" s="358">
        <v>6</v>
      </c>
      <c r="J60" s="359">
        <v>14</v>
      </c>
      <c r="K60" s="357">
        <v>8</v>
      </c>
      <c r="L60" s="358">
        <v>13</v>
      </c>
      <c r="M60" s="358">
        <v>4</v>
      </c>
      <c r="N60" s="358">
        <v>12</v>
      </c>
      <c r="O60" s="359">
        <v>2</v>
      </c>
      <c r="P60" s="357">
        <v>7</v>
      </c>
      <c r="Q60" s="358">
        <v>3</v>
      </c>
      <c r="R60" s="358">
        <v>10</v>
      </c>
      <c r="S60" s="359">
        <v>1</v>
      </c>
    </row>
    <row r="61" spans="1:20" x14ac:dyDescent="0.2">
      <c r="A61" s="27" t="str">
        <f t="shared" ca="1" si="2"/>
        <v/>
      </c>
      <c r="B61" s="27" t="str">
        <f t="shared" ca="1" si="2"/>
        <v/>
      </c>
      <c r="C61" s="27" t="str">
        <f t="shared" ca="1" si="2"/>
        <v/>
      </c>
      <c r="D61" s="348"/>
      <c r="E61" s="360"/>
    </row>
    <row r="62" spans="1:20" x14ac:dyDescent="0.2">
      <c r="A62" s="27" t="str">
        <f t="shared" ca="1" si="2"/>
        <v/>
      </c>
      <c r="B62" s="27" t="str">
        <f t="shared" ca="1" si="2"/>
        <v/>
      </c>
      <c r="C62" s="27" t="str">
        <f t="shared" ca="1" si="2"/>
        <v/>
      </c>
      <c r="D62" s="348">
        <f>$D57+1</f>
        <v>15</v>
      </c>
      <c r="E62" s="349" t="s">
        <v>180</v>
      </c>
    </row>
    <row r="63" spans="1:20" x14ac:dyDescent="0.2">
      <c r="A63" s="27" t="str">
        <f t="shared" ca="1" si="2"/>
        <v/>
      </c>
      <c r="B63" s="27" t="str">
        <f t="shared" ca="1" si="2"/>
        <v/>
      </c>
      <c r="C63" s="27" t="str">
        <f t="shared" ca="1" si="2"/>
        <v/>
      </c>
      <c r="D63" s="348"/>
      <c r="E63" s="350" t="s">
        <v>130</v>
      </c>
      <c r="F63" s="351">
        <v>1</v>
      </c>
      <c r="G63" s="352">
        <v>2</v>
      </c>
      <c r="H63" s="352">
        <v>3</v>
      </c>
      <c r="I63" s="352">
        <v>4</v>
      </c>
      <c r="J63" s="353">
        <v>5</v>
      </c>
      <c r="K63" s="351">
        <v>6</v>
      </c>
      <c r="L63" s="352">
        <v>7</v>
      </c>
      <c r="M63" s="352">
        <v>8</v>
      </c>
      <c r="N63" s="352">
        <v>9</v>
      </c>
      <c r="O63" s="353">
        <v>10</v>
      </c>
      <c r="P63" s="351">
        <v>11</v>
      </c>
      <c r="Q63" s="352">
        <v>12</v>
      </c>
      <c r="R63" s="352">
        <v>13</v>
      </c>
      <c r="S63" s="352">
        <v>14</v>
      </c>
      <c r="T63" s="353">
        <v>15</v>
      </c>
    </row>
    <row r="64" spans="1:20" x14ac:dyDescent="0.2">
      <c r="A64" s="27" t="str">
        <f t="shared" ca="1" si="2"/>
        <v/>
      </c>
      <c r="B64" s="27" t="str">
        <f t="shared" ca="1" si="2"/>
        <v/>
      </c>
      <c r="C64" s="27" t="str">
        <f t="shared" ca="1" si="2"/>
        <v/>
      </c>
      <c r="D64" s="348"/>
      <c r="E64" s="350" t="s">
        <v>157</v>
      </c>
      <c r="F64" s="354">
        <v>5</v>
      </c>
      <c r="G64" s="355">
        <v>11</v>
      </c>
      <c r="H64" s="355">
        <v>6</v>
      </c>
      <c r="I64" s="355">
        <v>1</v>
      </c>
      <c r="J64" s="356">
        <v>12</v>
      </c>
      <c r="K64" s="354">
        <v>13</v>
      </c>
      <c r="L64" s="355">
        <v>4</v>
      </c>
      <c r="M64" s="355">
        <v>7</v>
      </c>
      <c r="N64" s="355">
        <v>2</v>
      </c>
      <c r="O64" s="356">
        <v>8</v>
      </c>
      <c r="P64" s="354">
        <v>9</v>
      </c>
      <c r="Q64" s="355">
        <v>3</v>
      </c>
      <c r="R64" s="355">
        <v>15</v>
      </c>
      <c r="S64" s="355">
        <v>10</v>
      </c>
      <c r="T64" s="356">
        <v>14</v>
      </c>
    </row>
    <row r="65" spans="1:24" x14ac:dyDescent="0.2">
      <c r="A65" s="27" t="str">
        <f t="shared" ca="1" si="2"/>
        <v/>
      </c>
      <c r="B65" s="27" t="str">
        <f t="shared" ca="1" si="2"/>
        <v/>
      </c>
      <c r="C65" s="27" t="str">
        <f t="shared" ca="1" si="2"/>
        <v/>
      </c>
      <c r="D65" s="348"/>
      <c r="E65" s="350" t="s">
        <v>159</v>
      </c>
      <c r="F65" s="357">
        <v>14</v>
      </c>
      <c r="G65" s="358">
        <v>1</v>
      </c>
      <c r="H65" s="358">
        <v>4</v>
      </c>
      <c r="I65" s="358">
        <v>11</v>
      </c>
      <c r="J65" s="359">
        <v>7</v>
      </c>
      <c r="K65" s="357">
        <v>12</v>
      </c>
      <c r="L65" s="358">
        <v>15</v>
      </c>
      <c r="M65" s="358">
        <v>2</v>
      </c>
      <c r="N65" s="358">
        <v>6</v>
      </c>
      <c r="O65" s="359">
        <v>9</v>
      </c>
      <c r="P65" s="357">
        <v>10</v>
      </c>
      <c r="Q65" s="358">
        <v>8</v>
      </c>
      <c r="R65" s="358">
        <v>5</v>
      </c>
      <c r="S65" s="358">
        <v>13</v>
      </c>
      <c r="T65" s="359">
        <v>3</v>
      </c>
    </row>
    <row r="66" spans="1:24" x14ac:dyDescent="0.2">
      <c r="A66" s="27" t="str">
        <f t="shared" ca="1" si="2"/>
        <v/>
      </c>
      <c r="B66" s="27" t="str">
        <f t="shared" ca="1" si="2"/>
        <v/>
      </c>
      <c r="C66" s="27" t="str">
        <f t="shared" ca="1" si="2"/>
        <v/>
      </c>
      <c r="D66" s="348"/>
      <c r="E66" s="360"/>
    </row>
    <row r="67" spans="1:24" x14ac:dyDescent="0.2">
      <c r="A67" s="27" t="str">
        <f t="shared" ref="A67:C86" ca="1" si="3">IF(INDIRECT(ADDRESS(A$6,ROW()-ROW(A$6)-1+COLUMN($F$8)))&gt;0,INDIRECT(ADDRESS(A$6,ROW()-ROW(A$6)-1+COLUMN($F$8))),"")</f>
        <v/>
      </c>
      <c r="B67" s="27" t="str">
        <f t="shared" ca="1" si="3"/>
        <v/>
      </c>
      <c r="C67" s="27" t="str">
        <f t="shared" ca="1" si="3"/>
        <v/>
      </c>
      <c r="D67" s="348">
        <f>$D62+1</f>
        <v>16</v>
      </c>
      <c r="E67" s="349" t="s">
        <v>180</v>
      </c>
    </row>
    <row r="68" spans="1:24" x14ac:dyDescent="0.2">
      <c r="A68" s="27" t="str">
        <f t="shared" ca="1" si="3"/>
        <v/>
      </c>
      <c r="B68" s="27" t="str">
        <f t="shared" ca="1" si="3"/>
        <v/>
      </c>
      <c r="C68" s="27" t="str">
        <f t="shared" ca="1" si="3"/>
        <v/>
      </c>
      <c r="D68" s="348"/>
      <c r="E68" s="350" t="s">
        <v>130</v>
      </c>
      <c r="F68" s="351">
        <v>1</v>
      </c>
      <c r="G68" s="352">
        <v>2</v>
      </c>
      <c r="H68" s="352">
        <v>3</v>
      </c>
      <c r="I68" s="353">
        <v>4</v>
      </c>
      <c r="K68" s="351">
        <v>5</v>
      </c>
      <c r="L68" s="352">
        <v>6</v>
      </c>
      <c r="M68" s="352">
        <v>7</v>
      </c>
      <c r="N68" s="353">
        <v>8</v>
      </c>
      <c r="P68" s="351">
        <v>9</v>
      </c>
      <c r="Q68" s="352">
        <v>10</v>
      </c>
      <c r="R68" s="352">
        <v>11</v>
      </c>
      <c r="S68" s="353">
        <v>12</v>
      </c>
      <c r="U68" s="351">
        <v>13</v>
      </c>
      <c r="V68" s="352">
        <v>14</v>
      </c>
      <c r="W68" s="352">
        <v>15</v>
      </c>
      <c r="X68" s="353">
        <v>16</v>
      </c>
    </row>
    <row r="69" spans="1:24" x14ac:dyDescent="0.2">
      <c r="A69" s="27" t="str">
        <f t="shared" ca="1" si="3"/>
        <v/>
      </c>
      <c r="B69" s="27" t="str">
        <f t="shared" ca="1" si="3"/>
        <v/>
      </c>
      <c r="C69" s="27" t="str">
        <f t="shared" ca="1" si="3"/>
        <v/>
      </c>
      <c r="D69" s="348"/>
      <c r="E69" s="350" t="s">
        <v>157</v>
      </c>
      <c r="F69" s="354">
        <v>8</v>
      </c>
      <c r="G69" s="355">
        <v>1</v>
      </c>
      <c r="H69" s="355">
        <v>14</v>
      </c>
      <c r="I69" s="356">
        <v>11</v>
      </c>
      <c r="K69" s="354">
        <v>12</v>
      </c>
      <c r="L69" s="355">
        <v>5</v>
      </c>
      <c r="M69" s="355">
        <v>2</v>
      </c>
      <c r="N69" s="356">
        <v>15</v>
      </c>
      <c r="P69" s="354">
        <v>16</v>
      </c>
      <c r="Q69" s="355">
        <v>9</v>
      </c>
      <c r="R69" s="355">
        <v>6</v>
      </c>
      <c r="S69" s="356">
        <v>3</v>
      </c>
      <c r="U69" s="354">
        <v>4</v>
      </c>
      <c r="V69" s="355">
        <v>13</v>
      </c>
      <c r="W69" s="355">
        <v>10</v>
      </c>
      <c r="X69" s="356">
        <v>7</v>
      </c>
    </row>
    <row r="70" spans="1:24" x14ac:dyDescent="0.2">
      <c r="A70" s="27" t="str">
        <f t="shared" ca="1" si="3"/>
        <v/>
      </c>
      <c r="B70" s="27" t="str">
        <f t="shared" ca="1" si="3"/>
        <v/>
      </c>
      <c r="C70" s="27" t="str">
        <f t="shared" ca="1" si="3"/>
        <v/>
      </c>
      <c r="D70" s="348"/>
      <c r="E70" s="350" t="s">
        <v>159</v>
      </c>
      <c r="F70" s="357">
        <v>15</v>
      </c>
      <c r="G70" s="358">
        <v>7</v>
      </c>
      <c r="H70" s="358">
        <v>1</v>
      </c>
      <c r="I70" s="359">
        <v>9</v>
      </c>
      <c r="K70" s="357">
        <v>10</v>
      </c>
      <c r="L70" s="358">
        <v>16</v>
      </c>
      <c r="M70" s="358">
        <v>8</v>
      </c>
      <c r="N70" s="359">
        <v>2</v>
      </c>
      <c r="P70" s="357">
        <v>3</v>
      </c>
      <c r="Q70" s="358">
        <v>11</v>
      </c>
      <c r="R70" s="358">
        <v>13</v>
      </c>
      <c r="S70" s="359">
        <v>5</v>
      </c>
      <c r="U70" s="357">
        <v>6</v>
      </c>
      <c r="V70" s="358">
        <v>4</v>
      </c>
      <c r="W70" s="358">
        <v>12</v>
      </c>
      <c r="X70" s="359">
        <v>14</v>
      </c>
    </row>
    <row r="71" spans="1:24" x14ac:dyDescent="0.2">
      <c r="A71" s="27" t="str">
        <f t="shared" ca="1" si="3"/>
        <v/>
      </c>
      <c r="B71" s="27" t="str">
        <f t="shared" ca="1" si="3"/>
        <v/>
      </c>
      <c r="C71" s="27" t="str">
        <f t="shared" ca="1" si="3"/>
        <v/>
      </c>
      <c r="D71" s="348"/>
      <c r="E71" s="360"/>
    </row>
    <row r="72" spans="1:24" x14ac:dyDescent="0.2">
      <c r="A72" s="27" t="str">
        <f t="shared" ca="1" si="3"/>
        <v/>
      </c>
      <c r="B72" s="27" t="str">
        <f t="shared" ca="1" si="3"/>
        <v/>
      </c>
      <c r="C72" s="27" t="str">
        <f t="shared" ca="1" si="3"/>
        <v/>
      </c>
      <c r="D72" s="348">
        <f>$D67+1</f>
        <v>17</v>
      </c>
      <c r="E72" s="349" t="s">
        <v>180</v>
      </c>
    </row>
    <row r="73" spans="1:24" x14ac:dyDescent="0.2">
      <c r="A73" s="27" t="str">
        <f t="shared" ca="1" si="3"/>
        <v/>
      </c>
      <c r="B73" s="27" t="str">
        <f t="shared" ca="1" si="3"/>
        <v/>
      </c>
      <c r="C73" s="27" t="str">
        <f t="shared" ca="1" si="3"/>
        <v/>
      </c>
      <c r="D73" s="348"/>
      <c r="E73" s="350" t="s">
        <v>130</v>
      </c>
      <c r="F73" s="351">
        <v>1</v>
      </c>
      <c r="G73" s="352">
        <v>2</v>
      </c>
      <c r="H73" s="352">
        <v>3</v>
      </c>
      <c r="I73" s="352">
        <v>4</v>
      </c>
      <c r="J73" s="353">
        <v>5</v>
      </c>
      <c r="K73" s="351">
        <v>6</v>
      </c>
      <c r="L73" s="352">
        <v>7</v>
      </c>
      <c r="M73" s="352">
        <v>8</v>
      </c>
      <c r="N73" s="353">
        <v>9</v>
      </c>
      <c r="P73" s="351">
        <v>10</v>
      </c>
      <c r="Q73" s="352">
        <v>11</v>
      </c>
      <c r="R73" s="352">
        <v>12</v>
      </c>
      <c r="S73" s="353">
        <v>13</v>
      </c>
      <c r="U73" s="351">
        <v>14</v>
      </c>
      <c r="V73" s="352">
        <v>15</v>
      </c>
      <c r="W73" s="352">
        <v>16</v>
      </c>
      <c r="X73" s="353">
        <v>17</v>
      </c>
    </row>
    <row r="74" spans="1:24" x14ac:dyDescent="0.2">
      <c r="A74" s="27" t="str">
        <f t="shared" ca="1" si="3"/>
        <v/>
      </c>
      <c r="B74" s="27" t="str">
        <f t="shared" ca="1" si="3"/>
        <v/>
      </c>
      <c r="C74" s="27" t="str">
        <f t="shared" ca="1" si="3"/>
        <v/>
      </c>
      <c r="D74" s="348"/>
      <c r="E74" s="350" t="s">
        <v>157</v>
      </c>
      <c r="F74" s="354">
        <v>9</v>
      </c>
      <c r="G74" s="355">
        <v>14</v>
      </c>
      <c r="H74" s="355">
        <v>10</v>
      </c>
      <c r="I74" s="355">
        <v>15</v>
      </c>
      <c r="J74" s="356">
        <v>7</v>
      </c>
      <c r="K74" s="354">
        <v>5</v>
      </c>
      <c r="L74" s="355">
        <v>12</v>
      </c>
      <c r="M74" s="355">
        <v>4</v>
      </c>
      <c r="N74" s="356">
        <v>2</v>
      </c>
      <c r="P74" s="354">
        <v>3</v>
      </c>
      <c r="Q74" s="355">
        <v>13</v>
      </c>
      <c r="R74" s="355">
        <v>17</v>
      </c>
      <c r="S74" s="356">
        <v>6</v>
      </c>
      <c r="U74" s="354">
        <v>16</v>
      </c>
      <c r="V74" s="355">
        <v>1</v>
      </c>
      <c r="W74" s="355">
        <v>11</v>
      </c>
      <c r="X74" s="356">
        <v>8</v>
      </c>
    </row>
    <row r="75" spans="1:24" x14ac:dyDescent="0.2">
      <c r="A75" s="27" t="str">
        <f t="shared" ca="1" si="3"/>
        <v/>
      </c>
      <c r="B75" s="27" t="str">
        <f t="shared" ca="1" si="3"/>
        <v/>
      </c>
      <c r="C75" s="27" t="str">
        <f t="shared" ca="1" si="3"/>
        <v/>
      </c>
      <c r="D75" s="348"/>
      <c r="E75" s="350" t="s">
        <v>159</v>
      </c>
      <c r="F75" s="357">
        <v>13</v>
      </c>
      <c r="G75" s="358">
        <v>8</v>
      </c>
      <c r="H75" s="358">
        <v>6</v>
      </c>
      <c r="I75" s="358">
        <v>11</v>
      </c>
      <c r="J75" s="359">
        <v>16</v>
      </c>
      <c r="K75" s="357">
        <v>15</v>
      </c>
      <c r="L75" s="358">
        <v>5</v>
      </c>
      <c r="M75" s="358">
        <v>14</v>
      </c>
      <c r="N75" s="359">
        <v>3</v>
      </c>
      <c r="P75" s="357">
        <v>7</v>
      </c>
      <c r="Q75" s="358">
        <v>4</v>
      </c>
      <c r="R75" s="358">
        <v>1</v>
      </c>
      <c r="S75" s="359">
        <v>12</v>
      </c>
      <c r="U75" s="357">
        <v>2</v>
      </c>
      <c r="V75" s="358">
        <v>17</v>
      </c>
      <c r="W75" s="358">
        <v>9</v>
      </c>
      <c r="X75" s="359">
        <v>10</v>
      </c>
    </row>
    <row r="76" spans="1:24" x14ac:dyDescent="0.2">
      <c r="A76" s="27" t="str">
        <f t="shared" ca="1" si="3"/>
        <v/>
      </c>
      <c r="B76" s="27" t="str">
        <f t="shared" ca="1" si="3"/>
        <v/>
      </c>
      <c r="C76" s="27" t="str">
        <f t="shared" ca="1" si="3"/>
        <v/>
      </c>
      <c r="D76" s="348"/>
      <c r="E76" s="360"/>
    </row>
    <row r="77" spans="1:24" x14ac:dyDescent="0.2">
      <c r="A77" s="27" t="str">
        <f t="shared" ca="1" si="3"/>
        <v/>
      </c>
      <c r="B77" s="27" t="str">
        <f t="shared" ca="1" si="3"/>
        <v/>
      </c>
      <c r="C77" s="27" t="str">
        <f t="shared" ca="1" si="3"/>
        <v/>
      </c>
      <c r="D77" s="348">
        <f>$D72+1</f>
        <v>18</v>
      </c>
      <c r="E77" s="349" t="s">
        <v>180</v>
      </c>
    </row>
    <row r="78" spans="1:24" x14ac:dyDescent="0.2">
      <c r="A78" s="27" t="str">
        <f t="shared" ca="1" si="3"/>
        <v/>
      </c>
      <c r="B78" s="27" t="str">
        <f t="shared" ca="1" si="3"/>
        <v/>
      </c>
      <c r="C78" s="27" t="str">
        <f t="shared" ca="1" si="3"/>
        <v/>
      </c>
      <c r="D78" s="348"/>
      <c r="E78" s="350" t="s">
        <v>130</v>
      </c>
      <c r="F78" s="376">
        <v>1</v>
      </c>
      <c r="G78" s="377">
        <v>2</v>
      </c>
      <c r="H78" s="377">
        <v>3</v>
      </c>
      <c r="I78" s="377">
        <v>4</v>
      </c>
      <c r="J78" s="378">
        <v>5</v>
      </c>
      <c r="K78" s="376">
        <v>6</v>
      </c>
      <c r="L78" s="377">
        <v>7</v>
      </c>
      <c r="M78" s="377">
        <v>8</v>
      </c>
      <c r="N78" s="377">
        <v>9</v>
      </c>
      <c r="O78" s="378">
        <v>10</v>
      </c>
      <c r="P78" s="376">
        <v>11</v>
      </c>
      <c r="Q78" s="377">
        <v>12</v>
      </c>
      <c r="R78" s="377">
        <v>13</v>
      </c>
      <c r="S78" s="378">
        <v>14</v>
      </c>
      <c r="T78" s="385"/>
      <c r="U78" s="376">
        <v>15</v>
      </c>
      <c r="V78" s="377">
        <v>16</v>
      </c>
      <c r="W78" s="377">
        <v>17</v>
      </c>
      <c r="X78" s="378">
        <v>18</v>
      </c>
    </row>
    <row r="79" spans="1:24" x14ac:dyDescent="0.2">
      <c r="A79" s="27" t="str">
        <f t="shared" ca="1" si="3"/>
        <v/>
      </c>
      <c r="B79" s="27" t="str">
        <f t="shared" ca="1" si="3"/>
        <v/>
      </c>
      <c r="C79" s="27" t="str">
        <f t="shared" ca="1" si="3"/>
        <v/>
      </c>
      <c r="D79" s="348"/>
      <c r="E79" s="350" t="s">
        <v>157</v>
      </c>
      <c r="F79" s="379">
        <v>12</v>
      </c>
      <c r="G79" s="380">
        <v>15</v>
      </c>
      <c r="H79" s="380">
        <v>11</v>
      </c>
      <c r="I79" s="380">
        <v>6</v>
      </c>
      <c r="J79" s="381">
        <v>1</v>
      </c>
      <c r="K79" s="379">
        <v>16</v>
      </c>
      <c r="L79" s="380">
        <v>18</v>
      </c>
      <c r="M79" s="380">
        <v>7</v>
      </c>
      <c r="N79" s="380">
        <v>2</v>
      </c>
      <c r="O79" s="381">
        <v>13</v>
      </c>
      <c r="P79" s="379">
        <v>17</v>
      </c>
      <c r="Q79" s="380">
        <v>4</v>
      </c>
      <c r="R79" s="380">
        <v>14</v>
      </c>
      <c r="S79" s="381">
        <v>8</v>
      </c>
      <c r="T79" s="385"/>
      <c r="U79" s="379">
        <v>9</v>
      </c>
      <c r="V79" s="380">
        <v>5</v>
      </c>
      <c r="W79" s="380">
        <v>10</v>
      </c>
      <c r="X79" s="381">
        <v>3</v>
      </c>
    </row>
    <row r="80" spans="1:24" x14ac:dyDescent="0.2">
      <c r="A80" s="27" t="str">
        <f t="shared" ca="1" si="3"/>
        <v/>
      </c>
      <c r="B80" s="27" t="str">
        <f t="shared" ca="1" si="3"/>
        <v/>
      </c>
      <c r="C80" s="27" t="str">
        <f t="shared" ca="1" si="3"/>
        <v/>
      </c>
      <c r="D80" s="348"/>
      <c r="E80" s="350" t="s">
        <v>159</v>
      </c>
      <c r="F80" s="382">
        <v>13</v>
      </c>
      <c r="G80" s="383">
        <v>8</v>
      </c>
      <c r="H80" s="383">
        <v>5</v>
      </c>
      <c r="I80" s="383">
        <v>15</v>
      </c>
      <c r="J80" s="384">
        <v>17</v>
      </c>
      <c r="K80" s="382">
        <v>3</v>
      </c>
      <c r="L80" s="383">
        <v>14</v>
      </c>
      <c r="M80" s="383">
        <v>9</v>
      </c>
      <c r="N80" s="383">
        <v>11</v>
      </c>
      <c r="O80" s="384">
        <v>16</v>
      </c>
      <c r="P80" s="382">
        <v>2</v>
      </c>
      <c r="Q80" s="383">
        <v>6</v>
      </c>
      <c r="R80" s="383">
        <v>18</v>
      </c>
      <c r="S80" s="384">
        <v>12</v>
      </c>
      <c r="T80" s="385"/>
      <c r="U80" s="382">
        <v>10</v>
      </c>
      <c r="V80" s="383">
        <v>1</v>
      </c>
      <c r="W80" s="383">
        <v>4</v>
      </c>
      <c r="X80" s="384">
        <v>7</v>
      </c>
    </row>
    <row r="81" spans="1:29" x14ac:dyDescent="0.2">
      <c r="A81" s="27" t="str">
        <f t="shared" ca="1" si="3"/>
        <v/>
      </c>
      <c r="B81" s="27" t="str">
        <f t="shared" ca="1" si="3"/>
        <v/>
      </c>
      <c r="C81" s="27" t="str">
        <f t="shared" ca="1" si="3"/>
        <v/>
      </c>
      <c r="D81" s="348"/>
      <c r="E81" s="360"/>
    </row>
    <row r="82" spans="1:29" x14ac:dyDescent="0.2">
      <c r="A82" s="27" t="str">
        <f t="shared" ca="1" si="3"/>
        <v/>
      </c>
      <c r="B82" s="27" t="str">
        <f t="shared" ca="1" si="3"/>
        <v/>
      </c>
      <c r="C82" s="27" t="str">
        <f t="shared" ca="1" si="3"/>
        <v/>
      </c>
      <c r="D82" s="348">
        <f>$D77+1</f>
        <v>19</v>
      </c>
      <c r="E82" s="349" t="s">
        <v>180</v>
      </c>
    </row>
    <row r="83" spans="1:29" x14ac:dyDescent="0.2">
      <c r="A83" s="27" t="str">
        <f t="shared" ca="1" si="3"/>
        <v/>
      </c>
      <c r="B83" s="27" t="str">
        <f t="shared" ca="1" si="3"/>
        <v/>
      </c>
      <c r="C83" s="27" t="str">
        <f t="shared" ca="1" si="3"/>
        <v/>
      </c>
      <c r="D83" s="348"/>
      <c r="E83" s="350" t="s">
        <v>130</v>
      </c>
      <c r="F83" s="351">
        <v>1</v>
      </c>
      <c r="G83" s="352">
        <v>2</v>
      </c>
      <c r="H83" s="352">
        <v>3</v>
      </c>
      <c r="I83" s="352">
        <v>4</v>
      </c>
      <c r="J83" s="353">
        <v>5</v>
      </c>
      <c r="K83" s="351">
        <v>6</v>
      </c>
      <c r="L83" s="352">
        <v>7</v>
      </c>
      <c r="M83" s="352">
        <v>8</v>
      </c>
      <c r="N83" s="352">
        <v>9</v>
      </c>
      <c r="O83" s="353">
        <v>10</v>
      </c>
      <c r="P83" s="351">
        <v>11</v>
      </c>
      <c r="Q83" s="352">
        <v>12</v>
      </c>
      <c r="R83" s="352">
        <v>14</v>
      </c>
      <c r="S83" s="352">
        <v>13</v>
      </c>
      <c r="T83" s="353">
        <v>15</v>
      </c>
      <c r="U83" s="351">
        <v>16</v>
      </c>
      <c r="V83" s="352">
        <v>17</v>
      </c>
      <c r="W83" s="352">
        <v>18</v>
      </c>
      <c r="X83" s="353">
        <v>19</v>
      </c>
    </row>
    <row r="84" spans="1:29" x14ac:dyDescent="0.2">
      <c r="A84" s="27" t="str">
        <f t="shared" ca="1" si="3"/>
        <v/>
      </c>
      <c r="B84" s="27" t="str">
        <f t="shared" ca="1" si="3"/>
        <v/>
      </c>
      <c r="C84" s="27" t="str">
        <f t="shared" ca="1" si="3"/>
        <v/>
      </c>
      <c r="D84" s="348"/>
      <c r="E84" s="350" t="s">
        <v>157</v>
      </c>
      <c r="F84" s="354">
        <v>12</v>
      </c>
      <c r="G84" s="355">
        <v>4</v>
      </c>
      <c r="H84" s="355">
        <v>11</v>
      </c>
      <c r="I84" s="355">
        <v>6</v>
      </c>
      <c r="J84" s="356">
        <v>16</v>
      </c>
      <c r="K84" s="354">
        <v>17</v>
      </c>
      <c r="L84" s="355">
        <v>14</v>
      </c>
      <c r="M84" s="355">
        <v>7</v>
      </c>
      <c r="N84" s="355">
        <v>18</v>
      </c>
      <c r="O84" s="356">
        <v>1</v>
      </c>
      <c r="P84" s="354">
        <v>2</v>
      </c>
      <c r="Q84" s="355">
        <v>19</v>
      </c>
      <c r="R84" s="355">
        <v>9</v>
      </c>
      <c r="S84" s="355">
        <v>13</v>
      </c>
      <c r="T84" s="356">
        <v>8</v>
      </c>
      <c r="U84" s="354">
        <v>5</v>
      </c>
      <c r="V84" s="355">
        <v>10</v>
      </c>
      <c r="W84" s="355">
        <v>15</v>
      </c>
      <c r="X84" s="356">
        <v>3</v>
      </c>
    </row>
    <row r="85" spans="1:29" x14ac:dyDescent="0.2">
      <c r="A85" s="27" t="str">
        <f t="shared" ca="1" si="3"/>
        <v/>
      </c>
      <c r="B85" s="27" t="str">
        <f t="shared" ca="1" si="3"/>
        <v/>
      </c>
      <c r="C85" s="27" t="str">
        <f t="shared" ca="1" si="3"/>
        <v/>
      </c>
      <c r="D85" s="348"/>
      <c r="E85" s="350" t="s">
        <v>159</v>
      </c>
      <c r="F85" s="357">
        <v>13</v>
      </c>
      <c r="G85" s="358">
        <v>3</v>
      </c>
      <c r="H85" s="358">
        <v>10</v>
      </c>
      <c r="I85" s="358">
        <v>17</v>
      </c>
      <c r="J85" s="359">
        <v>11</v>
      </c>
      <c r="K85" s="357">
        <v>18</v>
      </c>
      <c r="L85" s="358">
        <v>5</v>
      </c>
      <c r="M85" s="358">
        <v>19</v>
      </c>
      <c r="N85" s="358">
        <v>12</v>
      </c>
      <c r="O85" s="359">
        <v>6</v>
      </c>
      <c r="P85" s="357">
        <v>15</v>
      </c>
      <c r="Q85" s="358">
        <v>8</v>
      </c>
      <c r="R85" s="358">
        <v>1</v>
      </c>
      <c r="S85" s="358">
        <v>16</v>
      </c>
      <c r="T85" s="359">
        <v>7</v>
      </c>
      <c r="U85" s="357">
        <v>14</v>
      </c>
      <c r="V85" s="358">
        <v>9</v>
      </c>
      <c r="W85" s="358">
        <v>4</v>
      </c>
      <c r="X85" s="359">
        <v>2</v>
      </c>
    </row>
    <row r="86" spans="1:29" x14ac:dyDescent="0.2">
      <c r="A86" s="27" t="str">
        <f t="shared" ca="1" si="3"/>
        <v/>
      </c>
      <c r="B86" s="27" t="str">
        <f t="shared" ca="1" si="3"/>
        <v/>
      </c>
      <c r="C86" s="27" t="str">
        <f t="shared" ca="1" si="3"/>
        <v/>
      </c>
      <c r="D86" s="348"/>
      <c r="E86" s="360"/>
    </row>
    <row r="87" spans="1:29" x14ac:dyDescent="0.2">
      <c r="A87" s="27" t="str">
        <f t="shared" ref="A87:C106" ca="1" si="4">IF(INDIRECT(ADDRESS(A$6,ROW()-ROW(A$6)-1+COLUMN($F$8)))&gt;0,INDIRECT(ADDRESS(A$6,ROW()-ROW(A$6)-1+COLUMN($F$8))),"")</f>
        <v/>
      </c>
      <c r="B87" s="27" t="str">
        <f t="shared" ca="1" si="4"/>
        <v/>
      </c>
      <c r="C87" s="27" t="str">
        <f t="shared" ca="1" si="4"/>
        <v/>
      </c>
      <c r="D87" s="348">
        <f>$D82+1</f>
        <v>20</v>
      </c>
      <c r="E87" s="349" t="s">
        <v>180</v>
      </c>
    </row>
    <row r="88" spans="1:29" x14ac:dyDescent="0.2">
      <c r="A88" s="27" t="str">
        <f t="shared" ca="1" si="4"/>
        <v/>
      </c>
      <c r="B88" s="27" t="str">
        <f t="shared" ca="1" si="4"/>
        <v/>
      </c>
      <c r="C88" s="27" t="str">
        <f t="shared" ca="1" si="4"/>
        <v/>
      </c>
      <c r="D88" s="348"/>
      <c r="E88" s="350" t="s">
        <v>130</v>
      </c>
      <c r="F88" s="351">
        <v>1</v>
      </c>
      <c r="G88" s="352">
        <v>2</v>
      </c>
      <c r="H88" s="352">
        <v>3</v>
      </c>
      <c r="I88" s="352">
        <v>4</v>
      </c>
      <c r="J88" s="353">
        <v>5</v>
      </c>
      <c r="K88" s="351">
        <v>6</v>
      </c>
      <c r="L88" s="352">
        <v>7</v>
      </c>
      <c r="M88" s="352">
        <v>8</v>
      </c>
      <c r="N88" s="352">
        <v>9</v>
      </c>
      <c r="O88" s="353">
        <v>10</v>
      </c>
      <c r="P88" s="351">
        <v>11</v>
      </c>
      <c r="Q88" s="352">
        <v>12</v>
      </c>
      <c r="R88" s="352">
        <v>13</v>
      </c>
      <c r="S88" s="352">
        <v>14</v>
      </c>
      <c r="T88" s="353">
        <v>15</v>
      </c>
      <c r="U88" s="351">
        <v>16</v>
      </c>
      <c r="V88" s="352">
        <v>17</v>
      </c>
      <c r="W88" s="352">
        <v>18</v>
      </c>
      <c r="X88" s="352">
        <v>19</v>
      </c>
      <c r="Y88" s="353">
        <v>20</v>
      </c>
    </row>
    <row r="89" spans="1:29" x14ac:dyDescent="0.2">
      <c r="A89" s="27" t="str">
        <f t="shared" ca="1" si="4"/>
        <v/>
      </c>
      <c r="B89" s="27" t="str">
        <f t="shared" ca="1" si="4"/>
        <v/>
      </c>
      <c r="C89" s="27" t="str">
        <f t="shared" ca="1" si="4"/>
        <v/>
      </c>
      <c r="D89" s="348"/>
      <c r="E89" s="350" t="s">
        <v>157</v>
      </c>
      <c r="F89" s="354">
        <v>3</v>
      </c>
      <c r="G89" s="355">
        <v>1</v>
      </c>
      <c r="H89" s="355">
        <v>14</v>
      </c>
      <c r="I89" s="355">
        <v>10</v>
      </c>
      <c r="J89" s="356">
        <v>17</v>
      </c>
      <c r="K89" s="354">
        <v>8</v>
      </c>
      <c r="L89" s="355">
        <v>6</v>
      </c>
      <c r="M89" s="355">
        <v>19</v>
      </c>
      <c r="N89" s="355">
        <v>15</v>
      </c>
      <c r="O89" s="356">
        <v>2</v>
      </c>
      <c r="P89" s="354">
        <v>13</v>
      </c>
      <c r="Q89" s="355">
        <v>11</v>
      </c>
      <c r="R89" s="355">
        <v>4</v>
      </c>
      <c r="S89" s="355">
        <v>20</v>
      </c>
      <c r="T89" s="356">
        <v>7</v>
      </c>
      <c r="U89" s="354">
        <v>18</v>
      </c>
      <c r="V89" s="355">
        <v>16</v>
      </c>
      <c r="W89" s="355">
        <v>9</v>
      </c>
      <c r="X89" s="355">
        <v>5</v>
      </c>
      <c r="Y89" s="356">
        <v>12</v>
      </c>
    </row>
    <row r="90" spans="1:29" x14ac:dyDescent="0.2">
      <c r="A90" s="27" t="str">
        <f t="shared" ca="1" si="4"/>
        <v/>
      </c>
      <c r="B90" s="27" t="str">
        <f t="shared" ca="1" si="4"/>
        <v/>
      </c>
      <c r="C90" s="27" t="str">
        <f t="shared" ca="1" si="4"/>
        <v/>
      </c>
      <c r="D90" s="348"/>
      <c r="E90" s="350" t="s">
        <v>159</v>
      </c>
      <c r="F90" s="357">
        <v>15</v>
      </c>
      <c r="G90" s="358">
        <v>9</v>
      </c>
      <c r="H90" s="358">
        <v>7</v>
      </c>
      <c r="I90" s="358">
        <v>1</v>
      </c>
      <c r="J90" s="359">
        <v>13</v>
      </c>
      <c r="K90" s="357">
        <v>10</v>
      </c>
      <c r="L90" s="358">
        <v>4</v>
      </c>
      <c r="M90" s="358">
        <v>2</v>
      </c>
      <c r="N90" s="358">
        <v>16</v>
      </c>
      <c r="O90" s="359">
        <v>8</v>
      </c>
      <c r="P90" s="357">
        <v>5</v>
      </c>
      <c r="Q90" s="358">
        <v>19</v>
      </c>
      <c r="R90" s="358">
        <v>17</v>
      </c>
      <c r="S90" s="358">
        <v>11</v>
      </c>
      <c r="T90" s="359">
        <v>3</v>
      </c>
      <c r="U90" s="357">
        <v>20</v>
      </c>
      <c r="V90" s="358">
        <v>14</v>
      </c>
      <c r="W90" s="358">
        <v>12</v>
      </c>
      <c r="X90" s="358">
        <v>6</v>
      </c>
      <c r="Y90" s="359">
        <v>18</v>
      </c>
    </row>
    <row r="91" spans="1:29" x14ac:dyDescent="0.2">
      <c r="A91" s="27" t="str">
        <f t="shared" ca="1" si="4"/>
        <v/>
      </c>
      <c r="B91" s="27" t="str">
        <f t="shared" ca="1" si="4"/>
        <v/>
      </c>
      <c r="C91" s="27" t="str">
        <f t="shared" ca="1" si="4"/>
        <v/>
      </c>
      <c r="D91" s="348"/>
      <c r="E91" s="360"/>
    </row>
    <row r="92" spans="1:29" x14ac:dyDescent="0.2">
      <c r="A92" s="27" t="str">
        <f t="shared" ca="1" si="4"/>
        <v/>
      </c>
      <c r="B92" s="27" t="str">
        <f t="shared" ca="1" si="4"/>
        <v/>
      </c>
      <c r="C92" s="27" t="str">
        <f t="shared" ca="1" si="4"/>
        <v/>
      </c>
      <c r="D92" s="348">
        <f>$D87+1</f>
        <v>21</v>
      </c>
      <c r="E92" s="349" t="s">
        <v>180</v>
      </c>
    </row>
    <row r="93" spans="1:29" x14ac:dyDescent="0.2">
      <c r="A93" s="27" t="str">
        <f t="shared" ca="1" si="4"/>
        <v/>
      </c>
      <c r="B93" s="27" t="str">
        <f t="shared" ca="1" si="4"/>
        <v/>
      </c>
      <c r="C93" s="27" t="str">
        <f t="shared" ca="1" si="4"/>
        <v/>
      </c>
      <c r="D93" s="348"/>
      <c r="E93" s="350" t="s">
        <v>130</v>
      </c>
      <c r="F93" s="351">
        <v>1</v>
      </c>
      <c r="G93" s="352">
        <v>2</v>
      </c>
      <c r="H93" s="352">
        <v>3</v>
      </c>
      <c r="I93" s="352">
        <v>4</v>
      </c>
      <c r="J93" s="353">
        <v>5</v>
      </c>
      <c r="K93" s="351">
        <v>6</v>
      </c>
      <c r="L93" s="352">
        <v>7</v>
      </c>
      <c r="M93" s="352">
        <v>8</v>
      </c>
      <c r="N93" s="353">
        <v>9</v>
      </c>
      <c r="P93" s="351">
        <v>10</v>
      </c>
      <c r="Q93" s="352">
        <v>11</v>
      </c>
      <c r="R93" s="352">
        <v>12</v>
      </c>
      <c r="S93" s="353">
        <v>13</v>
      </c>
      <c r="U93" s="351">
        <v>14</v>
      </c>
      <c r="V93" s="352">
        <v>15</v>
      </c>
      <c r="W93" s="352">
        <v>16</v>
      </c>
      <c r="X93" s="353">
        <v>17</v>
      </c>
      <c r="Z93" s="351">
        <v>18</v>
      </c>
      <c r="AA93" s="352">
        <v>19</v>
      </c>
      <c r="AB93" s="352">
        <v>20</v>
      </c>
      <c r="AC93" s="353">
        <v>21</v>
      </c>
    </row>
    <row r="94" spans="1:29" x14ac:dyDescent="0.2">
      <c r="A94" s="27" t="str">
        <f t="shared" ca="1" si="4"/>
        <v/>
      </c>
      <c r="B94" s="27" t="str">
        <f t="shared" ca="1" si="4"/>
        <v/>
      </c>
      <c r="C94" s="27" t="str">
        <f t="shared" ca="1" si="4"/>
        <v/>
      </c>
      <c r="D94" s="348"/>
      <c r="E94" s="350" t="s">
        <v>157</v>
      </c>
      <c r="F94" s="354">
        <v>13</v>
      </c>
      <c r="G94" s="355">
        <v>18</v>
      </c>
      <c r="H94" s="355">
        <v>16</v>
      </c>
      <c r="I94" s="355">
        <v>10</v>
      </c>
      <c r="J94" s="356">
        <v>7</v>
      </c>
      <c r="K94" s="354">
        <v>12</v>
      </c>
      <c r="L94" s="355">
        <v>6</v>
      </c>
      <c r="M94" s="355">
        <v>1</v>
      </c>
      <c r="N94" s="356">
        <v>19</v>
      </c>
      <c r="P94" s="354">
        <v>2</v>
      </c>
      <c r="Q94" s="355">
        <v>5</v>
      </c>
      <c r="R94" s="355">
        <v>17</v>
      </c>
      <c r="S94" s="356">
        <v>20</v>
      </c>
      <c r="U94" s="354">
        <v>3</v>
      </c>
      <c r="V94" s="355">
        <v>14</v>
      </c>
      <c r="W94" s="355">
        <v>21</v>
      </c>
      <c r="X94" s="356">
        <v>8</v>
      </c>
      <c r="Z94" s="354">
        <v>9</v>
      </c>
      <c r="AA94" s="355">
        <v>4</v>
      </c>
      <c r="AB94" s="355">
        <v>11</v>
      </c>
      <c r="AC94" s="356">
        <v>15</v>
      </c>
    </row>
    <row r="95" spans="1:29" x14ac:dyDescent="0.2">
      <c r="A95" s="27" t="str">
        <f t="shared" ca="1" si="4"/>
        <v/>
      </c>
      <c r="B95" s="27" t="str">
        <f t="shared" ca="1" si="4"/>
        <v/>
      </c>
      <c r="C95" s="27" t="str">
        <f t="shared" ca="1" si="4"/>
        <v/>
      </c>
      <c r="D95" s="348"/>
      <c r="E95" s="350" t="s">
        <v>159</v>
      </c>
      <c r="F95" s="357">
        <v>17</v>
      </c>
      <c r="G95" s="358">
        <v>9</v>
      </c>
      <c r="H95" s="358">
        <v>19</v>
      </c>
      <c r="I95" s="358">
        <v>14</v>
      </c>
      <c r="J95" s="359">
        <v>12</v>
      </c>
      <c r="K95" s="357">
        <v>4</v>
      </c>
      <c r="L95" s="358">
        <v>16</v>
      </c>
      <c r="M95" s="358">
        <v>13</v>
      </c>
      <c r="N95" s="359">
        <v>1</v>
      </c>
      <c r="P95" s="357">
        <v>15</v>
      </c>
      <c r="Q95" s="358">
        <v>20</v>
      </c>
      <c r="R95" s="358">
        <v>10</v>
      </c>
      <c r="S95" s="359">
        <v>2</v>
      </c>
      <c r="U95" s="357">
        <v>21</v>
      </c>
      <c r="V95" s="358">
        <v>3</v>
      </c>
      <c r="W95" s="358">
        <v>18</v>
      </c>
      <c r="X95" s="359">
        <v>6</v>
      </c>
      <c r="Z95" s="357">
        <v>8</v>
      </c>
      <c r="AA95" s="358">
        <v>5</v>
      </c>
      <c r="AB95" s="358">
        <v>7</v>
      </c>
      <c r="AC95" s="359">
        <v>11</v>
      </c>
    </row>
    <row r="96" spans="1:29" x14ac:dyDescent="0.2">
      <c r="A96" s="27" t="str">
        <f t="shared" ca="1" si="4"/>
        <v/>
      </c>
      <c r="B96" s="27" t="str">
        <f t="shared" ca="1" si="4"/>
        <v/>
      </c>
      <c r="C96" s="27" t="str">
        <f t="shared" ca="1" si="4"/>
        <v/>
      </c>
      <c r="D96" s="348"/>
      <c r="E96" s="360"/>
    </row>
    <row r="97" spans="1:29" x14ac:dyDescent="0.2">
      <c r="A97" s="27" t="str">
        <f t="shared" ca="1" si="4"/>
        <v/>
      </c>
      <c r="B97" s="27" t="str">
        <f t="shared" ca="1" si="4"/>
        <v/>
      </c>
      <c r="C97" s="27" t="str">
        <f t="shared" ca="1" si="4"/>
        <v/>
      </c>
      <c r="D97" s="348">
        <f>$D92+1</f>
        <v>22</v>
      </c>
      <c r="E97" s="349" t="s">
        <v>180</v>
      </c>
    </row>
    <row r="98" spans="1:29" x14ac:dyDescent="0.2">
      <c r="A98" s="27" t="str">
        <f t="shared" ca="1" si="4"/>
        <v/>
      </c>
      <c r="B98" s="27" t="str">
        <f t="shared" ca="1" si="4"/>
        <v/>
      </c>
      <c r="C98" s="27" t="str">
        <f t="shared" ca="1" si="4"/>
        <v/>
      </c>
      <c r="D98" s="348"/>
      <c r="E98" s="350" t="s">
        <v>130</v>
      </c>
      <c r="F98" s="351">
        <v>1</v>
      </c>
      <c r="G98" s="352">
        <v>2</v>
      </c>
      <c r="H98" s="352">
        <v>3</v>
      </c>
      <c r="I98" s="352">
        <v>4</v>
      </c>
      <c r="J98" s="353">
        <v>5</v>
      </c>
      <c r="K98" s="351">
        <v>6</v>
      </c>
      <c r="L98" s="352">
        <v>7</v>
      </c>
      <c r="M98" s="352">
        <v>8</v>
      </c>
      <c r="N98" s="352">
        <v>9</v>
      </c>
      <c r="O98" s="353">
        <v>10</v>
      </c>
      <c r="P98" s="351">
        <v>11</v>
      </c>
      <c r="Q98" s="352">
        <v>12</v>
      </c>
      <c r="R98" s="352">
        <v>13</v>
      </c>
      <c r="S98" s="353">
        <v>14</v>
      </c>
      <c r="U98" s="351">
        <v>15</v>
      </c>
      <c r="V98" s="352">
        <v>16</v>
      </c>
      <c r="W98" s="352">
        <v>17</v>
      </c>
      <c r="X98" s="353">
        <v>18</v>
      </c>
      <c r="Z98" s="351">
        <v>19</v>
      </c>
      <c r="AA98" s="352">
        <v>20</v>
      </c>
      <c r="AB98" s="352">
        <v>21</v>
      </c>
      <c r="AC98" s="353">
        <v>22</v>
      </c>
    </row>
    <row r="99" spans="1:29" x14ac:dyDescent="0.2">
      <c r="A99" s="27" t="str">
        <f t="shared" ca="1" si="4"/>
        <v/>
      </c>
      <c r="B99" s="27" t="str">
        <f t="shared" ca="1" si="4"/>
        <v/>
      </c>
      <c r="C99" s="27" t="str">
        <f t="shared" ca="1" si="4"/>
        <v/>
      </c>
      <c r="D99" s="348"/>
      <c r="E99" s="350" t="s">
        <v>157</v>
      </c>
      <c r="F99" s="354">
        <v>17</v>
      </c>
      <c r="G99" s="355">
        <v>11</v>
      </c>
      <c r="H99" s="355">
        <v>16</v>
      </c>
      <c r="I99" s="355">
        <v>12</v>
      </c>
      <c r="J99" s="356">
        <v>2</v>
      </c>
      <c r="K99" s="354">
        <v>8</v>
      </c>
      <c r="L99" s="355">
        <v>14</v>
      </c>
      <c r="M99" s="355">
        <v>18</v>
      </c>
      <c r="N99" s="355">
        <v>19</v>
      </c>
      <c r="O99" s="356">
        <v>21</v>
      </c>
      <c r="P99" s="354">
        <v>9</v>
      </c>
      <c r="Q99" s="355">
        <v>5</v>
      </c>
      <c r="R99" s="355">
        <v>15</v>
      </c>
      <c r="S99" s="356">
        <v>6</v>
      </c>
      <c r="U99" s="354">
        <v>13</v>
      </c>
      <c r="V99" s="355">
        <v>22</v>
      </c>
      <c r="W99" s="355">
        <v>7</v>
      </c>
      <c r="X99" s="356">
        <v>1</v>
      </c>
      <c r="Z99" s="354">
        <v>3</v>
      </c>
      <c r="AA99" s="355">
        <v>10</v>
      </c>
      <c r="AB99" s="355">
        <v>4</v>
      </c>
      <c r="AC99" s="356">
        <v>20</v>
      </c>
    </row>
    <row r="100" spans="1:29" x14ac:dyDescent="0.2">
      <c r="A100" s="27" t="str">
        <f t="shared" ca="1" si="4"/>
        <v/>
      </c>
      <c r="B100" s="27" t="str">
        <f t="shared" ca="1" si="4"/>
        <v/>
      </c>
      <c r="C100" s="27" t="str">
        <f t="shared" ca="1" si="4"/>
        <v/>
      </c>
      <c r="D100" s="348"/>
      <c r="E100" s="350" t="s">
        <v>159</v>
      </c>
      <c r="F100" s="357">
        <v>4</v>
      </c>
      <c r="G100" s="358">
        <v>18</v>
      </c>
      <c r="H100" s="358">
        <v>22</v>
      </c>
      <c r="I100" s="358">
        <v>11</v>
      </c>
      <c r="J100" s="359">
        <v>15</v>
      </c>
      <c r="K100" s="357">
        <v>21</v>
      </c>
      <c r="L100" s="358">
        <v>6</v>
      </c>
      <c r="M100" s="358">
        <v>20</v>
      </c>
      <c r="N100" s="358">
        <v>13</v>
      </c>
      <c r="O100" s="359">
        <v>16</v>
      </c>
      <c r="P100" s="357">
        <v>14</v>
      </c>
      <c r="Q100" s="358">
        <v>1</v>
      </c>
      <c r="R100" s="358">
        <v>10</v>
      </c>
      <c r="S100" s="359">
        <v>17</v>
      </c>
      <c r="U100" s="357">
        <v>12</v>
      </c>
      <c r="V100" s="358">
        <v>9</v>
      </c>
      <c r="W100" s="358">
        <v>19</v>
      </c>
      <c r="X100" s="359">
        <v>3</v>
      </c>
      <c r="Z100" s="357">
        <v>5</v>
      </c>
      <c r="AA100" s="358">
        <v>8</v>
      </c>
      <c r="AB100" s="358">
        <v>2</v>
      </c>
      <c r="AC100" s="359">
        <v>7</v>
      </c>
    </row>
    <row r="101" spans="1:29" x14ac:dyDescent="0.2">
      <c r="A101" s="27" t="str">
        <f t="shared" ca="1" si="4"/>
        <v/>
      </c>
      <c r="B101" s="27" t="str">
        <f t="shared" ca="1" si="4"/>
        <v/>
      </c>
      <c r="C101" s="27" t="str">
        <f t="shared" ca="1" si="4"/>
        <v/>
      </c>
      <c r="D101" s="348"/>
      <c r="E101" s="360"/>
    </row>
    <row r="102" spans="1:29" x14ac:dyDescent="0.2">
      <c r="A102" s="27" t="str">
        <f t="shared" ca="1" si="4"/>
        <v/>
      </c>
      <c r="B102" s="27" t="str">
        <f t="shared" ca="1" si="4"/>
        <v/>
      </c>
      <c r="C102" s="27" t="str">
        <f t="shared" ca="1" si="4"/>
        <v/>
      </c>
      <c r="D102" s="348">
        <f>$D97+1</f>
        <v>23</v>
      </c>
      <c r="E102" s="349" t="s">
        <v>180</v>
      </c>
    </row>
    <row r="103" spans="1:29" x14ac:dyDescent="0.2">
      <c r="A103" s="27" t="str">
        <f t="shared" ca="1" si="4"/>
        <v/>
      </c>
      <c r="B103" s="27" t="str">
        <f t="shared" ca="1" si="4"/>
        <v/>
      </c>
      <c r="C103" s="27" t="str">
        <f t="shared" ca="1" si="4"/>
        <v/>
      </c>
      <c r="D103" s="348"/>
      <c r="E103" s="350" t="s">
        <v>130</v>
      </c>
      <c r="F103" s="376">
        <v>1</v>
      </c>
      <c r="G103" s="377">
        <v>2</v>
      </c>
      <c r="H103" s="377">
        <v>3</v>
      </c>
      <c r="I103" s="377">
        <v>4</v>
      </c>
      <c r="J103" s="378">
        <v>5</v>
      </c>
      <c r="K103" s="376">
        <v>6</v>
      </c>
      <c r="L103" s="377">
        <v>7</v>
      </c>
      <c r="M103" s="377">
        <v>8</v>
      </c>
      <c r="N103" s="377">
        <v>9</v>
      </c>
      <c r="O103" s="378">
        <v>10</v>
      </c>
      <c r="P103" s="376">
        <v>11</v>
      </c>
      <c r="Q103" s="377">
        <v>12</v>
      </c>
      <c r="R103" s="377">
        <v>13</v>
      </c>
      <c r="S103" s="377">
        <v>14</v>
      </c>
      <c r="T103" s="378">
        <v>15</v>
      </c>
      <c r="U103" s="376">
        <v>16</v>
      </c>
      <c r="V103" s="377">
        <v>17</v>
      </c>
      <c r="W103" s="377">
        <v>18</v>
      </c>
      <c r="X103" s="378">
        <v>19</v>
      </c>
      <c r="Y103" s="385"/>
      <c r="Z103" s="376">
        <v>20</v>
      </c>
      <c r="AA103" s="377">
        <v>21</v>
      </c>
      <c r="AB103" s="377">
        <v>22</v>
      </c>
      <c r="AC103" s="378">
        <v>23</v>
      </c>
    </row>
    <row r="104" spans="1:29" x14ac:dyDescent="0.2">
      <c r="A104" s="27" t="str">
        <f t="shared" ca="1" si="4"/>
        <v/>
      </c>
      <c r="B104" s="27" t="str">
        <f t="shared" ca="1" si="4"/>
        <v/>
      </c>
      <c r="C104" s="27" t="str">
        <f t="shared" ca="1" si="4"/>
        <v/>
      </c>
      <c r="D104" s="348"/>
      <c r="E104" s="350" t="s">
        <v>157</v>
      </c>
      <c r="F104" s="379">
        <v>23</v>
      </c>
      <c r="G104" s="380">
        <v>16</v>
      </c>
      <c r="H104" s="380">
        <v>3</v>
      </c>
      <c r="I104" s="380">
        <v>13</v>
      </c>
      <c r="J104" s="381">
        <v>17</v>
      </c>
      <c r="K104" s="379">
        <v>4</v>
      </c>
      <c r="L104" s="380">
        <v>20</v>
      </c>
      <c r="M104" s="380">
        <v>12</v>
      </c>
      <c r="N104" s="380">
        <v>18</v>
      </c>
      <c r="O104" s="381">
        <v>21</v>
      </c>
      <c r="P104" s="379">
        <v>19</v>
      </c>
      <c r="Q104" s="380">
        <v>5</v>
      </c>
      <c r="R104" s="380">
        <v>14</v>
      </c>
      <c r="S104" s="380">
        <v>22</v>
      </c>
      <c r="T104" s="381">
        <v>6</v>
      </c>
      <c r="U104" s="379">
        <v>15</v>
      </c>
      <c r="V104" s="380">
        <v>8</v>
      </c>
      <c r="W104" s="380">
        <v>1</v>
      </c>
      <c r="X104" s="381">
        <v>7</v>
      </c>
      <c r="Y104" s="385"/>
      <c r="Z104" s="379">
        <v>10</v>
      </c>
      <c r="AA104" s="380">
        <v>9</v>
      </c>
      <c r="AB104" s="380">
        <v>2</v>
      </c>
      <c r="AC104" s="381">
        <v>11</v>
      </c>
    </row>
    <row r="105" spans="1:29" x14ac:dyDescent="0.2">
      <c r="A105" s="27" t="str">
        <f t="shared" ca="1" si="4"/>
        <v/>
      </c>
      <c r="B105" s="27" t="str">
        <f t="shared" ca="1" si="4"/>
        <v/>
      </c>
      <c r="C105" s="27" t="str">
        <f t="shared" ca="1" si="4"/>
        <v/>
      </c>
      <c r="D105" s="348"/>
      <c r="E105" s="350" t="s">
        <v>159</v>
      </c>
      <c r="F105" s="382">
        <v>22</v>
      </c>
      <c r="G105" s="383">
        <v>19</v>
      </c>
      <c r="H105" s="383">
        <v>10</v>
      </c>
      <c r="I105" s="383">
        <v>1</v>
      </c>
      <c r="J105" s="384">
        <v>16</v>
      </c>
      <c r="K105" s="382">
        <v>9</v>
      </c>
      <c r="L105" s="383">
        <v>23</v>
      </c>
      <c r="M105" s="383">
        <v>17</v>
      </c>
      <c r="N105" s="383">
        <v>2</v>
      </c>
      <c r="O105" s="384">
        <v>20</v>
      </c>
      <c r="P105" s="382">
        <v>18</v>
      </c>
      <c r="Q105" s="383">
        <v>11</v>
      </c>
      <c r="R105" s="383">
        <v>21</v>
      </c>
      <c r="S105" s="383">
        <v>15</v>
      </c>
      <c r="T105" s="384">
        <v>7</v>
      </c>
      <c r="U105" s="382">
        <v>3</v>
      </c>
      <c r="V105" s="383">
        <v>14</v>
      </c>
      <c r="W105" s="383">
        <v>4</v>
      </c>
      <c r="X105" s="384">
        <v>8</v>
      </c>
      <c r="Y105" s="385"/>
      <c r="Z105" s="382">
        <v>5</v>
      </c>
      <c r="AA105" s="383">
        <v>13</v>
      </c>
      <c r="AB105" s="383">
        <v>6</v>
      </c>
      <c r="AC105" s="384">
        <v>12</v>
      </c>
    </row>
    <row r="106" spans="1:29" x14ac:dyDescent="0.2">
      <c r="A106" s="27" t="str">
        <f t="shared" ca="1" si="4"/>
        <v/>
      </c>
      <c r="B106" s="27" t="str">
        <f t="shared" ca="1" si="4"/>
        <v/>
      </c>
      <c r="C106" s="27" t="str">
        <f t="shared" ca="1" si="4"/>
        <v/>
      </c>
      <c r="D106" s="348"/>
      <c r="E106" s="360"/>
    </row>
    <row r="107" spans="1:29" x14ac:dyDescent="0.2">
      <c r="A107" s="27" t="str">
        <f t="shared" ref="A107:C126" ca="1" si="5">IF(INDIRECT(ADDRESS(A$6,ROW()-ROW(A$6)-1+COLUMN($F$8)))&gt;0,INDIRECT(ADDRESS(A$6,ROW()-ROW(A$6)-1+COLUMN($F$8))),"")</f>
        <v/>
      </c>
      <c r="B107" s="27" t="str">
        <f t="shared" ca="1" si="5"/>
        <v/>
      </c>
      <c r="C107" s="27" t="str">
        <f t="shared" ca="1" si="5"/>
        <v/>
      </c>
      <c r="D107" s="348">
        <f>$D102+1</f>
        <v>24</v>
      </c>
      <c r="E107" s="349" t="s">
        <v>180</v>
      </c>
    </row>
    <row r="108" spans="1:29" x14ac:dyDescent="0.2">
      <c r="A108" s="27" t="str">
        <f t="shared" ca="1" si="5"/>
        <v/>
      </c>
      <c r="B108" s="27" t="str">
        <f t="shared" ca="1" si="5"/>
        <v/>
      </c>
      <c r="C108" s="27" t="str">
        <f t="shared" ca="1" si="5"/>
        <v/>
      </c>
      <c r="D108" s="348"/>
      <c r="E108" s="350" t="s">
        <v>130</v>
      </c>
      <c r="F108" s="351">
        <v>1</v>
      </c>
      <c r="G108" s="352">
        <v>2</v>
      </c>
      <c r="H108" s="352">
        <v>3</v>
      </c>
      <c r="I108" s="352">
        <v>4</v>
      </c>
      <c r="J108" s="353">
        <v>5</v>
      </c>
      <c r="K108" s="351">
        <v>6</v>
      </c>
      <c r="L108" s="352">
        <v>7</v>
      </c>
      <c r="M108" s="352">
        <v>8</v>
      </c>
      <c r="N108" s="352">
        <v>9</v>
      </c>
      <c r="O108" s="353">
        <v>10</v>
      </c>
      <c r="P108" s="351">
        <v>11</v>
      </c>
      <c r="Q108" s="352">
        <v>12</v>
      </c>
      <c r="R108" s="352">
        <v>13</v>
      </c>
      <c r="S108" s="352">
        <v>14</v>
      </c>
      <c r="T108" s="353">
        <v>15</v>
      </c>
      <c r="U108" s="351">
        <v>16</v>
      </c>
      <c r="V108" s="352">
        <v>17</v>
      </c>
      <c r="W108" s="352">
        <v>18</v>
      </c>
      <c r="X108" s="352">
        <v>19</v>
      </c>
      <c r="Y108" s="353">
        <v>20</v>
      </c>
      <c r="Z108" s="351">
        <v>21</v>
      </c>
      <c r="AA108" s="352">
        <v>22</v>
      </c>
      <c r="AB108" s="352">
        <v>23</v>
      </c>
      <c r="AC108" s="353">
        <v>24</v>
      </c>
    </row>
    <row r="109" spans="1:29" x14ac:dyDescent="0.2">
      <c r="A109" s="27" t="str">
        <f t="shared" ca="1" si="5"/>
        <v/>
      </c>
      <c r="B109" s="27" t="str">
        <f t="shared" ca="1" si="5"/>
        <v/>
      </c>
      <c r="C109" s="27" t="str">
        <f t="shared" ca="1" si="5"/>
        <v/>
      </c>
      <c r="D109" s="348"/>
      <c r="E109" s="350" t="s">
        <v>157</v>
      </c>
      <c r="F109" s="354">
        <v>14</v>
      </c>
      <c r="G109" s="355">
        <v>10</v>
      </c>
      <c r="H109" s="355">
        <v>1</v>
      </c>
      <c r="I109" s="355">
        <v>22</v>
      </c>
      <c r="J109" s="356">
        <v>18</v>
      </c>
      <c r="K109" s="354">
        <v>19</v>
      </c>
      <c r="L109" s="355">
        <v>15</v>
      </c>
      <c r="M109" s="355">
        <v>6</v>
      </c>
      <c r="N109" s="355">
        <v>2</v>
      </c>
      <c r="O109" s="356">
        <v>23</v>
      </c>
      <c r="P109" s="354">
        <v>24</v>
      </c>
      <c r="Q109" s="355">
        <v>20</v>
      </c>
      <c r="R109" s="355">
        <v>11</v>
      </c>
      <c r="S109" s="355">
        <v>7</v>
      </c>
      <c r="T109" s="356">
        <v>3</v>
      </c>
      <c r="U109" s="354">
        <v>9</v>
      </c>
      <c r="V109" s="355">
        <v>5</v>
      </c>
      <c r="W109" s="355">
        <v>21</v>
      </c>
      <c r="X109" s="355">
        <v>17</v>
      </c>
      <c r="Y109" s="356">
        <v>13</v>
      </c>
      <c r="Z109" s="354">
        <v>4</v>
      </c>
      <c r="AA109" s="355">
        <v>16</v>
      </c>
      <c r="AB109" s="355">
        <v>12</v>
      </c>
      <c r="AC109" s="356">
        <v>8</v>
      </c>
    </row>
    <row r="110" spans="1:29" x14ac:dyDescent="0.2">
      <c r="A110" s="27" t="str">
        <f t="shared" ca="1" si="5"/>
        <v/>
      </c>
      <c r="B110" s="27" t="str">
        <f t="shared" ca="1" si="5"/>
        <v/>
      </c>
      <c r="C110" s="27" t="str">
        <f t="shared" ca="1" si="5"/>
        <v/>
      </c>
      <c r="D110" s="348"/>
      <c r="E110" s="350" t="s">
        <v>159</v>
      </c>
      <c r="F110" s="357">
        <v>20</v>
      </c>
      <c r="G110" s="358">
        <v>23</v>
      </c>
      <c r="H110" s="358">
        <v>9</v>
      </c>
      <c r="I110" s="358">
        <v>12</v>
      </c>
      <c r="J110" s="359">
        <v>1</v>
      </c>
      <c r="K110" s="357">
        <v>13</v>
      </c>
      <c r="L110" s="358">
        <v>24</v>
      </c>
      <c r="M110" s="358">
        <v>10</v>
      </c>
      <c r="N110" s="358">
        <v>16</v>
      </c>
      <c r="O110" s="359">
        <v>2</v>
      </c>
      <c r="P110" s="357">
        <v>7</v>
      </c>
      <c r="Q110" s="358">
        <v>18</v>
      </c>
      <c r="R110" s="358">
        <v>4</v>
      </c>
      <c r="S110" s="358">
        <v>15</v>
      </c>
      <c r="T110" s="359">
        <v>21</v>
      </c>
      <c r="U110" s="357">
        <v>22</v>
      </c>
      <c r="V110" s="358">
        <v>8</v>
      </c>
      <c r="W110" s="358">
        <v>19</v>
      </c>
      <c r="X110" s="358">
        <v>5</v>
      </c>
      <c r="Y110" s="359">
        <v>11</v>
      </c>
      <c r="Z110" s="357">
        <v>17</v>
      </c>
      <c r="AA110" s="358">
        <v>3</v>
      </c>
      <c r="AB110" s="358">
        <v>14</v>
      </c>
      <c r="AC110" s="359">
        <v>6</v>
      </c>
    </row>
    <row r="111" spans="1:29" x14ac:dyDescent="0.2">
      <c r="A111" s="27" t="str">
        <f t="shared" ca="1" si="5"/>
        <v/>
      </c>
      <c r="B111" s="27" t="str">
        <f t="shared" ca="1" si="5"/>
        <v/>
      </c>
      <c r="C111" s="27" t="str">
        <f t="shared" ca="1" si="5"/>
        <v/>
      </c>
      <c r="D111" s="348"/>
      <c r="E111" s="360"/>
    </row>
    <row r="112" spans="1:29" x14ac:dyDescent="0.2">
      <c r="A112" s="27" t="str">
        <f t="shared" ca="1" si="5"/>
        <v/>
      </c>
      <c r="B112" s="27" t="str">
        <f t="shared" ca="1" si="5"/>
        <v/>
      </c>
      <c r="C112" s="27" t="str">
        <f t="shared" ca="1" si="5"/>
        <v/>
      </c>
      <c r="D112" s="348">
        <f>$D107+1</f>
        <v>25</v>
      </c>
      <c r="E112" s="349" t="s">
        <v>180</v>
      </c>
    </row>
    <row r="113" spans="1:34" x14ac:dyDescent="0.2">
      <c r="A113" s="27" t="str">
        <f t="shared" ca="1" si="5"/>
        <v/>
      </c>
      <c r="B113" s="27" t="str">
        <f t="shared" ca="1" si="5"/>
        <v/>
      </c>
      <c r="C113" s="27" t="str">
        <f t="shared" ca="1" si="5"/>
        <v/>
      </c>
      <c r="D113" s="348"/>
      <c r="E113" s="350" t="s">
        <v>130</v>
      </c>
      <c r="F113" s="351">
        <v>1</v>
      </c>
      <c r="G113" s="352">
        <v>2</v>
      </c>
      <c r="H113" s="352">
        <v>3</v>
      </c>
      <c r="I113" s="352">
        <v>4</v>
      </c>
      <c r="J113" s="353">
        <v>5</v>
      </c>
      <c r="K113" s="351">
        <v>6</v>
      </c>
      <c r="L113" s="352">
        <v>7</v>
      </c>
      <c r="M113" s="352">
        <v>8</v>
      </c>
      <c r="N113" s="352">
        <v>9</v>
      </c>
      <c r="O113" s="353">
        <v>10</v>
      </c>
      <c r="P113" s="351">
        <v>11</v>
      </c>
      <c r="Q113" s="352">
        <v>12</v>
      </c>
      <c r="R113" s="352">
        <v>13</v>
      </c>
      <c r="S113" s="352">
        <v>14</v>
      </c>
      <c r="T113" s="353">
        <v>15</v>
      </c>
      <c r="U113" s="351">
        <v>16</v>
      </c>
      <c r="V113" s="352">
        <v>17</v>
      </c>
      <c r="W113" s="352">
        <v>18</v>
      </c>
      <c r="X113" s="352">
        <v>19</v>
      </c>
      <c r="Y113" s="353">
        <v>20</v>
      </c>
      <c r="Z113" s="351">
        <v>21</v>
      </c>
      <c r="AA113" s="352">
        <v>22</v>
      </c>
      <c r="AB113" s="352">
        <v>23</v>
      </c>
      <c r="AC113" s="352">
        <v>24</v>
      </c>
      <c r="AD113" s="353">
        <v>25</v>
      </c>
    </row>
    <row r="114" spans="1:34" x14ac:dyDescent="0.2">
      <c r="A114" s="27" t="str">
        <f t="shared" ca="1" si="5"/>
        <v/>
      </c>
      <c r="B114" s="27" t="str">
        <f t="shared" ca="1" si="5"/>
        <v/>
      </c>
      <c r="C114" s="27" t="str">
        <f t="shared" ca="1" si="5"/>
        <v/>
      </c>
      <c r="D114" s="348"/>
      <c r="E114" s="350" t="s">
        <v>157</v>
      </c>
      <c r="F114" s="354">
        <v>14</v>
      </c>
      <c r="G114" s="355">
        <v>10</v>
      </c>
      <c r="H114" s="355">
        <v>1</v>
      </c>
      <c r="I114" s="355">
        <v>22</v>
      </c>
      <c r="J114" s="356">
        <v>18</v>
      </c>
      <c r="K114" s="354">
        <v>19</v>
      </c>
      <c r="L114" s="355">
        <v>15</v>
      </c>
      <c r="M114" s="355">
        <v>6</v>
      </c>
      <c r="N114" s="355">
        <v>2</v>
      </c>
      <c r="O114" s="356">
        <v>23</v>
      </c>
      <c r="P114" s="354">
        <v>24</v>
      </c>
      <c r="Q114" s="355">
        <v>20</v>
      </c>
      <c r="R114" s="355">
        <v>11</v>
      </c>
      <c r="S114" s="355">
        <v>7</v>
      </c>
      <c r="T114" s="356">
        <v>3</v>
      </c>
      <c r="U114" s="354">
        <v>4</v>
      </c>
      <c r="V114" s="355">
        <v>25</v>
      </c>
      <c r="W114" s="355">
        <v>16</v>
      </c>
      <c r="X114" s="355">
        <v>12</v>
      </c>
      <c r="Y114" s="356">
        <v>8</v>
      </c>
      <c r="Z114" s="354">
        <v>9</v>
      </c>
      <c r="AA114" s="355">
        <v>5</v>
      </c>
      <c r="AB114" s="355">
        <v>21</v>
      </c>
      <c r="AC114" s="355">
        <v>17</v>
      </c>
      <c r="AD114" s="356">
        <v>13</v>
      </c>
    </row>
    <row r="115" spans="1:34" x14ac:dyDescent="0.2">
      <c r="A115" s="27" t="str">
        <f t="shared" ca="1" si="5"/>
        <v/>
      </c>
      <c r="B115" s="27" t="str">
        <f t="shared" ca="1" si="5"/>
        <v/>
      </c>
      <c r="C115" s="27" t="str">
        <f t="shared" ca="1" si="5"/>
        <v/>
      </c>
      <c r="D115" s="348"/>
      <c r="E115" s="350" t="s">
        <v>159</v>
      </c>
      <c r="F115" s="357">
        <v>12</v>
      </c>
      <c r="G115" s="358">
        <v>23</v>
      </c>
      <c r="H115" s="358">
        <v>9</v>
      </c>
      <c r="I115" s="358">
        <v>20</v>
      </c>
      <c r="J115" s="359">
        <v>1</v>
      </c>
      <c r="K115" s="357">
        <v>13</v>
      </c>
      <c r="L115" s="358">
        <v>24</v>
      </c>
      <c r="M115" s="358">
        <v>10</v>
      </c>
      <c r="N115" s="358">
        <v>16</v>
      </c>
      <c r="O115" s="359">
        <v>2</v>
      </c>
      <c r="P115" s="357">
        <v>17</v>
      </c>
      <c r="Q115" s="358">
        <v>3</v>
      </c>
      <c r="R115" s="358">
        <v>14</v>
      </c>
      <c r="S115" s="358">
        <v>25</v>
      </c>
      <c r="T115" s="359">
        <v>6</v>
      </c>
      <c r="U115" s="357">
        <v>7</v>
      </c>
      <c r="V115" s="358">
        <v>18</v>
      </c>
      <c r="W115" s="358">
        <v>4</v>
      </c>
      <c r="X115" s="358">
        <v>15</v>
      </c>
      <c r="Y115" s="359">
        <v>21</v>
      </c>
      <c r="Z115" s="357">
        <v>22</v>
      </c>
      <c r="AA115" s="358">
        <v>8</v>
      </c>
      <c r="AB115" s="358">
        <v>19</v>
      </c>
      <c r="AC115" s="358">
        <v>5</v>
      </c>
      <c r="AD115" s="359">
        <v>11</v>
      </c>
    </row>
    <row r="116" spans="1:34" x14ac:dyDescent="0.2">
      <c r="A116" s="27" t="str">
        <f t="shared" ca="1" si="5"/>
        <v/>
      </c>
      <c r="B116" s="27" t="str">
        <f t="shared" ca="1" si="5"/>
        <v/>
      </c>
      <c r="C116" s="27" t="str">
        <f t="shared" ca="1" si="5"/>
        <v/>
      </c>
      <c r="D116" s="348"/>
      <c r="E116" s="360"/>
    </row>
    <row r="117" spans="1:34" x14ac:dyDescent="0.2">
      <c r="A117" s="27" t="str">
        <f t="shared" ca="1" si="5"/>
        <v/>
      </c>
      <c r="B117" s="27" t="str">
        <f t="shared" ca="1" si="5"/>
        <v/>
      </c>
      <c r="C117" s="27" t="str">
        <f t="shared" ca="1" si="5"/>
        <v/>
      </c>
      <c r="D117" s="348">
        <f>$D112+1</f>
        <v>26</v>
      </c>
      <c r="E117" s="349" t="s">
        <v>180</v>
      </c>
    </row>
    <row r="118" spans="1:34" x14ac:dyDescent="0.2">
      <c r="A118" s="27" t="str">
        <f t="shared" ca="1" si="5"/>
        <v/>
      </c>
      <c r="B118" s="27" t="str">
        <f t="shared" ca="1" si="5"/>
        <v/>
      </c>
      <c r="C118" s="27" t="str">
        <f t="shared" ca="1" si="5"/>
        <v/>
      </c>
      <c r="D118" s="348"/>
      <c r="E118" s="350" t="s">
        <v>130</v>
      </c>
      <c r="F118" s="351">
        <v>1</v>
      </c>
      <c r="G118" s="352">
        <v>2</v>
      </c>
      <c r="H118" s="352">
        <v>3</v>
      </c>
      <c r="I118" s="352">
        <v>4</v>
      </c>
      <c r="J118" s="353">
        <v>5</v>
      </c>
      <c r="K118" s="351">
        <v>6</v>
      </c>
      <c r="L118" s="352">
        <v>7</v>
      </c>
      <c r="M118" s="352">
        <v>8</v>
      </c>
      <c r="N118" s="352">
        <v>9</v>
      </c>
      <c r="O118" s="353">
        <v>10</v>
      </c>
      <c r="P118" s="351">
        <v>11</v>
      </c>
      <c r="Q118" s="352">
        <v>12</v>
      </c>
      <c r="R118" s="352">
        <v>13</v>
      </c>
      <c r="S118" s="353">
        <v>14</v>
      </c>
      <c r="U118" s="351">
        <v>15</v>
      </c>
      <c r="V118" s="352">
        <v>16</v>
      </c>
      <c r="W118" s="352">
        <v>17</v>
      </c>
      <c r="X118" s="353">
        <v>18</v>
      </c>
      <c r="Z118" s="351">
        <v>19</v>
      </c>
      <c r="AA118" s="352">
        <v>20</v>
      </c>
      <c r="AB118" s="352">
        <v>21</v>
      </c>
      <c r="AC118" s="353">
        <v>22</v>
      </c>
      <c r="AE118" s="351">
        <v>23</v>
      </c>
      <c r="AF118" s="352">
        <v>24</v>
      </c>
      <c r="AG118" s="352">
        <v>25</v>
      </c>
      <c r="AH118" s="353">
        <v>26</v>
      </c>
    </row>
    <row r="119" spans="1:34" x14ac:dyDescent="0.2">
      <c r="A119" s="27" t="str">
        <f t="shared" ca="1" si="5"/>
        <v/>
      </c>
      <c r="B119" s="27" t="str">
        <f t="shared" ca="1" si="5"/>
        <v/>
      </c>
      <c r="C119" s="27" t="str">
        <f t="shared" ca="1" si="5"/>
        <v/>
      </c>
      <c r="D119" s="348"/>
      <c r="E119" s="350" t="s">
        <v>157</v>
      </c>
      <c r="F119" s="354">
        <v>18</v>
      </c>
      <c r="G119" s="355">
        <v>11</v>
      </c>
      <c r="H119" s="355">
        <v>24</v>
      </c>
      <c r="I119" s="355">
        <v>21</v>
      </c>
      <c r="J119" s="356">
        <v>1</v>
      </c>
      <c r="K119" s="354">
        <v>10</v>
      </c>
      <c r="L119" s="355">
        <v>15</v>
      </c>
      <c r="M119" s="355">
        <v>12</v>
      </c>
      <c r="N119" s="355">
        <v>25</v>
      </c>
      <c r="O119" s="356">
        <v>22</v>
      </c>
      <c r="P119" s="354">
        <v>13</v>
      </c>
      <c r="Q119" s="355">
        <v>23</v>
      </c>
      <c r="R119" s="355">
        <v>2</v>
      </c>
      <c r="S119" s="356">
        <v>8</v>
      </c>
      <c r="U119" s="354">
        <v>14</v>
      </c>
      <c r="V119" s="355">
        <v>6</v>
      </c>
      <c r="W119" s="355">
        <v>4</v>
      </c>
      <c r="X119" s="356">
        <v>16</v>
      </c>
      <c r="Z119" s="354">
        <v>7</v>
      </c>
      <c r="AA119" s="355">
        <v>5</v>
      </c>
      <c r="AB119" s="355">
        <v>19</v>
      </c>
      <c r="AC119" s="356">
        <v>17</v>
      </c>
      <c r="AE119" s="354">
        <v>20</v>
      </c>
      <c r="AF119" s="355">
        <v>9</v>
      </c>
      <c r="AG119" s="355">
        <v>26</v>
      </c>
      <c r="AH119" s="356">
        <v>3</v>
      </c>
    </row>
    <row r="120" spans="1:34" x14ac:dyDescent="0.2">
      <c r="A120" s="27" t="str">
        <f t="shared" ca="1" si="5"/>
        <v/>
      </c>
      <c r="B120" s="27" t="str">
        <f t="shared" ca="1" si="5"/>
        <v/>
      </c>
      <c r="C120" s="27" t="str">
        <f t="shared" ca="1" si="5"/>
        <v/>
      </c>
      <c r="D120" s="348"/>
      <c r="E120" s="350" t="s">
        <v>159</v>
      </c>
      <c r="F120" s="357">
        <v>26</v>
      </c>
      <c r="G120" s="358">
        <v>19</v>
      </c>
      <c r="H120" s="358">
        <v>9</v>
      </c>
      <c r="I120" s="358">
        <v>13</v>
      </c>
      <c r="J120" s="359">
        <v>16</v>
      </c>
      <c r="K120" s="357">
        <v>2</v>
      </c>
      <c r="L120" s="358">
        <v>17</v>
      </c>
      <c r="M120" s="358">
        <v>23</v>
      </c>
      <c r="N120" s="358">
        <v>20</v>
      </c>
      <c r="O120" s="359">
        <v>14</v>
      </c>
      <c r="P120" s="357">
        <v>25</v>
      </c>
      <c r="Q120" s="358">
        <v>3</v>
      </c>
      <c r="R120" s="358">
        <v>11</v>
      </c>
      <c r="S120" s="359">
        <v>10</v>
      </c>
      <c r="U120" s="357">
        <v>5</v>
      </c>
      <c r="V120" s="358">
        <v>18</v>
      </c>
      <c r="W120" s="358">
        <v>6</v>
      </c>
      <c r="X120" s="359">
        <v>12</v>
      </c>
      <c r="Z120" s="357">
        <v>21</v>
      </c>
      <c r="AA120" s="358">
        <v>4</v>
      </c>
      <c r="AB120" s="358">
        <v>15</v>
      </c>
      <c r="AC120" s="359">
        <v>7</v>
      </c>
      <c r="AE120" s="357">
        <v>22</v>
      </c>
      <c r="AF120" s="358">
        <v>8</v>
      </c>
      <c r="AG120" s="358">
        <v>1</v>
      </c>
      <c r="AH120" s="359">
        <v>24</v>
      </c>
    </row>
    <row r="121" spans="1:34" x14ac:dyDescent="0.2">
      <c r="A121" s="27" t="str">
        <f t="shared" ca="1" si="5"/>
        <v/>
      </c>
      <c r="B121" s="27" t="str">
        <f t="shared" ca="1" si="5"/>
        <v/>
      </c>
      <c r="C121" s="27" t="str">
        <f t="shared" ca="1" si="5"/>
        <v/>
      </c>
      <c r="D121" s="348"/>
      <c r="E121" s="360"/>
    </row>
    <row r="122" spans="1:34" x14ac:dyDescent="0.2">
      <c r="A122" s="27" t="str">
        <f t="shared" ca="1" si="5"/>
        <v/>
      </c>
      <c r="B122" s="27" t="str">
        <f t="shared" ca="1" si="5"/>
        <v/>
      </c>
      <c r="C122" s="27" t="str">
        <f t="shared" ca="1" si="5"/>
        <v/>
      </c>
      <c r="D122" s="348">
        <f>$D117+1</f>
        <v>27</v>
      </c>
      <c r="E122" s="349" t="s">
        <v>180</v>
      </c>
    </row>
    <row r="123" spans="1:34" x14ac:dyDescent="0.2">
      <c r="A123" s="27" t="str">
        <f t="shared" ca="1" si="5"/>
        <v/>
      </c>
      <c r="B123" s="27" t="str">
        <f t="shared" ca="1" si="5"/>
        <v/>
      </c>
      <c r="C123" s="27" t="str">
        <f t="shared" ca="1" si="5"/>
        <v/>
      </c>
      <c r="D123" s="348"/>
      <c r="E123" s="350" t="s">
        <v>130</v>
      </c>
      <c r="F123" s="351">
        <v>1</v>
      </c>
      <c r="G123" s="352">
        <v>2</v>
      </c>
      <c r="H123" s="352">
        <v>3</v>
      </c>
      <c r="I123" s="352">
        <v>4</v>
      </c>
      <c r="J123" s="353">
        <v>5</v>
      </c>
      <c r="K123" s="351">
        <v>6</v>
      </c>
      <c r="L123" s="352">
        <v>7</v>
      </c>
      <c r="M123" s="352">
        <v>8</v>
      </c>
      <c r="N123" s="352">
        <v>9</v>
      </c>
      <c r="O123" s="353">
        <v>10</v>
      </c>
      <c r="P123" s="351">
        <v>11</v>
      </c>
      <c r="Q123" s="352">
        <v>12</v>
      </c>
      <c r="R123" s="352">
        <v>13</v>
      </c>
      <c r="S123" s="352">
        <v>14</v>
      </c>
      <c r="T123" s="353">
        <v>15</v>
      </c>
      <c r="U123" s="351">
        <v>16</v>
      </c>
      <c r="V123" s="352">
        <v>17</v>
      </c>
      <c r="W123" s="352">
        <v>18</v>
      </c>
      <c r="X123" s="353">
        <v>19</v>
      </c>
      <c r="Z123" s="351">
        <v>20</v>
      </c>
      <c r="AA123" s="352">
        <v>21</v>
      </c>
      <c r="AB123" s="352">
        <v>22</v>
      </c>
      <c r="AC123" s="353">
        <v>23</v>
      </c>
      <c r="AE123" s="351">
        <v>24</v>
      </c>
      <c r="AF123" s="352">
        <v>25</v>
      </c>
      <c r="AG123" s="352">
        <v>26</v>
      </c>
      <c r="AH123" s="353">
        <v>27</v>
      </c>
    </row>
    <row r="124" spans="1:34" x14ac:dyDescent="0.2">
      <c r="A124" s="27" t="str">
        <f t="shared" ca="1" si="5"/>
        <v/>
      </c>
      <c r="B124" s="27" t="str">
        <f t="shared" ca="1" si="5"/>
        <v/>
      </c>
      <c r="C124" s="27" t="str">
        <f t="shared" ca="1" si="5"/>
        <v/>
      </c>
      <c r="D124" s="348"/>
      <c r="E124" s="350" t="s">
        <v>157</v>
      </c>
      <c r="F124" s="354">
        <v>17</v>
      </c>
      <c r="G124" s="355">
        <v>10</v>
      </c>
      <c r="H124" s="355">
        <v>25</v>
      </c>
      <c r="I124" s="355">
        <v>22</v>
      </c>
      <c r="J124" s="356">
        <v>14</v>
      </c>
      <c r="K124" s="354">
        <v>15</v>
      </c>
      <c r="L124" s="355">
        <v>24</v>
      </c>
      <c r="M124" s="355">
        <v>16</v>
      </c>
      <c r="N124" s="355">
        <v>3</v>
      </c>
      <c r="O124" s="356">
        <v>23</v>
      </c>
      <c r="P124" s="354">
        <v>8</v>
      </c>
      <c r="Q124" s="355">
        <v>11</v>
      </c>
      <c r="R124" s="355">
        <v>21</v>
      </c>
      <c r="S124" s="355">
        <v>5</v>
      </c>
      <c r="T124" s="356">
        <v>27</v>
      </c>
      <c r="U124" s="354">
        <v>9</v>
      </c>
      <c r="V124" s="355">
        <v>26</v>
      </c>
      <c r="W124" s="355">
        <v>20</v>
      </c>
      <c r="X124" s="356">
        <v>2</v>
      </c>
      <c r="Z124" s="354">
        <v>19</v>
      </c>
      <c r="AA124" s="355">
        <v>1</v>
      </c>
      <c r="AB124" s="355">
        <v>7</v>
      </c>
      <c r="AC124" s="356">
        <v>13</v>
      </c>
      <c r="AE124" s="354">
        <v>4</v>
      </c>
      <c r="AF124" s="355">
        <v>6</v>
      </c>
      <c r="AG124" s="355">
        <v>12</v>
      </c>
      <c r="AH124" s="356">
        <v>18</v>
      </c>
    </row>
    <row r="125" spans="1:34" x14ac:dyDescent="0.2">
      <c r="A125" s="27" t="str">
        <f t="shared" ca="1" si="5"/>
        <v/>
      </c>
      <c r="B125" s="27" t="str">
        <f t="shared" ca="1" si="5"/>
        <v/>
      </c>
      <c r="C125" s="27" t="str">
        <f t="shared" ca="1" si="5"/>
        <v/>
      </c>
      <c r="D125" s="348"/>
      <c r="E125" s="350" t="s">
        <v>159</v>
      </c>
      <c r="F125" s="357">
        <v>22</v>
      </c>
      <c r="G125" s="358">
        <v>18</v>
      </c>
      <c r="H125" s="358">
        <v>27</v>
      </c>
      <c r="I125" s="358">
        <v>12</v>
      </c>
      <c r="J125" s="359">
        <v>7</v>
      </c>
      <c r="K125" s="357">
        <v>25</v>
      </c>
      <c r="L125" s="358">
        <v>19</v>
      </c>
      <c r="M125" s="358">
        <v>6</v>
      </c>
      <c r="N125" s="358">
        <v>20</v>
      </c>
      <c r="O125" s="359">
        <v>1</v>
      </c>
      <c r="P125" s="357">
        <v>13</v>
      </c>
      <c r="Q125" s="358">
        <v>23</v>
      </c>
      <c r="R125" s="358">
        <v>4</v>
      </c>
      <c r="S125" s="358">
        <v>26</v>
      </c>
      <c r="T125" s="359">
        <v>9</v>
      </c>
      <c r="U125" s="357">
        <v>21</v>
      </c>
      <c r="V125" s="358">
        <v>15</v>
      </c>
      <c r="W125" s="358">
        <v>5</v>
      </c>
      <c r="X125" s="359">
        <v>24</v>
      </c>
      <c r="Z125" s="357">
        <v>10</v>
      </c>
      <c r="AA125" s="358">
        <v>3</v>
      </c>
      <c r="AB125" s="358">
        <v>17</v>
      </c>
      <c r="AC125" s="359">
        <v>11</v>
      </c>
      <c r="AE125" s="357">
        <v>14</v>
      </c>
      <c r="AF125" s="358">
        <v>16</v>
      </c>
      <c r="AG125" s="358">
        <v>2</v>
      </c>
      <c r="AH125" s="359">
        <v>8</v>
      </c>
    </row>
    <row r="126" spans="1:34" x14ac:dyDescent="0.2">
      <c r="A126" s="27" t="str">
        <f t="shared" ca="1" si="5"/>
        <v/>
      </c>
      <c r="B126" s="27" t="str">
        <f t="shared" ca="1" si="5"/>
        <v/>
      </c>
      <c r="C126" s="27" t="str">
        <f t="shared" ca="1" si="5"/>
        <v/>
      </c>
      <c r="D126" s="348"/>
      <c r="E126" s="360"/>
    </row>
    <row r="127" spans="1:34" x14ac:dyDescent="0.2">
      <c r="A127" s="27" t="str">
        <f t="shared" ref="A127:C146" ca="1" si="6">IF(INDIRECT(ADDRESS(A$6,ROW()-ROW(A$6)-1+COLUMN($F$8)))&gt;0,INDIRECT(ADDRESS(A$6,ROW()-ROW(A$6)-1+COLUMN($F$8))),"")</f>
        <v/>
      </c>
      <c r="B127" s="27" t="str">
        <f t="shared" ca="1" si="6"/>
        <v/>
      </c>
      <c r="C127" s="27" t="str">
        <f t="shared" ca="1" si="6"/>
        <v/>
      </c>
      <c r="D127" s="348">
        <f>$D122+1</f>
        <v>28</v>
      </c>
      <c r="E127" s="349" t="s">
        <v>180</v>
      </c>
    </row>
    <row r="128" spans="1:34" x14ac:dyDescent="0.2">
      <c r="A128" s="27" t="str">
        <f t="shared" ca="1" si="6"/>
        <v/>
      </c>
      <c r="B128" s="27" t="str">
        <f t="shared" ca="1" si="6"/>
        <v/>
      </c>
      <c r="C128" s="27" t="str">
        <f t="shared" ca="1" si="6"/>
        <v/>
      </c>
      <c r="D128" s="348"/>
      <c r="E128" s="350" t="s">
        <v>130</v>
      </c>
      <c r="F128" s="351">
        <v>1</v>
      </c>
      <c r="G128" s="352">
        <v>2</v>
      </c>
      <c r="H128" s="352">
        <v>3</v>
      </c>
      <c r="I128" s="352">
        <v>4</v>
      </c>
      <c r="J128" s="353">
        <v>5</v>
      </c>
      <c r="K128" s="351">
        <v>6</v>
      </c>
      <c r="L128" s="352">
        <v>7</v>
      </c>
      <c r="M128" s="352">
        <v>8</v>
      </c>
      <c r="N128" s="352">
        <v>9</v>
      </c>
      <c r="O128" s="353">
        <v>10</v>
      </c>
      <c r="P128" s="351">
        <v>11</v>
      </c>
      <c r="Q128" s="352">
        <v>12</v>
      </c>
      <c r="R128" s="352">
        <v>13</v>
      </c>
      <c r="S128" s="352">
        <v>14</v>
      </c>
      <c r="T128" s="353">
        <v>15</v>
      </c>
      <c r="U128" s="351">
        <v>16</v>
      </c>
      <c r="V128" s="352">
        <v>17</v>
      </c>
      <c r="W128" s="352">
        <v>18</v>
      </c>
      <c r="X128" s="352">
        <v>19</v>
      </c>
      <c r="Y128" s="353">
        <v>20</v>
      </c>
      <c r="Z128" s="351">
        <v>21</v>
      </c>
      <c r="AA128" s="352">
        <v>22</v>
      </c>
      <c r="AB128" s="352">
        <v>23</v>
      </c>
      <c r="AC128" s="353">
        <v>24</v>
      </c>
      <c r="AE128" s="351">
        <v>25</v>
      </c>
      <c r="AF128" s="352">
        <v>26</v>
      </c>
      <c r="AG128" s="352">
        <v>27</v>
      </c>
      <c r="AH128" s="353">
        <v>28</v>
      </c>
    </row>
    <row r="129" spans="1:39" x14ac:dyDescent="0.2">
      <c r="A129" s="27" t="str">
        <f t="shared" ca="1" si="6"/>
        <v/>
      </c>
      <c r="B129" s="27" t="str">
        <f t="shared" ca="1" si="6"/>
        <v/>
      </c>
      <c r="C129" s="27" t="str">
        <f t="shared" ca="1" si="6"/>
        <v/>
      </c>
      <c r="D129" s="348"/>
      <c r="E129" s="350" t="s">
        <v>157</v>
      </c>
      <c r="F129" s="354">
        <v>2</v>
      </c>
      <c r="G129" s="355">
        <v>21</v>
      </c>
      <c r="H129" s="355">
        <v>20</v>
      </c>
      <c r="I129" s="355">
        <v>27</v>
      </c>
      <c r="J129" s="356">
        <v>9</v>
      </c>
      <c r="K129" s="354">
        <v>15</v>
      </c>
      <c r="L129" s="355">
        <v>25</v>
      </c>
      <c r="M129" s="355">
        <v>16</v>
      </c>
      <c r="N129" s="355">
        <v>3</v>
      </c>
      <c r="O129" s="356">
        <v>24</v>
      </c>
      <c r="P129" s="354">
        <v>8</v>
      </c>
      <c r="Q129" s="355">
        <v>11</v>
      </c>
      <c r="R129" s="355">
        <v>22</v>
      </c>
      <c r="S129" s="355">
        <v>5</v>
      </c>
      <c r="T129" s="356">
        <v>28</v>
      </c>
      <c r="U129" s="354">
        <v>17</v>
      </c>
      <c r="V129" s="355">
        <v>10</v>
      </c>
      <c r="W129" s="355">
        <v>26</v>
      </c>
      <c r="X129" s="355">
        <v>23</v>
      </c>
      <c r="Y129" s="356">
        <v>14</v>
      </c>
      <c r="Z129" s="354">
        <v>19</v>
      </c>
      <c r="AA129" s="355">
        <v>1</v>
      </c>
      <c r="AB129" s="355">
        <v>7</v>
      </c>
      <c r="AC129" s="356">
        <v>13</v>
      </c>
      <c r="AE129" s="354">
        <v>4</v>
      </c>
      <c r="AF129" s="355">
        <v>6</v>
      </c>
      <c r="AG129" s="355">
        <v>12</v>
      </c>
      <c r="AH129" s="356">
        <v>18</v>
      </c>
    </row>
    <row r="130" spans="1:39" x14ac:dyDescent="0.2">
      <c r="A130" s="27" t="str">
        <f t="shared" ca="1" si="6"/>
        <v/>
      </c>
      <c r="B130" s="27" t="str">
        <f t="shared" ca="1" si="6"/>
        <v/>
      </c>
      <c r="C130" s="27" t="str">
        <f t="shared" ca="1" si="6"/>
        <v/>
      </c>
      <c r="D130" s="348"/>
      <c r="E130" s="350" t="s">
        <v>159</v>
      </c>
      <c r="F130" s="357">
        <v>12</v>
      </c>
      <c r="G130" s="358">
        <v>20</v>
      </c>
      <c r="H130" s="358">
        <v>1</v>
      </c>
      <c r="I130" s="358">
        <v>22</v>
      </c>
      <c r="J130" s="359">
        <v>25</v>
      </c>
      <c r="K130" s="357">
        <v>5</v>
      </c>
      <c r="L130" s="358">
        <v>19</v>
      </c>
      <c r="M130" s="358">
        <v>6</v>
      </c>
      <c r="N130" s="358">
        <v>21</v>
      </c>
      <c r="O130" s="359">
        <v>26</v>
      </c>
      <c r="P130" s="357">
        <v>27</v>
      </c>
      <c r="Q130" s="358">
        <v>4</v>
      </c>
      <c r="R130" s="358">
        <v>24</v>
      </c>
      <c r="S130" s="358">
        <v>10</v>
      </c>
      <c r="T130" s="359">
        <v>13</v>
      </c>
      <c r="U130" s="357">
        <v>23</v>
      </c>
      <c r="V130" s="358">
        <v>18</v>
      </c>
      <c r="W130" s="358">
        <v>28</v>
      </c>
      <c r="X130" s="358">
        <v>15</v>
      </c>
      <c r="Y130" s="359">
        <v>7</v>
      </c>
      <c r="Z130" s="357">
        <v>9</v>
      </c>
      <c r="AA130" s="358">
        <v>3</v>
      </c>
      <c r="AB130" s="358">
        <v>17</v>
      </c>
      <c r="AC130" s="359">
        <v>11</v>
      </c>
      <c r="AE130" s="357">
        <v>14</v>
      </c>
      <c r="AF130" s="358">
        <v>16</v>
      </c>
      <c r="AG130" s="358">
        <v>2</v>
      </c>
      <c r="AH130" s="359">
        <v>8</v>
      </c>
    </row>
    <row r="131" spans="1:39" x14ac:dyDescent="0.2">
      <c r="A131" s="27" t="str">
        <f t="shared" ca="1" si="6"/>
        <v/>
      </c>
      <c r="B131" s="27" t="str">
        <f t="shared" ca="1" si="6"/>
        <v/>
      </c>
      <c r="C131" s="27" t="str">
        <f t="shared" ca="1" si="6"/>
        <v/>
      </c>
      <c r="D131" s="348"/>
      <c r="E131" s="360"/>
    </row>
    <row r="132" spans="1:39" x14ac:dyDescent="0.2">
      <c r="A132" s="27" t="str">
        <f t="shared" ca="1" si="6"/>
        <v/>
      </c>
      <c r="B132" s="27" t="str">
        <f t="shared" ca="1" si="6"/>
        <v/>
      </c>
      <c r="C132" s="27" t="str">
        <f t="shared" ca="1" si="6"/>
        <v/>
      </c>
      <c r="D132" s="348">
        <f>$D127+1</f>
        <v>29</v>
      </c>
      <c r="E132" s="349" t="s">
        <v>180</v>
      </c>
    </row>
    <row r="133" spans="1:39" x14ac:dyDescent="0.2">
      <c r="A133" s="27" t="str">
        <f t="shared" ca="1" si="6"/>
        <v/>
      </c>
      <c r="B133" s="27" t="str">
        <f t="shared" ca="1" si="6"/>
        <v/>
      </c>
      <c r="C133" s="27" t="str">
        <f t="shared" ca="1" si="6"/>
        <v/>
      </c>
      <c r="D133" s="348"/>
      <c r="E133" s="350" t="s">
        <v>130</v>
      </c>
      <c r="F133" s="351">
        <v>1</v>
      </c>
      <c r="G133" s="352">
        <v>2</v>
      </c>
      <c r="H133" s="352">
        <v>3</v>
      </c>
      <c r="I133" s="352">
        <v>4</v>
      </c>
      <c r="J133" s="353">
        <v>5</v>
      </c>
      <c r="K133" s="351">
        <v>6</v>
      </c>
      <c r="L133" s="352">
        <v>7</v>
      </c>
      <c r="M133" s="352">
        <v>8</v>
      </c>
      <c r="N133" s="352">
        <v>9</v>
      </c>
      <c r="O133" s="353">
        <v>10</v>
      </c>
      <c r="P133" s="351">
        <v>11</v>
      </c>
      <c r="Q133" s="352">
        <v>12</v>
      </c>
      <c r="R133" s="352">
        <v>13</v>
      </c>
      <c r="S133" s="352">
        <v>14</v>
      </c>
      <c r="T133" s="353">
        <v>15</v>
      </c>
      <c r="U133" s="351">
        <v>16</v>
      </c>
      <c r="V133" s="352">
        <v>17</v>
      </c>
      <c r="W133" s="352">
        <v>18</v>
      </c>
      <c r="X133" s="352">
        <v>19</v>
      </c>
      <c r="Y133" s="353">
        <v>20</v>
      </c>
      <c r="Z133" s="351">
        <v>21</v>
      </c>
      <c r="AA133" s="352">
        <v>22</v>
      </c>
      <c r="AB133" s="352">
        <v>23</v>
      </c>
      <c r="AC133" s="352">
        <v>24</v>
      </c>
      <c r="AD133" s="353">
        <v>25</v>
      </c>
      <c r="AE133" s="351">
        <v>26</v>
      </c>
      <c r="AF133" s="352">
        <v>27</v>
      </c>
      <c r="AG133" s="352">
        <v>28</v>
      </c>
      <c r="AH133" s="353">
        <v>29</v>
      </c>
    </row>
    <row r="134" spans="1:39" x14ac:dyDescent="0.2">
      <c r="A134" s="27" t="str">
        <f t="shared" ca="1" si="6"/>
        <v/>
      </c>
      <c r="B134" s="27" t="str">
        <f t="shared" ca="1" si="6"/>
        <v/>
      </c>
      <c r="C134" s="27" t="str">
        <f t="shared" ca="1" si="6"/>
        <v/>
      </c>
      <c r="D134" s="348"/>
      <c r="E134" s="350" t="s">
        <v>157</v>
      </c>
      <c r="F134" s="354">
        <v>10</v>
      </c>
      <c r="G134" s="355">
        <v>26</v>
      </c>
      <c r="H134" s="355">
        <v>22</v>
      </c>
      <c r="I134" s="355">
        <v>18</v>
      </c>
      <c r="J134" s="356">
        <v>14</v>
      </c>
      <c r="K134" s="354">
        <v>9</v>
      </c>
      <c r="L134" s="355">
        <v>23</v>
      </c>
      <c r="M134" s="355">
        <v>27</v>
      </c>
      <c r="N134" s="355">
        <v>1</v>
      </c>
      <c r="O134" s="356">
        <v>19</v>
      </c>
      <c r="P134" s="354">
        <v>15</v>
      </c>
      <c r="Q134" s="355">
        <v>6</v>
      </c>
      <c r="R134" s="355">
        <v>24</v>
      </c>
      <c r="S134" s="355">
        <v>28</v>
      </c>
      <c r="T134" s="356">
        <v>2</v>
      </c>
      <c r="U134" s="354">
        <v>20</v>
      </c>
      <c r="V134" s="355">
        <v>11</v>
      </c>
      <c r="W134" s="355">
        <v>7</v>
      </c>
      <c r="X134" s="355">
        <v>3</v>
      </c>
      <c r="Y134" s="356">
        <v>29</v>
      </c>
      <c r="Z134" s="354">
        <v>25</v>
      </c>
      <c r="AA134" s="355">
        <v>16</v>
      </c>
      <c r="AB134" s="355">
        <v>12</v>
      </c>
      <c r="AC134" s="355">
        <v>8</v>
      </c>
      <c r="AD134" s="356">
        <v>4</v>
      </c>
      <c r="AE134" s="354">
        <v>5</v>
      </c>
      <c r="AF134" s="355">
        <v>21</v>
      </c>
      <c r="AG134" s="355">
        <v>17</v>
      </c>
      <c r="AH134" s="356">
        <v>13</v>
      </c>
    </row>
    <row r="135" spans="1:39" x14ac:dyDescent="0.2">
      <c r="A135" s="27" t="str">
        <f t="shared" ca="1" si="6"/>
        <v/>
      </c>
      <c r="B135" s="27" t="str">
        <f t="shared" ca="1" si="6"/>
        <v/>
      </c>
      <c r="C135" s="27" t="str">
        <f t="shared" ca="1" si="6"/>
        <v/>
      </c>
      <c r="D135" s="348"/>
      <c r="E135" s="350" t="s">
        <v>159</v>
      </c>
      <c r="F135" s="357">
        <v>28</v>
      </c>
      <c r="G135" s="358">
        <v>5</v>
      </c>
      <c r="H135" s="358">
        <v>19</v>
      </c>
      <c r="I135" s="358">
        <v>25</v>
      </c>
      <c r="J135" s="359">
        <v>7</v>
      </c>
      <c r="K135" s="357">
        <v>3</v>
      </c>
      <c r="L135" s="358">
        <v>10</v>
      </c>
      <c r="M135" s="358">
        <v>15</v>
      </c>
      <c r="N135" s="358">
        <v>16</v>
      </c>
      <c r="O135" s="359">
        <v>21</v>
      </c>
      <c r="P135" s="357">
        <v>24</v>
      </c>
      <c r="Q135" s="358">
        <v>1</v>
      </c>
      <c r="R135" s="358">
        <v>26</v>
      </c>
      <c r="S135" s="358">
        <v>17</v>
      </c>
      <c r="T135" s="359">
        <v>11</v>
      </c>
      <c r="U135" s="357">
        <v>27</v>
      </c>
      <c r="V135" s="358">
        <v>8</v>
      </c>
      <c r="W135" s="358">
        <v>2</v>
      </c>
      <c r="X135" s="358">
        <v>22</v>
      </c>
      <c r="Y135" s="359">
        <v>13</v>
      </c>
      <c r="Z135" s="357">
        <v>29</v>
      </c>
      <c r="AA135" s="358">
        <v>18</v>
      </c>
      <c r="AB135" s="358">
        <v>6</v>
      </c>
      <c r="AC135" s="358">
        <v>23</v>
      </c>
      <c r="AD135" s="359">
        <v>12</v>
      </c>
      <c r="AE135" s="357">
        <v>14</v>
      </c>
      <c r="AF135" s="358">
        <v>4</v>
      </c>
      <c r="AG135" s="358">
        <v>9</v>
      </c>
      <c r="AH135" s="359">
        <v>20</v>
      </c>
    </row>
    <row r="136" spans="1:39" x14ac:dyDescent="0.2">
      <c r="A136" s="27" t="str">
        <f t="shared" ca="1" si="6"/>
        <v/>
      </c>
      <c r="B136" s="27" t="str">
        <f t="shared" ca="1" si="6"/>
        <v/>
      </c>
      <c r="C136" s="27" t="str">
        <f t="shared" ca="1" si="6"/>
        <v/>
      </c>
      <c r="D136" s="348"/>
      <c r="E136" s="360"/>
    </row>
    <row r="137" spans="1:39" x14ac:dyDescent="0.2">
      <c r="A137" s="27" t="str">
        <f t="shared" ca="1" si="6"/>
        <v/>
      </c>
      <c r="B137" s="27" t="str">
        <f t="shared" ca="1" si="6"/>
        <v/>
      </c>
      <c r="C137" s="27" t="str">
        <f t="shared" ca="1" si="6"/>
        <v/>
      </c>
      <c r="D137" s="348">
        <f>$D132+1</f>
        <v>30</v>
      </c>
      <c r="E137" s="349" t="s">
        <v>180</v>
      </c>
    </row>
    <row r="138" spans="1:39" x14ac:dyDescent="0.2">
      <c r="A138" s="27" t="str">
        <f t="shared" ca="1" si="6"/>
        <v/>
      </c>
      <c r="B138" s="27" t="str">
        <f t="shared" ca="1" si="6"/>
        <v/>
      </c>
      <c r="C138" s="27" t="str">
        <f t="shared" ca="1" si="6"/>
        <v/>
      </c>
      <c r="D138" s="348"/>
      <c r="E138" s="350" t="s">
        <v>130</v>
      </c>
      <c r="F138" s="351">
        <v>1</v>
      </c>
      <c r="G138" s="352">
        <v>2</v>
      </c>
      <c r="H138" s="352">
        <v>3</v>
      </c>
      <c r="I138" s="352">
        <v>4</v>
      </c>
      <c r="J138" s="353">
        <v>5</v>
      </c>
      <c r="K138" s="351">
        <v>6</v>
      </c>
      <c r="L138" s="352">
        <v>7</v>
      </c>
      <c r="M138" s="352">
        <v>8</v>
      </c>
      <c r="N138" s="352">
        <v>9</v>
      </c>
      <c r="O138" s="353">
        <v>10</v>
      </c>
      <c r="P138" s="351">
        <v>11</v>
      </c>
      <c r="Q138" s="352">
        <v>12</v>
      </c>
      <c r="R138" s="352">
        <v>13</v>
      </c>
      <c r="S138" s="352">
        <v>14</v>
      </c>
      <c r="T138" s="353">
        <v>15</v>
      </c>
      <c r="U138" s="351">
        <v>16</v>
      </c>
      <c r="V138" s="352">
        <v>17</v>
      </c>
      <c r="W138" s="352">
        <v>18</v>
      </c>
      <c r="X138" s="352">
        <v>19</v>
      </c>
      <c r="Y138" s="353">
        <v>20</v>
      </c>
      <c r="Z138" s="351">
        <v>21</v>
      </c>
      <c r="AA138" s="352">
        <v>22</v>
      </c>
      <c r="AB138" s="352">
        <v>23</v>
      </c>
      <c r="AC138" s="352">
        <v>24</v>
      </c>
      <c r="AD138" s="353">
        <v>25</v>
      </c>
      <c r="AE138" s="351">
        <v>26</v>
      </c>
      <c r="AF138" s="352">
        <v>27</v>
      </c>
      <c r="AG138" s="352">
        <v>28</v>
      </c>
      <c r="AH138" s="352">
        <v>29</v>
      </c>
      <c r="AI138" s="353">
        <v>30</v>
      </c>
    </row>
    <row r="139" spans="1:39" x14ac:dyDescent="0.2">
      <c r="A139" s="27" t="str">
        <f t="shared" ca="1" si="6"/>
        <v/>
      </c>
      <c r="B139" s="27" t="str">
        <f t="shared" ca="1" si="6"/>
        <v/>
      </c>
      <c r="C139" s="27" t="str">
        <f t="shared" ca="1" si="6"/>
        <v/>
      </c>
      <c r="D139" s="348"/>
      <c r="E139" s="350" t="s">
        <v>157</v>
      </c>
      <c r="F139" s="354">
        <v>15</v>
      </c>
      <c r="G139" s="355">
        <v>1</v>
      </c>
      <c r="H139" s="355">
        <v>27</v>
      </c>
      <c r="I139" s="355">
        <v>23</v>
      </c>
      <c r="J139" s="356">
        <v>19</v>
      </c>
      <c r="K139" s="354">
        <v>20</v>
      </c>
      <c r="L139" s="355">
        <v>6</v>
      </c>
      <c r="M139" s="355">
        <v>2</v>
      </c>
      <c r="N139" s="355">
        <v>28</v>
      </c>
      <c r="O139" s="356">
        <v>24</v>
      </c>
      <c r="P139" s="354">
        <v>25</v>
      </c>
      <c r="Q139" s="355">
        <v>11</v>
      </c>
      <c r="R139" s="355">
        <v>7</v>
      </c>
      <c r="S139" s="355">
        <v>3</v>
      </c>
      <c r="T139" s="356">
        <v>29</v>
      </c>
      <c r="U139" s="354">
        <v>30</v>
      </c>
      <c r="V139" s="355">
        <v>16</v>
      </c>
      <c r="W139" s="355">
        <v>12</v>
      </c>
      <c r="X139" s="355">
        <v>8</v>
      </c>
      <c r="Y139" s="356">
        <v>4</v>
      </c>
      <c r="Z139" s="354">
        <v>5</v>
      </c>
      <c r="AA139" s="355">
        <v>21</v>
      </c>
      <c r="AB139" s="355">
        <v>17</v>
      </c>
      <c r="AC139" s="355">
        <v>13</v>
      </c>
      <c r="AD139" s="356">
        <v>9</v>
      </c>
      <c r="AE139" s="354">
        <v>10</v>
      </c>
      <c r="AF139" s="355">
        <v>26</v>
      </c>
      <c r="AG139" s="355">
        <v>22</v>
      </c>
      <c r="AH139" s="355">
        <v>18</v>
      </c>
      <c r="AI139" s="356">
        <v>14</v>
      </c>
    </row>
    <row r="140" spans="1:39" x14ac:dyDescent="0.2">
      <c r="A140" s="27" t="str">
        <f t="shared" ca="1" si="6"/>
        <v/>
      </c>
      <c r="B140" s="27" t="str">
        <f t="shared" ca="1" si="6"/>
        <v/>
      </c>
      <c r="C140" s="27" t="str">
        <f t="shared" ca="1" si="6"/>
        <v/>
      </c>
      <c r="D140" s="348"/>
      <c r="E140" s="350" t="s">
        <v>159</v>
      </c>
      <c r="F140" s="357">
        <v>29</v>
      </c>
      <c r="G140" s="358">
        <v>10</v>
      </c>
      <c r="H140" s="358">
        <v>1</v>
      </c>
      <c r="I140" s="358">
        <v>17</v>
      </c>
      <c r="J140" s="359">
        <v>12</v>
      </c>
      <c r="K140" s="357">
        <v>2</v>
      </c>
      <c r="L140" s="358">
        <v>30</v>
      </c>
      <c r="M140" s="358">
        <v>21</v>
      </c>
      <c r="N140" s="358">
        <v>11</v>
      </c>
      <c r="O140" s="359">
        <v>18</v>
      </c>
      <c r="P140" s="357">
        <v>19</v>
      </c>
      <c r="Q140" s="358">
        <v>13</v>
      </c>
      <c r="R140" s="358">
        <v>6</v>
      </c>
      <c r="S140" s="358">
        <v>22</v>
      </c>
      <c r="T140" s="359">
        <v>3</v>
      </c>
      <c r="U140" s="357">
        <v>4</v>
      </c>
      <c r="V140" s="358">
        <v>20</v>
      </c>
      <c r="W140" s="358">
        <v>26</v>
      </c>
      <c r="X140" s="358">
        <v>7</v>
      </c>
      <c r="Y140" s="359">
        <v>23</v>
      </c>
      <c r="Z140" s="357">
        <v>24</v>
      </c>
      <c r="AA140" s="358">
        <v>5</v>
      </c>
      <c r="AB140" s="358">
        <v>14</v>
      </c>
      <c r="AC140" s="358">
        <v>27</v>
      </c>
      <c r="AD140" s="359">
        <v>8</v>
      </c>
      <c r="AE140" s="357">
        <v>9</v>
      </c>
      <c r="AF140" s="358">
        <v>25</v>
      </c>
      <c r="AG140" s="358">
        <v>16</v>
      </c>
      <c r="AH140" s="358">
        <v>15</v>
      </c>
      <c r="AI140" s="359">
        <v>28</v>
      </c>
    </row>
    <row r="141" spans="1:39" x14ac:dyDescent="0.2">
      <c r="A141" s="27" t="str">
        <f t="shared" ca="1" si="6"/>
        <v/>
      </c>
      <c r="B141" s="27" t="str">
        <f t="shared" ca="1" si="6"/>
        <v/>
      </c>
      <c r="C141" s="27" t="str">
        <f t="shared" ca="1" si="6"/>
        <v/>
      </c>
      <c r="D141" s="348"/>
      <c r="E141" s="360"/>
    </row>
    <row r="142" spans="1:39" x14ac:dyDescent="0.2">
      <c r="A142" s="27" t="str">
        <f t="shared" ca="1" si="6"/>
        <v/>
      </c>
      <c r="B142" s="27" t="str">
        <f t="shared" ca="1" si="6"/>
        <v/>
      </c>
      <c r="C142" s="27" t="str">
        <f t="shared" ca="1" si="6"/>
        <v/>
      </c>
      <c r="D142" s="348">
        <f>$D137+1</f>
        <v>31</v>
      </c>
      <c r="E142" s="349" t="s">
        <v>180</v>
      </c>
    </row>
    <row r="143" spans="1:39" x14ac:dyDescent="0.2">
      <c r="A143" s="27" t="str">
        <f t="shared" ca="1" si="6"/>
        <v/>
      </c>
      <c r="B143" s="27" t="str">
        <f t="shared" ca="1" si="6"/>
        <v/>
      </c>
      <c r="C143" s="27" t="str">
        <f t="shared" ca="1" si="6"/>
        <v/>
      </c>
      <c r="D143" s="348"/>
      <c r="E143" s="350" t="s">
        <v>130</v>
      </c>
      <c r="F143" s="351">
        <v>1</v>
      </c>
      <c r="G143" s="352">
        <v>2</v>
      </c>
      <c r="H143" s="352">
        <v>3</v>
      </c>
      <c r="I143" s="352">
        <v>4</v>
      </c>
      <c r="J143" s="353">
        <v>5</v>
      </c>
      <c r="K143" s="351">
        <v>6</v>
      </c>
      <c r="L143" s="352">
        <v>7</v>
      </c>
      <c r="M143" s="352">
        <v>8</v>
      </c>
      <c r="N143" s="352">
        <v>9</v>
      </c>
      <c r="O143" s="353">
        <v>10</v>
      </c>
      <c r="P143" s="351">
        <v>11</v>
      </c>
      <c r="Q143" s="352">
        <v>12</v>
      </c>
      <c r="R143" s="352">
        <v>13</v>
      </c>
      <c r="S143" s="352">
        <v>14</v>
      </c>
      <c r="T143" s="353">
        <v>15</v>
      </c>
      <c r="U143" s="351">
        <v>16</v>
      </c>
      <c r="V143" s="352">
        <v>17</v>
      </c>
      <c r="W143" s="352">
        <v>18</v>
      </c>
      <c r="X143" s="353">
        <v>19</v>
      </c>
      <c r="Z143" s="351">
        <v>20</v>
      </c>
      <c r="AA143" s="352">
        <v>21</v>
      </c>
      <c r="AB143" s="352">
        <v>22</v>
      </c>
      <c r="AC143" s="353">
        <v>23</v>
      </c>
      <c r="AE143" s="351">
        <v>24</v>
      </c>
      <c r="AF143" s="352">
        <v>25</v>
      </c>
      <c r="AG143" s="352">
        <v>26</v>
      </c>
      <c r="AH143" s="353">
        <v>27</v>
      </c>
      <c r="AJ143" s="351">
        <v>28</v>
      </c>
      <c r="AK143" s="352">
        <v>29</v>
      </c>
      <c r="AL143" s="352">
        <v>30</v>
      </c>
      <c r="AM143" s="353">
        <v>31</v>
      </c>
    </row>
    <row r="144" spans="1:39" x14ac:dyDescent="0.2">
      <c r="A144" s="27" t="str">
        <f t="shared" ca="1" si="6"/>
        <v/>
      </c>
      <c r="B144" s="27" t="str">
        <f t="shared" ca="1" si="6"/>
        <v/>
      </c>
      <c r="C144" s="27" t="str">
        <f t="shared" ca="1" si="6"/>
        <v/>
      </c>
      <c r="D144" s="348"/>
      <c r="E144" s="350" t="s">
        <v>157</v>
      </c>
      <c r="F144" s="354">
        <v>25</v>
      </c>
      <c r="G144" s="355">
        <v>20</v>
      </c>
      <c r="H144" s="355">
        <v>12</v>
      </c>
      <c r="I144" s="355">
        <v>8</v>
      </c>
      <c r="J144" s="356">
        <v>4</v>
      </c>
      <c r="K144" s="354">
        <v>5</v>
      </c>
      <c r="L144" s="355">
        <v>6</v>
      </c>
      <c r="M144" s="355">
        <v>21</v>
      </c>
      <c r="N144" s="355">
        <v>18</v>
      </c>
      <c r="O144" s="356">
        <v>28</v>
      </c>
      <c r="P144" s="354">
        <v>26</v>
      </c>
      <c r="Q144" s="355">
        <v>11</v>
      </c>
      <c r="R144" s="355">
        <v>19</v>
      </c>
      <c r="S144" s="355">
        <v>7</v>
      </c>
      <c r="T144" s="356">
        <v>31</v>
      </c>
      <c r="U144" s="354">
        <v>23</v>
      </c>
      <c r="V144" s="355">
        <v>1</v>
      </c>
      <c r="W144" s="355">
        <v>29</v>
      </c>
      <c r="X144" s="356">
        <v>13</v>
      </c>
      <c r="Z144" s="354">
        <v>14</v>
      </c>
      <c r="AA144" s="355">
        <v>16</v>
      </c>
      <c r="AB144" s="355">
        <v>2</v>
      </c>
      <c r="AC144" s="356">
        <v>30</v>
      </c>
      <c r="AE144" s="354">
        <v>9</v>
      </c>
      <c r="AF144" s="355">
        <v>24</v>
      </c>
      <c r="AG144" s="355">
        <v>17</v>
      </c>
      <c r="AH144" s="356">
        <v>3</v>
      </c>
      <c r="AJ144" s="354">
        <v>27</v>
      </c>
      <c r="AK144" s="355">
        <v>10</v>
      </c>
      <c r="AL144" s="355">
        <v>15</v>
      </c>
      <c r="AM144" s="356">
        <v>22</v>
      </c>
    </row>
    <row r="145" spans="1:39" x14ac:dyDescent="0.2">
      <c r="A145" s="27" t="str">
        <f t="shared" ca="1" si="6"/>
        <v/>
      </c>
      <c r="B145" s="27" t="str">
        <f t="shared" ca="1" si="6"/>
        <v/>
      </c>
      <c r="C145" s="27" t="str">
        <f t="shared" ca="1" si="6"/>
        <v/>
      </c>
      <c r="D145" s="348"/>
      <c r="E145" s="350" t="s">
        <v>159</v>
      </c>
      <c r="F145" s="357">
        <v>17</v>
      </c>
      <c r="G145" s="358">
        <v>27</v>
      </c>
      <c r="H145" s="358">
        <v>14</v>
      </c>
      <c r="I145" s="358">
        <v>1</v>
      </c>
      <c r="J145" s="359">
        <v>30</v>
      </c>
      <c r="K145" s="357">
        <v>2</v>
      </c>
      <c r="L145" s="358">
        <v>22</v>
      </c>
      <c r="M145" s="358">
        <v>9</v>
      </c>
      <c r="N145" s="358">
        <v>16</v>
      </c>
      <c r="O145" s="359">
        <v>29</v>
      </c>
      <c r="P145" s="357">
        <v>13</v>
      </c>
      <c r="Q145" s="358">
        <v>3</v>
      </c>
      <c r="R145" s="358">
        <v>24</v>
      </c>
      <c r="S145" s="358">
        <v>10</v>
      </c>
      <c r="T145" s="359">
        <v>23</v>
      </c>
      <c r="U145" s="357">
        <v>31</v>
      </c>
      <c r="V145" s="358">
        <v>18</v>
      </c>
      <c r="W145" s="358">
        <v>6</v>
      </c>
      <c r="X145" s="359">
        <v>11</v>
      </c>
      <c r="Z145" s="357">
        <v>7</v>
      </c>
      <c r="AA145" s="358">
        <v>26</v>
      </c>
      <c r="AB145" s="358">
        <v>4</v>
      </c>
      <c r="AC145" s="359">
        <v>20</v>
      </c>
      <c r="AE145" s="357">
        <v>12</v>
      </c>
      <c r="AF145" s="358">
        <v>19</v>
      </c>
      <c r="AG145" s="358">
        <v>5</v>
      </c>
      <c r="AH145" s="359">
        <v>21</v>
      </c>
      <c r="AJ145" s="357">
        <v>8</v>
      </c>
      <c r="AK145" s="358">
        <v>15</v>
      </c>
      <c r="AL145" s="358">
        <v>28</v>
      </c>
      <c r="AM145" s="359">
        <v>25</v>
      </c>
    </row>
    <row r="146" spans="1:39" x14ac:dyDescent="0.2">
      <c r="A146" s="27" t="str">
        <f t="shared" ca="1" si="6"/>
        <v/>
      </c>
      <c r="B146" s="27" t="str">
        <f t="shared" ca="1" si="6"/>
        <v/>
      </c>
      <c r="C146" s="27" t="str">
        <f t="shared" ca="1" si="6"/>
        <v/>
      </c>
      <c r="D146" s="348"/>
      <c r="E146" s="360"/>
    </row>
    <row r="147" spans="1:39" x14ac:dyDescent="0.2">
      <c r="A147" s="27" t="str">
        <f t="shared" ref="A147:C166" ca="1" si="7">IF(INDIRECT(ADDRESS(A$6,ROW()-ROW(A$6)-1+COLUMN($F$8)))&gt;0,INDIRECT(ADDRESS(A$6,ROW()-ROW(A$6)-1+COLUMN($F$8))),"")</f>
        <v/>
      </c>
      <c r="B147" s="27" t="str">
        <f t="shared" ca="1" si="7"/>
        <v/>
      </c>
      <c r="C147" s="27" t="str">
        <f t="shared" ca="1" si="7"/>
        <v/>
      </c>
      <c r="D147" s="348">
        <f>$D142+1</f>
        <v>32</v>
      </c>
      <c r="E147" s="349" t="s">
        <v>180</v>
      </c>
    </row>
    <row r="148" spans="1:39" x14ac:dyDescent="0.2">
      <c r="A148" s="27" t="str">
        <f t="shared" ca="1" si="7"/>
        <v/>
      </c>
      <c r="B148" s="27" t="str">
        <f t="shared" ca="1" si="7"/>
        <v/>
      </c>
      <c r="C148" s="27" t="str">
        <f t="shared" ca="1" si="7"/>
        <v/>
      </c>
      <c r="D148" s="348"/>
      <c r="E148" s="350" t="s">
        <v>130</v>
      </c>
      <c r="F148" s="351">
        <v>1</v>
      </c>
      <c r="G148" s="352">
        <v>2</v>
      </c>
      <c r="H148" s="352">
        <v>3</v>
      </c>
      <c r="I148" s="352">
        <v>4</v>
      </c>
      <c r="J148" s="353">
        <v>5</v>
      </c>
      <c r="K148" s="351">
        <v>6</v>
      </c>
      <c r="L148" s="352">
        <v>7</v>
      </c>
      <c r="M148" s="352">
        <v>8</v>
      </c>
      <c r="N148" s="352">
        <v>9</v>
      </c>
      <c r="O148" s="353">
        <v>10</v>
      </c>
      <c r="P148" s="351">
        <v>11</v>
      </c>
      <c r="Q148" s="352">
        <v>12</v>
      </c>
      <c r="R148" s="352">
        <v>13</v>
      </c>
      <c r="S148" s="352">
        <v>14</v>
      </c>
      <c r="T148" s="353">
        <v>15</v>
      </c>
      <c r="U148" s="351">
        <v>16</v>
      </c>
      <c r="V148" s="352">
        <v>17</v>
      </c>
      <c r="W148" s="352">
        <v>18</v>
      </c>
      <c r="X148" s="352">
        <v>19</v>
      </c>
      <c r="Y148" s="353">
        <v>20</v>
      </c>
      <c r="Z148" s="351">
        <v>21</v>
      </c>
      <c r="AA148" s="352">
        <v>22</v>
      </c>
      <c r="AB148" s="352">
        <v>23</v>
      </c>
      <c r="AC148" s="353">
        <v>24</v>
      </c>
      <c r="AE148" s="351">
        <v>25</v>
      </c>
      <c r="AF148" s="352">
        <v>26</v>
      </c>
      <c r="AG148" s="352">
        <v>27</v>
      </c>
      <c r="AH148" s="353">
        <v>28</v>
      </c>
      <c r="AJ148" s="351">
        <v>29</v>
      </c>
      <c r="AK148" s="352">
        <v>30</v>
      </c>
      <c r="AL148" s="352">
        <v>31</v>
      </c>
      <c r="AM148" s="353">
        <v>32</v>
      </c>
    </row>
    <row r="149" spans="1:39" x14ac:dyDescent="0.2">
      <c r="A149" s="27" t="str">
        <f t="shared" ca="1" si="7"/>
        <v/>
      </c>
      <c r="B149" s="27" t="str">
        <f t="shared" ca="1" si="7"/>
        <v/>
      </c>
      <c r="C149" s="27" t="str">
        <f t="shared" ca="1" si="7"/>
        <v/>
      </c>
      <c r="D149" s="348"/>
      <c r="E149" s="350" t="s">
        <v>157</v>
      </c>
      <c r="F149" s="354">
        <v>28</v>
      </c>
      <c r="G149" s="355">
        <v>5</v>
      </c>
      <c r="H149" s="355">
        <v>21</v>
      </c>
      <c r="I149" s="355">
        <v>31</v>
      </c>
      <c r="J149" s="356">
        <v>18</v>
      </c>
      <c r="K149" s="354">
        <v>19</v>
      </c>
      <c r="L149" s="355">
        <v>25</v>
      </c>
      <c r="M149" s="355">
        <v>30</v>
      </c>
      <c r="N149" s="355">
        <v>22</v>
      </c>
      <c r="O149" s="356">
        <v>13</v>
      </c>
      <c r="P149" s="354">
        <v>23</v>
      </c>
      <c r="Q149" s="355">
        <v>29</v>
      </c>
      <c r="R149" s="355">
        <v>26</v>
      </c>
      <c r="S149" s="355">
        <v>12</v>
      </c>
      <c r="T149" s="356">
        <v>6</v>
      </c>
      <c r="U149" s="354">
        <v>32</v>
      </c>
      <c r="V149" s="355">
        <v>24</v>
      </c>
      <c r="W149" s="355">
        <v>7</v>
      </c>
      <c r="X149" s="355">
        <v>1</v>
      </c>
      <c r="Y149" s="356">
        <v>27</v>
      </c>
      <c r="Z149" s="354">
        <v>14</v>
      </c>
      <c r="AA149" s="355">
        <v>20</v>
      </c>
      <c r="AB149" s="355">
        <v>2</v>
      </c>
      <c r="AC149" s="356">
        <v>8</v>
      </c>
      <c r="AE149" s="354">
        <v>9</v>
      </c>
      <c r="AF149" s="355">
        <v>16</v>
      </c>
      <c r="AG149" s="355">
        <v>15</v>
      </c>
      <c r="AH149" s="356">
        <v>3</v>
      </c>
      <c r="AJ149" s="354">
        <v>4</v>
      </c>
      <c r="AK149" s="355">
        <v>10</v>
      </c>
      <c r="AL149" s="355">
        <v>11</v>
      </c>
      <c r="AM149" s="356">
        <v>17</v>
      </c>
    </row>
    <row r="150" spans="1:39" x14ac:dyDescent="0.2">
      <c r="A150" s="27" t="str">
        <f t="shared" ca="1" si="7"/>
        <v/>
      </c>
      <c r="B150" s="27" t="str">
        <f t="shared" ca="1" si="7"/>
        <v/>
      </c>
      <c r="C150" s="27" t="str">
        <f t="shared" ca="1" si="7"/>
        <v/>
      </c>
      <c r="D150" s="348"/>
      <c r="E150" s="350" t="s">
        <v>159</v>
      </c>
      <c r="F150" s="357">
        <v>3</v>
      </c>
      <c r="G150" s="358">
        <v>32</v>
      </c>
      <c r="H150" s="358">
        <v>22</v>
      </c>
      <c r="I150" s="358">
        <v>26</v>
      </c>
      <c r="J150" s="359">
        <v>17</v>
      </c>
      <c r="K150" s="357">
        <v>20</v>
      </c>
      <c r="L150" s="358">
        <v>9</v>
      </c>
      <c r="M150" s="358">
        <v>4</v>
      </c>
      <c r="N150" s="358">
        <v>27</v>
      </c>
      <c r="O150" s="359">
        <v>29</v>
      </c>
      <c r="P150" s="357">
        <v>24</v>
      </c>
      <c r="Q150" s="358">
        <v>15</v>
      </c>
      <c r="R150" s="358">
        <v>28</v>
      </c>
      <c r="S150" s="358">
        <v>10</v>
      </c>
      <c r="T150" s="359">
        <v>30</v>
      </c>
      <c r="U150" s="357">
        <v>31</v>
      </c>
      <c r="V150" s="358">
        <v>23</v>
      </c>
      <c r="W150" s="358">
        <v>16</v>
      </c>
      <c r="X150" s="358">
        <v>11</v>
      </c>
      <c r="Y150" s="359">
        <v>25</v>
      </c>
      <c r="Z150" s="357">
        <v>8</v>
      </c>
      <c r="AA150" s="358">
        <v>21</v>
      </c>
      <c r="AB150" s="358">
        <v>1</v>
      </c>
      <c r="AC150" s="359">
        <v>13</v>
      </c>
      <c r="AE150" s="357">
        <v>5</v>
      </c>
      <c r="AF150" s="358">
        <v>14</v>
      </c>
      <c r="AG150" s="358">
        <v>19</v>
      </c>
      <c r="AH150" s="359">
        <v>6</v>
      </c>
      <c r="AJ150" s="357">
        <v>2</v>
      </c>
      <c r="AK150" s="358">
        <v>18</v>
      </c>
      <c r="AL150" s="358">
        <v>12</v>
      </c>
      <c r="AM150" s="359">
        <v>7</v>
      </c>
    </row>
    <row r="151" spans="1:39" x14ac:dyDescent="0.2">
      <c r="A151" s="27" t="str">
        <f t="shared" ca="1" si="7"/>
        <v/>
      </c>
      <c r="B151" s="27" t="str">
        <f t="shared" ca="1" si="7"/>
        <v/>
      </c>
      <c r="C151" s="27" t="str">
        <f t="shared" ca="1" si="7"/>
        <v/>
      </c>
      <c r="D151" s="348"/>
      <c r="E151" s="360"/>
    </row>
    <row r="152" spans="1:39" x14ac:dyDescent="0.2">
      <c r="A152" s="27" t="str">
        <f t="shared" ca="1" si="7"/>
        <v/>
      </c>
      <c r="B152" s="27" t="str">
        <f t="shared" ca="1" si="7"/>
        <v/>
      </c>
      <c r="C152" s="27" t="str">
        <f t="shared" ca="1" si="7"/>
        <v/>
      </c>
      <c r="D152" s="348">
        <f>$D147+1</f>
        <v>33</v>
      </c>
      <c r="E152" s="349" t="s">
        <v>180</v>
      </c>
    </row>
    <row r="153" spans="1:39" x14ac:dyDescent="0.2">
      <c r="A153" s="27" t="str">
        <f t="shared" ca="1" si="7"/>
        <v/>
      </c>
      <c r="B153" s="27" t="str">
        <f t="shared" ca="1" si="7"/>
        <v/>
      </c>
      <c r="C153" s="27" t="str">
        <f t="shared" ca="1" si="7"/>
        <v/>
      </c>
      <c r="D153" s="348"/>
      <c r="E153" s="350" t="s">
        <v>130</v>
      </c>
      <c r="F153" s="351">
        <v>1</v>
      </c>
      <c r="G153" s="352">
        <v>2</v>
      </c>
      <c r="H153" s="352">
        <v>3</v>
      </c>
      <c r="I153" s="352">
        <v>4</v>
      </c>
      <c r="J153" s="353">
        <v>5</v>
      </c>
      <c r="K153" s="351">
        <v>6</v>
      </c>
      <c r="L153" s="352">
        <v>7</v>
      </c>
      <c r="M153" s="352">
        <v>8</v>
      </c>
      <c r="N153" s="352">
        <v>9</v>
      </c>
      <c r="O153" s="353">
        <v>10</v>
      </c>
      <c r="P153" s="351">
        <v>11</v>
      </c>
      <c r="Q153" s="352">
        <v>12</v>
      </c>
      <c r="R153" s="352">
        <v>13</v>
      </c>
      <c r="S153" s="352">
        <v>14</v>
      </c>
      <c r="T153" s="353">
        <v>15</v>
      </c>
      <c r="U153" s="351">
        <v>16</v>
      </c>
      <c r="V153" s="352">
        <v>17</v>
      </c>
      <c r="W153" s="352">
        <v>18</v>
      </c>
      <c r="X153" s="352">
        <v>19</v>
      </c>
      <c r="Y153" s="353">
        <v>20</v>
      </c>
      <c r="Z153" s="351">
        <v>21</v>
      </c>
      <c r="AA153" s="352">
        <v>22</v>
      </c>
      <c r="AB153" s="352">
        <v>23</v>
      </c>
      <c r="AC153" s="352">
        <v>24</v>
      </c>
      <c r="AD153" s="353">
        <v>25</v>
      </c>
      <c r="AE153" s="351">
        <v>26</v>
      </c>
      <c r="AF153" s="352">
        <v>27</v>
      </c>
      <c r="AG153" s="352">
        <v>28</v>
      </c>
      <c r="AH153" s="353">
        <v>29</v>
      </c>
      <c r="AJ153" s="351">
        <v>30</v>
      </c>
      <c r="AK153" s="352">
        <v>31</v>
      </c>
      <c r="AL153" s="352">
        <v>32</v>
      </c>
      <c r="AM153" s="353">
        <v>33</v>
      </c>
    </row>
    <row r="154" spans="1:39" x14ac:dyDescent="0.2">
      <c r="A154" s="27" t="str">
        <f t="shared" ca="1" si="7"/>
        <v/>
      </c>
      <c r="B154" s="27" t="str">
        <f t="shared" ca="1" si="7"/>
        <v/>
      </c>
      <c r="C154" s="27" t="str">
        <f t="shared" ca="1" si="7"/>
        <v/>
      </c>
      <c r="D154" s="348"/>
      <c r="E154" s="350" t="s">
        <v>157</v>
      </c>
      <c r="F154" s="354">
        <v>20</v>
      </c>
      <c r="G154" s="355">
        <v>1</v>
      </c>
      <c r="H154" s="355">
        <v>31</v>
      </c>
      <c r="I154" s="355">
        <v>27</v>
      </c>
      <c r="J154" s="356">
        <v>24</v>
      </c>
      <c r="K154" s="354">
        <v>25</v>
      </c>
      <c r="L154" s="355">
        <v>6</v>
      </c>
      <c r="M154" s="355">
        <v>2</v>
      </c>
      <c r="N154" s="355">
        <v>32</v>
      </c>
      <c r="O154" s="356">
        <v>28</v>
      </c>
      <c r="P154" s="354">
        <v>29</v>
      </c>
      <c r="Q154" s="355">
        <v>11</v>
      </c>
      <c r="R154" s="355">
        <v>7</v>
      </c>
      <c r="S154" s="355">
        <v>3</v>
      </c>
      <c r="T154" s="356">
        <v>33</v>
      </c>
      <c r="U154" s="354">
        <v>19</v>
      </c>
      <c r="V154" s="355">
        <v>26</v>
      </c>
      <c r="W154" s="355">
        <v>22</v>
      </c>
      <c r="X154" s="355">
        <v>30</v>
      </c>
      <c r="Y154" s="356">
        <v>14</v>
      </c>
      <c r="Z154" s="354">
        <v>5</v>
      </c>
      <c r="AA154" s="355">
        <v>21</v>
      </c>
      <c r="AB154" s="355">
        <v>17</v>
      </c>
      <c r="AC154" s="355">
        <v>13</v>
      </c>
      <c r="AD154" s="356">
        <v>9</v>
      </c>
      <c r="AE154" s="354">
        <v>15</v>
      </c>
      <c r="AF154" s="355">
        <v>23</v>
      </c>
      <c r="AG154" s="355">
        <v>10</v>
      </c>
      <c r="AH154" s="356">
        <v>18</v>
      </c>
      <c r="AJ154" s="354">
        <v>12</v>
      </c>
      <c r="AK154" s="355">
        <v>16</v>
      </c>
      <c r="AL154" s="355">
        <v>4</v>
      </c>
      <c r="AM154" s="356">
        <v>8</v>
      </c>
    </row>
    <row r="155" spans="1:39" x14ac:dyDescent="0.2">
      <c r="A155" s="27" t="str">
        <f t="shared" ca="1" si="7"/>
        <v/>
      </c>
      <c r="B155" s="27" t="str">
        <f t="shared" ca="1" si="7"/>
        <v/>
      </c>
      <c r="C155" s="27" t="str">
        <f t="shared" ca="1" si="7"/>
        <v/>
      </c>
      <c r="D155" s="348"/>
      <c r="E155" s="350" t="s">
        <v>159</v>
      </c>
      <c r="F155" s="357">
        <v>4</v>
      </c>
      <c r="G155" s="358">
        <v>20</v>
      </c>
      <c r="H155" s="358">
        <v>30</v>
      </c>
      <c r="I155" s="358">
        <v>25</v>
      </c>
      <c r="J155" s="359">
        <v>13</v>
      </c>
      <c r="K155" s="357">
        <v>28</v>
      </c>
      <c r="L155" s="358">
        <v>18</v>
      </c>
      <c r="M155" s="358">
        <v>21</v>
      </c>
      <c r="N155" s="358">
        <v>12</v>
      </c>
      <c r="O155" s="359">
        <v>3</v>
      </c>
      <c r="P155" s="357">
        <v>14</v>
      </c>
      <c r="Q155" s="358">
        <v>29</v>
      </c>
      <c r="R155" s="358">
        <v>6</v>
      </c>
      <c r="S155" s="358">
        <v>31</v>
      </c>
      <c r="T155" s="359">
        <v>23</v>
      </c>
      <c r="U155" s="357">
        <v>33</v>
      </c>
      <c r="V155" s="358">
        <v>15</v>
      </c>
      <c r="W155" s="358">
        <v>26</v>
      </c>
      <c r="X155" s="358">
        <v>17</v>
      </c>
      <c r="Y155" s="359">
        <v>8</v>
      </c>
      <c r="Z155" s="357">
        <v>10</v>
      </c>
      <c r="AA155" s="358">
        <v>5</v>
      </c>
      <c r="AB155" s="358">
        <v>27</v>
      </c>
      <c r="AC155" s="358">
        <v>16</v>
      </c>
      <c r="AD155" s="359">
        <v>32</v>
      </c>
      <c r="AE155" s="357">
        <v>22</v>
      </c>
      <c r="AF155" s="358">
        <v>9</v>
      </c>
      <c r="AG155" s="358">
        <v>1</v>
      </c>
      <c r="AH155" s="359">
        <v>11</v>
      </c>
      <c r="AJ155" s="357">
        <v>7</v>
      </c>
      <c r="AK155" s="358">
        <v>24</v>
      </c>
      <c r="AL155" s="358">
        <v>19</v>
      </c>
      <c r="AM155" s="359">
        <v>2</v>
      </c>
    </row>
    <row r="156" spans="1:39" x14ac:dyDescent="0.2">
      <c r="A156" s="27" t="str">
        <f t="shared" ca="1" si="7"/>
        <v/>
      </c>
      <c r="B156" s="27" t="str">
        <f t="shared" ca="1" si="7"/>
        <v/>
      </c>
      <c r="C156" s="27" t="str">
        <f t="shared" ca="1" si="7"/>
        <v/>
      </c>
      <c r="D156" s="348"/>
      <c r="E156" s="360"/>
    </row>
    <row r="157" spans="1:39" x14ac:dyDescent="0.2">
      <c r="A157" s="27" t="str">
        <f t="shared" ca="1" si="7"/>
        <v/>
      </c>
      <c r="B157" s="27" t="str">
        <f t="shared" ca="1" si="7"/>
        <v/>
      </c>
      <c r="C157" s="27" t="str">
        <f t="shared" ca="1" si="7"/>
        <v/>
      </c>
      <c r="D157" s="348">
        <f>$D152+1</f>
        <v>34</v>
      </c>
      <c r="E157" s="349" t="s">
        <v>180</v>
      </c>
    </row>
    <row r="158" spans="1:39" x14ac:dyDescent="0.2">
      <c r="A158" s="27" t="str">
        <f t="shared" ca="1" si="7"/>
        <v/>
      </c>
      <c r="B158" s="27" t="str">
        <f t="shared" ca="1" si="7"/>
        <v/>
      </c>
      <c r="C158" s="27" t="str">
        <f t="shared" ca="1" si="7"/>
        <v/>
      </c>
      <c r="D158" s="348"/>
      <c r="E158" s="350" t="s">
        <v>130</v>
      </c>
      <c r="F158" s="351">
        <v>1</v>
      </c>
      <c r="G158" s="352">
        <v>2</v>
      </c>
      <c r="H158" s="352">
        <v>3</v>
      </c>
      <c r="I158" s="352">
        <v>4</v>
      </c>
      <c r="J158" s="353">
        <v>5</v>
      </c>
      <c r="K158" s="351">
        <v>6</v>
      </c>
      <c r="L158" s="352">
        <v>7</v>
      </c>
      <c r="M158" s="352">
        <v>8</v>
      </c>
      <c r="N158" s="352">
        <v>9</v>
      </c>
      <c r="O158" s="353">
        <v>10</v>
      </c>
      <c r="P158" s="351">
        <v>11</v>
      </c>
      <c r="Q158" s="352">
        <v>12</v>
      </c>
      <c r="R158" s="352">
        <v>13</v>
      </c>
      <c r="S158" s="352">
        <v>14</v>
      </c>
      <c r="T158" s="353">
        <v>15</v>
      </c>
      <c r="U158" s="351">
        <v>16</v>
      </c>
      <c r="V158" s="352">
        <v>17</v>
      </c>
      <c r="W158" s="352">
        <v>18</v>
      </c>
      <c r="X158" s="352">
        <v>19</v>
      </c>
      <c r="Y158" s="353">
        <v>20</v>
      </c>
      <c r="Z158" s="351">
        <v>21</v>
      </c>
      <c r="AA158" s="352">
        <v>22</v>
      </c>
      <c r="AB158" s="352">
        <v>23</v>
      </c>
      <c r="AC158" s="352">
        <v>24</v>
      </c>
      <c r="AD158" s="353">
        <v>25</v>
      </c>
      <c r="AE158" s="351">
        <v>26</v>
      </c>
      <c r="AF158" s="352">
        <v>27</v>
      </c>
      <c r="AG158" s="352">
        <v>28</v>
      </c>
      <c r="AH158" s="352">
        <v>29</v>
      </c>
      <c r="AI158" s="353">
        <v>30</v>
      </c>
      <c r="AJ158" s="351">
        <v>31</v>
      </c>
      <c r="AK158" s="352">
        <v>32</v>
      </c>
      <c r="AL158" s="352">
        <v>33</v>
      </c>
      <c r="AM158" s="353">
        <v>34</v>
      </c>
    </row>
    <row r="159" spans="1:39" x14ac:dyDescent="0.2">
      <c r="A159" s="27" t="str">
        <f t="shared" ca="1" si="7"/>
        <v/>
      </c>
      <c r="B159" s="27" t="str">
        <f t="shared" ca="1" si="7"/>
        <v/>
      </c>
      <c r="C159" s="27" t="str">
        <f t="shared" ca="1" si="7"/>
        <v/>
      </c>
      <c r="D159" s="348"/>
      <c r="E159" s="350" t="s">
        <v>157</v>
      </c>
      <c r="F159" s="354">
        <v>20</v>
      </c>
      <c r="G159" s="355">
        <v>1</v>
      </c>
      <c r="H159" s="355">
        <v>32</v>
      </c>
      <c r="I159" s="355">
        <v>28</v>
      </c>
      <c r="J159" s="356">
        <v>24</v>
      </c>
      <c r="K159" s="354">
        <v>25</v>
      </c>
      <c r="L159" s="355">
        <v>6</v>
      </c>
      <c r="M159" s="355">
        <v>2</v>
      </c>
      <c r="N159" s="355">
        <v>33</v>
      </c>
      <c r="O159" s="356">
        <v>29</v>
      </c>
      <c r="P159" s="354">
        <v>30</v>
      </c>
      <c r="Q159" s="355">
        <v>11</v>
      </c>
      <c r="R159" s="355">
        <v>7</v>
      </c>
      <c r="S159" s="355">
        <v>3</v>
      </c>
      <c r="T159" s="356">
        <v>34</v>
      </c>
      <c r="U159" s="354">
        <v>15</v>
      </c>
      <c r="V159" s="355">
        <v>31</v>
      </c>
      <c r="W159" s="355">
        <v>27</v>
      </c>
      <c r="X159" s="355">
        <v>23</v>
      </c>
      <c r="Y159" s="356">
        <v>19</v>
      </c>
      <c r="Z159" s="354">
        <v>5</v>
      </c>
      <c r="AA159" s="355">
        <v>21</v>
      </c>
      <c r="AB159" s="355">
        <v>17</v>
      </c>
      <c r="AC159" s="355">
        <v>13</v>
      </c>
      <c r="AD159" s="356">
        <v>9</v>
      </c>
      <c r="AE159" s="354">
        <v>10</v>
      </c>
      <c r="AF159" s="355">
        <v>26</v>
      </c>
      <c r="AG159" s="355">
        <v>22</v>
      </c>
      <c r="AH159" s="355">
        <v>18</v>
      </c>
      <c r="AI159" s="356">
        <v>14</v>
      </c>
      <c r="AJ159" s="354">
        <v>12</v>
      </c>
      <c r="AK159" s="355">
        <v>16</v>
      </c>
      <c r="AL159" s="355">
        <v>4</v>
      </c>
      <c r="AM159" s="356">
        <v>8</v>
      </c>
    </row>
    <row r="160" spans="1:39" x14ac:dyDescent="0.2">
      <c r="A160" s="27" t="str">
        <f t="shared" ca="1" si="7"/>
        <v/>
      </c>
      <c r="B160" s="27" t="str">
        <f t="shared" ca="1" si="7"/>
        <v/>
      </c>
      <c r="C160" s="27" t="str">
        <f t="shared" ca="1" si="7"/>
        <v/>
      </c>
      <c r="D160" s="348"/>
      <c r="E160" s="350" t="s">
        <v>159</v>
      </c>
      <c r="F160" s="357">
        <v>4</v>
      </c>
      <c r="G160" s="358">
        <v>20</v>
      </c>
      <c r="H160" s="358">
        <v>31</v>
      </c>
      <c r="I160" s="358">
        <v>22</v>
      </c>
      <c r="J160" s="359">
        <v>13</v>
      </c>
      <c r="K160" s="357">
        <v>9</v>
      </c>
      <c r="L160" s="358">
        <v>25</v>
      </c>
      <c r="M160" s="358">
        <v>1</v>
      </c>
      <c r="N160" s="358">
        <v>27</v>
      </c>
      <c r="O160" s="359">
        <v>18</v>
      </c>
      <c r="P160" s="357">
        <v>14</v>
      </c>
      <c r="Q160" s="358">
        <v>30</v>
      </c>
      <c r="R160" s="358">
        <v>6</v>
      </c>
      <c r="S160" s="358">
        <v>32</v>
      </c>
      <c r="T160" s="359">
        <v>23</v>
      </c>
      <c r="U160" s="357">
        <v>34</v>
      </c>
      <c r="V160" s="358">
        <v>15</v>
      </c>
      <c r="W160" s="358">
        <v>26</v>
      </c>
      <c r="X160" s="358">
        <v>17</v>
      </c>
      <c r="Y160" s="359">
        <v>8</v>
      </c>
      <c r="Z160" s="357">
        <v>24</v>
      </c>
      <c r="AA160" s="358">
        <v>5</v>
      </c>
      <c r="AB160" s="358">
        <v>16</v>
      </c>
      <c r="AC160" s="358">
        <v>7</v>
      </c>
      <c r="AD160" s="359">
        <v>33</v>
      </c>
      <c r="AE160" s="357">
        <v>29</v>
      </c>
      <c r="AF160" s="358">
        <v>10</v>
      </c>
      <c r="AG160" s="358">
        <v>21</v>
      </c>
      <c r="AH160" s="358">
        <v>12</v>
      </c>
      <c r="AI160" s="359">
        <v>3</v>
      </c>
      <c r="AJ160" s="357">
        <v>19</v>
      </c>
      <c r="AK160" s="358">
        <v>28</v>
      </c>
      <c r="AL160" s="358">
        <v>11</v>
      </c>
      <c r="AM160" s="359">
        <v>2</v>
      </c>
    </row>
    <row r="161" spans="1:44" x14ac:dyDescent="0.2">
      <c r="A161" s="27" t="str">
        <f t="shared" ca="1" si="7"/>
        <v/>
      </c>
      <c r="B161" s="27" t="str">
        <f t="shared" ca="1" si="7"/>
        <v/>
      </c>
      <c r="C161" s="27" t="str">
        <f t="shared" ca="1" si="7"/>
        <v/>
      </c>
      <c r="D161" s="348"/>
      <c r="E161" s="360"/>
    </row>
    <row r="162" spans="1:44" x14ac:dyDescent="0.2">
      <c r="A162" s="27" t="str">
        <f t="shared" ca="1" si="7"/>
        <v/>
      </c>
      <c r="B162" s="27" t="str">
        <f t="shared" ca="1" si="7"/>
        <v/>
      </c>
      <c r="C162" s="27" t="str">
        <f t="shared" ca="1" si="7"/>
        <v/>
      </c>
      <c r="D162" s="348">
        <f>$D157+1</f>
        <v>35</v>
      </c>
      <c r="E162" s="349" t="s">
        <v>180</v>
      </c>
    </row>
    <row r="163" spans="1:44" x14ac:dyDescent="0.2">
      <c r="A163" s="27" t="str">
        <f t="shared" ca="1" si="7"/>
        <v/>
      </c>
      <c r="B163" s="27" t="str">
        <f t="shared" ca="1" si="7"/>
        <v/>
      </c>
      <c r="C163" s="27" t="str">
        <f t="shared" ca="1" si="7"/>
        <v/>
      </c>
      <c r="D163" s="348"/>
      <c r="E163" s="350" t="s">
        <v>130</v>
      </c>
      <c r="F163" s="351">
        <v>1</v>
      </c>
      <c r="G163" s="352">
        <v>2</v>
      </c>
      <c r="H163" s="352">
        <v>3</v>
      </c>
      <c r="I163" s="352">
        <v>4</v>
      </c>
      <c r="J163" s="353">
        <v>5</v>
      </c>
      <c r="K163" s="351">
        <v>6</v>
      </c>
      <c r="L163" s="352">
        <v>7</v>
      </c>
      <c r="M163" s="352">
        <v>8</v>
      </c>
      <c r="N163" s="352">
        <v>9</v>
      </c>
      <c r="O163" s="353">
        <v>10</v>
      </c>
      <c r="P163" s="351">
        <v>11</v>
      </c>
      <c r="Q163" s="352">
        <v>12</v>
      </c>
      <c r="R163" s="352">
        <v>13</v>
      </c>
      <c r="S163" s="352">
        <v>14</v>
      </c>
      <c r="T163" s="353">
        <v>15</v>
      </c>
      <c r="U163" s="351">
        <v>16</v>
      </c>
      <c r="V163" s="352">
        <v>17</v>
      </c>
      <c r="W163" s="352">
        <v>18</v>
      </c>
      <c r="X163" s="352">
        <v>19</v>
      </c>
      <c r="Y163" s="353">
        <v>20</v>
      </c>
      <c r="Z163" s="351">
        <v>21</v>
      </c>
      <c r="AA163" s="352">
        <v>22</v>
      </c>
      <c r="AB163" s="352">
        <v>23</v>
      </c>
      <c r="AC163" s="352">
        <v>24</v>
      </c>
      <c r="AD163" s="353">
        <v>25</v>
      </c>
      <c r="AE163" s="351">
        <v>26</v>
      </c>
      <c r="AF163" s="352">
        <v>27</v>
      </c>
      <c r="AG163" s="352">
        <v>28</v>
      </c>
      <c r="AH163" s="352">
        <v>29</v>
      </c>
      <c r="AI163" s="353">
        <v>30</v>
      </c>
      <c r="AJ163" s="351">
        <v>31</v>
      </c>
      <c r="AK163" s="352">
        <v>32</v>
      </c>
      <c r="AL163" s="352">
        <v>33</v>
      </c>
      <c r="AM163" s="352">
        <v>34</v>
      </c>
      <c r="AN163" s="353">
        <v>35</v>
      </c>
    </row>
    <row r="164" spans="1:44" x14ac:dyDescent="0.2">
      <c r="A164" s="27" t="str">
        <f t="shared" ca="1" si="7"/>
        <v/>
      </c>
      <c r="B164" s="27" t="str">
        <f t="shared" ca="1" si="7"/>
        <v/>
      </c>
      <c r="C164" s="27" t="str">
        <f t="shared" ca="1" si="7"/>
        <v/>
      </c>
      <c r="D164" s="348"/>
      <c r="E164" s="350" t="s">
        <v>157</v>
      </c>
      <c r="F164" s="354">
        <v>20</v>
      </c>
      <c r="G164" s="355">
        <v>1</v>
      </c>
      <c r="H164" s="355">
        <v>32</v>
      </c>
      <c r="I164" s="355">
        <v>28</v>
      </c>
      <c r="J164" s="356">
        <v>24</v>
      </c>
      <c r="K164" s="354">
        <v>25</v>
      </c>
      <c r="L164" s="355">
        <v>6</v>
      </c>
      <c r="M164" s="355">
        <v>2</v>
      </c>
      <c r="N164" s="355">
        <v>33</v>
      </c>
      <c r="O164" s="356">
        <v>29</v>
      </c>
      <c r="P164" s="354">
        <v>30</v>
      </c>
      <c r="Q164" s="355">
        <v>11</v>
      </c>
      <c r="R164" s="355">
        <v>7</v>
      </c>
      <c r="S164" s="355">
        <v>3</v>
      </c>
      <c r="T164" s="356">
        <v>34</v>
      </c>
      <c r="U164" s="354">
        <v>35</v>
      </c>
      <c r="V164" s="355">
        <v>16</v>
      </c>
      <c r="W164" s="355">
        <v>12</v>
      </c>
      <c r="X164" s="355">
        <v>8</v>
      </c>
      <c r="Y164" s="356">
        <v>4</v>
      </c>
      <c r="Z164" s="354">
        <v>5</v>
      </c>
      <c r="AA164" s="355">
        <v>21</v>
      </c>
      <c r="AB164" s="355">
        <v>17</v>
      </c>
      <c r="AC164" s="355">
        <v>13</v>
      </c>
      <c r="AD164" s="356">
        <v>9</v>
      </c>
      <c r="AE164" s="354">
        <v>10</v>
      </c>
      <c r="AF164" s="355">
        <v>26</v>
      </c>
      <c r="AG164" s="355">
        <v>22</v>
      </c>
      <c r="AH164" s="355">
        <v>18</v>
      </c>
      <c r="AI164" s="356">
        <v>14</v>
      </c>
      <c r="AJ164" s="354">
        <v>15</v>
      </c>
      <c r="AK164" s="355">
        <v>31</v>
      </c>
      <c r="AL164" s="355">
        <v>27</v>
      </c>
      <c r="AM164" s="355">
        <v>23</v>
      </c>
      <c r="AN164" s="356">
        <v>19</v>
      </c>
    </row>
    <row r="165" spans="1:44" x14ac:dyDescent="0.2">
      <c r="A165" s="27" t="str">
        <f t="shared" ca="1" si="7"/>
        <v/>
      </c>
      <c r="B165" s="27" t="str">
        <f t="shared" ca="1" si="7"/>
        <v/>
      </c>
      <c r="C165" s="27" t="str">
        <f t="shared" ca="1" si="7"/>
        <v/>
      </c>
      <c r="D165" s="348"/>
      <c r="E165" s="350" t="s">
        <v>159</v>
      </c>
      <c r="F165" s="357">
        <v>4</v>
      </c>
      <c r="G165" s="358">
        <v>20</v>
      </c>
      <c r="H165" s="358">
        <v>31</v>
      </c>
      <c r="I165" s="358">
        <v>22</v>
      </c>
      <c r="J165" s="359">
        <v>13</v>
      </c>
      <c r="K165" s="357">
        <v>9</v>
      </c>
      <c r="L165" s="358">
        <v>25</v>
      </c>
      <c r="M165" s="358">
        <v>1</v>
      </c>
      <c r="N165" s="358">
        <v>27</v>
      </c>
      <c r="O165" s="359">
        <v>18</v>
      </c>
      <c r="P165" s="357">
        <v>14</v>
      </c>
      <c r="Q165" s="358">
        <v>30</v>
      </c>
      <c r="R165" s="358">
        <v>6</v>
      </c>
      <c r="S165" s="358">
        <v>32</v>
      </c>
      <c r="T165" s="359">
        <v>23</v>
      </c>
      <c r="U165" s="357">
        <v>19</v>
      </c>
      <c r="V165" s="358">
        <v>35</v>
      </c>
      <c r="W165" s="358">
        <v>11</v>
      </c>
      <c r="X165" s="358">
        <v>2</v>
      </c>
      <c r="Y165" s="359">
        <v>28</v>
      </c>
      <c r="Z165" s="357">
        <v>24</v>
      </c>
      <c r="AA165" s="358">
        <v>5</v>
      </c>
      <c r="AB165" s="358">
        <v>16</v>
      </c>
      <c r="AC165" s="358">
        <v>7</v>
      </c>
      <c r="AD165" s="359">
        <v>33</v>
      </c>
      <c r="AE165" s="357">
        <v>29</v>
      </c>
      <c r="AF165" s="358">
        <v>10</v>
      </c>
      <c r="AG165" s="358">
        <v>21</v>
      </c>
      <c r="AH165" s="358">
        <v>12</v>
      </c>
      <c r="AI165" s="359">
        <v>3</v>
      </c>
      <c r="AJ165" s="357">
        <v>34</v>
      </c>
      <c r="AK165" s="358">
        <v>15</v>
      </c>
      <c r="AL165" s="358">
        <v>26</v>
      </c>
      <c r="AM165" s="358">
        <v>17</v>
      </c>
      <c r="AN165" s="359">
        <v>8</v>
      </c>
    </row>
    <row r="166" spans="1:44" x14ac:dyDescent="0.2">
      <c r="A166" s="27" t="str">
        <f t="shared" ca="1" si="7"/>
        <v/>
      </c>
      <c r="B166" s="27" t="str">
        <f t="shared" ca="1" si="7"/>
        <v/>
      </c>
      <c r="C166" s="27" t="str">
        <f t="shared" ca="1" si="7"/>
        <v/>
      </c>
      <c r="D166" s="348"/>
      <c r="E166" s="360"/>
    </row>
    <row r="167" spans="1:44" x14ac:dyDescent="0.2">
      <c r="A167" s="27" t="str">
        <f t="shared" ref="A167:C186" ca="1" si="8">IF(INDIRECT(ADDRESS(A$6,ROW()-ROW(A$6)-1+COLUMN($F$8)))&gt;0,INDIRECT(ADDRESS(A$6,ROW()-ROW(A$6)-1+COLUMN($F$8))),"")</f>
        <v/>
      </c>
      <c r="B167" s="27" t="str">
        <f t="shared" ca="1" si="8"/>
        <v/>
      </c>
      <c r="C167" s="27" t="str">
        <f t="shared" ca="1" si="8"/>
        <v/>
      </c>
      <c r="D167" s="348">
        <f>$D162+1</f>
        <v>36</v>
      </c>
      <c r="E167" s="349" t="s">
        <v>180</v>
      </c>
    </row>
    <row r="168" spans="1:44" x14ac:dyDescent="0.2">
      <c r="A168" s="27" t="str">
        <f t="shared" ca="1" si="8"/>
        <v/>
      </c>
      <c r="B168" s="27" t="str">
        <f t="shared" ca="1" si="8"/>
        <v/>
      </c>
      <c r="C168" s="27" t="str">
        <f t="shared" ca="1" si="8"/>
        <v/>
      </c>
      <c r="D168" s="348"/>
      <c r="E168" s="350" t="s">
        <v>130</v>
      </c>
      <c r="F168" s="351">
        <v>1</v>
      </c>
      <c r="G168" s="352">
        <v>2</v>
      </c>
      <c r="H168" s="352">
        <v>3</v>
      </c>
      <c r="I168" s="352">
        <v>4</v>
      </c>
      <c r="J168" s="353">
        <v>5</v>
      </c>
      <c r="K168" s="351">
        <v>6</v>
      </c>
      <c r="L168" s="352">
        <v>7</v>
      </c>
      <c r="M168" s="352">
        <v>8</v>
      </c>
      <c r="N168" s="352">
        <v>9</v>
      </c>
      <c r="O168" s="353">
        <v>10</v>
      </c>
      <c r="P168" s="351">
        <v>11</v>
      </c>
      <c r="Q168" s="352">
        <v>12</v>
      </c>
      <c r="R168" s="352">
        <v>13</v>
      </c>
      <c r="S168" s="352">
        <v>14</v>
      </c>
      <c r="T168" s="353">
        <v>15</v>
      </c>
      <c r="U168" s="351">
        <v>16</v>
      </c>
      <c r="V168" s="352">
        <v>17</v>
      </c>
      <c r="W168" s="352">
        <v>18</v>
      </c>
      <c r="X168" s="352">
        <v>19</v>
      </c>
      <c r="Y168" s="353">
        <v>20</v>
      </c>
      <c r="Z168" s="351">
        <v>21</v>
      </c>
      <c r="AA168" s="352">
        <v>22</v>
      </c>
      <c r="AB168" s="352">
        <v>23</v>
      </c>
      <c r="AC168" s="353">
        <v>24</v>
      </c>
      <c r="AE168" s="351">
        <v>25</v>
      </c>
      <c r="AF168" s="352">
        <v>26</v>
      </c>
      <c r="AG168" s="352">
        <v>27</v>
      </c>
      <c r="AH168" s="353">
        <v>28</v>
      </c>
      <c r="AJ168" s="351">
        <v>29</v>
      </c>
      <c r="AK168" s="352">
        <v>30</v>
      </c>
      <c r="AL168" s="352">
        <v>31</v>
      </c>
      <c r="AM168" s="353">
        <v>32</v>
      </c>
      <c r="AO168" s="351">
        <v>33</v>
      </c>
      <c r="AP168" s="352">
        <v>34</v>
      </c>
      <c r="AQ168" s="352">
        <v>35</v>
      </c>
      <c r="AR168" s="353">
        <v>36</v>
      </c>
    </row>
    <row r="169" spans="1:44" x14ac:dyDescent="0.2">
      <c r="A169" s="27" t="str">
        <f t="shared" ca="1" si="8"/>
        <v/>
      </c>
      <c r="B169" s="27" t="str">
        <f t="shared" ca="1" si="8"/>
        <v/>
      </c>
      <c r="C169" s="27" t="str">
        <f t="shared" ca="1" si="8"/>
        <v/>
      </c>
      <c r="D169" s="348"/>
      <c r="E169" s="350" t="s">
        <v>157</v>
      </c>
      <c r="F169" s="354">
        <v>5</v>
      </c>
      <c r="G169" s="355">
        <v>33</v>
      </c>
      <c r="H169" s="355">
        <v>17</v>
      </c>
      <c r="I169" s="355">
        <v>13</v>
      </c>
      <c r="J169" s="356">
        <v>30</v>
      </c>
      <c r="K169" s="354">
        <v>24</v>
      </c>
      <c r="L169" s="355">
        <v>6</v>
      </c>
      <c r="M169" s="355">
        <v>25</v>
      </c>
      <c r="N169" s="355">
        <v>18</v>
      </c>
      <c r="O169" s="356">
        <v>34</v>
      </c>
      <c r="P169" s="354">
        <v>32</v>
      </c>
      <c r="Q169" s="355">
        <v>11</v>
      </c>
      <c r="R169" s="355">
        <v>10</v>
      </c>
      <c r="S169" s="355">
        <v>23</v>
      </c>
      <c r="T169" s="356">
        <v>19</v>
      </c>
      <c r="U169" s="354">
        <v>36</v>
      </c>
      <c r="V169" s="355">
        <v>4</v>
      </c>
      <c r="W169" s="355">
        <v>12</v>
      </c>
      <c r="X169" s="355">
        <v>31</v>
      </c>
      <c r="Y169" s="356">
        <v>26</v>
      </c>
      <c r="Z169" s="354">
        <v>9</v>
      </c>
      <c r="AA169" s="355">
        <v>29</v>
      </c>
      <c r="AB169" s="355">
        <v>1</v>
      </c>
      <c r="AC169" s="356">
        <v>27</v>
      </c>
      <c r="AE169" s="354">
        <v>3</v>
      </c>
      <c r="AF169" s="355">
        <v>28</v>
      </c>
      <c r="AG169" s="355">
        <v>16</v>
      </c>
      <c r="AH169" s="356">
        <v>15</v>
      </c>
      <c r="AJ169" s="354">
        <v>22</v>
      </c>
      <c r="AK169" s="355">
        <v>35</v>
      </c>
      <c r="AL169" s="355">
        <v>7</v>
      </c>
      <c r="AM169" s="356">
        <v>2</v>
      </c>
      <c r="AO169" s="354">
        <v>14</v>
      </c>
      <c r="AP169" s="355">
        <v>20</v>
      </c>
      <c r="AQ169" s="355">
        <v>21</v>
      </c>
      <c r="AR169" s="356">
        <v>8</v>
      </c>
    </row>
    <row r="170" spans="1:44" x14ac:dyDescent="0.2">
      <c r="A170" s="27" t="str">
        <f t="shared" ca="1" si="8"/>
        <v/>
      </c>
      <c r="B170" s="27" t="str">
        <f t="shared" ca="1" si="8"/>
        <v/>
      </c>
      <c r="C170" s="27" t="str">
        <f t="shared" ca="1" si="8"/>
        <v/>
      </c>
      <c r="D170" s="348"/>
      <c r="E170" s="350" t="s">
        <v>159</v>
      </c>
      <c r="F170" s="357">
        <v>15</v>
      </c>
      <c r="G170" s="358">
        <v>9</v>
      </c>
      <c r="H170" s="358">
        <v>2</v>
      </c>
      <c r="I170" s="358">
        <v>21</v>
      </c>
      <c r="J170" s="359">
        <v>36</v>
      </c>
      <c r="K170" s="357">
        <v>35</v>
      </c>
      <c r="L170" s="358">
        <v>25</v>
      </c>
      <c r="M170" s="358">
        <v>30</v>
      </c>
      <c r="N170" s="358">
        <v>1</v>
      </c>
      <c r="O170" s="359">
        <v>16</v>
      </c>
      <c r="P170" s="357">
        <v>20</v>
      </c>
      <c r="Q170" s="358">
        <v>27</v>
      </c>
      <c r="R170" s="358">
        <v>22</v>
      </c>
      <c r="S170" s="358">
        <v>33</v>
      </c>
      <c r="T170" s="359">
        <v>3</v>
      </c>
      <c r="U170" s="357">
        <v>28</v>
      </c>
      <c r="V170" s="358">
        <v>14</v>
      </c>
      <c r="W170" s="358">
        <v>29</v>
      </c>
      <c r="X170" s="358">
        <v>7</v>
      </c>
      <c r="Y170" s="359">
        <v>23</v>
      </c>
      <c r="Z170" s="357">
        <v>18</v>
      </c>
      <c r="AA170" s="358">
        <v>5</v>
      </c>
      <c r="AB170" s="358">
        <v>11</v>
      </c>
      <c r="AC170" s="359">
        <v>26</v>
      </c>
      <c r="AE170" s="357">
        <v>8</v>
      </c>
      <c r="AF170" s="358">
        <v>24</v>
      </c>
      <c r="AG170" s="358">
        <v>32</v>
      </c>
      <c r="AH170" s="359">
        <v>12</v>
      </c>
      <c r="AJ170" s="357">
        <v>13</v>
      </c>
      <c r="AK170" s="358">
        <v>31</v>
      </c>
      <c r="AL170" s="358">
        <v>19</v>
      </c>
      <c r="AM170" s="359">
        <v>6</v>
      </c>
      <c r="AO170" s="357">
        <v>4</v>
      </c>
      <c r="AP170" s="358">
        <v>10</v>
      </c>
      <c r="AQ170" s="358">
        <v>34</v>
      </c>
      <c r="AR170" s="359">
        <v>17</v>
      </c>
    </row>
    <row r="171" spans="1:44" x14ac:dyDescent="0.2">
      <c r="A171" s="27" t="str">
        <f t="shared" ca="1" si="8"/>
        <v/>
      </c>
      <c r="B171" s="27" t="str">
        <f t="shared" ca="1" si="8"/>
        <v/>
      </c>
      <c r="C171" s="27" t="str">
        <f t="shared" ca="1" si="8"/>
        <v/>
      </c>
      <c r="D171" s="348"/>
      <c r="E171" s="360"/>
    </row>
    <row r="172" spans="1:44" x14ac:dyDescent="0.2">
      <c r="A172" s="27" t="str">
        <f t="shared" ca="1" si="8"/>
        <v/>
      </c>
      <c r="B172" s="27" t="str">
        <f t="shared" ca="1" si="8"/>
        <v/>
      </c>
      <c r="C172" s="27" t="str">
        <f t="shared" ca="1" si="8"/>
        <v/>
      </c>
      <c r="D172" s="348">
        <f>$D167+1</f>
        <v>37</v>
      </c>
      <c r="E172" s="349" t="s">
        <v>180</v>
      </c>
    </row>
    <row r="173" spans="1:44" x14ac:dyDescent="0.2">
      <c r="A173" s="27" t="str">
        <f t="shared" ca="1" si="8"/>
        <v/>
      </c>
      <c r="B173" s="27" t="str">
        <f t="shared" ca="1" si="8"/>
        <v/>
      </c>
      <c r="C173" s="27" t="str">
        <f t="shared" ca="1" si="8"/>
        <v/>
      </c>
      <c r="D173" s="348"/>
      <c r="E173" s="350" t="s">
        <v>130</v>
      </c>
      <c r="F173" s="351">
        <v>1</v>
      </c>
      <c r="G173" s="352">
        <v>2</v>
      </c>
      <c r="H173" s="352">
        <v>3</v>
      </c>
      <c r="I173" s="352">
        <v>4</v>
      </c>
      <c r="J173" s="353">
        <v>5</v>
      </c>
      <c r="K173" s="351">
        <v>6</v>
      </c>
      <c r="L173" s="352">
        <v>7</v>
      </c>
      <c r="M173" s="352">
        <v>8</v>
      </c>
      <c r="N173" s="352">
        <v>9</v>
      </c>
      <c r="O173" s="353">
        <v>10</v>
      </c>
      <c r="P173" s="351">
        <v>11</v>
      </c>
      <c r="Q173" s="352">
        <v>12</v>
      </c>
      <c r="R173" s="352">
        <v>13</v>
      </c>
      <c r="S173" s="352">
        <v>14</v>
      </c>
      <c r="T173" s="353">
        <v>15</v>
      </c>
      <c r="U173" s="351">
        <v>16</v>
      </c>
      <c r="V173" s="352">
        <v>17</v>
      </c>
      <c r="W173" s="352">
        <v>18</v>
      </c>
      <c r="X173" s="352">
        <v>19</v>
      </c>
      <c r="Y173" s="353">
        <v>20</v>
      </c>
      <c r="Z173" s="351">
        <v>21</v>
      </c>
      <c r="AA173" s="352">
        <v>22</v>
      </c>
      <c r="AB173" s="352">
        <v>23</v>
      </c>
      <c r="AC173" s="352">
        <v>24</v>
      </c>
      <c r="AD173" s="353">
        <v>25</v>
      </c>
      <c r="AE173" s="351">
        <v>26</v>
      </c>
      <c r="AF173" s="352">
        <v>27</v>
      </c>
      <c r="AG173" s="352">
        <v>28</v>
      </c>
      <c r="AH173" s="353">
        <v>29</v>
      </c>
      <c r="AJ173" s="351">
        <v>30</v>
      </c>
      <c r="AK173" s="352">
        <v>31</v>
      </c>
      <c r="AL173" s="352">
        <v>32</v>
      </c>
      <c r="AM173" s="353">
        <v>33</v>
      </c>
      <c r="AO173" s="351">
        <v>34</v>
      </c>
      <c r="AP173" s="352">
        <v>35</v>
      </c>
      <c r="AQ173" s="352">
        <v>36</v>
      </c>
      <c r="AR173" s="353">
        <v>37</v>
      </c>
    </row>
    <row r="174" spans="1:44" x14ac:dyDescent="0.2">
      <c r="A174" s="27" t="str">
        <f t="shared" ca="1" si="8"/>
        <v/>
      </c>
      <c r="B174" s="27" t="str">
        <f t="shared" ca="1" si="8"/>
        <v/>
      </c>
      <c r="C174" s="27" t="str">
        <f t="shared" ca="1" si="8"/>
        <v/>
      </c>
      <c r="D174" s="348"/>
      <c r="E174" s="350" t="s">
        <v>157</v>
      </c>
      <c r="F174" s="354">
        <v>12</v>
      </c>
      <c r="G174" s="355">
        <v>26</v>
      </c>
      <c r="H174" s="355">
        <v>22</v>
      </c>
      <c r="I174" s="355">
        <v>18</v>
      </c>
      <c r="J174" s="356">
        <v>37</v>
      </c>
      <c r="K174" s="354">
        <v>15</v>
      </c>
      <c r="L174" s="355">
        <v>30</v>
      </c>
      <c r="M174" s="355">
        <v>27</v>
      </c>
      <c r="N174" s="355">
        <v>23</v>
      </c>
      <c r="O174" s="356">
        <v>6</v>
      </c>
      <c r="P174" s="354">
        <v>10</v>
      </c>
      <c r="Q174" s="355">
        <v>34</v>
      </c>
      <c r="R174" s="355">
        <v>31</v>
      </c>
      <c r="S174" s="355">
        <v>28</v>
      </c>
      <c r="T174" s="356">
        <v>24</v>
      </c>
      <c r="U174" s="354">
        <v>29</v>
      </c>
      <c r="V174" s="355">
        <v>16</v>
      </c>
      <c r="W174" s="355">
        <v>35</v>
      </c>
      <c r="X174" s="355">
        <v>5</v>
      </c>
      <c r="Y174" s="356">
        <v>32</v>
      </c>
      <c r="Z174" s="354">
        <v>17</v>
      </c>
      <c r="AA174" s="355">
        <v>11</v>
      </c>
      <c r="AB174" s="355">
        <v>4</v>
      </c>
      <c r="AC174" s="355">
        <v>36</v>
      </c>
      <c r="AD174" s="356">
        <v>33</v>
      </c>
      <c r="AE174" s="354">
        <v>19</v>
      </c>
      <c r="AF174" s="355">
        <v>1</v>
      </c>
      <c r="AG174" s="355">
        <v>7</v>
      </c>
      <c r="AH174" s="356">
        <v>21</v>
      </c>
      <c r="AJ174" s="354">
        <v>8</v>
      </c>
      <c r="AK174" s="355">
        <v>20</v>
      </c>
      <c r="AL174" s="355">
        <v>2</v>
      </c>
      <c r="AM174" s="356">
        <v>13</v>
      </c>
      <c r="AO174" s="354">
        <v>14</v>
      </c>
      <c r="AP174" s="355">
        <v>25</v>
      </c>
      <c r="AQ174" s="355">
        <v>9</v>
      </c>
      <c r="AR174" s="356">
        <v>3</v>
      </c>
    </row>
    <row r="175" spans="1:44" x14ac:dyDescent="0.2">
      <c r="A175" s="27" t="str">
        <f t="shared" ca="1" si="8"/>
        <v/>
      </c>
      <c r="B175" s="27" t="str">
        <f t="shared" ca="1" si="8"/>
        <v/>
      </c>
      <c r="C175" s="27" t="str">
        <f t="shared" ca="1" si="8"/>
        <v/>
      </c>
      <c r="D175" s="348"/>
      <c r="E175" s="350" t="s">
        <v>159</v>
      </c>
      <c r="F175" s="357">
        <v>31</v>
      </c>
      <c r="G175" s="358">
        <v>14</v>
      </c>
      <c r="H175" s="358">
        <v>1</v>
      </c>
      <c r="I175" s="358">
        <v>27</v>
      </c>
      <c r="J175" s="359">
        <v>35</v>
      </c>
      <c r="K175" s="357">
        <v>36</v>
      </c>
      <c r="L175" s="358">
        <v>15</v>
      </c>
      <c r="M175" s="358">
        <v>26</v>
      </c>
      <c r="N175" s="358">
        <v>2</v>
      </c>
      <c r="O175" s="359">
        <v>19</v>
      </c>
      <c r="P175" s="357">
        <v>20</v>
      </c>
      <c r="Q175" s="358">
        <v>28</v>
      </c>
      <c r="R175" s="358">
        <v>33</v>
      </c>
      <c r="S175" s="358">
        <v>7</v>
      </c>
      <c r="T175" s="359">
        <v>3</v>
      </c>
      <c r="U175" s="357">
        <v>25</v>
      </c>
      <c r="V175" s="358">
        <v>37</v>
      </c>
      <c r="W175" s="358">
        <v>29</v>
      </c>
      <c r="X175" s="358">
        <v>30</v>
      </c>
      <c r="Y175" s="359">
        <v>8</v>
      </c>
      <c r="Z175" s="357">
        <v>9</v>
      </c>
      <c r="AA175" s="358">
        <v>21</v>
      </c>
      <c r="AB175" s="358">
        <v>34</v>
      </c>
      <c r="AC175" s="358">
        <v>32</v>
      </c>
      <c r="AD175" s="359">
        <v>13</v>
      </c>
      <c r="AE175" s="357">
        <v>4</v>
      </c>
      <c r="AF175" s="358">
        <v>10</v>
      </c>
      <c r="AG175" s="358">
        <v>16</v>
      </c>
      <c r="AH175" s="359">
        <v>22</v>
      </c>
      <c r="AJ175" s="357">
        <v>23</v>
      </c>
      <c r="AK175" s="358">
        <v>5</v>
      </c>
      <c r="AL175" s="358">
        <v>12</v>
      </c>
      <c r="AM175" s="359">
        <v>17</v>
      </c>
      <c r="AO175" s="357">
        <v>18</v>
      </c>
      <c r="AP175" s="358">
        <v>24</v>
      </c>
      <c r="AQ175" s="358">
        <v>6</v>
      </c>
      <c r="AR175" s="359">
        <v>11</v>
      </c>
    </row>
    <row r="176" spans="1:44" x14ac:dyDescent="0.2">
      <c r="A176" s="27" t="str">
        <f t="shared" ca="1" si="8"/>
        <v/>
      </c>
      <c r="B176" s="27" t="str">
        <f t="shared" ca="1" si="8"/>
        <v/>
      </c>
      <c r="C176" s="27" t="str">
        <f t="shared" ca="1" si="8"/>
        <v/>
      </c>
      <c r="D176" s="348"/>
      <c r="E176" s="360"/>
    </row>
    <row r="177" spans="1:202" x14ac:dyDescent="0.2">
      <c r="A177" s="27" t="str">
        <f t="shared" ca="1" si="8"/>
        <v/>
      </c>
      <c r="B177" s="27" t="str">
        <f t="shared" ca="1" si="8"/>
        <v/>
      </c>
      <c r="C177" s="27" t="str">
        <f t="shared" ca="1" si="8"/>
        <v/>
      </c>
      <c r="D177" s="348">
        <f>$D172+1</f>
        <v>38</v>
      </c>
      <c r="E177" s="349" t="s">
        <v>180</v>
      </c>
    </row>
    <row r="178" spans="1:202" x14ac:dyDescent="0.2">
      <c r="A178" s="27" t="str">
        <f t="shared" ca="1" si="8"/>
        <v/>
      </c>
      <c r="B178" s="27" t="str">
        <f t="shared" ca="1" si="8"/>
        <v/>
      </c>
      <c r="C178" s="27" t="str">
        <f t="shared" ca="1" si="8"/>
        <v/>
      </c>
      <c r="D178" s="348"/>
      <c r="E178" s="350" t="s">
        <v>130</v>
      </c>
      <c r="F178" s="351">
        <v>1</v>
      </c>
      <c r="G178" s="352">
        <v>2</v>
      </c>
      <c r="H178" s="352">
        <v>3</v>
      </c>
      <c r="I178" s="352">
        <v>4</v>
      </c>
      <c r="J178" s="353">
        <v>5</v>
      </c>
      <c r="K178" s="351">
        <v>6</v>
      </c>
      <c r="L178" s="352">
        <v>7</v>
      </c>
      <c r="M178" s="352">
        <v>8</v>
      </c>
      <c r="N178" s="352">
        <v>9</v>
      </c>
      <c r="O178" s="353">
        <v>10</v>
      </c>
      <c r="P178" s="351">
        <v>11</v>
      </c>
      <c r="Q178" s="352">
        <v>12</v>
      </c>
      <c r="R178" s="352">
        <v>13</v>
      </c>
      <c r="S178" s="352">
        <v>14</v>
      </c>
      <c r="T178" s="353">
        <v>15</v>
      </c>
      <c r="U178" s="351">
        <v>16</v>
      </c>
      <c r="V178" s="352">
        <v>17</v>
      </c>
      <c r="W178" s="352">
        <v>18</v>
      </c>
      <c r="X178" s="352">
        <v>19</v>
      </c>
      <c r="Y178" s="353">
        <v>20</v>
      </c>
      <c r="Z178" s="351">
        <v>21</v>
      </c>
      <c r="AA178" s="352">
        <v>22</v>
      </c>
      <c r="AB178" s="352">
        <v>23</v>
      </c>
      <c r="AC178" s="352">
        <v>24</v>
      </c>
      <c r="AD178" s="353">
        <v>25</v>
      </c>
      <c r="AE178" s="351">
        <v>26</v>
      </c>
      <c r="AF178" s="352">
        <v>27</v>
      </c>
      <c r="AG178" s="352">
        <v>28</v>
      </c>
      <c r="AH178" s="352">
        <v>29</v>
      </c>
      <c r="AI178" s="353">
        <v>30</v>
      </c>
      <c r="AJ178" s="351">
        <v>31</v>
      </c>
      <c r="AK178" s="352">
        <v>32</v>
      </c>
      <c r="AL178" s="352">
        <v>33</v>
      </c>
      <c r="AM178" s="353">
        <v>34</v>
      </c>
      <c r="AO178" s="351">
        <v>35</v>
      </c>
      <c r="AP178" s="352">
        <v>36</v>
      </c>
      <c r="AQ178" s="352">
        <v>37</v>
      </c>
      <c r="AR178" s="353">
        <v>38</v>
      </c>
    </row>
    <row r="179" spans="1:202" x14ac:dyDescent="0.2">
      <c r="A179" s="27" t="str">
        <f t="shared" ca="1" si="8"/>
        <v/>
      </c>
      <c r="B179" s="27" t="str">
        <f t="shared" ca="1" si="8"/>
        <v/>
      </c>
      <c r="C179" s="27" t="str">
        <f t="shared" ca="1" si="8"/>
        <v/>
      </c>
      <c r="D179" s="348"/>
      <c r="E179" s="350" t="s">
        <v>157</v>
      </c>
      <c r="F179" s="354">
        <v>25</v>
      </c>
      <c r="G179" s="355">
        <v>1</v>
      </c>
      <c r="H179" s="355">
        <v>36</v>
      </c>
      <c r="I179" s="355">
        <v>33</v>
      </c>
      <c r="J179" s="356">
        <v>29</v>
      </c>
      <c r="K179" s="354">
        <v>28</v>
      </c>
      <c r="L179" s="355">
        <v>6</v>
      </c>
      <c r="M179" s="355">
        <v>2</v>
      </c>
      <c r="N179" s="355">
        <v>37</v>
      </c>
      <c r="O179" s="356">
        <v>34</v>
      </c>
      <c r="P179" s="354">
        <v>20</v>
      </c>
      <c r="Q179" s="355">
        <v>11</v>
      </c>
      <c r="R179" s="355">
        <v>7</v>
      </c>
      <c r="S179" s="355">
        <v>3</v>
      </c>
      <c r="T179" s="356">
        <v>38</v>
      </c>
      <c r="U179" s="354">
        <v>10</v>
      </c>
      <c r="V179" s="355">
        <v>35</v>
      </c>
      <c r="W179" s="355">
        <v>32</v>
      </c>
      <c r="X179" s="355">
        <v>30</v>
      </c>
      <c r="Y179" s="356">
        <v>24</v>
      </c>
      <c r="Z179" s="354">
        <v>5</v>
      </c>
      <c r="AA179" s="355">
        <v>21</v>
      </c>
      <c r="AB179" s="355">
        <v>17</v>
      </c>
      <c r="AC179" s="355">
        <v>13</v>
      </c>
      <c r="AD179" s="356">
        <v>9</v>
      </c>
      <c r="AE179" s="354">
        <v>15</v>
      </c>
      <c r="AF179" s="355">
        <v>31</v>
      </c>
      <c r="AG179" s="355">
        <v>27</v>
      </c>
      <c r="AH179" s="355">
        <v>23</v>
      </c>
      <c r="AI179" s="356">
        <v>19</v>
      </c>
      <c r="AJ179" s="354">
        <v>22</v>
      </c>
      <c r="AK179" s="355">
        <v>26</v>
      </c>
      <c r="AL179" s="355">
        <v>14</v>
      </c>
      <c r="AM179" s="356">
        <v>18</v>
      </c>
      <c r="AO179" s="354">
        <v>12</v>
      </c>
      <c r="AP179" s="355">
        <v>16</v>
      </c>
      <c r="AQ179" s="355">
        <v>4</v>
      </c>
      <c r="AR179" s="356">
        <v>8</v>
      </c>
    </row>
    <row r="180" spans="1:202" x14ac:dyDescent="0.2">
      <c r="A180" s="27" t="str">
        <f t="shared" ca="1" si="8"/>
        <v/>
      </c>
      <c r="B180" s="27" t="str">
        <f t="shared" ca="1" si="8"/>
        <v/>
      </c>
      <c r="C180" s="27" t="str">
        <f t="shared" ca="1" si="8"/>
        <v/>
      </c>
      <c r="D180" s="348"/>
      <c r="E180" s="350" t="s">
        <v>159</v>
      </c>
      <c r="F180" s="357">
        <v>9</v>
      </c>
      <c r="G180" s="358">
        <v>25</v>
      </c>
      <c r="H180" s="358">
        <v>35</v>
      </c>
      <c r="I180" s="358">
        <v>27</v>
      </c>
      <c r="J180" s="359">
        <v>18</v>
      </c>
      <c r="K180" s="357">
        <v>38</v>
      </c>
      <c r="L180" s="358">
        <v>15</v>
      </c>
      <c r="M180" s="358">
        <v>26</v>
      </c>
      <c r="N180" s="358">
        <v>17</v>
      </c>
      <c r="O180" s="359">
        <v>8</v>
      </c>
      <c r="P180" s="357">
        <v>32</v>
      </c>
      <c r="Q180" s="358">
        <v>14</v>
      </c>
      <c r="R180" s="358">
        <v>6</v>
      </c>
      <c r="S180" s="358">
        <v>36</v>
      </c>
      <c r="T180" s="359">
        <v>23</v>
      </c>
      <c r="U180" s="357">
        <v>4</v>
      </c>
      <c r="V180" s="358">
        <v>20</v>
      </c>
      <c r="W180" s="358">
        <v>31</v>
      </c>
      <c r="X180" s="358">
        <v>22</v>
      </c>
      <c r="Y180" s="359">
        <v>13</v>
      </c>
      <c r="Z180" s="357">
        <v>33</v>
      </c>
      <c r="AA180" s="358">
        <v>5</v>
      </c>
      <c r="AB180" s="358">
        <v>16</v>
      </c>
      <c r="AC180" s="358">
        <v>7</v>
      </c>
      <c r="AD180" s="359">
        <v>37</v>
      </c>
      <c r="AE180" s="357">
        <v>34</v>
      </c>
      <c r="AF180" s="358">
        <v>30</v>
      </c>
      <c r="AG180" s="358">
        <v>21</v>
      </c>
      <c r="AH180" s="358">
        <v>12</v>
      </c>
      <c r="AI180" s="359">
        <v>3</v>
      </c>
      <c r="AJ180" s="357">
        <v>19</v>
      </c>
      <c r="AK180" s="358">
        <v>10</v>
      </c>
      <c r="AL180" s="358">
        <v>1</v>
      </c>
      <c r="AM180" s="359">
        <v>28</v>
      </c>
      <c r="AO180" s="357">
        <v>29</v>
      </c>
      <c r="AP180" s="358">
        <v>24</v>
      </c>
      <c r="AQ180" s="358">
        <v>11</v>
      </c>
      <c r="AR180" s="359">
        <v>2</v>
      </c>
    </row>
    <row r="181" spans="1:202" x14ac:dyDescent="0.2">
      <c r="A181" s="27" t="str">
        <f t="shared" ca="1" si="8"/>
        <v/>
      </c>
      <c r="B181" s="27" t="str">
        <f t="shared" ca="1" si="8"/>
        <v/>
      </c>
      <c r="C181" s="27" t="str">
        <f t="shared" ca="1" si="8"/>
        <v/>
      </c>
      <c r="D181" s="348"/>
      <c r="E181" s="360"/>
    </row>
    <row r="182" spans="1:202" x14ac:dyDescent="0.2">
      <c r="A182" s="27" t="str">
        <f t="shared" ca="1" si="8"/>
        <v/>
      </c>
      <c r="B182" s="27" t="str">
        <f t="shared" ca="1" si="8"/>
        <v/>
      </c>
      <c r="C182" s="27" t="str">
        <f t="shared" ca="1" si="8"/>
        <v/>
      </c>
      <c r="D182" s="348">
        <f>$D177+1</f>
        <v>39</v>
      </c>
      <c r="E182" s="349" t="s">
        <v>180</v>
      </c>
    </row>
    <row r="183" spans="1:202" x14ac:dyDescent="0.2">
      <c r="A183" s="27" t="str">
        <f t="shared" ca="1" si="8"/>
        <v/>
      </c>
      <c r="B183" s="27" t="str">
        <f t="shared" ca="1" si="8"/>
        <v/>
      </c>
      <c r="C183" s="27" t="str">
        <f t="shared" ca="1" si="8"/>
        <v/>
      </c>
      <c r="D183" s="348"/>
      <c r="E183" s="350" t="s">
        <v>130</v>
      </c>
      <c r="F183" s="351">
        <v>1</v>
      </c>
      <c r="G183" s="352">
        <v>2</v>
      </c>
      <c r="H183" s="352">
        <v>3</v>
      </c>
      <c r="I183" s="352">
        <v>4</v>
      </c>
      <c r="J183" s="353">
        <v>5</v>
      </c>
      <c r="K183" s="351">
        <v>6</v>
      </c>
      <c r="L183" s="352">
        <v>7</v>
      </c>
      <c r="M183" s="352">
        <v>8</v>
      </c>
      <c r="N183" s="352">
        <v>9</v>
      </c>
      <c r="O183" s="353">
        <v>10</v>
      </c>
      <c r="P183" s="351">
        <v>11</v>
      </c>
      <c r="Q183" s="352">
        <v>12</v>
      </c>
      <c r="R183" s="352">
        <v>13</v>
      </c>
      <c r="S183" s="352">
        <v>14</v>
      </c>
      <c r="T183" s="353">
        <v>15</v>
      </c>
      <c r="U183" s="351">
        <v>16</v>
      </c>
      <c r="V183" s="352">
        <v>17</v>
      </c>
      <c r="W183" s="352">
        <v>18</v>
      </c>
      <c r="X183" s="352">
        <v>19</v>
      </c>
      <c r="Y183" s="353">
        <v>20</v>
      </c>
      <c r="Z183" s="351">
        <v>21</v>
      </c>
      <c r="AA183" s="352">
        <v>22</v>
      </c>
      <c r="AB183" s="352">
        <v>23</v>
      </c>
      <c r="AC183" s="352">
        <v>24</v>
      </c>
      <c r="AD183" s="353">
        <v>25</v>
      </c>
      <c r="AE183" s="351">
        <v>26</v>
      </c>
      <c r="AF183" s="352">
        <v>27</v>
      </c>
      <c r="AG183" s="352">
        <v>28</v>
      </c>
      <c r="AH183" s="352">
        <v>29</v>
      </c>
      <c r="AI183" s="353">
        <v>30</v>
      </c>
      <c r="AJ183" s="351">
        <v>31</v>
      </c>
      <c r="AK183" s="352">
        <v>32</v>
      </c>
      <c r="AL183" s="352">
        <v>33</v>
      </c>
      <c r="AM183" s="352">
        <v>34</v>
      </c>
      <c r="AN183" s="353">
        <v>35</v>
      </c>
      <c r="AO183" s="351">
        <v>36</v>
      </c>
      <c r="AP183" s="352">
        <v>37</v>
      </c>
      <c r="AQ183" s="352">
        <v>38</v>
      </c>
      <c r="AR183" s="353">
        <v>39</v>
      </c>
    </row>
    <row r="184" spans="1:202" x14ac:dyDescent="0.2">
      <c r="A184" s="27" t="str">
        <f t="shared" ca="1" si="8"/>
        <v/>
      </c>
      <c r="B184" s="27" t="str">
        <f t="shared" ca="1" si="8"/>
        <v/>
      </c>
      <c r="C184" s="27" t="str">
        <f t="shared" ca="1" si="8"/>
        <v/>
      </c>
      <c r="D184" s="348"/>
      <c r="E184" s="350" t="s">
        <v>157</v>
      </c>
      <c r="F184" s="354">
        <v>25</v>
      </c>
      <c r="G184" s="355">
        <v>1</v>
      </c>
      <c r="H184" s="355">
        <v>37</v>
      </c>
      <c r="I184" s="355">
        <v>33</v>
      </c>
      <c r="J184" s="356">
        <v>29</v>
      </c>
      <c r="K184" s="354">
        <v>30</v>
      </c>
      <c r="L184" s="355">
        <v>6</v>
      </c>
      <c r="M184" s="355">
        <v>2</v>
      </c>
      <c r="N184" s="355">
        <v>38</v>
      </c>
      <c r="O184" s="356">
        <v>34</v>
      </c>
      <c r="P184" s="354">
        <v>35</v>
      </c>
      <c r="Q184" s="355">
        <v>11</v>
      </c>
      <c r="R184" s="355">
        <v>7</v>
      </c>
      <c r="S184" s="355">
        <v>3</v>
      </c>
      <c r="T184" s="356">
        <v>39</v>
      </c>
      <c r="U184" s="354">
        <v>20</v>
      </c>
      <c r="V184" s="355">
        <v>36</v>
      </c>
      <c r="W184" s="355">
        <v>32</v>
      </c>
      <c r="X184" s="355">
        <v>28</v>
      </c>
      <c r="Y184" s="356">
        <v>24</v>
      </c>
      <c r="Z184" s="354">
        <v>5</v>
      </c>
      <c r="AA184" s="355">
        <v>21</v>
      </c>
      <c r="AB184" s="355">
        <v>17</v>
      </c>
      <c r="AC184" s="355">
        <v>13</v>
      </c>
      <c r="AD184" s="356">
        <v>9</v>
      </c>
      <c r="AE184" s="354">
        <v>10</v>
      </c>
      <c r="AF184" s="355">
        <v>26</v>
      </c>
      <c r="AG184" s="355">
        <v>22</v>
      </c>
      <c r="AH184" s="355">
        <v>18</v>
      </c>
      <c r="AI184" s="356">
        <v>14</v>
      </c>
      <c r="AJ184" s="354">
        <v>15</v>
      </c>
      <c r="AK184" s="355">
        <v>31</v>
      </c>
      <c r="AL184" s="355">
        <v>27</v>
      </c>
      <c r="AM184" s="355">
        <v>23</v>
      </c>
      <c r="AN184" s="356">
        <v>19</v>
      </c>
      <c r="AO184" s="354">
        <v>12</v>
      </c>
      <c r="AP184" s="355">
        <v>16</v>
      </c>
      <c r="AQ184" s="355">
        <v>4</v>
      </c>
      <c r="AR184" s="356">
        <v>8</v>
      </c>
    </row>
    <row r="185" spans="1:202" x14ac:dyDescent="0.2">
      <c r="A185" s="27" t="str">
        <f t="shared" ca="1" si="8"/>
        <v/>
      </c>
      <c r="B185" s="27" t="str">
        <f t="shared" ca="1" si="8"/>
        <v/>
      </c>
      <c r="C185" s="27" t="str">
        <f t="shared" ca="1" si="8"/>
        <v/>
      </c>
      <c r="D185" s="348"/>
      <c r="E185" s="350" t="s">
        <v>159</v>
      </c>
      <c r="F185" s="357">
        <v>9</v>
      </c>
      <c r="G185" s="358">
        <v>25</v>
      </c>
      <c r="H185" s="358">
        <v>36</v>
      </c>
      <c r="I185" s="358">
        <v>27</v>
      </c>
      <c r="J185" s="359">
        <v>18</v>
      </c>
      <c r="K185" s="357">
        <v>14</v>
      </c>
      <c r="L185" s="358">
        <v>30</v>
      </c>
      <c r="M185" s="358">
        <v>1</v>
      </c>
      <c r="N185" s="358">
        <v>32</v>
      </c>
      <c r="O185" s="359">
        <v>23</v>
      </c>
      <c r="P185" s="357">
        <v>19</v>
      </c>
      <c r="Q185" s="358">
        <v>35</v>
      </c>
      <c r="R185" s="358">
        <v>6</v>
      </c>
      <c r="S185" s="358">
        <v>37</v>
      </c>
      <c r="T185" s="359">
        <v>28</v>
      </c>
      <c r="U185" s="357">
        <v>4</v>
      </c>
      <c r="V185" s="358">
        <v>20</v>
      </c>
      <c r="W185" s="358">
        <v>31</v>
      </c>
      <c r="X185" s="358">
        <v>22</v>
      </c>
      <c r="Y185" s="359">
        <v>13</v>
      </c>
      <c r="Z185" s="357">
        <v>29</v>
      </c>
      <c r="AA185" s="358">
        <v>5</v>
      </c>
      <c r="AB185" s="358">
        <v>16</v>
      </c>
      <c r="AC185" s="358">
        <v>7</v>
      </c>
      <c r="AD185" s="359">
        <v>38</v>
      </c>
      <c r="AE185" s="357">
        <v>34</v>
      </c>
      <c r="AF185" s="358">
        <v>10</v>
      </c>
      <c r="AG185" s="358">
        <v>21</v>
      </c>
      <c r="AH185" s="358">
        <v>12</v>
      </c>
      <c r="AI185" s="359">
        <v>3</v>
      </c>
      <c r="AJ185" s="357">
        <v>39</v>
      </c>
      <c r="AK185" s="358">
        <v>15</v>
      </c>
      <c r="AL185" s="358">
        <v>26</v>
      </c>
      <c r="AM185" s="358">
        <v>17</v>
      </c>
      <c r="AN185" s="359">
        <v>8</v>
      </c>
      <c r="AO185" s="357">
        <v>33</v>
      </c>
      <c r="AP185" s="358">
        <v>24</v>
      </c>
      <c r="AQ185" s="358">
        <v>11</v>
      </c>
      <c r="AR185" s="359">
        <v>2</v>
      </c>
    </row>
    <row r="186" spans="1:202" x14ac:dyDescent="0.2">
      <c r="A186" s="27" t="str">
        <f t="shared" ca="1" si="8"/>
        <v/>
      </c>
      <c r="B186" s="27" t="str">
        <f t="shared" ca="1" si="8"/>
        <v/>
      </c>
      <c r="C186" s="27" t="str">
        <f t="shared" ca="1" si="8"/>
        <v/>
      </c>
      <c r="D186" s="348"/>
      <c r="E186" s="360"/>
    </row>
    <row r="187" spans="1:202" x14ac:dyDescent="0.2">
      <c r="A187" s="27" t="str">
        <f t="shared" ref="A187:C206" ca="1" si="9">IF(INDIRECT(ADDRESS(A$6,ROW()-ROW(A$6)-1+COLUMN($F$8)))&gt;0,INDIRECT(ADDRESS(A$6,ROW()-ROW(A$6)-1+COLUMN($F$8))),"")</f>
        <v/>
      </c>
      <c r="B187" s="27" t="str">
        <f t="shared" ca="1" si="9"/>
        <v/>
      </c>
      <c r="C187" s="27" t="str">
        <f t="shared" ca="1" si="9"/>
        <v/>
      </c>
      <c r="D187" s="348">
        <f>$D182+1</f>
        <v>40</v>
      </c>
      <c r="E187" s="349" t="s">
        <v>180</v>
      </c>
      <c r="EV187" s="361"/>
      <c r="EW187" s="361"/>
      <c r="EX187" s="361"/>
      <c r="EY187" s="361"/>
      <c r="EZ187" s="361"/>
      <c r="FA187" s="361"/>
      <c r="FB187" s="361"/>
      <c r="FC187" s="361"/>
      <c r="FD187" s="361"/>
      <c r="FE187" s="361"/>
      <c r="FF187" s="361"/>
      <c r="FG187" s="361"/>
      <c r="FH187" s="361"/>
      <c r="FI187" s="361"/>
      <c r="FJ187" s="361"/>
      <c r="FK187" s="361"/>
      <c r="FL187" s="361"/>
      <c r="FM187" s="361"/>
      <c r="FN187" s="361"/>
      <c r="FO187" s="361"/>
      <c r="FP187" s="361"/>
      <c r="FQ187" s="361"/>
      <c r="FR187" s="361"/>
      <c r="FS187" s="361"/>
      <c r="FT187" s="361"/>
      <c r="FU187" s="361"/>
      <c r="FV187" s="361"/>
      <c r="FW187" s="361"/>
      <c r="FX187" s="361"/>
      <c r="FY187" s="361"/>
      <c r="FZ187" s="361"/>
      <c r="GA187" s="361"/>
      <c r="GB187" s="361"/>
      <c r="GC187" s="361"/>
      <c r="GD187" s="361"/>
      <c r="GE187" s="361"/>
      <c r="GF187" s="361"/>
      <c r="GG187" s="361"/>
      <c r="GH187" s="361"/>
      <c r="GI187" s="361"/>
      <c r="GJ187" s="361"/>
      <c r="GK187" s="361"/>
      <c r="GL187" s="361"/>
      <c r="GM187" s="361"/>
      <c r="GN187" s="361"/>
      <c r="GO187" s="361"/>
      <c r="GP187" s="361"/>
      <c r="GQ187" s="361"/>
      <c r="GR187" s="361"/>
      <c r="GS187" s="361"/>
      <c r="GT187" s="361"/>
    </row>
    <row r="188" spans="1:202" x14ac:dyDescent="0.2">
      <c r="A188" s="27" t="str">
        <f t="shared" ca="1" si="9"/>
        <v/>
      </c>
      <c r="B188" s="27" t="str">
        <f t="shared" ca="1" si="9"/>
        <v/>
      </c>
      <c r="C188" s="27" t="str">
        <f t="shared" ca="1" si="9"/>
        <v/>
      </c>
      <c r="D188" s="348"/>
      <c r="E188" s="350" t="s">
        <v>130</v>
      </c>
      <c r="F188" s="351">
        <v>1</v>
      </c>
      <c r="G188" s="352">
        <v>2</v>
      </c>
      <c r="H188" s="352">
        <v>3</v>
      </c>
      <c r="I188" s="352">
        <v>4</v>
      </c>
      <c r="J188" s="353">
        <v>5</v>
      </c>
      <c r="K188" s="351">
        <v>6</v>
      </c>
      <c r="L188" s="352">
        <v>7</v>
      </c>
      <c r="M188" s="352">
        <v>8</v>
      </c>
      <c r="N188" s="352">
        <v>9</v>
      </c>
      <c r="O188" s="353">
        <v>10</v>
      </c>
      <c r="P188" s="351">
        <v>11</v>
      </c>
      <c r="Q188" s="352">
        <v>12</v>
      </c>
      <c r="R188" s="352">
        <v>13</v>
      </c>
      <c r="S188" s="352">
        <v>14</v>
      </c>
      <c r="T188" s="353">
        <v>15</v>
      </c>
      <c r="U188" s="351">
        <v>16</v>
      </c>
      <c r="V188" s="352">
        <v>17</v>
      </c>
      <c r="W188" s="352">
        <v>18</v>
      </c>
      <c r="X188" s="352">
        <v>19</v>
      </c>
      <c r="Y188" s="353">
        <v>20</v>
      </c>
      <c r="Z188" s="351">
        <v>21</v>
      </c>
      <c r="AA188" s="352">
        <v>22</v>
      </c>
      <c r="AB188" s="352">
        <v>23</v>
      </c>
      <c r="AC188" s="352">
        <v>24</v>
      </c>
      <c r="AD188" s="353">
        <v>25</v>
      </c>
      <c r="AE188" s="351">
        <v>26</v>
      </c>
      <c r="AF188" s="352">
        <v>27</v>
      </c>
      <c r="AG188" s="352">
        <v>28</v>
      </c>
      <c r="AH188" s="352">
        <v>29</v>
      </c>
      <c r="AI188" s="353">
        <v>30</v>
      </c>
      <c r="AJ188" s="351">
        <v>31</v>
      </c>
      <c r="AK188" s="352">
        <v>32</v>
      </c>
      <c r="AL188" s="352">
        <v>33</v>
      </c>
      <c r="AM188" s="352">
        <v>34</v>
      </c>
      <c r="AN188" s="353">
        <v>35</v>
      </c>
      <c r="AO188" s="351">
        <v>36</v>
      </c>
      <c r="AP188" s="352">
        <v>37</v>
      </c>
      <c r="AQ188" s="352">
        <v>38</v>
      </c>
      <c r="AR188" s="352">
        <v>39</v>
      </c>
      <c r="AS188" s="353">
        <v>40</v>
      </c>
      <c r="EV188" s="361"/>
      <c r="EW188" s="361"/>
      <c r="EX188" s="361"/>
      <c r="EY188" s="361"/>
      <c r="EZ188" s="361"/>
      <c r="FA188" s="361"/>
      <c r="FB188" s="361"/>
      <c r="FC188" s="361"/>
      <c r="FD188" s="361"/>
      <c r="FE188" s="361"/>
      <c r="FF188" s="361"/>
      <c r="FG188" s="361"/>
      <c r="FH188" s="361"/>
      <c r="FI188" s="361"/>
      <c r="FJ188" s="361"/>
      <c r="FK188" s="361"/>
      <c r="FL188" s="361"/>
      <c r="FM188" s="361"/>
      <c r="FN188" s="361"/>
      <c r="FO188" s="361"/>
      <c r="FP188" s="361"/>
      <c r="FQ188" s="361"/>
      <c r="FR188" s="361"/>
      <c r="FS188" s="361"/>
      <c r="FT188" s="361"/>
      <c r="FU188" s="361"/>
      <c r="FV188" s="361"/>
      <c r="FW188" s="361"/>
      <c r="FX188" s="361"/>
      <c r="FY188" s="361"/>
      <c r="FZ188" s="361"/>
      <c r="GA188" s="361"/>
      <c r="GB188" s="361"/>
      <c r="GC188" s="361"/>
      <c r="GD188" s="361"/>
      <c r="GE188" s="361"/>
      <c r="GF188" s="361"/>
      <c r="GG188" s="361"/>
      <c r="GH188" s="361"/>
      <c r="GI188" s="361"/>
      <c r="GJ188" s="361"/>
      <c r="GK188" s="361"/>
      <c r="GL188" s="361"/>
      <c r="GM188" s="361"/>
      <c r="GN188" s="361"/>
      <c r="GO188" s="361"/>
      <c r="GP188" s="361"/>
      <c r="GQ188" s="361"/>
      <c r="GR188" s="361"/>
      <c r="GS188" s="361"/>
      <c r="GT188" s="361"/>
    </row>
    <row r="189" spans="1:202" x14ac:dyDescent="0.2">
      <c r="A189" s="27" t="str">
        <f t="shared" ca="1" si="9"/>
        <v/>
      </c>
      <c r="B189" s="27" t="str">
        <f t="shared" ca="1" si="9"/>
        <v/>
      </c>
      <c r="C189" s="27" t="str">
        <f t="shared" ca="1" si="9"/>
        <v/>
      </c>
      <c r="D189" s="348"/>
      <c r="E189" s="350" t="s">
        <v>157</v>
      </c>
      <c r="F189" s="354">
        <v>25</v>
      </c>
      <c r="G189" s="355">
        <v>1</v>
      </c>
      <c r="H189" s="355">
        <v>37</v>
      </c>
      <c r="I189" s="355">
        <v>33</v>
      </c>
      <c r="J189" s="356">
        <v>29</v>
      </c>
      <c r="K189" s="354">
        <v>30</v>
      </c>
      <c r="L189" s="355">
        <v>6</v>
      </c>
      <c r="M189" s="355">
        <v>2</v>
      </c>
      <c r="N189" s="355">
        <v>38</v>
      </c>
      <c r="O189" s="356">
        <v>34</v>
      </c>
      <c r="P189" s="354">
        <v>35</v>
      </c>
      <c r="Q189" s="355">
        <v>11</v>
      </c>
      <c r="R189" s="355">
        <v>7</v>
      </c>
      <c r="S189" s="355">
        <v>3</v>
      </c>
      <c r="T189" s="356">
        <v>39</v>
      </c>
      <c r="U189" s="354">
        <v>40</v>
      </c>
      <c r="V189" s="355">
        <v>16</v>
      </c>
      <c r="W189" s="355">
        <v>12</v>
      </c>
      <c r="X189" s="355">
        <v>8</v>
      </c>
      <c r="Y189" s="356">
        <v>4</v>
      </c>
      <c r="Z189" s="354">
        <v>5</v>
      </c>
      <c r="AA189" s="355">
        <v>21</v>
      </c>
      <c r="AB189" s="355">
        <v>17</v>
      </c>
      <c r="AC189" s="355">
        <v>13</v>
      </c>
      <c r="AD189" s="356">
        <v>9</v>
      </c>
      <c r="AE189" s="354">
        <v>10</v>
      </c>
      <c r="AF189" s="355">
        <v>26</v>
      </c>
      <c r="AG189" s="355">
        <v>22</v>
      </c>
      <c r="AH189" s="355">
        <v>18</v>
      </c>
      <c r="AI189" s="356">
        <v>14</v>
      </c>
      <c r="AJ189" s="354">
        <v>15</v>
      </c>
      <c r="AK189" s="355">
        <v>31</v>
      </c>
      <c r="AL189" s="355">
        <v>27</v>
      </c>
      <c r="AM189" s="355">
        <v>23</v>
      </c>
      <c r="AN189" s="356">
        <v>19</v>
      </c>
      <c r="AO189" s="354">
        <v>20</v>
      </c>
      <c r="AP189" s="355">
        <v>36</v>
      </c>
      <c r="AQ189" s="355">
        <v>32</v>
      </c>
      <c r="AR189" s="355">
        <v>28</v>
      </c>
      <c r="AS189" s="356">
        <v>24</v>
      </c>
      <c r="EV189" s="361"/>
      <c r="EW189" s="361"/>
      <c r="EX189" s="361"/>
      <c r="EY189" s="361"/>
      <c r="EZ189" s="361"/>
      <c r="FA189" s="361"/>
      <c r="FB189" s="361"/>
      <c r="FC189" s="361"/>
      <c r="FD189" s="361"/>
      <c r="FE189" s="361"/>
      <c r="FF189" s="361"/>
      <c r="FG189" s="361"/>
      <c r="FH189" s="361"/>
      <c r="FI189" s="361"/>
      <c r="FJ189" s="361"/>
      <c r="FK189" s="361"/>
      <c r="FL189" s="361"/>
      <c r="FM189" s="361"/>
      <c r="FN189" s="361"/>
      <c r="FO189" s="361"/>
      <c r="FP189" s="361"/>
      <c r="FQ189" s="361"/>
      <c r="FR189" s="361"/>
      <c r="FS189" s="361"/>
      <c r="FT189" s="361"/>
      <c r="FU189" s="361"/>
      <c r="FV189" s="361"/>
      <c r="FW189" s="361"/>
      <c r="FX189" s="361"/>
      <c r="FY189" s="361"/>
      <c r="FZ189" s="361"/>
      <c r="GA189" s="361"/>
      <c r="GB189" s="361"/>
      <c r="GC189" s="361"/>
      <c r="GD189" s="361"/>
      <c r="GE189" s="361"/>
      <c r="GF189" s="361"/>
      <c r="GG189" s="361"/>
      <c r="GH189" s="361"/>
      <c r="GI189" s="361"/>
      <c r="GJ189" s="361"/>
      <c r="GK189" s="361"/>
      <c r="GL189" s="361"/>
      <c r="GM189" s="361"/>
      <c r="GN189" s="361"/>
      <c r="GO189" s="361"/>
      <c r="GP189" s="361"/>
      <c r="GQ189" s="361"/>
      <c r="GR189" s="361"/>
      <c r="GS189" s="361"/>
      <c r="GT189" s="361"/>
    </row>
    <row r="190" spans="1:202" x14ac:dyDescent="0.2">
      <c r="A190" s="27" t="str">
        <f t="shared" ca="1" si="9"/>
        <v/>
      </c>
      <c r="B190" s="27" t="str">
        <f t="shared" ca="1" si="9"/>
        <v/>
      </c>
      <c r="C190" s="27" t="str">
        <f t="shared" ca="1" si="9"/>
        <v/>
      </c>
      <c r="D190" s="348"/>
      <c r="E190" s="350" t="s">
        <v>159</v>
      </c>
      <c r="F190" s="357">
        <v>9</v>
      </c>
      <c r="G190" s="358">
        <v>25</v>
      </c>
      <c r="H190" s="358">
        <v>36</v>
      </c>
      <c r="I190" s="358">
        <v>27</v>
      </c>
      <c r="J190" s="359">
        <v>18</v>
      </c>
      <c r="K190" s="357">
        <v>14</v>
      </c>
      <c r="L190" s="358">
        <v>30</v>
      </c>
      <c r="M190" s="358">
        <v>1</v>
      </c>
      <c r="N190" s="358">
        <v>32</v>
      </c>
      <c r="O190" s="359">
        <v>23</v>
      </c>
      <c r="P190" s="357">
        <v>19</v>
      </c>
      <c r="Q190" s="358">
        <v>35</v>
      </c>
      <c r="R190" s="358">
        <v>6</v>
      </c>
      <c r="S190" s="358">
        <v>37</v>
      </c>
      <c r="T190" s="359">
        <v>28</v>
      </c>
      <c r="U190" s="357">
        <v>24</v>
      </c>
      <c r="V190" s="358">
        <v>40</v>
      </c>
      <c r="W190" s="358">
        <v>11</v>
      </c>
      <c r="X190" s="358">
        <v>2</v>
      </c>
      <c r="Y190" s="359">
        <v>33</v>
      </c>
      <c r="Z190" s="357">
        <v>29</v>
      </c>
      <c r="AA190" s="358">
        <v>5</v>
      </c>
      <c r="AB190" s="358">
        <v>16</v>
      </c>
      <c r="AC190" s="358">
        <v>7</v>
      </c>
      <c r="AD190" s="359">
        <v>38</v>
      </c>
      <c r="AE190" s="357">
        <v>34</v>
      </c>
      <c r="AF190" s="358">
        <v>10</v>
      </c>
      <c r="AG190" s="358">
        <v>21</v>
      </c>
      <c r="AH190" s="358">
        <v>12</v>
      </c>
      <c r="AI190" s="359">
        <v>3</v>
      </c>
      <c r="AJ190" s="357">
        <v>39</v>
      </c>
      <c r="AK190" s="358">
        <v>15</v>
      </c>
      <c r="AL190" s="358">
        <v>26</v>
      </c>
      <c r="AM190" s="358">
        <v>17</v>
      </c>
      <c r="AN190" s="359">
        <v>8</v>
      </c>
      <c r="AO190" s="357">
        <v>4</v>
      </c>
      <c r="AP190" s="358">
        <v>20</v>
      </c>
      <c r="AQ190" s="358">
        <v>31</v>
      </c>
      <c r="AR190" s="358">
        <v>22</v>
      </c>
      <c r="AS190" s="359">
        <v>13</v>
      </c>
      <c r="EV190" s="361"/>
      <c r="EW190" s="361"/>
      <c r="EX190" s="361"/>
      <c r="EY190" s="361"/>
      <c r="EZ190" s="361"/>
      <c r="FA190" s="361"/>
      <c r="FB190" s="361"/>
      <c r="FC190" s="361"/>
      <c r="FD190" s="361"/>
      <c r="FE190" s="361"/>
      <c r="FF190" s="361"/>
      <c r="FG190" s="361"/>
      <c r="FH190" s="361"/>
      <c r="FI190" s="361"/>
      <c r="FJ190" s="361"/>
      <c r="FK190" s="361"/>
      <c r="FL190" s="361"/>
      <c r="FM190" s="361"/>
      <c r="FN190" s="361"/>
      <c r="FO190" s="361"/>
      <c r="FP190" s="361"/>
      <c r="FQ190" s="361"/>
      <c r="FR190" s="361"/>
      <c r="FS190" s="361"/>
      <c r="FT190" s="361"/>
      <c r="FU190" s="361"/>
      <c r="FV190" s="361"/>
      <c r="FW190" s="361"/>
      <c r="FX190" s="361"/>
      <c r="FY190" s="361"/>
      <c r="FZ190" s="361"/>
      <c r="GA190" s="361"/>
      <c r="GB190" s="361"/>
      <c r="GC190" s="361"/>
      <c r="GD190" s="361"/>
      <c r="GE190" s="361"/>
      <c r="GF190" s="361"/>
      <c r="GG190" s="361"/>
      <c r="GH190" s="361"/>
      <c r="GI190" s="361"/>
      <c r="GJ190" s="361"/>
      <c r="GK190" s="361"/>
      <c r="GL190" s="361"/>
      <c r="GM190" s="361"/>
      <c r="GN190" s="361"/>
      <c r="GO190" s="361"/>
      <c r="GP190" s="361"/>
      <c r="GQ190" s="361"/>
      <c r="GR190" s="361"/>
      <c r="GS190" s="361"/>
      <c r="GT190" s="361"/>
    </row>
    <row r="191" spans="1:202" x14ac:dyDescent="0.2">
      <c r="A191" s="27" t="str">
        <f t="shared" ca="1" si="9"/>
        <v/>
      </c>
      <c r="B191" s="27" t="str">
        <f t="shared" ca="1" si="9"/>
        <v/>
      </c>
      <c r="C191" s="27" t="str">
        <f t="shared" ca="1" si="9"/>
        <v/>
      </c>
      <c r="D191" s="348"/>
      <c r="E191" s="360"/>
      <c r="EV191" s="361"/>
      <c r="EW191" s="361"/>
      <c r="EX191" s="361"/>
      <c r="EY191" s="361"/>
      <c r="EZ191" s="361"/>
      <c r="FA191" s="361"/>
      <c r="FB191" s="361"/>
      <c r="FC191" s="361"/>
      <c r="FD191" s="361"/>
      <c r="FE191" s="361"/>
      <c r="FF191" s="361"/>
      <c r="FG191" s="361"/>
      <c r="FH191" s="361"/>
      <c r="FI191" s="361"/>
      <c r="FJ191" s="361"/>
      <c r="FK191" s="361"/>
      <c r="FL191" s="361"/>
      <c r="FM191" s="361"/>
      <c r="FN191" s="361"/>
      <c r="FO191" s="361"/>
      <c r="FP191" s="361"/>
      <c r="FQ191" s="361"/>
      <c r="FR191" s="361"/>
      <c r="FS191" s="361"/>
      <c r="FT191" s="361"/>
      <c r="FU191" s="361"/>
      <c r="FV191" s="361"/>
      <c r="FW191" s="361"/>
      <c r="FX191" s="361"/>
      <c r="FY191" s="361"/>
      <c r="FZ191" s="361"/>
      <c r="GA191" s="361"/>
      <c r="GB191" s="361"/>
      <c r="GC191" s="361"/>
      <c r="GD191" s="361"/>
      <c r="GE191" s="361"/>
      <c r="GF191" s="361"/>
      <c r="GG191" s="361"/>
      <c r="GH191" s="361"/>
      <c r="GI191" s="361"/>
      <c r="GJ191" s="361"/>
      <c r="GK191" s="361"/>
      <c r="GL191" s="361"/>
      <c r="GM191" s="361"/>
      <c r="GN191" s="361"/>
      <c r="GO191" s="361"/>
      <c r="GP191" s="361"/>
      <c r="GQ191" s="361"/>
      <c r="GR191" s="361"/>
      <c r="GS191" s="361"/>
      <c r="GT191" s="361"/>
    </row>
    <row r="192" spans="1:202" x14ac:dyDescent="0.2">
      <c r="A192" s="27" t="str">
        <f t="shared" ca="1" si="9"/>
        <v/>
      </c>
      <c r="B192" s="27" t="str">
        <f t="shared" ca="1" si="9"/>
        <v/>
      </c>
      <c r="C192" s="27" t="str">
        <f t="shared" ca="1" si="9"/>
        <v/>
      </c>
      <c r="D192" s="348">
        <f>$D187+1</f>
        <v>41</v>
      </c>
      <c r="E192" s="349" t="s">
        <v>180</v>
      </c>
      <c r="EV192" s="361"/>
      <c r="EW192" s="361"/>
      <c r="EX192" s="361"/>
      <c r="EY192" s="361"/>
      <c r="EZ192" s="361"/>
      <c r="FA192" s="361"/>
      <c r="FB192" s="361"/>
      <c r="FC192" s="361"/>
      <c r="FD192" s="361"/>
      <c r="FE192" s="361"/>
      <c r="FF192" s="361"/>
      <c r="FG192" s="361"/>
      <c r="FH192" s="361"/>
      <c r="FI192" s="361"/>
      <c r="FJ192" s="361"/>
      <c r="FK192" s="361"/>
      <c r="FL192" s="361"/>
      <c r="FM192" s="361"/>
      <c r="FN192" s="361"/>
      <c r="FO192" s="361"/>
      <c r="FP192" s="361"/>
      <c r="FQ192" s="361"/>
      <c r="FR192" s="361"/>
      <c r="FS192" s="361"/>
      <c r="FT192" s="361"/>
      <c r="FU192" s="361"/>
      <c r="FV192" s="361"/>
      <c r="FW192" s="361"/>
      <c r="FX192" s="361"/>
      <c r="FY192" s="361"/>
      <c r="FZ192" s="361"/>
      <c r="GA192" s="361"/>
      <c r="GB192" s="361"/>
      <c r="GC192" s="361"/>
      <c r="GD192" s="361"/>
      <c r="GE192" s="361"/>
      <c r="GF192" s="361"/>
      <c r="GG192" s="361"/>
      <c r="GH192" s="361"/>
      <c r="GI192" s="361"/>
      <c r="GJ192" s="361"/>
      <c r="GK192" s="361"/>
      <c r="GL192" s="361"/>
      <c r="GM192" s="361"/>
      <c r="GN192" s="361"/>
      <c r="GO192" s="361"/>
      <c r="GP192" s="361"/>
      <c r="GQ192" s="361"/>
      <c r="GR192" s="361"/>
      <c r="GS192" s="361"/>
      <c r="GT192" s="361"/>
    </row>
    <row r="193" spans="1:202" x14ac:dyDescent="0.2">
      <c r="A193" s="27" t="str">
        <f t="shared" ca="1" si="9"/>
        <v/>
      </c>
      <c r="B193" s="27" t="str">
        <f t="shared" ca="1" si="9"/>
        <v/>
      </c>
      <c r="C193" s="27" t="str">
        <f t="shared" ca="1" si="9"/>
        <v/>
      </c>
      <c r="D193" s="348"/>
      <c r="E193" s="350" t="s">
        <v>130</v>
      </c>
      <c r="F193" s="351">
        <v>1</v>
      </c>
      <c r="G193" s="352">
        <v>2</v>
      </c>
      <c r="H193" s="352">
        <v>3</v>
      </c>
      <c r="I193" s="352">
        <v>4</v>
      </c>
      <c r="J193" s="353">
        <v>5</v>
      </c>
      <c r="K193" s="351">
        <v>6</v>
      </c>
      <c r="L193" s="352">
        <v>7</v>
      </c>
      <c r="M193" s="352">
        <v>8</v>
      </c>
      <c r="N193" s="352">
        <v>9</v>
      </c>
      <c r="O193" s="353">
        <v>10</v>
      </c>
      <c r="P193" s="351">
        <v>11</v>
      </c>
      <c r="Q193" s="352">
        <v>12</v>
      </c>
      <c r="R193" s="352">
        <v>13</v>
      </c>
      <c r="S193" s="352">
        <v>14</v>
      </c>
      <c r="T193" s="353">
        <v>15</v>
      </c>
      <c r="U193" s="351">
        <v>16</v>
      </c>
      <c r="V193" s="352">
        <v>17</v>
      </c>
      <c r="W193" s="352">
        <v>18</v>
      </c>
      <c r="X193" s="352">
        <v>19</v>
      </c>
      <c r="Y193" s="353">
        <v>20</v>
      </c>
      <c r="Z193" s="351">
        <v>21</v>
      </c>
      <c r="AA193" s="352">
        <v>22</v>
      </c>
      <c r="AB193" s="352">
        <v>23</v>
      </c>
      <c r="AC193" s="352">
        <v>24</v>
      </c>
      <c r="AD193" s="353">
        <v>25</v>
      </c>
      <c r="AE193" s="351">
        <v>26</v>
      </c>
      <c r="AF193" s="352">
        <v>27</v>
      </c>
      <c r="AG193" s="352">
        <v>28</v>
      </c>
      <c r="AH193" s="353">
        <v>29</v>
      </c>
      <c r="AJ193" s="351">
        <v>30</v>
      </c>
      <c r="AK193" s="352">
        <v>31</v>
      </c>
      <c r="AL193" s="352">
        <v>32</v>
      </c>
      <c r="AM193" s="353">
        <v>33</v>
      </c>
      <c r="AO193" s="351">
        <v>34</v>
      </c>
      <c r="AP193" s="352">
        <v>35</v>
      </c>
      <c r="AQ193" s="352">
        <v>36</v>
      </c>
      <c r="AR193" s="353">
        <v>37</v>
      </c>
      <c r="AT193" s="351">
        <v>38</v>
      </c>
      <c r="AU193" s="352">
        <v>39</v>
      </c>
      <c r="AV193" s="352">
        <v>40</v>
      </c>
      <c r="AW193" s="353">
        <v>41</v>
      </c>
      <c r="EV193" s="361"/>
      <c r="EW193" s="361"/>
      <c r="EX193" s="361"/>
      <c r="EY193" s="361"/>
      <c r="EZ193" s="361"/>
      <c r="FA193" s="361"/>
      <c r="FB193" s="361"/>
      <c r="FC193" s="361"/>
      <c r="FD193" s="361"/>
      <c r="FE193" s="361"/>
      <c r="FF193" s="361"/>
      <c r="FG193" s="361"/>
      <c r="FH193" s="361"/>
      <c r="FI193" s="361"/>
      <c r="FJ193" s="361"/>
      <c r="FK193" s="361"/>
      <c r="FL193" s="361"/>
      <c r="FM193" s="361"/>
      <c r="FN193" s="361"/>
      <c r="FO193" s="361"/>
      <c r="FP193" s="361"/>
      <c r="FQ193" s="361"/>
      <c r="FR193" s="361"/>
      <c r="FS193" s="361"/>
      <c r="FT193" s="361"/>
      <c r="FU193" s="361"/>
      <c r="FV193" s="361"/>
      <c r="FW193" s="361"/>
      <c r="FX193" s="361"/>
      <c r="FY193" s="361"/>
      <c r="FZ193" s="361"/>
      <c r="GA193" s="361"/>
      <c r="GB193" s="361"/>
      <c r="GC193" s="361"/>
      <c r="GD193" s="361"/>
      <c r="GE193" s="361"/>
      <c r="GF193" s="361"/>
      <c r="GG193" s="361"/>
      <c r="GH193" s="361"/>
      <c r="GI193" s="361"/>
      <c r="GJ193" s="361"/>
      <c r="GK193" s="361"/>
      <c r="GL193" s="361"/>
      <c r="GM193" s="361"/>
      <c r="GN193" s="361"/>
      <c r="GO193" s="361"/>
      <c r="GP193" s="361"/>
      <c r="GQ193" s="361"/>
      <c r="GR193" s="361"/>
      <c r="GS193" s="361"/>
      <c r="GT193" s="361"/>
    </row>
    <row r="194" spans="1:202" x14ac:dyDescent="0.2">
      <c r="A194" s="27" t="str">
        <f t="shared" ca="1" si="9"/>
        <v/>
      </c>
      <c r="B194" s="27" t="str">
        <f t="shared" ca="1" si="9"/>
        <v/>
      </c>
      <c r="C194" s="27" t="str">
        <f t="shared" ca="1" si="9"/>
        <v/>
      </c>
      <c r="D194" s="348"/>
      <c r="E194" s="350" t="s">
        <v>157</v>
      </c>
      <c r="F194" s="354">
        <v>10</v>
      </c>
      <c r="G194" s="355">
        <v>30</v>
      </c>
      <c r="H194" s="355">
        <v>39</v>
      </c>
      <c r="I194" s="355">
        <v>18</v>
      </c>
      <c r="J194" s="356">
        <v>28</v>
      </c>
      <c r="K194" s="354">
        <v>40</v>
      </c>
      <c r="L194" s="355">
        <v>23</v>
      </c>
      <c r="M194" s="355">
        <v>31</v>
      </c>
      <c r="N194" s="355">
        <v>6</v>
      </c>
      <c r="O194" s="356">
        <v>34</v>
      </c>
      <c r="P194" s="354">
        <v>35</v>
      </c>
      <c r="Q194" s="355">
        <v>11</v>
      </c>
      <c r="R194" s="355">
        <v>41</v>
      </c>
      <c r="S194" s="355">
        <v>32</v>
      </c>
      <c r="T194" s="356">
        <v>24</v>
      </c>
      <c r="U194" s="354">
        <v>33</v>
      </c>
      <c r="V194" s="355">
        <v>29</v>
      </c>
      <c r="W194" s="355">
        <v>12</v>
      </c>
      <c r="X194" s="355">
        <v>36</v>
      </c>
      <c r="Y194" s="356">
        <v>4</v>
      </c>
      <c r="Z194" s="354">
        <v>5</v>
      </c>
      <c r="AA194" s="355">
        <v>38</v>
      </c>
      <c r="AB194" s="355">
        <v>27</v>
      </c>
      <c r="AC194" s="355">
        <v>17</v>
      </c>
      <c r="AD194" s="356">
        <v>37</v>
      </c>
      <c r="AE194" s="354">
        <v>14</v>
      </c>
      <c r="AF194" s="355">
        <v>26</v>
      </c>
      <c r="AG194" s="355">
        <v>1</v>
      </c>
      <c r="AH194" s="356">
        <v>25</v>
      </c>
      <c r="AJ194" s="354">
        <v>2</v>
      </c>
      <c r="AK194" s="355">
        <v>19</v>
      </c>
      <c r="AL194" s="355">
        <v>21</v>
      </c>
      <c r="AM194" s="356">
        <v>7</v>
      </c>
      <c r="AO194" s="354">
        <v>20</v>
      </c>
      <c r="AP194" s="355">
        <v>8</v>
      </c>
      <c r="AQ194" s="355">
        <v>15</v>
      </c>
      <c r="AR194" s="356">
        <v>3</v>
      </c>
      <c r="AT194" s="354">
        <v>22</v>
      </c>
      <c r="AU194" s="355">
        <v>9</v>
      </c>
      <c r="AV194" s="355">
        <v>16</v>
      </c>
      <c r="AW194" s="356">
        <v>13</v>
      </c>
      <c r="EV194" s="361"/>
      <c r="EW194" s="361"/>
      <c r="EX194" s="361"/>
      <c r="EY194" s="361"/>
      <c r="EZ194" s="361"/>
      <c r="FA194" s="361"/>
      <c r="FB194" s="361"/>
      <c r="FC194" s="361"/>
      <c r="FD194" s="361"/>
      <c r="FE194" s="361"/>
      <c r="FF194" s="361"/>
      <c r="FG194" s="361"/>
      <c r="FH194" s="361"/>
      <c r="FI194" s="361"/>
      <c r="FJ194" s="361"/>
      <c r="FK194" s="361"/>
      <c r="FL194" s="361"/>
      <c r="FM194" s="361"/>
      <c r="FN194" s="361"/>
      <c r="FO194" s="361"/>
      <c r="FP194" s="361"/>
      <c r="FQ194" s="361"/>
      <c r="FR194" s="361"/>
      <c r="FS194" s="361"/>
      <c r="FT194" s="361"/>
      <c r="FU194" s="361"/>
      <c r="FV194" s="361"/>
      <c r="FW194" s="361"/>
      <c r="FX194" s="361"/>
      <c r="FY194" s="361"/>
      <c r="FZ194" s="361"/>
      <c r="GA194" s="361"/>
      <c r="GB194" s="361"/>
      <c r="GC194" s="361"/>
      <c r="GD194" s="361"/>
      <c r="GE194" s="361"/>
      <c r="GF194" s="361"/>
      <c r="GG194" s="361"/>
      <c r="GH194" s="361"/>
      <c r="GI194" s="361"/>
      <c r="GJ194" s="361"/>
      <c r="GK194" s="361"/>
      <c r="GL194" s="361"/>
      <c r="GM194" s="361"/>
      <c r="GN194" s="361"/>
      <c r="GO194" s="361"/>
      <c r="GP194" s="361"/>
      <c r="GQ194" s="361"/>
      <c r="GR194" s="361"/>
      <c r="GS194" s="361"/>
      <c r="GT194" s="361"/>
    </row>
    <row r="195" spans="1:202" x14ac:dyDescent="0.2">
      <c r="A195" s="27" t="str">
        <f t="shared" ca="1" si="9"/>
        <v/>
      </c>
      <c r="B195" s="27" t="str">
        <f t="shared" ca="1" si="9"/>
        <v/>
      </c>
      <c r="C195" s="27" t="str">
        <f t="shared" ca="1" si="9"/>
        <v/>
      </c>
      <c r="D195" s="348"/>
      <c r="E195" s="350" t="s">
        <v>159</v>
      </c>
      <c r="F195" s="357">
        <v>36</v>
      </c>
      <c r="G195" s="358">
        <v>21</v>
      </c>
      <c r="H195" s="358">
        <v>26</v>
      </c>
      <c r="I195" s="358">
        <v>39</v>
      </c>
      <c r="J195" s="359">
        <v>8</v>
      </c>
      <c r="K195" s="357">
        <v>32</v>
      </c>
      <c r="L195" s="358">
        <v>15</v>
      </c>
      <c r="M195" s="358">
        <v>9</v>
      </c>
      <c r="N195" s="358">
        <v>27</v>
      </c>
      <c r="O195" s="359">
        <v>40</v>
      </c>
      <c r="P195" s="357">
        <v>41</v>
      </c>
      <c r="Q195" s="358">
        <v>14</v>
      </c>
      <c r="R195" s="358">
        <v>34</v>
      </c>
      <c r="S195" s="358">
        <v>22</v>
      </c>
      <c r="T195" s="359">
        <v>30</v>
      </c>
      <c r="U195" s="357">
        <v>29</v>
      </c>
      <c r="V195" s="358">
        <v>20</v>
      </c>
      <c r="W195" s="358">
        <v>2</v>
      </c>
      <c r="X195" s="358">
        <v>35</v>
      </c>
      <c r="Y195" s="359">
        <v>38</v>
      </c>
      <c r="Z195" s="357">
        <v>28</v>
      </c>
      <c r="AA195" s="358">
        <v>37</v>
      </c>
      <c r="AB195" s="358">
        <v>33</v>
      </c>
      <c r="AC195" s="358">
        <v>16</v>
      </c>
      <c r="AD195" s="359">
        <v>3</v>
      </c>
      <c r="AE195" s="357">
        <v>12</v>
      </c>
      <c r="AF195" s="358">
        <v>5</v>
      </c>
      <c r="AG195" s="358">
        <v>19</v>
      </c>
      <c r="AH195" s="359">
        <v>23</v>
      </c>
      <c r="AJ195" s="357">
        <v>31</v>
      </c>
      <c r="AK195" s="358">
        <v>13</v>
      </c>
      <c r="AL195" s="358">
        <v>4</v>
      </c>
      <c r="AM195" s="359">
        <v>10</v>
      </c>
      <c r="AO195" s="357">
        <v>7</v>
      </c>
      <c r="AP195" s="358">
        <v>24</v>
      </c>
      <c r="AQ195" s="358">
        <v>17</v>
      </c>
      <c r="AR195" s="359">
        <v>1</v>
      </c>
      <c r="AT195" s="357">
        <v>18</v>
      </c>
      <c r="AU195" s="358">
        <v>6</v>
      </c>
      <c r="AV195" s="358">
        <v>25</v>
      </c>
      <c r="AW195" s="359">
        <v>11</v>
      </c>
      <c r="EV195" s="361"/>
      <c r="EW195" s="361"/>
      <c r="EX195" s="361"/>
      <c r="EY195" s="361"/>
      <c r="EZ195" s="361"/>
      <c r="FA195" s="361"/>
      <c r="FB195" s="361"/>
      <c r="FC195" s="361"/>
      <c r="FD195" s="361"/>
      <c r="FE195" s="361"/>
      <c r="FF195" s="361"/>
      <c r="FG195" s="361"/>
      <c r="FH195" s="361"/>
      <c r="FI195" s="361"/>
      <c r="FJ195" s="361"/>
      <c r="FK195" s="361"/>
      <c r="FL195" s="361"/>
      <c r="FM195" s="361"/>
      <c r="FN195" s="361"/>
      <c r="FO195" s="361"/>
      <c r="FP195" s="361"/>
      <c r="FQ195" s="361"/>
      <c r="FR195" s="361"/>
      <c r="FS195" s="361"/>
      <c r="FT195" s="361"/>
      <c r="FU195" s="361"/>
      <c r="FV195" s="361"/>
      <c r="FW195" s="361"/>
      <c r="FX195" s="361"/>
      <c r="FY195" s="361"/>
      <c r="FZ195" s="361"/>
      <c r="GA195" s="361"/>
      <c r="GB195" s="361"/>
      <c r="GC195" s="361"/>
      <c r="GD195" s="361"/>
      <c r="GE195" s="361"/>
      <c r="GF195" s="361"/>
      <c r="GG195" s="361"/>
      <c r="GH195" s="361"/>
      <c r="GI195" s="361"/>
      <c r="GJ195" s="361"/>
      <c r="GK195" s="361"/>
      <c r="GL195" s="361"/>
      <c r="GM195" s="361"/>
      <c r="GN195" s="361"/>
      <c r="GO195" s="361"/>
      <c r="GP195" s="361"/>
      <c r="GQ195" s="361"/>
      <c r="GR195" s="361"/>
      <c r="GS195" s="361"/>
      <c r="GT195" s="361"/>
    </row>
    <row r="196" spans="1:202" x14ac:dyDescent="0.2">
      <c r="A196" s="27" t="str">
        <f t="shared" ca="1" si="9"/>
        <v/>
      </c>
      <c r="B196" s="27" t="str">
        <f t="shared" ca="1" si="9"/>
        <v/>
      </c>
      <c r="C196" s="27" t="str">
        <f t="shared" ca="1" si="9"/>
        <v/>
      </c>
      <c r="D196" s="348"/>
      <c r="E196" s="360"/>
      <c r="EV196" s="361"/>
      <c r="EW196" s="361"/>
      <c r="EX196" s="361"/>
      <c r="EY196" s="361"/>
      <c r="EZ196" s="361"/>
      <c r="FA196" s="361"/>
      <c r="FB196" s="361"/>
      <c r="FC196" s="361"/>
      <c r="FD196" s="361"/>
      <c r="FE196" s="361"/>
      <c r="FF196" s="361"/>
      <c r="FG196" s="361"/>
      <c r="FH196" s="361"/>
      <c r="FI196" s="361"/>
      <c r="FJ196" s="361"/>
      <c r="FK196" s="361"/>
      <c r="FL196" s="361"/>
      <c r="FM196" s="361"/>
      <c r="FN196" s="361"/>
      <c r="FO196" s="361"/>
      <c r="FP196" s="361"/>
      <c r="FQ196" s="361"/>
      <c r="FR196" s="361"/>
      <c r="FS196" s="361"/>
      <c r="FT196" s="361"/>
      <c r="FU196" s="361"/>
      <c r="FV196" s="361"/>
      <c r="FW196" s="361"/>
      <c r="FX196" s="361"/>
      <c r="FY196" s="361"/>
      <c r="FZ196" s="361"/>
      <c r="GA196" s="361"/>
      <c r="GB196" s="361"/>
      <c r="GC196" s="361"/>
      <c r="GD196" s="361"/>
      <c r="GE196" s="361"/>
      <c r="GF196" s="361"/>
      <c r="GG196" s="361"/>
      <c r="GH196" s="361"/>
      <c r="GI196" s="361"/>
      <c r="GJ196" s="361"/>
      <c r="GK196" s="361"/>
      <c r="GL196" s="361"/>
      <c r="GM196" s="361"/>
      <c r="GN196" s="361"/>
      <c r="GO196" s="361"/>
      <c r="GP196" s="361"/>
      <c r="GQ196" s="361"/>
      <c r="GR196" s="361"/>
      <c r="GS196" s="361"/>
      <c r="GT196" s="361"/>
    </row>
    <row r="197" spans="1:202" x14ac:dyDescent="0.2">
      <c r="A197" s="27" t="str">
        <f t="shared" ca="1" si="9"/>
        <v/>
      </c>
      <c r="B197" s="27" t="str">
        <f t="shared" ca="1" si="9"/>
        <v/>
      </c>
      <c r="C197" s="27" t="str">
        <f t="shared" ca="1" si="9"/>
        <v/>
      </c>
      <c r="D197" s="348">
        <f>$D192+1</f>
        <v>42</v>
      </c>
      <c r="E197" s="349" t="s">
        <v>180</v>
      </c>
      <c r="EV197" s="361"/>
      <c r="EW197" s="361"/>
      <c r="EX197" s="361"/>
      <c r="EY197" s="361"/>
      <c r="EZ197" s="361"/>
      <c r="FA197" s="361"/>
      <c r="FB197" s="361"/>
      <c r="FC197" s="361"/>
      <c r="FD197" s="361"/>
      <c r="FE197" s="361"/>
      <c r="FF197" s="361"/>
      <c r="FG197" s="361"/>
      <c r="FH197" s="361"/>
      <c r="FI197" s="361"/>
      <c r="FJ197" s="361"/>
      <c r="FK197" s="361"/>
      <c r="FL197" s="361"/>
      <c r="FM197" s="361"/>
      <c r="FN197" s="361"/>
      <c r="FO197" s="361"/>
      <c r="FP197" s="361"/>
      <c r="FQ197" s="361"/>
      <c r="FR197" s="361"/>
      <c r="FS197" s="361"/>
      <c r="FT197" s="361"/>
      <c r="FU197" s="361"/>
      <c r="FV197" s="361"/>
      <c r="FW197" s="361"/>
      <c r="FX197" s="361"/>
      <c r="FY197" s="361"/>
      <c r="FZ197" s="361"/>
      <c r="GA197" s="361"/>
      <c r="GB197" s="361"/>
      <c r="GC197" s="361"/>
      <c r="GD197" s="361"/>
      <c r="GE197" s="361"/>
      <c r="GF197" s="361"/>
      <c r="GG197" s="361"/>
      <c r="GH197" s="361"/>
      <c r="GI197" s="361"/>
      <c r="GJ197" s="361"/>
      <c r="GK197" s="361"/>
      <c r="GL197" s="361"/>
      <c r="GM197" s="361"/>
      <c r="GN197" s="361"/>
      <c r="GO197" s="361"/>
      <c r="GP197" s="361"/>
      <c r="GQ197" s="361"/>
      <c r="GR197" s="361"/>
      <c r="GS197" s="361"/>
      <c r="GT197" s="361"/>
    </row>
    <row r="198" spans="1:202" x14ac:dyDescent="0.2">
      <c r="A198" s="27" t="str">
        <f t="shared" ca="1" si="9"/>
        <v/>
      </c>
      <c r="B198" s="27" t="str">
        <f t="shared" ca="1" si="9"/>
        <v/>
      </c>
      <c r="C198" s="27" t="str">
        <f t="shared" ca="1" si="9"/>
        <v/>
      </c>
      <c r="D198" s="348"/>
      <c r="E198" s="350" t="s">
        <v>130</v>
      </c>
      <c r="F198" s="351">
        <v>1</v>
      </c>
      <c r="G198" s="352">
        <v>2</v>
      </c>
      <c r="H198" s="352">
        <v>3</v>
      </c>
      <c r="I198" s="352">
        <v>4</v>
      </c>
      <c r="J198" s="353">
        <v>5</v>
      </c>
      <c r="K198" s="351">
        <v>6</v>
      </c>
      <c r="L198" s="352">
        <v>7</v>
      </c>
      <c r="M198" s="352">
        <v>8</v>
      </c>
      <c r="N198" s="352">
        <v>9</v>
      </c>
      <c r="O198" s="353">
        <v>10</v>
      </c>
      <c r="P198" s="351">
        <v>11</v>
      </c>
      <c r="Q198" s="352">
        <v>12</v>
      </c>
      <c r="R198" s="352">
        <v>13</v>
      </c>
      <c r="S198" s="352">
        <v>14</v>
      </c>
      <c r="T198" s="353">
        <v>15</v>
      </c>
      <c r="U198" s="351">
        <v>16</v>
      </c>
      <c r="V198" s="352">
        <v>17</v>
      </c>
      <c r="W198" s="352">
        <v>18</v>
      </c>
      <c r="X198" s="352">
        <v>19</v>
      </c>
      <c r="Y198" s="353">
        <v>20</v>
      </c>
      <c r="Z198" s="351">
        <v>21</v>
      </c>
      <c r="AA198" s="352">
        <v>22</v>
      </c>
      <c r="AB198" s="352">
        <v>23</v>
      </c>
      <c r="AC198" s="352">
        <v>24</v>
      </c>
      <c r="AD198" s="353">
        <v>25</v>
      </c>
      <c r="AE198" s="351">
        <v>26</v>
      </c>
      <c r="AF198" s="352">
        <v>27</v>
      </c>
      <c r="AG198" s="352">
        <v>28</v>
      </c>
      <c r="AH198" s="352">
        <v>29</v>
      </c>
      <c r="AI198" s="353">
        <v>30</v>
      </c>
      <c r="AJ198" s="351">
        <v>31</v>
      </c>
      <c r="AK198" s="352">
        <v>32</v>
      </c>
      <c r="AL198" s="352">
        <v>33</v>
      </c>
      <c r="AM198" s="353">
        <v>34</v>
      </c>
      <c r="AO198" s="351">
        <v>35</v>
      </c>
      <c r="AP198" s="352">
        <v>36</v>
      </c>
      <c r="AQ198" s="352">
        <v>37</v>
      </c>
      <c r="AR198" s="353">
        <v>38</v>
      </c>
      <c r="AT198" s="351">
        <v>39</v>
      </c>
      <c r="AU198" s="352">
        <v>40</v>
      </c>
      <c r="AV198" s="352">
        <v>41</v>
      </c>
      <c r="AW198" s="353">
        <v>42</v>
      </c>
      <c r="EV198" s="361"/>
      <c r="EW198" s="361"/>
      <c r="EX198" s="361"/>
      <c r="EY198" s="361"/>
      <c r="EZ198" s="361"/>
      <c r="FA198" s="361"/>
      <c r="FB198" s="361"/>
      <c r="FC198" s="361"/>
      <c r="FD198" s="361"/>
      <c r="FE198" s="361"/>
      <c r="FF198" s="361"/>
      <c r="FG198" s="361"/>
      <c r="FH198" s="361"/>
      <c r="FI198" s="361"/>
      <c r="FJ198" s="361"/>
      <c r="FK198" s="361"/>
      <c r="FL198" s="361"/>
      <c r="FM198" s="361"/>
      <c r="FN198" s="361"/>
      <c r="FO198" s="361"/>
      <c r="FP198" s="361"/>
      <c r="FQ198" s="361"/>
      <c r="FR198" s="361"/>
      <c r="FS198" s="361"/>
      <c r="FT198" s="361"/>
      <c r="FU198" s="361"/>
      <c r="FV198" s="361"/>
      <c r="FW198" s="361"/>
      <c r="FX198" s="361"/>
      <c r="FY198" s="361"/>
      <c r="FZ198" s="361"/>
      <c r="GA198" s="361"/>
      <c r="GB198" s="361"/>
      <c r="GC198" s="361"/>
      <c r="GD198" s="361"/>
      <c r="GE198" s="361"/>
      <c r="GF198" s="361"/>
      <c r="GG198" s="361"/>
      <c r="GH198" s="361"/>
      <c r="GI198" s="361"/>
      <c r="GJ198" s="361"/>
      <c r="GK198" s="361"/>
      <c r="GL198" s="361"/>
      <c r="GM198" s="361"/>
      <c r="GN198" s="361"/>
      <c r="GO198" s="361"/>
      <c r="GP198" s="361"/>
      <c r="GQ198" s="361"/>
      <c r="GR198" s="361"/>
      <c r="GS198" s="361"/>
      <c r="GT198" s="361"/>
    </row>
    <row r="199" spans="1:202" x14ac:dyDescent="0.2">
      <c r="A199" s="27" t="str">
        <f t="shared" ca="1" si="9"/>
        <v/>
      </c>
      <c r="B199" s="27" t="str">
        <f t="shared" ca="1" si="9"/>
        <v/>
      </c>
      <c r="C199" s="27" t="str">
        <f t="shared" ca="1" si="9"/>
        <v/>
      </c>
      <c r="D199" s="348"/>
      <c r="E199" s="350" t="s">
        <v>157</v>
      </c>
      <c r="F199" s="354">
        <v>15</v>
      </c>
      <c r="G199" s="355">
        <v>31</v>
      </c>
      <c r="H199" s="355">
        <v>36</v>
      </c>
      <c r="I199" s="355">
        <v>3</v>
      </c>
      <c r="J199" s="356">
        <v>29</v>
      </c>
      <c r="K199" s="354">
        <v>30</v>
      </c>
      <c r="L199" s="355">
        <v>6</v>
      </c>
      <c r="M199" s="355">
        <v>32</v>
      </c>
      <c r="N199" s="355">
        <v>37</v>
      </c>
      <c r="O199" s="356">
        <v>4</v>
      </c>
      <c r="P199" s="354">
        <v>23</v>
      </c>
      <c r="Q199" s="355">
        <v>5</v>
      </c>
      <c r="R199" s="355">
        <v>11</v>
      </c>
      <c r="S199" s="355">
        <v>33</v>
      </c>
      <c r="T199" s="356">
        <v>41</v>
      </c>
      <c r="U199" s="354">
        <v>42</v>
      </c>
      <c r="V199" s="355">
        <v>34</v>
      </c>
      <c r="W199" s="355">
        <v>12</v>
      </c>
      <c r="X199" s="355">
        <v>22</v>
      </c>
      <c r="Y199" s="356">
        <v>16</v>
      </c>
      <c r="Z199" s="354">
        <v>18</v>
      </c>
      <c r="AA199" s="355">
        <v>39</v>
      </c>
      <c r="AB199" s="355">
        <v>38</v>
      </c>
      <c r="AC199" s="355">
        <v>28</v>
      </c>
      <c r="AD199" s="356">
        <v>9</v>
      </c>
      <c r="AE199" s="354">
        <v>10</v>
      </c>
      <c r="AF199" s="355">
        <v>35</v>
      </c>
      <c r="AG199" s="355">
        <v>40</v>
      </c>
      <c r="AH199" s="355">
        <v>17</v>
      </c>
      <c r="AI199" s="356">
        <v>24</v>
      </c>
      <c r="AJ199" s="354">
        <v>19</v>
      </c>
      <c r="AK199" s="355">
        <v>1</v>
      </c>
      <c r="AL199" s="355">
        <v>21</v>
      </c>
      <c r="AM199" s="356">
        <v>8</v>
      </c>
      <c r="AO199" s="354">
        <v>27</v>
      </c>
      <c r="AP199" s="355">
        <v>20</v>
      </c>
      <c r="AQ199" s="355">
        <v>2</v>
      </c>
      <c r="AR199" s="356">
        <v>13</v>
      </c>
      <c r="AT199" s="354">
        <v>14</v>
      </c>
      <c r="AU199" s="355">
        <v>25</v>
      </c>
      <c r="AV199" s="355">
        <v>7</v>
      </c>
      <c r="AW199" s="356">
        <v>26</v>
      </c>
      <c r="EV199" s="361"/>
      <c r="EW199" s="361"/>
      <c r="EX199" s="361"/>
      <c r="EY199" s="361"/>
      <c r="EZ199" s="361"/>
      <c r="FA199" s="361"/>
      <c r="FB199" s="361"/>
      <c r="FC199" s="361"/>
      <c r="FD199" s="361"/>
      <c r="FE199" s="361"/>
      <c r="FF199" s="361"/>
      <c r="FG199" s="361"/>
      <c r="FH199" s="361"/>
      <c r="FI199" s="361"/>
      <c r="FJ199" s="361"/>
      <c r="FK199" s="361"/>
      <c r="FL199" s="361"/>
      <c r="FM199" s="361"/>
      <c r="FN199" s="361"/>
      <c r="FO199" s="361"/>
      <c r="FP199" s="361"/>
      <c r="FQ199" s="361"/>
      <c r="FR199" s="361"/>
      <c r="FS199" s="361"/>
      <c r="FT199" s="361"/>
      <c r="FU199" s="361"/>
      <c r="FV199" s="361"/>
      <c r="FW199" s="361"/>
      <c r="FX199" s="361"/>
      <c r="FY199" s="361"/>
      <c r="FZ199" s="361"/>
      <c r="GA199" s="361"/>
      <c r="GB199" s="361"/>
      <c r="GC199" s="361"/>
      <c r="GD199" s="361"/>
      <c r="GE199" s="361"/>
      <c r="GF199" s="361"/>
      <c r="GG199" s="361"/>
      <c r="GH199" s="361"/>
      <c r="GI199" s="361"/>
      <c r="GJ199" s="361"/>
      <c r="GK199" s="361"/>
      <c r="GL199" s="361"/>
      <c r="GM199" s="361"/>
      <c r="GN199" s="361"/>
      <c r="GO199" s="361"/>
      <c r="GP199" s="361"/>
      <c r="GQ199" s="361"/>
      <c r="GR199" s="361"/>
      <c r="GS199" s="361"/>
      <c r="GT199" s="361"/>
    </row>
    <row r="200" spans="1:202" x14ac:dyDescent="0.2">
      <c r="A200" s="27" t="str">
        <f t="shared" ca="1" si="9"/>
        <v/>
      </c>
      <c r="B200" s="27" t="str">
        <f t="shared" ca="1" si="9"/>
        <v/>
      </c>
      <c r="C200" s="27" t="str">
        <f t="shared" ca="1" si="9"/>
        <v/>
      </c>
      <c r="D200" s="348"/>
      <c r="E200" s="350" t="s">
        <v>159</v>
      </c>
      <c r="F200" s="357">
        <v>25</v>
      </c>
      <c r="G200" s="358">
        <v>41</v>
      </c>
      <c r="H200" s="358">
        <v>35</v>
      </c>
      <c r="I200" s="358">
        <v>12</v>
      </c>
      <c r="J200" s="359">
        <v>8</v>
      </c>
      <c r="K200" s="357">
        <v>5</v>
      </c>
      <c r="L200" s="358">
        <v>30</v>
      </c>
      <c r="M200" s="358">
        <v>31</v>
      </c>
      <c r="N200" s="358">
        <v>40</v>
      </c>
      <c r="O200" s="359">
        <v>13</v>
      </c>
      <c r="P200" s="357">
        <v>34</v>
      </c>
      <c r="Q200" s="358">
        <v>21</v>
      </c>
      <c r="R200" s="358">
        <v>20</v>
      </c>
      <c r="S200" s="358">
        <v>36</v>
      </c>
      <c r="T200" s="359">
        <v>26</v>
      </c>
      <c r="U200" s="357">
        <v>32</v>
      </c>
      <c r="V200" s="358">
        <v>42</v>
      </c>
      <c r="W200" s="358">
        <v>14</v>
      </c>
      <c r="X200" s="358">
        <v>1</v>
      </c>
      <c r="Y200" s="359">
        <v>18</v>
      </c>
      <c r="Z200" s="357">
        <v>38</v>
      </c>
      <c r="AA200" s="358">
        <v>19</v>
      </c>
      <c r="AB200" s="358">
        <v>6</v>
      </c>
      <c r="AC200" s="358">
        <v>2</v>
      </c>
      <c r="AD200" s="359">
        <v>33</v>
      </c>
      <c r="AE200" s="357">
        <v>24</v>
      </c>
      <c r="AF200" s="358">
        <v>37</v>
      </c>
      <c r="AG200" s="358">
        <v>39</v>
      </c>
      <c r="AH200" s="358">
        <v>7</v>
      </c>
      <c r="AI200" s="359">
        <v>27</v>
      </c>
      <c r="AJ200" s="357">
        <v>3</v>
      </c>
      <c r="AK200" s="358">
        <v>16</v>
      </c>
      <c r="AL200" s="358">
        <v>10</v>
      </c>
      <c r="AM200" s="359">
        <v>23</v>
      </c>
      <c r="AO200" s="357">
        <v>4</v>
      </c>
      <c r="AP200" s="358">
        <v>28</v>
      </c>
      <c r="AQ200" s="358">
        <v>17</v>
      </c>
      <c r="AR200" s="359">
        <v>15</v>
      </c>
      <c r="AT200" s="357">
        <v>29</v>
      </c>
      <c r="AU200" s="358">
        <v>9</v>
      </c>
      <c r="AV200" s="358">
        <v>22</v>
      </c>
      <c r="AW200" s="359">
        <v>11</v>
      </c>
      <c r="EV200" s="361"/>
      <c r="EW200" s="361"/>
      <c r="EX200" s="361"/>
      <c r="EY200" s="361"/>
      <c r="EZ200" s="361"/>
      <c r="FA200" s="361"/>
      <c r="FB200" s="361"/>
      <c r="FC200" s="361"/>
      <c r="FD200" s="361"/>
      <c r="FE200" s="361"/>
      <c r="FF200" s="361"/>
      <c r="FG200" s="361"/>
      <c r="FH200" s="361"/>
      <c r="FI200" s="361"/>
      <c r="FJ200" s="361"/>
      <c r="FK200" s="361"/>
      <c r="FL200" s="361"/>
      <c r="FM200" s="361"/>
      <c r="FN200" s="361"/>
      <c r="FO200" s="361"/>
      <c r="FP200" s="361"/>
      <c r="FQ200" s="361"/>
      <c r="FR200" s="361"/>
      <c r="FS200" s="361"/>
      <c r="FT200" s="361"/>
      <c r="FU200" s="361"/>
      <c r="FV200" s="361"/>
      <c r="FW200" s="361"/>
      <c r="FX200" s="361"/>
      <c r="FY200" s="361"/>
      <c r="FZ200" s="361"/>
      <c r="GA200" s="361"/>
      <c r="GB200" s="361"/>
      <c r="GC200" s="361"/>
      <c r="GD200" s="361"/>
      <c r="GE200" s="361"/>
      <c r="GF200" s="361"/>
      <c r="GG200" s="361"/>
      <c r="GH200" s="361"/>
      <c r="GI200" s="361"/>
      <c r="GJ200" s="361"/>
      <c r="GK200" s="361"/>
      <c r="GL200" s="361"/>
      <c r="GM200" s="361"/>
      <c r="GN200" s="361"/>
      <c r="GO200" s="361"/>
      <c r="GP200" s="361"/>
      <c r="GQ200" s="361"/>
      <c r="GR200" s="361"/>
      <c r="GS200" s="361"/>
      <c r="GT200" s="361"/>
    </row>
    <row r="201" spans="1:202" x14ac:dyDescent="0.2">
      <c r="A201" s="27" t="str">
        <f t="shared" ca="1" si="9"/>
        <v/>
      </c>
      <c r="B201" s="27" t="str">
        <f t="shared" ca="1" si="9"/>
        <v/>
      </c>
      <c r="C201" s="27" t="str">
        <f t="shared" ca="1" si="9"/>
        <v/>
      </c>
      <c r="D201" s="348"/>
      <c r="E201" s="360"/>
      <c r="EV201" s="361"/>
      <c r="EW201" s="361"/>
      <c r="EX201" s="361"/>
      <c r="EY201" s="361"/>
      <c r="EZ201" s="361"/>
      <c r="FA201" s="361"/>
      <c r="FB201" s="361"/>
      <c r="FC201" s="361"/>
      <c r="FD201" s="361"/>
      <c r="FE201" s="361"/>
      <c r="FF201" s="361"/>
      <c r="FG201" s="361"/>
      <c r="FH201" s="361"/>
      <c r="FI201" s="361"/>
      <c r="FJ201" s="361"/>
      <c r="FK201" s="361"/>
      <c r="FL201" s="361"/>
      <c r="FM201" s="361"/>
      <c r="FN201" s="361"/>
      <c r="FO201" s="361"/>
      <c r="FP201" s="361"/>
      <c r="FQ201" s="361"/>
      <c r="FR201" s="361"/>
      <c r="FS201" s="361"/>
      <c r="FT201" s="361"/>
      <c r="FU201" s="361"/>
      <c r="FV201" s="361"/>
      <c r="FW201" s="361"/>
      <c r="FX201" s="361"/>
      <c r="FY201" s="361"/>
      <c r="FZ201" s="361"/>
      <c r="GA201" s="361"/>
      <c r="GB201" s="361"/>
      <c r="GC201" s="361"/>
      <c r="GD201" s="361"/>
      <c r="GE201" s="361"/>
      <c r="GF201" s="361"/>
      <c r="GG201" s="361"/>
      <c r="GH201" s="361"/>
      <c r="GI201" s="361"/>
      <c r="GJ201" s="361"/>
      <c r="GK201" s="361"/>
      <c r="GL201" s="361"/>
      <c r="GM201" s="361"/>
      <c r="GN201" s="361"/>
      <c r="GO201" s="361"/>
      <c r="GP201" s="361"/>
      <c r="GQ201" s="361"/>
      <c r="GR201" s="361"/>
      <c r="GS201" s="361"/>
      <c r="GT201" s="361"/>
    </row>
    <row r="202" spans="1:202" x14ac:dyDescent="0.2">
      <c r="A202" s="27" t="str">
        <f t="shared" ca="1" si="9"/>
        <v/>
      </c>
      <c r="B202" s="27" t="str">
        <f t="shared" ca="1" si="9"/>
        <v/>
      </c>
      <c r="C202" s="27" t="str">
        <f t="shared" ca="1" si="9"/>
        <v/>
      </c>
      <c r="D202" s="348">
        <f>$D197+1</f>
        <v>43</v>
      </c>
      <c r="E202" s="349" t="s">
        <v>180</v>
      </c>
      <c r="EV202" s="361"/>
      <c r="EW202" s="361"/>
      <c r="EX202" s="361"/>
      <c r="EY202" s="361"/>
      <c r="EZ202" s="361"/>
      <c r="FA202" s="361"/>
      <c r="FB202" s="361"/>
      <c r="FC202" s="361"/>
      <c r="FD202" s="361"/>
      <c r="FE202" s="361"/>
      <c r="FF202" s="361"/>
      <c r="FG202" s="361"/>
      <c r="FH202" s="361"/>
      <c r="FI202" s="361"/>
      <c r="FJ202" s="361"/>
      <c r="FK202" s="361"/>
      <c r="FL202" s="361"/>
      <c r="FM202" s="361"/>
      <c r="FN202" s="361"/>
      <c r="FO202" s="361"/>
      <c r="FP202" s="361"/>
      <c r="FQ202" s="361"/>
      <c r="FR202" s="361"/>
      <c r="FS202" s="361"/>
      <c r="FT202" s="361"/>
      <c r="FU202" s="361"/>
      <c r="FV202" s="361"/>
      <c r="FW202" s="361"/>
      <c r="FX202" s="361"/>
      <c r="FY202" s="361"/>
      <c r="FZ202" s="361"/>
      <c r="GA202" s="361"/>
      <c r="GB202" s="361"/>
      <c r="GC202" s="361"/>
      <c r="GD202" s="361"/>
      <c r="GE202" s="361"/>
      <c r="GF202" s="361"/>
      <c r="GG202" s="361"/>
      <c r="GH202" s="361"/>
      <c r="GI202" s="361"/>
      <c r="GJ202" s="361"/>
      <c r="GK202" s="361"/>
      <c r="GL202" s="361"/>
      <c r="GM202" s="361"/>
      <c r="GN202" s="361"/>
      <c r="GO202" s="361"/>
      <c r="GP202" s="361"/>
      <c r="GQ202" s="361"/>
      <c r="GR202" s="361"/>
      <c r="GS202" s="361"/>
      <c r="GT202" s="361"/>
    </row>
    <row r="203" spans="1:202" x14ac:dyDescent="0.2">
      <c r="A203" s="27" t="str">
        <f t="shared" ca="1" si="9"/>
        <v/>
      </c>
      <c r="B203" s="27" t="str">
        <f t="shared" ca="1" si="9"/>
        <v/>
      </c>
      <c r="C203" s="27" t="str">
        <f t="shared" ca="1" si="9"/>
        <v/>
      </c>
      <c r="D203" s="348"/>
      <c r="E203" s="350" t="s">
        <v>130</v>
      </c>
      <c r="F203" s="351">
        <v>1</v>
      </c>
      <c r="G203" s="352">
        <v>2</v>
      </c>
      <c r="H203" s="352">
        <v>3</v>
      </c>
      <c r="I203" s="352">
        <v>4</v>
      </c>
      <c r="J203" s="353">
        <v>5</v>
      </c>
      <c r="K203" s="351">
        <v>6</v>
      </c>
      <c r="L203" s="352">
        <v>7</v>
      </c>
      <c r="M203" s="352">
        <v>8</v>
      </c>
      <c r="N203" s="352">
        <v>9</v>
      </c>
      <c r="O203" s="353">
        <v>10</v>
      </c>
      <c r="P203" s="351">
        <v>11</v>
      </c>
      <c r="Q203" s="352">
        <v>12</v>
      </c>
      <c r="R203" s="352">
        <v>13</v>
      </c>
      <c r="S203" s="352">
        <v>14</v>
      </c>
      <c r="T203" s="353">
        <v>15</v>
      </c>
      <c r="U203" s="351">
        <v>16</v>
      </c>
      <c r="V203" s="352">
        <v>17</v>
      </c>
      <c r="W203" s="352">
        <v>18</v>
      </c>
      <c r="X203" s="352">
        <v>19</v>
      </c>
      <c r="Y203" s="353">
        <v>20</v>
      </c>
      <c r="Z203" s="351">
        <v>21</v>
      </c>
      <c r="AA203" s="352">
        <v>22</v>
      </c>
      <c r="AB203" s="352">
        <v>23</v>
      </c>
      <c r="AC203" s="352">
        <v>24</v>
      </c>
      <c r="AD203" s="353">
        <v>25</v>
      </c>
      <c r="AE203" s="351">
        <v>26</v>
      </c>
      <c r="AF203" s="352">
        <v>27</v>
      </c>
      <c r="AG203" s="352">
        <v>28</v>
      </c>
      <c r="AH203" s="352">
        <v>29</v>
      </c>
      <c r="AI203" s="353">
        <v>30</v>
      </c>
      <c r="AJ203" s="351">
        <v>31</v>
      </c>
      <c r="AK203" s="352">
        <v>32</v>
      </c>
      <c r="AL203" s="352">
        <v>33</v>
      </c>
      <c r="AM203" s="352">
        <v>34</v>
      </c>
      <c r="AN203" s="353">
        <v>35</v>
      </c>
      <c r="AO203" s="351">
        <v>36</v>
      </c>
      <c r="AP203" s="352">
        <v>37</v>
      </c>
      <c r="AQ203" s="352">
        <v>38</v>
      </c>
      <c r="AR203" s="353">
        <v>39</v>
      </c>
      <c r="AT203" s="351">
        <v>40</v>
      </c>
      <c r="AU203" s="352">
        <v>41</v>
      </c>
      <c r="AV203" s="352">
        <v>42</v>
      </c>
      <c r="AW203" s="353">
        <v>43</v>
      </c>
      <c r="EV203" s="361"/>
      <c r="EW203" s="361"/>
      <c r="EX203" s="361"/>
      <c r="EY203" s="361"/>
      <c r="EZ203" s="361"/>
      <c r="FA203" s="361"/>
      <c r="FB203" s="361"/>
      <c r="FC203" s="361"/>
      <c r="FD203" s="361"/>
      <c r="FE203" s="361"/>
      <c r="FF203" s="361"/>
      <c r="FG203" s="361"/>
      <c r="FH203" s="361"/>
      <c r="FI203" s="361"/>
      <c r="FJ203" s="361"/>
      <c r="FK203" s="361"/>
      <c r="FL203" s="361"/>
      <c r="FM203" s="361"/>
      <c r="FN203" s="361"/>
      <c r="FO203" s="361"/>
      <c r="FP203" s="361"/>
      <c r="FQ203" s="361"/>
      <c r="FR203" s="361"/>
      <c r="FS203" s="361"/>
      <c r="FT203" s="361"/>
      <c r="FU203" s="361"/>
      <c r="FV203" s="361"/>
      <c r="FW203" s="361"/>
      <c r="FX203" s="361"/>
      <c r="FY203" s="361"/>
      <c r="FZ203" s="361"/>
      <c r="GA203" s="361"/>
      <c r="GB203" s="361"/>
      <c r="GC203" s="361"/>
      <c r="GD203" s="361"/>
      <c r="GE203" s="361"/>
      <c r="GF203" s="361"/>
      <c r="GG203" s="361"/>
      <c r="GH203" s="361"/>
      <c r="GI203" s="361"/>
      <c r="GJ203" s="361"/>
      <c r="GK203" s="361"/>
      <c r="GL203" s="361"/>
      <c r="GM203" s="361"/>
      <c r="GN203" s="361"/>
      <c r="GO203" s="361"/>
      <c r="GP203" s="361"/>
      <c r="GQ203" s="361"/>
      <c r="GR203" s="361"/>
      <c r="GS203" s="361"/>
      <c r="GT203" s="361"/>
    </row>
    <row r="204" spans="1:202" x14ac:dyDescent="0.2">
      <c r="A204" s="27" t="str">
        <f t="shared" ca="1" si="9"/>
        <v/>
      </c>
      <c r="B204" s="27" t="str">
        <f t="shared" ca="1" si="9"/>
        <v/>
      </c>
      <c r="C204" s="27" t="str">
        <f t="shared" ca="1" si="9"/>
        <v/>
      </c>
      <c r="D204" s="348"/>
      <c r="E204" s="350" t="s">
        <v>157</v>
      </c>
      <c r="F204" s="354">
        <v>30</v>
      </c>
      <c r="G204" s="355">
        <v>1</v>
      </c>
      <c r="H204" s="355">
        <v>41</v>
      </c>
      <c r="I204" s="355">
        <v>37</v>
      </c>
      <c r="J204" s="356">
        <v>34</v>
      </c>
      <c r="K204" s="354">
        <v>35</v>
      </c>
      <c r="L204" s="355">
        <v>6</v>
      </c>
      <c r="M204" s="355">
        <v>2</v>
      </c>
      <c r="N204" s="355">
        <v>42</v>
      </c>
      <c r="O204" s="356">
        <v>38</v>
      </c>
      <c r="P204" s="354">
        <v>39</v>
      </c>
      <c r="Q204" s="355">
        <v>11</v>
      </c>
      <c r="R204" s="355">
        <v>7</v>
      </c>
      <c r="S204" s="355">
        <v>3</v>
      </c>
      <c r="T204" s="356">
        <v>43</v>
      </c>
      <c r="U204" s="354">
        <v>25</v>
      </c>
      <c r="V204" s="355">
        <v>40</v>
      </c>
      <c r="W204" s="355">
        <v>36</v>
      </c>
      <c r="X204" s="355">
        <v>33</v>
      </c>
      <c r="Y204" s="356">
        <v>29</v>
      </c>
      <c r="Z204" s="354">
        <v>5</v>
      </c>
      <c r="AA204" s="355">
        <v>21</v>
      </c>
      <c r="AB204" s="355">
        <v>17</v>
      </c>
      <c r="AC204" s="355">
        <v>13</v>
      </c>
      <c r="AD204" s="356">
        <v>9</v>
      </c>
      <c r="AE204" s="354">
        <v>10</v>
      </c>
      <c r="AF204" s="355">
        <v>26</v>
      </c>
      <c r="AG204" s="355">
        <v>22</v>
      </c>
      <c r="AH204" s="355">
        <v>18</v>
      </c>
      <c r="AI204" s="356">
        <v>14</v>
      </c>
      <c r="AJ204" s="354">
        <v>15</v>
      </c>
      <c r="AK204" s="355">
        <v>31</v>
      </c>
      <c r="AL204" s="355">
        <v>27</v>
      </c>
      <c r="AM204" s="355">
        <v>23</v>
      </c>
      <c r="AN204" s="356">
        <v>19</v>
      </c>
      <c r="AO204" s="354">
        <v>20</v>
      </c>
      <c r="AP204" s="355">
        <v>24</v>
      </c>
      <c r="AQ204" s="355">
        <v>32</v>
      </c>
      <c r="AR204" s="356">
        <v>28</v>
      </c>
      <c r="AT204" s="354">
        <v>12</v>
      </c>
      <c r="AU204" s="355">
        <v>16</v>
      </c>
      <c r="AV204" s="355">
        <v>4</v>
      </c>
      <c r="AW204" s="356">
        <v>8</v>
      </c>
      <c r="EV204" s="361"/>
      <c r="EW204" s="361"/>
      <c r="EX204" s="361"/>
      <c r="EY204" s="361"/>
      <c r="EZ204" s="361"/>
      <c r="FA204" s="361"/>
      <c r="FB204" s="361"/>
      <c r="FC204" s="361"/>
      <c r="FD204" s="361"/>
      <c r="FE204" s="361"/>
      <c r="FF204" s="361"/>
      <c r="FG204" s="361"/>
      <c r="FH204" s="361"/>
      <c r="FI204" s="361"/>
      <c r="FJ204" s="361"/>
      <c r="FK204" s="361"/>
      <c r="FL204" s="361"/>
      <c r="FM204" s="361"/>
      <c r="FN204" s="361"/>
      <c r="FO204" s="361"/>
      <c r="FP204" s="361"/>
      <c r="FQ204" s="361"/>
      <c r="FR204" s="361"/>
      <c r="FS204" s="361"/>
      <c r="FT204" s="361"/>
      <c r="FU204" s="361"/>
      <c r="FV204" s="361"/>
      <c r="FW204" s="361"/>
      <c r="FX204" s="361"/>
      <c r="FY204" s="361"/>
      <c r="FZ204" s="361"/>
      <c r="GA204" s="361"/>
      <c r="GB204" s="361"/>
      <c r="GC204" s="361"/>
      <c r="GD204" s="361"/>
      <c r="GE204" s="361"/>
      <c r="GF204" s="361"/>
      <c r="GG204" s="361"/>
      <c r="GH204" s="361"/>
      <c r="GI204" s="361"/>
      <c r="GJ204" s="361"/>
      <c r="GK204" s="361"/>
      <c r="GL204" s="361"/>
      <c r="GM204" s="361"/>
      <c r="GN204" s="361"/>
      <c r="GO204" s="361"/>
      <c r="GP204" s="361"/>
      <c r="GQ204" s="361"/>
      <c r="GR204" s="361"/>
      <c r="GS204" s="361"/>
      <c r="GT204" s="361"/>
    </row>
    <row r="205" spans="1:202" x14ac:dyDescent="0.2">
      <c r="A205" s="27" t="str">
        <f t="shared" ca="1" si="9"/>
        <v/>
      </c>
      <c r="B205" s="27" t="str">
        <f t="shared" ca="1" si="9"/>
        <v/>
      </c>
      <c r="C205" s="27" t="str">
        <f t="shared" ca="1" si="9"/>
        <v/>
      </c>
      <c r="D205" s="348"/>
      <c r="E205" s="350" t="s">
        <v>159</v>
      </c>
      <c r="F205" s="357">
        <v>14</v>
      </c>
      <c r="G205" s="358">
        <v>30</v>
      </c>
      <c r="H205" s="358">
        <v>40</v>
      </c>
      <c r="I205" s="358">
        <v>32</v>
      </c>
      <c r="J205" s="359">
        <v>23</v>
      </c>
      <c r="K205" s="357">
        <v>19</v>
      </c>
      <c r="L205" s="358">
        <v>35</v>
      </c>
      <c r="M205" s="358">
        <v>1</v>
      </c>
      <c r="N205" s="358">
        <v>36</v>
      </c>
      <c r="O205" s="359">
        <v>28</v>
      </c>
      <c r="P205" s="357">
        <v>24</v>
      </c>
      <c r="Q205" s="358">
        <v>39</v>
      </c>
      <c r="R205" s="358">
        <v>6</v>
      </c>
      <c r="S205" s="358">
        <v>41</v>
      </c>
      <c r="T205" s="359">
        <v>33</v>
      </c>
      <c r="U205" s="357">
        <v>4</v>
      </c>
      <c r="V205" s="358">
        <v>20</v>
      </c>
      <c r="W205" s="358">
        <v>31</v>
      </c>
      <c r="X205" s="358">
        <v>22</v>
      </c>
      <c r="Y205" s="359">
        <v>13</v>
      </c>
      <c r="Z205" s="357">
        <v>34</v>
      </c>
      <c r="AA205" s="358">
        <v>5</v>
      </c>
      <c r="AB205" s="358">
        <v>16</v>
      </c>
      <c r="AC205" s="358">
        <v>7</v>
      </c>
      <c r="AD205" s="359">
        <v>42</v>
      </c>
      <c r="AE205" s="357">
        <v>38</v>
      </c>
      <c r="AF205" s="358">
        <v>10</v>
      </c>
      <c r="AG205" s="358">
        <v>21</v>
      </c>
      <c r="AH205" s="358">
        <v>12</v>
      </c>
      <c r="AI205" s="359">
        <v>3</v>
      </c>
      <c r="AJ205" s="357">
        <v>37</v>
      </c>
      <c r="AK205" s="358">
        <v>43</v>
      </c>
      <c r="AL205" s="358">
        <v>26</v>
      </c>
      <c r="AM205" s="358">
        <v>15</v>
      </c>
      <c r="AN205" s="359">
        <v>8</v>
      </c>
      <c r="AO205" s="357">
        <v>9</v>
      </c>
      <c r="AP205" s="358">
        <v>18</v>
      </c>
      <c r="AQ205" s="358">
        <v>25</v>
      </c>
      <c r="AR205" s="359">
        <v>27</v>
      </c>
      <c r="AT205" s="357">
        <v>17</v>
      </c>
      <c r="AU205" s="358">
        <v>29</v>
      </c>
      <c r="AV205" s="358">
        <v>11</v>
      </c>
      <c r="AW205" s="359">
        <v>2</v>
      </c>
      <c r="EV205" s="361"/>
      <c r="EW205" s="361"/>
      <c r="EX205" s="361"/>
      <c r="EY205" s="361"/>
      <c r="EZ205" s="361"/>
      <c r="FA205" s="361"/>
      <c r="FB205" s="361"/>
      <c r="FC205" s="361"/>
      <c r="FD205" s="361"/>
      <c r="FE205" s="361"/>
      <c r="FF205" s="361"/>
      <c r="FG205" s="361"/>
      <c r="FH205" s="361"/>
      <c r="FI205" s="361"/>
      <c r="FJ205" s="361"/>
      <c r="FK205" s="361"/>
      <c r="FL205" s="361"/>
      <c r="FM205" s="361"/>
      <c r="FN205" s="361"/>
      <c r="FO205" s="361"/>
      <c r="FP205" s="361"/>
      <c r="FQ205" s="361"/>
      <c r="FR205" s="361"/>
      <c r="FS205" s="361"/>
      <c r="FT205" s="361"/>
      <c r="FU205" s="361"/>
      <c r="FV205" s="361"/>
      <c r="FW205" s="361"/>
      <c r="FX205" s="361"/>
      <c r="FY205" s="361"/>
      <c r="FZ205" s="361"/>
      <c r="GA205" s="361"/>
      <c r="GB205" s="361"/>
      <c r="GC205" s="361"/>
      <c r="GD205" s="361"/>
      <c r="GE205" s="361"/>
      <c r="GF205" s="361"/>
      <c r="GG205" s="361"/>
      <c r="GH205" s="361"/>
      <c r="GI205" s="361"/>
      <c r="GJ205" s="361"/>
      <c r="GK205" s="361"/>
      <c r="GL205" s="361"/>
      <c r="GM205" s="361"/>
      <c r="GN205" s="361"/>
      <c r="GO205" s="361"/>
      <c r="GP205" s="361"/>
      <c r="GQ205" s="361"/>
      <c r="GR205" s="361"/>
      <c r="GS205" s="361"/>
      <c r="GT205" s="361"/>
    </row>
    <row r="206" spans="1:202" x14ac:dyDescent="0.2">
      <c r="A206" s="27" t="str">
        <f t="shared" ca="1" si="9"/>
        <v/>
      </c>
      <c r="B206" s="27" t="str">
        <f t="shared" ca="1" si="9"/>
        <v/>
      </c>
      <c r="C206" s="27" t="str">
        <f t="shared" ca="1" si="9"/>
        <v/>
      </c>
      <c r="D206" s="348"/>
      <c r="E206" s="360"/>
      <c r="EV206" s="361"/>
      <c r="EW206" s="361"/>
      <c r="EX206" s="361"/>
      <c r="EY206" s="361"/>
      <c r="EZ206" s="361"/>
      <c r="FA206" s="361"/>
      <c r="FB206" s="361"/>
      <c r="FC206" s="361"/>
      <c r="FD206" s="361"/>
      <c r="FE206" s="361"/>
      <c r="FF206" s="361"/>
      <c r="FG206" s="361"/>
      <c r="FH206" s="361"/>
      <c r="FI206" s="361"/>
      <c r="FJ206" s="361"/>
      <c r="FK206" s="361"/>
      <c r="FL206" s="361"/>
      <c r="FM206" s="361"/>
      <c r="FN206" s="361"/>
      <c r="FO206" s="361"/>
      <c r="FP206" s="361"/>
      <c r="FQ206" s="361"/>
      <c r="FR206" s="361"/>
      <c r="FS206" s="361"/>
      <c r="FT206" s="361"/>
      <c r="FU206" s="361"/>
      <c r="FV206" s="361"/>
      <c r="FW206" s="361"/>
      <c r="FX206" s="361"/>
      <c r="FY206" s="361"/>
      <c r="FZ206" s="361"/>
      <c r="GA206" s="361"/>
      <c r="GB206" s="361"/>
      <c r="GC206" s="361"/>
      <c r="GD206" s="361"/>
      <c r="GE206" s="361"/>
      <c r="GF206" s="361"/>
      <c r="GG206" s="361"/>
      <c r="GH206" s="361"/>
      <c r="GI206" s="361"/>
      <c r="GJ206" s="361"/>
      <c r="GK206" s="361"/>
      <c r="GL206" s="361"/>
      <c r="GM206" s="361"/>
      <c r="GN206" s="361"/>
      <c r="GO206" s="361"/>
      <c r="GP206" s="361"/>
      <c r="GQ206" s="361"/>
      <c r="GR206" s="361"/>
      <c r="GS206" s="361"/>
      <c r="GT206" s="361"/>
    </row>
    <row r="207" spans="1:202" x14ac:dyDescent="0.2">
      <c r="A207" s="27" t="str">
        <f t="shared" ref="A207:C226" ca="1" si="10">IF(INDIRECT(ADDRESS(A$6,ROW()-ROW(A$6)-1+COLUMN($F$8)))&gt;0,INDIRECT(ADDRESS(A$6,ROW()-ROW(A$6)-1+COLUMN($F$8))),"")</f>
        <v/>
      </c>
      <c r="B207" s="27" t="str">
        <f t="shared" ca="1" si="10"/>
        <v/>
      </c>
      <c r="C207" s="27" t="str">
        <f t="shared" ca="1" si="10"/>
        <v/>
      </c>
      <c r="D207" s="348">
        <f>$D202+1</f>
        <v>44</v>
      </c>
      <c r="E207" s="349" t="s">
        <v>180</v>
      </c>
      <c r="EV207" s="361"/>
      <c r="EW207" s="361"/>
      <c r="EX207" s="361"/>
      <c r="EY207" s="361"/>
      <c r="EZ207" s="361"/>
      <c r="FA207" s="361"/>
      <c r="FB207" s="361"/>
      <c r="FC207" s="361"/>
      <c r="FD207" s="361"/>
      <c r="FE207" s="361"/>
      <c r="FF207" s="361"/>
      <c r="FG207" s="361"/>
      <c r="FH207" s="361"/>
      <c r="FI207" s="361"/>
      <c r="FJ207" s="361"/>
      <c r="FK207" s="361"/>
      <c r="FL207" s="361"/>
      <c r="FM207" s="361"/>
      <c r="FN207" s="361"/>
      <c r="FO207" s="361"/>
      <c r="FP207" s="361"/>
      <c r="FQ207" s="361"/>
      <c r="FR207" s="361"/>
      <c r="FS207" s="361"/>
      <c r="FT207" s="361"/>
      <c r="FU207" s="361"/>
      <c r="FV207" s="361"/>
      <c r="FW207" s="361"/>
      <c r="FX207" s="361"/>
      <c r="FY207" s="361"/>
      <c r="FZ207" s="361"/>
      <c r="GA207" s="361"/>
      <c r="GB207" s="361"/>
      <c r="GC207" s="361"/>
      <c r="GD207" s="361"/>
      <c r="GE207" s="361"/>
      <c r="GF207" s="361"/>
      <c r="GG207" s="361"/>
      <c r="GH207" s="361"/>
      <c r="GI207" s="361"/>
      <c r="GJ207" s="361"/>
      <c r="GK207" s="361"/>
      <c r="GL207" s="361"/>
      <c r="GM207" s="361"/>
      <c r="GN207" s="361"/>
      <c r="GO207" s="361"/>
      <c r="GP207" s="361"/>
      <c r="GQ207" s="361"/>
      <c r="GR207" s="361"/>
      <c r="GS207" s="361"/>
      <c r="GT207" s="361"/>
    </row>
    <row r="208" spans="1:202" x14ac:dyDescent="0.2">
      <c r="A208" s="27" t="str">
        <f t="shared" ca="1" si="10"/>
        <v/>
      </c>
      <c r="B208" s="27" t="str">
        <f t="shared" ca="1" si="10"/>
        <v/>
      </c>
      <c r="C208" s="27" t="str">
        <f t="shared" ca="1" si="10"/>
        <v/>
      </c>
      <c r="D208" s="348"/>
      <c r="E208" s="350" t="s">
        <v>130</v>
      </c>
      <c r="F208" s="351">
        <v>1</v>
      </c>
      <c r="G208" s="352">
        <v>2</v>
      </c>
      <c r="H208" s="352">
        <v>3</v>
      </c>
      <c r="I208" s="352">
        <v>4</v>
      </c>
      <c r="J208" s="353">
        <v>5</v>
      </c>
      <c r="K208" s="351">
        <v>6</v>
      </c>
      <c r="L208" s="352">
        <v>7</v>
      </c>
      <c r="M208" s="352">
        <v>8</v>
      </c>
      <c r="N208" s="352">
        <v>9</v>
      </c>
      <c r="O208" s="353">
        <v>10</v>
      </c>
      <c r="P208" s="351">
        <v>11</v>
      </c>
      <c r="Q208" s="352">
        <v>12</v>
      </c>
      <c r="R208" s="352">
        <v>13</v>
      </c>
      <c r="S208" s="352">
        <v>14</v>
      </c>
      <c r="T208" s="353">
        <v>15</v>
      </c>
      <c r="U208" s="351">
        <v>16</v>
      </c>
      <c r="V208" s="352">
        <v>17</v>
      </c>
      <c r="W208" s="352">
        <v>18</v>
      </c>
      <c r="X208" s="352">
        <v>19</v>
      </c>
      <c r="Y208" s="353">
        <v>20</v>
      </c>
      <c r="Z208" s="351">
        <v>21</v>
      </c>
      <c r="AA208" s="352">
        <v>22</v>
      </c>
      <c r="AB208" s="352">
        <v>23</v>
      </c>
      <c r="AC208" s="352">
        <v>24</v>
      </c>
      <c r="AD208" s="353">
        <v>25</v>
      </c>
      <c r="AE208" s="351">
        <v>26</v>
      </c>
      <c r="AF208" s="352">
        <v>27</v>
      </c>
      <c r="AG208" s="352">
        <v>28</v>
      </c>
      <c r="AH208" s="352">
        <v>29</v>
      </c>
      <c r="AI208" s="353">
        <v>30</v>
      </c>
      <c r="AJ208" s="351">
        <v>31</v>
      </c>
      <c r="AK208" s="352">
        <v>32</v>
      </c>
      <c r="AL208" s="352">
        <v>33</v>
      </c>
      <c r="AM208" s="352">
        <v>34</v>
      </c>
      <c r="AN208" s="353">
        <v>35</v>
      </c>
      <c r="AO208" s="351">
        <v>36</v>
      </c>
      <c r="AP208" s="352">
        <v>37</v>
      </c>
      <c r="AQ208" s="352">
        <v>38</v>
      </c>
      <c r="AR208" s="352">
        <v>39</v>
      </c>
      <c r="AS208" s="353">
        <v>40</v>
      </c>
      <c r="AT208" s="351">
        <v>41</v>
      </c>
      <c r="AU208" s="352">
        <v>42</v>
      </c>
      <c r="AV208" s="352">
        <v>43</v>
      </c>
      <c r="AW208" s="353">
        <v>44</v>
      </c>
      <c r="EV208" s="361"/>
      <c r="EW208" s="361"/>
      <c r="EX208" s="361"/>
      <c r="EY208" s="361"/>
      <c r="EZ208" s="361"/>
      <c r="FA208" s="361"/>
      <c r="FB208" s="361"/>
      <c r="FC208" s="361"/>
      <c r="FD208" s="361"/>
      <c r="FE208" s="361"/>
      <c r="FF208" s="361"/>
      <c r="FG208" s="361"/>
      <c r="FH208" s="361"/>
      <c r="FI208" s="361"/>
      <c r="FJ208" s="361"/>
      <c r="FK208" s="361"/>
      <c r="FL208" s="361"/>
      <c r="FM208" s="361"/>
      <c r="FN208" s="361"/>
      <c r="FO208" s="361"/>
      <c r="FP208" s="361"/>
      <c r="FQ208" s="361"/>
      <c r="FR208" s="361"/>
      <c r="FS208" s="361"/>
      <c r="FT208" s="361"/>
      <c r="FU208" s="361"/>
      <c r="FV208" s="361"/>
      <c r="FW208" s="361"/>
      <c r="FX208" s="361"/>
      <c r="FY208" s="361"/>
      <c r="FZ208" s="361"/>
      <c r="GA208" s="361"/>
      <c r="GB208" s="361"/>
      <c r="GC208" s="361"/>
      <c r="GD208" s="361"/>
      <c r="GE208" s="361"/>
      <c r="GF208" s="361"/>
      <c r="GG208" s="361"/>
      <c r="GH208" s="361"/>
      <c r="GI208" s="361"/>
      <c r="GJ208" s="361"/>
      <c r="GK208" s="361"/>
      <c r="GL208" s="361"/>
      <c r="GM208" s="361"/>
      <c r="GN208" s="361"/>
      <c r="GO208" s="361"/>
      <c r="GP208" s="361"/>
      <c r="GQ208" s="361"/>
      <c r="GR208" s="361"/>
      <c r="GS208" s="361"/>
      <c r="GT208" s="361"/>
    </row>
    <row r="209" spans="1:202" x14ac:dyDescent="0.2">
      <c r="A209" s="27" t="str">
        <f t="shared" ca="1" si="10"/>
        <v/>
      </c>
      <c r="B209" s="27" t="str">
        <f t="shared" ca="1" si="10"/>
        <v/>
      </c>
      <c r="C209" s="27" t="str">
        <f t="shared" ca="1" si="10"/>
        <v/>
      </c>
      <c r="D209" s="348"/>
      <c r="E209" s="350" t="s">
        <v>157</v>
      </c>
      <c r="F209" s="354">
        <v>30</v>
      </c>
      <c r="G209" s="355">
        <v>1</v>
      </c>
      <c r="H209" s="355">
        <v>42</v>
      </c>
      <c r="I209" s="355">
        <v>38</v>
      </c>
      <c r="J209" s="356">
        <v>34</v>
      </c>
      <c r="K209" s="354">
        <v>35</v>
      </c>
      <c r="L209" s="355">
        <v>6</v>
      </c>
      <c r="M209" s="355">
        <v>2</v>
      </c>
      <c r="N209" s="355">
        <v>43</v>
      </c>
      <c r="O209" s="356">
        <v>39</v>
      </c>
      <c r="P209" s="354">
        <v>40</v>
      </c>
      <c r="Q209" s="355">
        <v>11</v>
      </c>
      <c r="R209" s="355">
        <v>7</v>
      </c>
      <c r="S209" s="355">
        <v>3</v>
      </c>
      <c r="T209" s="356">
        <v>44</v>
      </c>
      <c r="U209" s="354">
        <v>25</v>
      </c>
      <c r="V209" s="355">
        <v>41</v>
      </c>
      <c r="W209" s="355">
        <v>37</v>
      </c>
      <c r="X209" s="355">
        <v>33</v>
      </c>
      <c r="Y209" s="356">
        <v>29</v>
      </c>
      <c r="Z209" s="354">
        <v>5</v>
      </c>
      <c r="AA209" s="355">
        <v>21</v>
      </c>
      <c r="AB209" s="355">
        <v>17</v>
      </c>
      <c r="AC209" s="355">
        <v>13</v>
      </c>
      <c r="AD209" s="356">
        <v>9</v>
      </c>
      <c r="AE209" s="354">
        <v>10</v>
      </c>
      <c r="AF209" s="355">
        <v>26</v>
      </c>
      <c r="AG209" s="355">
        <v>22</v>
      </c>
      <c r="AH209" s="355">
        <v>18</v>
      </c>
      <c r="AI209" s="356">
        <v>14</v>
      </c>
      <c r="AJ209" s="354">
        <v>15</v>
      </c>
      <c r="AK209" s="355">
        <v>31</v>
      </c>
      <c r="AL209" s="355">
        <v>27</v>
      </c>
      <c r="AM209" s="355">
        <v>23</v>
      </c>
      <c r="AN209" s="356">
        <v>19</v>
      </c>
      <c r="AO209" s="354">
        <v>20</v>
      </c>
      <c r="AP209" s="355">
        <v>36</v>
      </c>
      <c r="AQ209" s="355">
        <v>32</v>
      </c>
      <c r="AR209" s="355">
        <v>28</v>
      </c>
      <c r="AS209" s="356">
        <v>24</v>
      </c>
      <c r="AT209" s="354">
        <v>12</v>
      </c>
      <c r="AU209" s="355">
        <v>16</v>
      </c>
      <c r="AV209" s="355">
        <v>4</v>
      </c>
      <c r="AW209" s="356">
        <v>8</v>
      </c>
      <c r="EV209" s="361"/>
      <c r="EW209" s="361"/>
      <c r="EX209" s="361"/>
      <c r="EY209" s="361"/>
      <c r="EZ209" s="361"/>
      <c r="FA209" s="361"/>
      <c r="FB209" s="361"/>
      <c r="FC209" s="361"/>
      <c r="FD209" s="361"/>
      <c r="FE209" s="361"/>
      <c r="FF209" s="361"/>
      <c r="FG209" s="361"/>
      <c r="FH209" s="361"/>
      <c r="FI209" s="361"/>
      <c r="FJ209" s="361"/>
      <c r="FK209" s="361"/>
      <c r="FL209" s="361"/>
      <c r="FM209" s="361"/>
      <c r="FN209" s="361"/>
      <c r="FO209" s="361"/>
      <c r="FP209" s="361"/>
      <c r="FQ209" s="361"/>
      <c r="FR209" s="361"/>
      <c r="FS209" s="361"/>
      <c r="FT209" s="361"/>
      <c r="FU209" s="361"/>
      <c r="FV209" s="361"/>
      <c r="FW209" s="361"/>
      <c r="FX209" s="361"/>
      <c r="FY209" s="361"/>
      <c r="FZ209" s="361"/>
      <c r="GA209" s="361"/>
      <c r="GB209" s="361"/>
      <c r="GC209" s="361"/>
      <c r="GD209" s="361"/>
      <c r="GE209" s="361"/>
      <c r="GF209" s="361"/>
      <c r="GG209" s="361"/>
      <c r="GH209" s="361"/>
      <c r="GI209" s="361"/>
      <c r="GJ209" s="361"/>
      <c r="GK209" s="361"/>
      <c r="GL209" s="361"/>
      <c r="GM209" s="361"/>
      <c r="GN209" s="361"/>
      <c r="GO209" s="361"/>
      <c r="GP209" s="361"/>
      <c r="GQ209" s="361"/>
      <c r="GR209" s="361"/>
      <c r="GS209" s="361"/>
      <c r="GT209" s="361"/>
    </row>
    <row r="210" spans="1:202" x14ac:dyDescent="0.2">
      <c r="A210" s="27" t="str">
        <f t="shared" ca="1" si="10"/>
        <v/>
      </c>
      <c r="B210" s="27" t="str">
        <f t="shared" ca="1" si="10"/>
        <v/>
      </c>
      <c r="C210" s="27" t="str">
        <f t="shared" ca="1" si="10"/>
        <v/>
      </c>
      <c r="D210" s="348"/>
      <c r="E210" s="350" t="s">
        <v>159</v>
      </c>
      <c r="F210" s="357">
        <v>14</v>
      </c>
      <c r="G210" s="358">
        <v>30</v>
      </c>
      <c r="H210" s="358">
        <v>41</v>
      </c>
      <c r="I210" s="358">
        <v>32</v>
      </c>
      <c r="J210" s="359">
        <v>23</v>
      </c>
      <c r="K210" s="357">
        <v>19</v>
      </c>
      <c r="L210" s="358">
        <v>35</v>
      </c>
      <c r="M210" s="358">
        <v>1</v>
      </c>
      <c r="N210" s="358">
        <v>37</v>
      </c>
      <c r="O210" s="359">
        <v>28</v>
      </c>
      <c r="P210" s="357">
        <v>24</v>
      </c>
      <c r="Q210" s="358">
        <v>40</v>
      </c>
      <c r="R210" s="358">
        <v>6</v>
      </c>
      <c r="S210" s="358">
        <v>42</v>
      </c>
      <c r="T210" s="359">
        <v>33</v>
      </c>
      <c r="U210" s="357">
        <v>9</v>
      </c>
      <c r="V210" s="358">
        <v>25</v>
      </c>
      <c r="W210" s="358">
        <v>36</v>
      </c>
      <c r="X210" s="358">
        <v>27</v>
      </c>
      <c r="Y210" s="359">
        <v>18</v>
      </c>
      <c r="Z210" s="357">
        <v>34</v>
      </c>
      <c r="AA210" s="358">
        <v>5</v>
      </c>
      <c r="AB210" s="358">
        <v>16</v>
      </c>
      <c r="AC210" s="358">
        <v>7</v>
      </c>
      <c r="AD210" s="359">
        <v>43</v>
      </c>
      <c r="AE210" s="357">
        <v>39</v>
      </c>
      <c r="AF210" s="358">
        <v>10</v>
      </c>
      <c r="AG210" s="358">
        <v>21</v>
      </c>
      <c r="AH210" s="358">
        <v>12</v>
      </c>
      <c r="AI210" s="359">
        <v>3</v>
      </c>
      <c r="AJ210" s="357">
        <v>44</v>
      </c>
      <c r="AK210" s="358">
        <v>15</v>
      </c>
      <c r="AL210" s="358">
        <v>26</v>
      </c>
      <c r="AM210" s="358">
        <v>17</v>
      </c>
      <c r="AN210" s="359">
        <v>8</v>
      </c>
      <c r="AO210" s="357">
        <v>4</v>
      </c>
      <c r="AP210" s="358">
        <v>20</v>
      </c>
      <c r="AQ210" s="358">
        <v>31</v>
      </c>
      <c r="AR210" s="358">
        <v>22</v>
      </c>
      <c r="AS210" s="359">
        <v>13</v>
      </c>
      <c r="AT210" s="357">
        <v>38</v>
      </c>
      <c r="AU210" s="358">
        <v>29</v>
      </c>
      <c r="AV210" s="358">
        <v>11</v>
      </c>
      <c r="AW210" s="359">
        <v>2</v>
      </c>
      <c r="EV210" s="361"/>
      <c r="EW210" s="361"/>
      <c r="EX210" s="361"/>
      <c r="EY210" s="361"/>
      <c r="EZ210" s="361"/>
      <c r="FA210" s="361"/>
      <c r="FB210" s="361"/>
      <c r="FC210" s="361"/>
      <c r="FD210" s="361"/>
      <c r="FE210" s="361"/>
      <c r="FF210" s="361"/>
      <c r="FG210" s="361"/>
      <c r="FH210" s="361"/>
      <c r="FI210" s="361"/>
      <c r="FJ210" s="361"/>
      <c r="FK210" s="361"/>
      <c r="FL210" s="361"/>
      <c r="FM210" s="361"/>
      <c r="FN210" s="361"/>
      <c r="FO210" s="361"/>
      <c r="FP210" s="361"/>
      <c r="FQ210" s="361"/>
      <c r="FR210" s="361"/>
      <c r="FS210" s="361"/>
      <c r="FT210" s="361"/>
      <c r="FU210" s="361"/>
      <c r="FV210" s="361"/>
      <c r="FW210" s="361"/>
      <c r="FX210" s="361"/>
      <c r="FY210" s="361"/>
      <c r="FZ210" s="361"/>
      <c r="GA210" s="361"/>
      <c r="GB210" s="361"/>
      <c r="GC210" s="361"/>
      <c r="GD210" s="361"/>
      <c r="GE210" s="361"/>
      <c r="GF210" s="361"/>
      <c r="GG210" s="361"/>
      <c r="GH210" s="361"/>
      <c r="GI210" s="361"/>
      <c r="GJ210" s="361"/>
      <c r="GK210" s="361"/>
      <c r="GL210" s="361"/>
      <c r="GM210" s="361"/>
      <c r="GN210" s="361"/>
      <c r="GO210" s="361"/>
      <c r="GP210" s="361"/>
      <c r="GQ210" s="361"/>
      <c r="GR210" s="361"/>
      <c r="GS210" s="361"/>
      <c r="GT210" s="361"/>
    </row>
    <row r="211" spans="1:202" x14ac:dyDescent="0.2">
      <c r="A211" s="27" t="str">
        <f t="shared" ca="1" si="10"/>
        <v/>
      </c>
      <c r="B211" s="27" t="str">
        <f t="shared" ca="1" si="10"/>
        <v/>
      </c>
      <c r="C211" s="27" t="str">
        <f t="shared" ca="1" si="10"/>
        <v/>
      </c>
      <c r="D211" s="348"/>
      <c r="E211" s="360"/>
      <c r="EV211" s="361"/>
      <c r="EW211" s="361"/>
      <c r="EX211" s="361"/>
      <c r="EY211" s="361"/>
      <c r="EZ211" s="361"/>
      <c r="FA211" s="361"/>
      <c r="FB211" s="361"/>
      <c r="FC211" s="361"/>
      <c r="FD211" s="361"/>
      <c r="FE211" s="361"/>
      <c r="FF211" s="361"/>
      <c r="FG211" s="361"/>
      <c r="FH211" s="361"/>
      <c r="FI211" s="361"/>
      <c r="FJ211" s="361"/>
      <c r="FK211" s="361"/>
      <c r="FL211" s="361"/>
      <c r="FM211" s="361"/>
      <c r="FN211" s="361"/>
      <c r="FO211" s="361"/>
      <c r="FP211" s="361"/>
      <c r="FQ211" s="361"/>
      <c r="FR211" s="361"/>
      <c r="FS211" s="361"/>
      <c r="FT211" s="361"/>
      <c r="FU211" s="361"/>
      <c r="FV211" s="361"/>
      <c r="FW211" s="361"/>
      <c r="FX211" s="361"/>
      <c r="FY211" s="361"/>
      <c r="FZ211" s="361"/>
      <c r="GA211" s="361"/>
      <c r="GB211" s="361"/>
      <c r="GC211" s="361"/>
      <c r="GD211" s="361"/>
      <c r="GE211" s="361"/>
      <c r="GF211" s="361"/>
      <c r="GG211" s="361"/>
      <c r="GH211" s="361"/>
      <c r="GI211" s="361"/>
      <c r="GJ211" s="361"/>
      <c r="GK211" s="361"/>
      <c r="GL211" s="361"/>
      <c r="GM211" s="361"/>
      <c r="GN211" s="361"/>
      <c r="GO211" s="361"/>
      <c r="GP211" s="361"/>
      <c r="GQ211" s="361"/>
      <c r="GR211" s="361"/>
      <c r="GS211" s="361"/>
      <c r="GT211" s="361"/>
    </row>
    <row r="212" spans="1:202" x14ac:dyDescent="0.2">
      <c r="A212" s="27" t="str">
        <f t="shared" ca="1" si="10"/>
        <v/>
      </c>
      <c r="B212" s="27" t="str">
        <f t="shared" ca="1" si="10"/>
        <v/>
      </c>
      <c r="C212" s="27" t="str">
        <f t="shared" ca="1" si="10"/>
        <v/>
      </c>
      <c r="D212" s="348">
        <f>$D207+1</f>
        <v>45</v>
      </c>
      <c r="E212" s="349" t="s">
        <v>180</v>
      </c>
      <c r="EV212" s="361"/>
      <c r="EW212" s="361"/>
      <c r="EX212" s="361"/>
      <c r="EY212" s="361"/>
      <c r="EZ212" s="361"/>
      <c r="FA212" s="361"/>
      <c r="FB212" s="361"/>
      <c r="FC212" s="361"/>
      <c r="FD212" s="361"/>
      <c r="FE212" s="361"/>
      <c r="FF212" s="361"/>
      <c r="FG212" s="361"/>
      <c r="FH212" s="361"/>
      <c r="FI212" s="361"/>
      <c r="FJ212" s="361"/>
      <c r="FK212" s="361"/>
      <c r="FL212" s="361"/>
      <c r="FM212" s="361"/>
      <c r="FN212" s="361"/>
      <c r="FO212" s="361"/>
      <c r="FP212" s="361"/>
      <c r="FQ212" s="361"/>
      <c r="FR212" s="361"/>
      <c r="FS212" s="361"/>
      <c r="FT212" s="361"/>
      <c r="FU212" s="361"/>
      <c r="FV212" s="361"/>
      <c r="FW212" s="361"/>
      <c r="FX212" s="361"/>
      <c r="FY212" s="361"/>
      <c r="FZ212" s="361"/>
      <c r="GA212" s="361"/>
      <c r="GB212" s="361"/>
      <c r="GC212" s="361"/>
      <c r="GD212" s="361"/>
      <c r="GE212" s="361"/>
      <c r="GF212" s="361"/>
      <c r="GG212" s="361"/>
      <c r="GH212" s="361"/>
      <c r="GI212" s="361"/>
      <c r="GJ212" s="361"/>
      <c r="GK212" s="361"/>
      <c r="GL212" s="361"/>
      <c r="GM212" s="361"/>
      <c r="GN212" s="361"/>
      <c r="GO212" s="361"/>
      <c r="GP212" s="361"/>
      <c r="GQ212" s="361"/>
      <c r="GR212" s="361"/>
      <c r="GS212" s="361"/>
      <c r="GT212" s="361"/>
    </row>
    <row r="213" spans="1:202" x14ac:dyDescent="0.2">
      <c r="A213" s="27" t="str">
        <f t="shared" ca="1" si="10"/>
        <v/>
      </c>
      <c r="B213" s="27" t="str">
        <f t="shared" ca="1" si="10"/>
        <v/>
      </c>
      <c r="C213" s="27" t="str">
        <f t="shared" ca="1" si="10"/>
        <v/>
      </c>
      <c r="D213" s="348"/>
      <c r="E213" s="350" t="s">
        <v>130</v>
      </c>
      <c r="F213" s="351">
        <v>1</v>
      </c>
      <c r="G213" s="352">
        <v>2</v>
      </c>
      <c r="H213" s="352">
        <v>3</v>
      </c>
      <c r="I213" s="352">
        <v>4</v>
      </c>
      <c r="J213" s="353">
        <v>5</v>
      </c>
      <c r="K213" s="351">
        <v>6</v>
      </c>
      <c r="L213" s="352">
        <v>7</v>
      </c>
      <c r="M213" s="352">
        <v>8</v>
      </c>
      <c r="N213" s="352">
        <v>9</v>
      </c>
      <c r="O213" s="353">
        <v>10</v>
      </c>
      <c r="P213" s="351">
        <v>11</v>
      </c>
      <c r="Q213" s="352">
        <v>12</v>
      </c>
      <c r="R213" s="352">
        <v>13</v>
      </c>
      <c r="S213" s="352">
        <v>14</v>
      </c>
      <c r="T213" s="353">
        <v>15</v>
      </c>
      <c r="U213" s="351">
        <v>16</v>
      </c>
      <c r="V213" s="352">
        <v>17</v>
      </c>
      <c r="W213" s="352">
        <v>18</v>
      </c>
      <c r="X213" s="352">
        <v>19</v>
      </c>
      <c r="Y213" s="353">
        <v>20</v>
      </c>
      <c r="Z213" s="351">
        <v>21</v>
      </c>
      <c r="AA213" s="352">
        <v>22</v>
      </c>
      <c r="AB213" s="352">
        <v>23</v>
      </c>
      <c r="AC213" s="352">
        <v>24</v>
      </c>
      <c r="AD213" s="353">
        <v>25</v>
      </c>
      <c r="AE213" s="351">
        <v>26</v>
      </c>
      <c r="AF213" s="352">
        <v>27</v>
      </c>
      <c r="AG213" s="352">
        <v>28</v>
      </c>
      <c r="AH213" s="352">
        <v>29</v>
      </c>
      <c r="AI213" s="353">
        <v>30</v>
      </c>
      <c r="AJ213" s="351">
        <v>31</v>
      </c>
      <c r="AK213" s="352">
        <v>32</v>
      </c>
      <c r="AL213" s="352">
        <v>33</v>
      </c>
      <c r="AM213" s="352">
        <v>34</v>
      </c>
      <c r="AN213" s="353">
        <v>35</v>
      </c>
      <c r="AO213" s="351">
        <v>36</v>
      </c>
      <c r="AP213" s="352">
        <v>37</v>
      </c>
      <c r="AQ213" s="352">
        <v>38</v>
      </c>
      <c r="AR213" s="352">
        <v>39</v>
      </c>
      <c r="AS213" s="353">
        <v>40</v>
      </c>
      <c r="AT213" s="351">
        <v>41</v>
      </c>
      <c r="AU213" s="352">
        <v>42</v>
      </c>
      <c r="AV213" s="352">
        <v>43</v>
      </c>
      <c r="AW213" s="352">
        <v>44</v>
      </c>
      <c r="AX213" s="353">
        <v>45</v>
      </c>
      <c r="EV213" s="361"/>
      <c r="EW213" s="361"/>
      <c r="EX213" s="361"/>
      <c r="EY213" s="361"/>
      <c r="EZ213" s="361"/>
      <c r="FA213" s="361"/>
      <c r="FB213" s="361"/>
      <c r="FC213" s="361"/>
      <c r="FD213" s="361"/>
      <c r="FE213" s="361"/>
      <c r="FF213" s="361"/>
      <c r="FG213" s="361"/>
      <c r="FH213" s="361"/>
      <c r="FI213" s="361"/>
      <c r="FJ213" s="361"/>
      <c r="FK213" s="361"/>
      <c r="FL213" s="361"/>
      <c r="FM213" s="361"/>
      <c r="FN213" s="361"/>
      <c r="FO213" s="361"/>
      <c r="FP213" s="361"/>
      <c r="FQ213" s="361"/>
      <c r="FR213" s="361"/>
      <c r="FS213" s="361"/>
      <c r="FT213" s="361"/>
      <c r="FU213" s="361"/>
      <c r="FV213" s="361"/>
      <c r="FW213" s="361"/>
      <c r="FX213" s="361"/>
      <c r="FY213" s="361"/>
      <c r="FZ213" s="361"/>
      <c r="GA213" s="361"/>
      <c r="GB213" s="361"/>
      <c r="GC213" s="361"/>
      <c r="GD213" s="361"/>
      <c r="GE213" s="361"/>
      <c r="GF213" s="361"/>
      <c r="GG213" s="361"/>
      <c r="GH213" s="361"/>
      <c r="GI213" s="361"/>
      <c r="GJ213" s="361"/>
      <c r="GK213" s="361"/>
      <c r="GL213" s="361"/>
      <c r="GM213" s="361"/>
      <c r="GN213" s="361"/>
      <c r="GO213" s="361"/>
      <c r="GP213" s="361"/>
      <c r="GQ213" s="361"/>
      <c r="GR213" s="361"/>
      <c r="GS213" s="361"/>
      <c r="GT213" s="361"/>
    </row>
    <row r="214" spans="1:202" x14ac:dyDescent="0.2">
      <c r="A214" s="27" t="str">
        <f t="shared" ca="1" si="10"/>
        <v/>
      </c>
      <c r="B214" s="27" t="str">
        <f t="shared" ca="1" si="10"/>
        <v/>
      </c>
      <c r="C214" s="27" t="str">
        <f t="shared" ca="1" si="10"/>
        <v/>
      </c>
      <c r="D214" s="348"/>
      <c r="E214" s="350" t="s">
        <v>157</v>
      </c>
      <c r="F214" s="354">
        <v>30</v>
      </c>
      <c r="G214" s="355">
        <v>1</v>
      </c>
      <c r="H214" s="355">
        <v>42</v>
      </c>
      <c r="I214" s="355">
        <v>38</v>
      </c>
      <c r="J214" s="356">
        <v>34</v>
      </c>
      <c r="K214" s="354">
        <v>35</v>
      </c>
      <c r="L214" s="355">
        <v>6</v>
      </c>
      <c r="M214" s="355">
        <v>2</v>
      </c>
      <c r="N214" s="355">
        <v>43</v>
      </c>
      <c r="O214" s="356">
        <v>39</v>
      </c>
      <c r="P214" s="354">
        <v>40</v>
      </c>
      <c r="Q214" s="355">
        <v>11</v>
      </c>
      <c r="R214" s="355">
        <v>7</v>
      </c>
      <c r="S214" s="355">
        <v>3</v>
      </c>
      <c r="T214" s="356">
        <v>44</v>
      </c>
      <c r="U214" s="354">
        <v>45</v>
      </c>
      <c r="V214" s="355">
        <v>16</v>
      </c>
      <c r="W214" s="355">
        <v>12</v>
      </c>
      <c r="X214" s="355">
        <v>8</v>
      </c>
      <c r="Y214" s="356">
        <v>4</v>
      </c>
      <c r="Z214" s="354">
        <v>5</v>
      </c>
      <c r="AA214" s="355">
        <v>21</v>
      </c>
      <c r="AB214" s="355">
        <v>17</v>
      </c>
      <c r="AC214" s="355">
        <v>13</v>
      </c>
      <c r="AD214" s="356">
        <v>9</v>
      </c>
      <c r="AE214" s="354">
        <v>10</v>
      </c>
      <c r="AF214" s="355">
        <v>26</v>
      </c>
      <c r="AG214" s="355">
        <v>22</v>
      </c>
      <c r="AH214" s="355">
        <v>18</v>
      </c>
      <c r="AI214" s="356">
        <v>14</v>
      </c>
      <c r="AJ214" s="354">
        <v>15</v>
      </c>
      <c r="AK214" s="355">
        <v>31</v>
      </c>
      <c r="AL214" s="355">
        <v>27</v>
      </c>
      <c r="AM214" s="355">
        <v>23</v>
      </c>
      <c r="AN214" s="356">
        <v>19</v>
      </c>
      <c r="AO214" s="354">
        <v>20</v>
      </c>
      <c r="AP214" s="355">
        <v>36</v>
      </c>
      <c r="AQ214" s="355">
        <v>32</v>
      </c>
      <c r="AR214" s="355">
        <v>28</v>
      </c>
      <c r="AS214" s="356">
        <v>24</v>
      </c>
      <c r="AT214" s="354">
        <v>25</v>
      </c>
      <c r="AU214" s="355">
        <v>41</v>
      </c>
      <c r="AV214" s="355">
        <v>37</v>
      </c>
      <c r="AW214" s="355">
        <v>33</v>
      </c>
      <c r="AX214" s="356">
        <v>29</v>
      </c>
      <c r="EV214" s="361"/>
      <c r="EW214" s="361"/>
      <c r="EX214" s="361"/>
      <c r="EY214" s="361"/>
      <c r="EZ214" s="361"/>
      <c r="FA214" s="361"/>
      <c r="FB214" s="361"/>
      <c r="FC214" s="361"/>
      <c r="FD214" s="361"/>
      <c r="FE214" s="361"/>
      <c r="FF214" s="361"/>
      <c r="FG214" s="361"/>
      <c r="FH214" s="361"/>
      <c r="FI214" s="361"/>
      <c r="FJ214" s="361"/>
      <c r="FK214" s="361"/>
      <c r="FL214" s="361"/>
      <c r="FM214" s="361"/>
      <c r="FN214" s="361"/>
      <c r="FO214" s="361"/>
      <c r="FP214" s="361"/>
      <c r="FQ214" s="361"/>
      <c r="FR214" s="361"/>
      <c r="FS214" s="361"/>
      <c r="FT214" s="361"/>
      <c r="FU214" s="361"/>
      <c r="FV214" s="361"/>
      <c r="FW214" s="361"/>
      <c r="FX214" s="361"/>
      <c r="FY214" s="361"/>
      <c r="FZ214" s="361"/>
      <c r="GA214" s="361"/>
      <c r="GB214" s="361"/>
      <c r="GC214" s="361"/>
      <c r="GD214" s="361"/>
      <c r="GE214" s="361"/>
      <c r="GF214" s="361"/>
      <c r="GG214" s="361"/>
      <c r="GH214" s="361"/>
      <c r="GI214" s="361"/>
      <c r="GJ214" s="361"/>
      <c r="GK214" s="361"/>
      <c r="GL214" s="361"/>
      <c r="GM214" s="361"/>
      <c r="GN214" s="361"/>
      <c r="GO214" s="361"/>
      <c r="GP214" s="361"/>
      <c r="GQ214" s="361"/>
      <c r="GR214" s="361"/>
      <c r="GS214" s="361"/>
      <c r="GT214" s="361"/>
    </row>
    <row r="215" spans="1:202" x14ac:dyDescent="0.2">
      <c r="A215" s="27" t="str">
        <f t="shared" ca="1" si="10"/>
        <v/>
      </c>
      <c r="B215" s="27" t="str">
        <f t="shared" ca="1" si="10"/>
        <v/>
      </c>
      <c r="C215" s="27" t="str">
        <f t="shared" ca="1" si="10"/>
        <v/>
      </c>
      <c r="D215" s="348"/>
      <c r="E215" s="350" t="s">
        <v>159</v>
      </c>
      <c r="F215" s="357">
        <v>14</v>
      </c>
      <c r="G215" s="358">
        <v>30</v>
      </c>
      <c r="H215" s="358">
        <v>41</v>
      </c>
      <c r="I215" s="358">
        <v>32</v>
      </c>
      <c r="J215" s="359">
        <v>23</v>
      </c>
      <c r="K215" s="357">
        <v>19</v>
      </c>
      <c r="L215" s="358">
        <v>35</v>
      </c>
      <c r="M215" s="358">
        <v>1</v>
      </c>
      <c r="N215" s="358">
        <v>37</v>
      </c>
      <c r="O215" s="359">
        <v>28</v>
      </c>
      <c r="P215" s="357">
        <v>24</v>
      </c>
      <c r="Q215" s="358">
        <v>40</v>
      </c>
      <c r="R215" s="358">
        <v>6</v>
      </c>
      <c r="S215" s="358">
        <v>42</v>
      </c>
      <c r="T215" s="359">
        <v>33</v>
      </c>
      <c r="U215" s="357">
        <v>29</v>
      </c>
      <c r="V215" s="358">
        <v>45</v>
      </c>
      <c r="W215" s="358">
        <v>11</v>
      </c>
      <c r="X215" s="358">
        <v>2</v>
      </c>
      <c r="Y215" s="359">
        <v>38</v>
      </c>
      <c r="Z215" s="357">
        <v>34</v>
      </c>
      <c r="AA215" s="358">
        <v>5</v>
      </c>
      <c r="AB215" s="358">
        <v>16</v>
      </c>
      <c r="AC215" s="358">
        <v>7</v>
      </c>
      <c r="AD215" s="359">
        <v>43</v>
      </c>
      <c r="AE215" s="357">
        <v>39</v>
      </c>
      <c r="AF215" s="358">
        <v>10</v>
      </c>
      <c r="AG215" s="358">
        <v>21</v>
      </c>
      <c r="AH215" s="358">
        <v>12</v>
      </c>
      <c r="AI215" s="359">
        <v>3</v>
      </c>
      <c r="AJ215" s="357">
        <v>44</v>
      </c>
      <c r="AK215" s="358">
        <v>15</v>
      </c>
      <c r="AL215" s="358">
        <v>26</v>
      </c>
      <c r="AM215" s="358">
        <v>17</v>
      </c>
      <c r="AN215" s="359">
        <v>8</v>
      </c>
      <c r="AO215" s="357">
        <v>4</v>
      </c>
      <c r="AP215" s="358">
        <v>20</v>
      </c>
      <c r="AQ215" s="358">
        <v>31</v>
      </c>
      <c r="AR215" s="358">
        <v>22</v>
      </c>
      <c r="AS215" s="359">
        <v>13</v>
      </c>
      <c r="AT215" s="357">
        <v>9</v>
      </c>
      <c r="AU215" s="358">
        <v>25</v>
      </c>
      <c r="AV215" s="358">
        <v>36</v>
      </c>
      <c r="AW215" s="358">
        <v>27</v>
      </c>
      <c r="AX215" s="359">
        <v>18</v>
      </c>
      <c r="EV215" s="361"/>
      <c r="EW215" s="361"/>
      <c r="EX215" s="361"/>
      <c r="EY215" s="361"/>
      <c r="EZ215" s="361"/>
      <c r="FA215" s="361"/>
      <c r="FB215" s="361"/>
      <c r="FC215" s="361"/>
      <c r="FD215" s="361"/>
      <c r="FE215" s="361"/>
      <c r="FF215" s="361"/>
      <c r="FG215" s="361"/>
      <c r="FH215" s="361"/>
      <c r="FI215" s="361"/>
      <c r="FJ215" s="361"/>
      <c r="FK215" s="361"/>
      <c r="FL215" s="361"/>
      <c r="FM215" s="361"/>
      <c r="FN215" s="361"/>
      <c r="FO215" s="361"/>
      <c r="FP215" s="361"/>
      <c r="FQ215" s="361"/>
      <c r="FR215" s="361"/>
      <c r="FS215" s="361"/>
      <c r="FT215" s="361"/>
      <c r="FU215" s="361"/>
      <c r="FV215" s="361"/>
      <c r="FW215" s="361"/>
      <c r="FX215" s="361"/>
      <c r="FY215" s="361"/>
      <c r="FZ215" s="361"/>
      <c r="GA215" s="361"/>
      <c r="GB215" s="361"/>
      <c r="GC215" s="361"/>
      <c r="GD215" s="361"/>
      <c r="GE215" s="361"/>
      <c r="GF215" s="361"/>
      <c r="GG215" s="361"/>
      <c r="GH215" s="361"/>
      <c r="GI215" s="361"/>
      <c r="GJ215" s="361"/>
      <c r="GK215" s="361"/>
      <c r="GL215" s="361"/>
      <c r="GM215" s="361"/>
      <c r="GN215" s="361"/>
      <c r="GO215" s="361"/>
      <c r="GP215" s="361"/>
      <c r="GQ215" s="361"/>
      <c r="GR215" s="361"/>
      <c r="GS215" s="361"/>
      <c r="GT215" s="361"/>
    </row>
    <row r="216" spans="1:202" x14ac:dyDescent="0.2">
      <c r="A216" s="27" t="str">
        <f t="shared" ca="1" si="10"/>
        <v/>
      </c>
      <c r="B216" s="27" t="str">
        <f t="shared" ca="1" si="10"/>
        <v/>
      </c>
      <c r="C216" s="27" t="str">
        <f t="shared" ca="1" si="10"/>
        <v/>
      </c>
      <c r="D216" s="348"/>
      <c r="E216" s="360"/>
      <c r="EV216" s="361"/>
      <c r="EW216" s="361"/>
      <c r="EX216" s="361"/>
      <c r="EY216" s="361"/>
      <c r="EZ216" s="361"/>
      <c r="FA216" s="361"/>
      <c r="FB216" s="361"/>
      <c r="FC216" s="361"/>
      <c r="FD216" s="361"/>
      <c r="FE216" s="361"/>
      <c r="FF216" s="361"/>
      <c r="FG216" s="361"/>
      <c r="FH216" s="361"/>
      <c r="FI216" s="361"/>
      <c r="FJ216" s="361"/>
      <c r="FK216" s="361"/>
      <c r="FL216" s="361"/>
      <c r="FM216" s="361"/>
      <c r="FN216" s="361"/>
      <c r="FO216" s="361"/>
      <c r="FP216" s="361"/>
      <c r="FQ216" s="361"/>
      <c r="FR216" s="361"/>
      <c r="FS216" s="361"/>
      <c r="FT216" s="361"/>
      <c r="FU216" s="361"/>
      <c r="FV216" s="361"/>
      <c r="FW216" s="361"/>
      <c r="FX216" s="361"/>
      <c r="FY216" s="361"/>
      <c r="FZ216" s="361"/>
      <c r="GA216" s="361"/>
      <c r="GB216" s="361"/>
      <c r="GC216" s="361"/>
      <c r="GD216" s="361"/>
      <c r="GE216" s="361"/>
      <c r="GF216" s="361"/>
      <c r="GG216" s="361"/>
      <c r="GH216" s="361"/>
      <c r="GI216" s="361"/>
      <c r="GJ216" s="361"/>
      <c r="GK216" s="361"/>
      <c r="GL216" s="361"/>
      <c r="GM216" s="361"/>
      <c r="GN216" s="361"/>
      <c r="GO216" s="361"/>
      <c r="GP216" s="361"/>
      <c r="GQ216" s="361"/>
      <c r="GR216" s="361"/>
      <c r="GS216" s="361"/>
      <c r="GT216" s="361"/>
    </row>
    <row r="217" spans="1:202" x14ac:dyDescent="0.2">
      <c r="A217" s="27" t="str">
        <f t="shared" ca="1" si="10"/>
        <v/>
      </c>
      <c r="B217" s="27" t="str">
        <f t="shared" ca="1" si="10"/>
        <v/>
      </c>
      <c r="C217" s="27" t="str">
        <f t="shared" ca="1" si="10"/>
        <v/>
      </c>
      <c r="D217" s="348">
        <f>$D212+1</f>
        <v>46</v>
      </c>
      <c r="E217" s="349" t="s">
        <v>180</v>
      </c>
      <c r="EV217" s="361"/>
      <c r="EW217" s="361"/>
      <c r="EX217" s="361"/>
      <c r="EY217" s="361"/>
      <c r="EZ217" s="361"/>
      <c r="FA217" s="361"/>
      <c r="FB217" s="361"/>
      <c r="FC217" s="361"/>
      <c r="FD217" s="361"/>
      <c r="FE217" s="361"/>
      <c r="FF217" s="361"/>
      <c r="FG217" s="361"/>
      <c r="FH217" s="361"/>
      <c r="FI217" s="361"/>
      <c r="FJ217" s="361"/>
      <c r="FK217" s="361"/>
      <c r="FL217" s="361"/>
      <c r="FM217" s="361"/>
      <c r="FN217" s="361"/>
      <c r="FO217" s="361"/>
      <c r="FP217" s="361"/>
      <c r="FQ217" s="361"/>
      <c r="FR217" s="361"/>
      <c r="FS217" s="361"/>
      <c r="FT217" s="361"/>
      <c r="FU217" s="361"/>
      <c r="FV217" s="361"/>
      <c r="FW217" s="361"/>
      <c r="FX217" s="361"/>
      <c r="FY217" s="361"/>
      <c r="FZ217" s="361"/>
      <c r="GA217" s="361"/>
      <c r="GB217" s="361"/>
      <c r="GC217" s="361"/>
      <c r="GD217" s="361"/>
      <c r="GE217" s="361"/>
      <c r="GF217" s="361"/>
      <c r="GG217" s="361"/>
      <c r="GH217" s="361"/>
      <c r="GI217" s="361"/>
      <c r="GJ217" s="361"/>
      <c r="GK217" s="361"/>
      <c r="GL217" s="361"/>
      <c r="GM217" s="361"/>
      <c r="GN217" s="361"/>
      <c r="GO217" s="361"/>
      <c r="GP217" s="361"/>
      <c r="GQ217" s="361"/>
      <c r="GR217" s="361"/>
      <c r="GS217" s="361"/>
      <c r="GT217" s="361"/>
    </row>
    <row r="218" spans="1:202" x14ac:dyDescent="0.2">
      <c r="A218" s="27" t="str">
        <f t="shared" ca="1" si="10"/>
        <v/>
      </c>
      <c r="B218" s="27" t="str">
        <f t="shared" ca="1" si="10"/>
        <v/>
      </c>
      <c r="C218" s="27" t="str">
        <f t="shared" ca="1" si="10"/>
        <v/>
      </c>
      <c r="D218" s="348"/>
      <c r="E218" s="350" t="s">
        <v>130</v>
      </c>
      <c r="F218" s="351">
        <v>1</v>
      </c>
      <c r="G218" s="352">
        <v>2</v>
      </c>
      <c r="H218" s="352">
        <v>3</v>
      </c>
      <c r="I218" s="352">
        <v>4</v>
      </c>
      <c r="J218" s="353">
        <v>5</v>
      </c>
      <c r="K218" s="351">
        <v>6</v>
      </c>
      <c r="L218" s="352">
        <v>7</v>
      </c>
      <c r="M218" s="352">
        <v>8</v>
      </c>
      <c r="N218" s="352">
        <v>9</v>
      </c>
      <c r="O218" s="353">
        <v>10</v>
      </c>
      <c r="P218" s="351">
        <v>11</v>
      </c>
      <c r="Q218" s="352">
        <v>12</v>
      </c>
      <c r="R218" s="352">
        <v>13</v>
      </c>
      <c r="S218" s="352">
        <v>14</v>
      </c>
      <c r="T218" s="353">
        <v>15</v>
      </c>
      <c r="U218" s="351">
        <v>16</v>
      </c>
      <c r="V218" s="352">
        <v>17</v>
      </c>
      <c r="W218" s="352">
        <v>18</v>
      </c>
      <c r="X218" s="352">
        <v>19</v>
      </c>
      <c r="Y218" s="353">
        <v>20</v>
      </c>
      <c r="Z218" s="351">
        <v>21</v>
      </c>
      <c r="AA218" s="352">
        <v>22</v>
      </c>
      <c r="AB218" s="352">
        <v>23</v>
      </c>
      <c r="AC218" s="352">
        <v>24</v>
      </c>
      <c r="AD218" s="353">
        <v>25</v>
      </c>
      <c r="AE218" s="351">
        <v>26</v>
      </c>
      <c r="AF218" s="352">
        <v>27</v>
      </c>
      <c r="AG218" s="352">
        <v>28</v>
      </c>
      <c r="AH218" s="352">
        <v>29</v>
      </c>
      <c r="AI218" s="353">
        <v>30</v>
      </c>
      <c r="AJ218" s="351">
        <v>31</v>
      </c>
      <c r="AK218" s="352">
        <v>32</v>
      </c>
      <c r="AL218" s="352">
        <v>33</v>
      </c>
      <c r="AM218" s="353">
        <v>34</v>
      </c>
      <c r="AO218" s="351">
        <v>35</v>
      </c>
      <c r="AP218" s="352">
        <v>36</v>
      </c>
      <c r="AQ218" s="352">
        <v>37</v>
      </c>
      <c r="AR218" s="353">
        <v>38</v>
      </c>
      <c r="AT218" s="351">
        <v>39</v>
      </c>
      <c r="AU218" s="352">
        <v>40</v>
      </c>
      <c r="AV218" s="352">
        <v>41</v>
      </c>
      <c r="AW218" s="353">
        <v>42</v>
      </c>
      <c r="AY218" s="351">
        <v>43</v>
      </c>
      <c r="AZ218" s="352">
        <v>44</v>
      </c>
      <c r="BA218" s="352">
        <v>45</v>
      </c>
      <c r="BB218" s="353">
        <v>46</v>
      </c>
      <c r="EV218" s="361"/>
      <c r="EW218" s="361"/>
      <c r="EX218" s="361"/>
      <c r="EY218" s="361"/>
      <c r="EZ218" s="361"/>
      <c r="FA218" s="361"/>
      <c r="FB218" s="361"/>
      <c r="FC218" s="361"/>
      <c r="FD218" s="361"/>
      <c r="FE218" s="361"/>
      <c r="FF218" s="361"/>
      <c r="FG218" s="361"/>
      <c r="FH218" s="361"/>
      <c r="FI218" s="361"/>
      <c r="FJ218" s="361"/>
      <c r="FK218" s="361"/>
      <c r="FL218" s="361"/>
      <c r="FM218" s="361"/>
      <c r="FN218" s="361"/>
      <c r="FO218" s="361"/>
      <c r="FP218" s="361"/>
      <c r="FQ218" s="361"/>
      <c r="FR218" s="361"/>
      <c r="FS218" s="361"/>
      <c r="FT218" s="361"/>
      <c r="FU218" s="361"/>
      <c r="FV218" s="361"/>
      <c r="FW218" s="361"/>
      <c r="FX218" s="361"/>
      <c r="FY218" s="361"/>
      <c r="FZ218" s="361"/>
      <c r="GA218" s="361"/>
      <c r="GB218" s="361"/>
      <c r="GC218" s="361"/>
      <c r="GD218" s="361"/>
      <c r="GE218" s="361"/>
      <c r="GF218" s="361"/>
      <c r="GG218" s="361"/>
      <c r="GH218" s="361"/>
      <c r="GI218" s="361"/>
      <c r="GJ218" s="361"/>
      <c r="GK218" s="361"/>
      <c r="GL218" s="361"/>
      <c r="GM218" s="361"/>
      <c r="GN218" s="361"/>
      <c r="GO218" s="361"/>
      <c r="GP218" s="361"/>
      <c r="GQ218" s="361"/>
      <c r="GR218" s="361"/>
      <c r="GS218" s="361"/>
      <c r="GT218" s="361"/>
    </row>
    <row r="219" spans="1:202" x14ac:dyDescent="0.2">
      <c r="A219" s="27" t="str">
        <f t="shared" ca="1" si="10"/>
        <v/>
      </c>
      <c r="B219" s="27" t="str">
        <f t="shared" ca="1" si="10"/>
        <v/>
      </c>
      <c r="C219" s="27" t="str">
        <f t="shared" ca="1" si="10"/>
        <v/>
      </c>
      <c r="D219" s="348"/>
      <c r="E219" s="350" t="s">
        <v>157</v>
      </c>
      <c r="F219" s="354">
        <v>33</v>
      </c>
      <c r="G219" s="355">
        <v>16</v>
      </c>
      <c r="H219" s="355">
        <v>40</v>
      </c>
      <c r="I219" s="355">
        <v>28</v>
      </c>
      <c r="J219" s="356">
        <v>4</v>
      </c>
      <c r="K219" s="354">
        <v>17</v>
      </c>
      <c r="L219" s="355">
        <v>35</v>
      </c>
      <c r="M219" s="355">
        <v>5</v>
      </c>
      <c r="N219" s="355">
        <v>41</v>
      </c>
      <c r="O219" s="356">
        <v>29</v>
      </c>
      <c r="P219" s="354">
        <v>18</v>
      </c>
      <c r="Q219" s="355">
        <v>43</v>
      </c>
      <c r="R219" s="355">
        <v>36</v>
      </c>
      <c r="S219" s="355">
        <v>30</v>
      </c>
      <c r="T219" s="356">
        <v>42</v>
      </c>
      <c r="U219" s="354">
        <v>46</v>
      </c>
      <c r="V219" s="355">
        <v>37</v>
      </c>
      <c r="W219" s="355">
        <v>22</v>
      </c>
      <c r="X219" s="355">
        <v>6</v>
      </c>
      <c r="Y219" s="356">
        <v>34</v>
      </c>
      <c r="Z219" s="354">
        <v>10</v>
      </c>
      <c r="AA219" s="355">
        <v>11</v>
      </c>
      <c r="AB219" s="355">
        <v>44</v>
      </c>
      <c r="AC219" s="355">
        <v>23</v>
      </c>
      <c r="AD219" s="356">
        <v>38</v>
      </c>
      <c r="AE219" s="354">
        <v>32</v>
      </c>
      <c r="AF219" s="355">
        <v>39</v>
      </c>
      <c r="AG219" s="355">
        <v>12</v>
      </c>
      <c r="AH219" s="355">
        <v>45</v>
      </c>
      <c r="AI219" s="356">
        <v>24</v>
      </c>
      <c r="AJ219" s="354">
        <v>9</v>
      </c>
      <c r="AK219" s="355">
        <v>1</v>
      </c>
      <c r="AL219" s="355">
        <v>26</v>
      </c>
      <c r="AM219" s="356">
        <v>13</v>
      </c>
      <c r="AO219" s="354">
        <v>14</v>
      </c>
      <c r="AP219" s="355">
        <v>19</v>
      </c>
      <c r="AQ219" s="355">
        <v>2</v>
      </c>
      <c r="AR219" s="356">
        <v>27</v>
      </c>
      <c r="AT219" s="354">
        <v>20</v>
      </c>
      <c r="AU219" s="355">
        <v>25</v>
      </c>
      <c r="AV219" s="355">
        <v>7</v>
      </c>
      <c r="AW219" s="356">
        <v>3</v>
      </c>
      <c r="AY219" s="354">
        <v>8</v>
      </c>
      <c r="AZ219" s="355">
        <v>15</v>
      </c>
      <c r="BA219" s="355">
        <v>21</v>
      </c>
      <c r="BB219" s="356">
        <v>31</v>
      </c>
      <c r="EV219" s="361"/>
      <c r="EW219" s="361"/>
      <c r="EX219" s="361"/>
      <c r="EY219" s="361"/>
      <c r="EZ219" s="361"/>
      <c r="FA219" s="361"/>
      <c r="FB219" s="361"/>
      <c r="FC219" s="361"/>
      <c r="FD219" s="361"/>
      <c r="FE219" s="361"/>
      <c r="FF219" s="361"/>
      <c r="FG219" s="361"/>
      <c r="FH219" s="361"/>
      <c r="FI219" s="361"/>
      <c r="FJ219" s="361"/>
      <c r="FK219" s="361"/>
      <c r="FL219" s="361"/>
      <c r="FM219" s="361"/>
      <c r="FN219" s="361"/>
      <c r="FO219" s="361"/>
      <c r="FP219" s="361"/>
      <c r="FQ219" s="361"/>
      <c r="FR219" s="361"/>
      <c r="FS219" s="361"/>
      <c r="FT219" s="361"/>
      <c r="FU219" s="361"/>
      <c r="FV219" s="361"/>
      <c r="FW219" s="361"/>
      <c r="FX219" s="361"/>
      <c r="FY219" s="361"/>
      <c r="FZ219" s="361"/>
      <c r="GA219" s="361"/>
      <c r="GB219" s="361"/>
      <c r="GC219" s="361"/>
      <c r="GD219" s="361"/>
      <c r="GE219" s="361"/>
      <c r="GF219" s="361"/>
      <c r="GG219" s="361"/>
      <c r="GH219" s="361"/>
      <c r="GI219" s="361"/>
      <c r="GJ219" s="361"/>
      <c r="GK219" s="361"/>
      <c r="GL219" s="361"/>
      <c r="GM219" s="361"/>
      <c r="GN219" s="361"/>
      <c r="GO219" s="361"/>
      <c r="GP219" s="361"/>
      <c r="GQ219" s="361"/>
      <c r="GR219" s="361"/>
      <c r="GS219" s="361"/>
      <c r="GT219" s="361"/>
    </row>
    <row r="220" spans="1:202" x14ac:dyDescent="0.2">
      <c r="A220" s="27" t="str">
        <f t="shared" ca="1" si="10"/>
        <v/>
      </c>
      <c r="B220" s="27" t="str">
        <f t="shared" ca="1" si="10"/>
        <v/>
      </c>
      <c r="C220" s="27" t="str">
        <f t="shared" ca="1" si="10"/>
        <v/>
      </c>
      <c r="D220" s="348"/>
      <c r="E220" s="350" t="s">
        <v>159</v>
      </c>
      <c r="F220" s="357">
        <v>25</v>
      </c>
      <c r="G220" s="358">
        <v>26</v>
      </c>
      <c r="H220" s="358">
        <v>15</v>
      </c>
      <c r="I220" s="358">
        <v>43</v>
      </c>
      <c r="J220" s="359">
        <v>2</v>
      </c>
      <c r="K220" s="357">
        <v>37</v>
      </c>
      <c r="L220" s="358">
        <v>42</v>
      </c>
      <c r="M220" s="358">
        <v>31</v>
      </c>
      <c r="N220" s="358">
        <v>1</v>
      </c>
      <c r="O220" s="359">
        <v>14</v>
      </c>
      <c r="P220" s="357">
        <v>38</v>
      </c>
      <c r="Q220" s="358">
        <v>13</v>
      </c>
      <c r="R220" s="358">
        <v>27</v>
      </c>
      <c r="S220" s="358">
        <v>32</v>
      </c>
      <c r="T220" s="359">
        <v>3</v>
      </c>
      <c r="U220" s="357">
        <v>44</v>
      </c>
      <c r="V220" s="358">
        <v>33</v>
      </c>
      <c r="W220" s="358">
        <v>39</v>
      </c>
      <c r="X220" s="358">
        <v>7</v>
      </c>
      <c r="Y220" s="359">
        <v>19</v>
      </c>
      <c r="Z220" s="357">
        <v>34</v>
      </c>
      <c r="AA220" s="358">
        <v>20</v>
      </c>
      <c r="AB220" s="358">
        <v>35</v>
      </c>
      <c r="AC220" s="358">
        <v>40</v>
      </c>
      <c r="AD220" s="359">
        <v>8</v>
      </c>
      <c r="AE220" s="357">
        <v>41</v>
      </c>
      <c r="AF220" s="358">
        <v>45</v>
      </c>
      <c r="AG220" s="358">
        <v>9</v>
      </c>
      <c r="AH220" s="358">
        <v>36</v>
      </c>
      <c r="AI220" s="359">
        <v>21</v>
      </c>
      <c r="AJ220" s="357">
        <v>4</v>
      </c>
      <c r="AK220" s="358">
        <v>23</v>
      </c>
      <c r="AL220" s="358">
        <v>29</v>
      </c>
      <c r="AM220" s="359">
        <v>18</v>
      </c>
      <c r="AO220" s="357">
        <v>28</v>
      </c>
      <c r="AP220" s="358">
        <v>46</v>
      </c>
      <c r="AQ220" s="358">
        <v>24</v>
      </c>
      <c r="AR220" s="359">
        <v>11</v>
      </c>
      <c r="AT220" s="357">
        <v>30</v>
      </c>
      <c r="AU220" s="358">
        <v>6</v>
      </c>
      <c r="AV220" s="358">
        <v>16</v>
      </c>
      <c r="AW220" s="359">
        <v>5</v>
      </c>
      <c r="AY220" s="357">
        <v>12</v>
      </c>
      <c r="AZ220" s="358">
        <v>10</v>
      </c>
      <c r="BA220" s="358">
        <v>17</v>
      </c>
      <c r="BB220" s="359">
        <v>22</v>
      </c>
      <c r="EV220" s="361"/>
      <c r="EW220" s="361"/>
      <c r="EX220" s="361"/>
      <c r="EY220" s="361"/>
      <c r="EZ220" s="361"/>
      <c r="FA220" s="361"/>
      <c r="FB220" s="361"/>
      <c r="FC220" s="361"/>
      <c r="FD220" s="361"/>
      <c r="FE220" s="361"/>
      <c r="FF220" s="361"/>
      <c r="FG220" s="361"/>
      <c r="FH220" s="361"/>
      <c r="FI220" s="361"/>
      <c r="FJ220" s="361"/>
      <c r="FK220" s="361"/>
      <c r="FL220" s="361"/>
      <c r="FM220" s="361"/>
      <c r="FN220" s="361"/>
      <c r="FO220" s="361"/>
      <c r="FP220" s="361"/>
      <c r="FQ220" s="361"/>
      <c r="FR220" s="361"/>
      <c r="FS220" s="361"/>
      <c r="FT220" s="361"/>
      <c r="FU220" s="361"/>
      <c r="FV220" s="361"/>
      <c r="FW220" s="361"/>
      <c r="FX220" s="361"/>
      <c r="FY220" s="361"/>
      <c r="FZ220" s="361"/>
      <c r="GA220" s="361"/>
      <c r="GB220" s="361"/>
      <c r="GC220" s="361"/>
      <c r="GD220" s="361"/>
      <c r="GE220" s="361"/>
      <c r="GF220" s="361"/>
      <c r="GG220" s="361"/>
      <c r="GH220" s="361"/>
      <c r="GI220" s="361"/>
      <c r="GJ220" s="361"/>
      <c r="GK220" s="361"/>
      <c r="GL220" s="361"/>
      <c r="GM220" s="361"/>
      <c r="GN220" s="361"/>
      <c r="GO220" s="361"/>
      <c r="GP220" s="361"/>
      <c r="GQ220" s="361"/>
      <c r="GR220" s="361"/>
      <c r="GS220" s="361"/>
      <c r="GT220" s="361"/>
    </row>
    <row r="221" spans="1:202" x14ac:dyDescent="0.2">
      <c r="A221" s="27" t="str">
        <f t="shared" ca="1" si="10"/>
        <v/>
      </c>
      <c r="B221" s="27" t="str">
        <f t="shared" ca="1" si="10"/>
        <v/>
      </c>
      <c r="C221" s="27" t="str">
        <f t="shared" ca="1" si="10"/>
        <v/>
      </c>
      <c r="D221" s="348"/>
      <c r="E221" s="360"/>
      <c r="EV221" s="361"/>
      <c r="EW221" s="361"/>
      <c r="EX221" s="361"/>
      <c r="EY221" s="361"/>
      <c r="EZ221" s="361"/>
      <c r="FA221" s="361"/>
      <c r="FB221" s="361"/>
      <c r="FC221" s="361"/>
      <c r="FD221" s="361"/>
      <c r="FE221" s="361"/>
      <c r="FF221" s="361"/>
      <c r="FG221" s="361"/>
      <c r="FH221" s="361"/>
      <c r="FI221" s="361"/>
      <c r="FJ221" s="361"/>
      <c r="FK221" s="361"/>
      <c r="FL221" s="361"/>
      <c r="FM221" s="361"/>
      <c r="FN221" s="361"/>
      <c r="FO221" s="361"/>
      <c r="FP221" s="361"/>
      <c r="FQ221" s="361"/>
      <c r="FR221" s="361"/>
      <c r="FS221" s="361"/>
      <c r="FT221" s="361"/>
      <c r="FU221" s="361"/>
      <c r="FV221" s="361"/>
      <c r="FW221" s="361"/>
      <c r="FX221" s="361"/>
      <c r="FY221" s="361"/>
      <c r="FZ221" s="361"/>
      <c r="GA221" s="361"/>
      <c r="GB221" s="361"/>
      <c r="GC221" s="361"/>
      <c r="GD221" s="361"/>
      <c r="GE221" s="361"/>
      <c r="GF221" s="361"/>
      <c r="GG221" s="361"/>
      <c r="GH221" s="361"/>
      <c r="GI221" s="361"/>
      <c r="GJ221" s="361"/>
      <c r="GK221" s="361"/>
      <c r="GL221" s="361"/>
      <c r="GM221" s="361"/>
      <c r="GN221" s="361"/>
      <c r="GO221" s="361"/>
      <c r="GP221" s="361"/>
      <c r="GQ221" s="361"/>
      <c r="GR221" s="361"/>
      <c r="GS221" s="361"/>
      <c r="GT221" s="361"/>
    </row>
    <row r="222" spans="1:202" x14ac:dyDescent="0.2">
      <c r="A222" s="27" t="str">
        <f t="shared" ca="1" si="10"/>
        <v/>
      </c>
      <c r="B222" s="27" t="str">
        <f t="shared" ca="1" si="10"/>
        <v/>
      </c>
      <c r="C222" s="27" t="str">
        <f t="shared" ca="1" si="10"/>
        <v/>
      </c>
      <c r="D222" s="348">
        <f>$D217+1</f>
        <v>47</v>
      </c>
      <c r="E222" s="349" t="s">
        <v>180</v>
      </c>
      <c r="EV222" s="361"/>
      <c r="EW222" s="361"/>
      <c r="EX222" s="361"/>
      <c r="EY222" s="361"/>
      <c r="EZ222" s="361"/>
      <c r="FA222" s="361"/>
      <c r="FB222" s="361"/>
      <c r="FC222" s="361"/>
      <c r="FD222" s="361"/>
      <c r="FE222" s="361"/>
      <c r="FF222" s="361"/>
      <c r="FG222" s="361"/>
      <c r="FH222" s="361"/>
      <c r="FI222" s="361"/>
      <c r="FJ222" s="361"/>
      <c r="FK222" s="361"/>
      <c r="FL222" s="361"/>
      <c r="FM222" s="361"/>
      <c r="FN222" s="361"/>
      <c r="FO222" s="361"/>
      <c r="FP222" s="361"/>
      <c r="FQ222" s="361"/>
      <c r="FR222" s="361"/>
      <c r="FS222" s="361"/>
      <c r="FT222" s="361"/>
      <c r="FU222" s="361"/>
      <c r="FV222" s="361"/>
      <c r="FW222" s="361"/>
      <c r="FX222" s="361"/>
      <c r="FY222" s="361"/>
      <c r="FZ222" s="361"/>
      <c r="GA222" s="361"/>
      <c r="GB222" s="361"/>
      <c r="GC222" s="361"/>
      <c r="GD222" s="361"/>
      <c r="GE222" s="361"/>
      <c r="GF222" s="361"/>
      <c r="GG222" s="361"/>
      <c r="GH222" s="361"/>
      <c r="GI222" s="361"/>
      <c r="GJ222" s="361"/>
      <c r="GK222" s="361"/>
      <c r="GL222" s="361"/>
      <c r="GM222" s="361"/>
      <c r="GN222" s="361"/>
      <c r="GO222" s="361"/>
      <c r="GP222" s="361"/>
      <c r="GQ222" s="361"/>
      <c r="GR222" s="361"/>
      <c r="GS222" s="361"/>
      <c r="GT222" s="361"/>
    </row>
    <row r="223" spans="1:202" x14ac:dyDescent="0.2">
      <c r="A223" s="27" t="str">
        <f t="shared" ca="1" si="10"/>
        <v/>
      </c>
      <c r="B223" s="27" t="str">
        <f t="shared" ca="1" si="10"/>
        <v/>
      </c>
      <c r="C223" s="27" t="str">
        <f t="shared" ca="1" si="10"/>
        <v/>
      </c>
      <c r="D223" s="348"/>
      <c r="E223" s="350" t="s">
        <v>130</v>
      </c>
      <c r="F223" s="351">
        <v>1</v>
      </c>
      <c r="G223" s="352">
        <v>2</v>
      </c>
      <c r="H223" s="352">
        <v>3</v>
      </c>
      <c r="I223" s="352">
        <v>4</v>
      </c>
      <c r="J223" s="353">
        <v>5</v>
      </c>
      <c r="K223" s="351">
        <v>6</v>
      </c>
      <c r="L223" s="352">
        <v>7</v>
      </c>
      <c r="M223" s="352">
        <v>8</v>
      </c>
      <c r="N223" s="352">
        <v>9</v>
      </c>
      <c r="O223" s="353">
        <v>10</v>
      </c>
      <c r="P223" s="351">
        <v>11</v>
      </c>
      <c r="Q223" s="352">
        <v>12</v>
      </c>
      <c r="R223" s="352">
        <v>13</v>
      </c>
      <c r="S223" s="352">
        <v>14</v>
      </c>
      <c r="T223" s="353">
        <v>15</v>
      </c>
      <c r="U223" s="351">
        <v>16</v>
      </c>
      <c r="V223" s="352">
        <v>17</v>
      </c>
      <c r="W223" s="352">
        <v>18</v>
      </c>
      <c r="X223" s="352">
        <v>19</v>
      </c>
      <c r="Y223" s="353">
        <v>20</v>
      </c>
      <c r="Z223" s="351">
        <v>21</v>
      </c>
      <c r="AA223" s="352">
        <v>22</v>
      </c>
      <c r="AB223" s="352">
        <v>23</v>
      </c>
      <c r="AC223" s="352">
        <v>24</v>
      </c>
      <c r="AD223" s="353">
        <v>25</v>
      </c>
      <c r="AE223" s="351">
        <v>26</v>
      </c>
      <c r="AF223" s="352">
        <v>27</v>
      </c>
      <c r="AG223" s="352">
        <v>28</v>
      </c>
      <c r="AH223" s="352">
        <v>29</v>
      </c>
      <c r="AI223" s="353">
        <v>30</v>
      </c>
      <c r="AJ223" s="351">
        <v>31</v>
      </c>
      <c r="AK223" s="352">
        <v>32</v>
      </c>
      <c r="AL223" s="352">
        <v>33</v>
      </c>
      <c r="AM223" s="352">
        <v>34</v>
      </c>
      <c r="AN223" s="353">
        <v>35</v>
      </c>
      <c r="AO223" s="351">
        <v>36</v>
      </c>
      <c r="AP223" s="352">
        <v>37</v>
      </c>
      <c r="AQ223" s="352">
        <v>38</v>
      </c>
      <c r="AR223" s="353">
        <v>39</v>
      </c>
      <c r="AT223" s="351">
        <v>40</v>
      </c>
      <c r="AU223" s="352">
        <v>41</v>
      </c>
      <c r="AV223" s="352">
        <v>42</v>
      </c>
      <c r="AW223" s="353">
        <v>43</v>
      </c>
      <c r="AY223" s="351">
        <v>44</v>
      </c>
      <c r="AZ223" s="352">
        <v>45</v>
      </c>
      <c r="BA223" s="352">
        <v>46</v>
      </c>
      <c r="BB223" s="353">
        <v>47</v>
      </c>
      <c r="EV223" s="361"/>
      <c r="EW223" s="361"/>
      <c r="EX223" s="361"/>
      <c r="EY223" s="361"/>
      <c r="EZ223" s="361"/>
      <c r="FA223" s="361"/>
      <c r="FB223" s="361"/>
      <c r="FC223" s="361"/>
      <c r="FD223" s="361"/>
      <c r="FE223" s="361"/>
      <c r="FF223" s="361"/>
      <c r="FG223" s="361"/>
      <c r="FH223" s="361"/>
      <c r="FI223" s="361"/>
      <c r="FJ223" s="361"/>
      <c r="FK223" s="361"/>
      <c r="FL223" s="361"/>
      <c r="FM223" s="361"/>
      <c r="FN223" s="361"/>
      <c r="FO223" s="361"/>
      <c r="FP223" s="361"/>
      <c r="FQ223" s="361"/>
      <c r="FR223" s="361"/>
      <c r="FS223" s="361"/>
      <c r="FT223" s="361"/>
      <c r="FU223" s="361"/>
      <c r="FV223" s="361"/>
      <c r="FW223" s="361"/>
      <c r="FX223" s="361"/>
      <c r="FY223" s="361"/>
      <c r="FZ223" s="361"/>
      <c r="GA223" s="361"/>
      <c r="GB223" s="361"/>
      <c r="GC223" s="361"/>
      <c r="GD223" s="361"/>
      <c r="GE223" s="361"/>
      <c r="GF223" s="361"/>
      <c r="GG223" s="361"/>
      <c r="GH223" s="361"/>
      <c r="GI223" s="361"/>
      <c r="GJ223" s="361"/>
      <c r="GK223" s="361"/>
      <c r="GL223" s="361"/>
      <c r="GM223" s="361"/>
      <c r="GN223" s="361"/>
      <c r="GO223" s="361"/>
      <c r="GP223" s="361"/>
      <c r="GQ223" s="361"/>
      <c r="GR223" s="361"/>
      <c r="GS223" s="361"/>
      <c r="GT223" s="361"/>
    </row>
    <row r="224" spans="1:202" x14ac:dyDescent="0.2">
      <c r="A224" s="27" t="str">
        <f t="shared" ca="1" si="10"/>
        <v/>
      </c>
      <c r="B224" s="27" t="str">
        <f t="shared" ca="1" si="10"/>
        <v/>
      </c>
      <c r="C224" s="27" t="str">
        <f t="shared" ca="1" si="10"/>
        <v/>
      </c>
      <c r="D224" s="348"/>
      <c r="E224" s="350" t="s">
        <v>157</v>
      </c>
      <c r="F224" s="354">
        <v>10</v>
      </c>
      <c r="G224" s="355">
        <v>36</v>
      </c>
      <c r="H224" s="355">
        <v>29</v>
      </c>
      <c r="I224" s="355">
        <v>40</v>
      </c>
      <c r="J224" s="356">
        <v>4</v>
      </c>
      <c r="K224" s="354">
        <v>5</v>
      </c>
      <c r="L224" s="355">
        <v>6</v>
      </c>
      <c r="M224" s="355">
        <v>37</v>
      </c>
      <c r="N224" s="355">
        <v>30</v>
      </c>
      <c r="O224" s="356">
        <v>44</v>
      </c>
      <c r="P224" s="354">
        <v>45</v>
      </c>
      <c r="Q224" s="355">
        <v>11</v>
      </c>
      <c r="R224" s="355">
        <v>16</v>
      </c>
      <c r="S224" s="355">
        <v>38</v>
      </c>
      <c r="T224" s="356">
        <v>34</v>
      </c>
      <c r="U224" s="354">
        <v>35</v>
      </c>
      <c r="V224" s="355">
        <v>46</v>
      </c>
      <c r="W224" s="355">
        <v>12</v>
      </c>
      <c r="X224" s="355">
        <v>17</v>
      </c>
      <c r="Y224" s="356">
        <v>39</v>
      </c>
      <c r="Z224" s="354">
        <v>41</v>
      </c>
      <c r="AA224" s="355">
        <v>31</v>
      </c>
      <c r="AB224" s="355">
        <v>47</v>
      </c>
      <c r="AC224" s="355">
        <v>15</v>
      </c>
      <c r="AD224" s="356">
        <v>22</v>
      </c>
      <c r="AE224" s="354">
        <v>33</v>
      </c>
      <c r="AF224" s="355">
        <v>42</v>
      </c>
      <c r="AG224" s="355">
        <v>24</v>
      </c>
      <c r="AH224" s="355">
        <v>27</v>
      </c>
      <c r="AI224" s="356">
        <v>18</v>
      </c>
      <c r="AJ224" s="354">
        <v>28</v>
      </c>
      <c r="AK224" s="355">
        <v>9</v>
      </c>
      <c r="AL224" s="355">
        <v>43</v>
      </c>
      <c r="AM224" s="355">
        <v>3</v>
      </c>
      <c r="AN224" s="356">
        <v>23</v>
      </c>
      <c r="AO224" s="354">
        <v>19</v>
      </c>
      <c r="AP224" s="355">
        <v>1</v>
      </c>
      <c r="AQ224" s="355">
        <v>21</v>
      </c>
      <c r="AR224" s="356">
        <v>8</v>
      </c>
      <c r="AT224" s="354">
        <v>32</v>
      </c>
      <c r="AU224" s="355">
        <v>20</v>
      </c>
      <c r="AV224" s="355">
        <v>2</v>
      </c>
      <c r="AW224" s="356">
        <v>13</v>
      </c>
      <c r="AY224" s="354">
        <v>14</v>
      </c>
      <c r="AZ224" s="355">
        <v>25</v>
      </c>
      <c r="BA224" s="355">
        <v>7</v>
      </c>
      <c r="BB224" s="356">
        <v>26</v>
      </c>
      <c r="EV224" s="361"/>
      <c r="EW224" s="361"/>
      <c r="EX224" s="361"/>
      <c r="EY224" s="361"/>
      <c r="EZ224" s="361"/>
      <c r="FA224" s="361"/>
      <c r="FB224" s="361"/>
      <c r="FC224" s="361"/>
      <c r="FD224" s="361"/>
      <c r="FE224" s="361"/>
      <c r="FF224" s="361"/>
      <c r="FG224" s="361"/>
      <c r="FH224" s="361"/>
      <c r="FI224" s="361"/>
      <c r="FJ224" s="361"/>
      <c r="FK224" s="361"/>
      <c r="FL224" s="361"/>
      <c r="FM224" s="361"/>
      <c r="FN224" s="361"/>
      <c r="FO224" s="361"/>
      <c r="FP224" s="361"/>
      <c r="FQ224" s="361"/>
      <c r="FR224" s="361"/>
      <c r="FS224" s="361"/>
      <c r="FT224" s="361"/>
      <c r="FU224" s="361"/>
      <c r="FV224" s="361"/>
      <c r="FW224" s="361"/>
      <c r="FX224" s="361"/>
      <c r="FY224" s="361"/>
      <c r="FZ224" s="361"/>
      <c r="GA224" s="361"/>
      <c r="GB224" s="361"/>
      <c r="GC224" s="361"/>
      <c r="GD224" s="361"/>
      <c r="GE224" s="361"/>
      <c r="GF224" s="361"/>
      <c r="GG224" s="361"/>
      <c r="GH224" s="361"/>
      <c r="GI224" s="361"/>
      <c r="GJ224" s="361"/>
      <c r="GK224" s="361"/>
      <c r="GL224" s="361"/>
      <c r="GM224" s="361"/>
      <c r="GN224" s="361"/>
      <c r="GO224" s="361"/>
      <c r="GP224" s="361"/>
      <c r="GQ224" s="361"/>
      <c r="GR224" s="361"/>
      <c r="GS224" s="361"/>
      <c r="GT224" s="361"/>
    </row>
    <row r="225" spans="1:202" x14ac:dyDescent="0.2">
      <c r="A225" s="27" t="str">
        <f t="shared" ca="1" si="10"/>
        <v/>
      </c>
      <c r="B225" s="27" t="str">
        <f t="shared" ca="1" si="10"/>
        <v/>
      </c>
      <c r="C225" s="27" t="str">
        <f t="shared" ca="1" si="10"/>
        <v/>
      </c>
      <c r="D225" s="348"/>
      <c r="E225" s="350" t="s">
        <v>159</v>
      </c>
      <c r="F225" s="357">
        <v>39</v>
      </c>
      <c r="G225" s="358">
        <v>30</v>
      </c>
      <c r="H225" s="358">
        <v>1</v>
      </c>
      <c r="I225" s="358">
        <v>25</v>
      </c>
      <c r="J225" s="359">
        <v>13</v>
      </c>
      <c r="K225" s="357">
        <v>18</v>
      </c>
      <c r="L225" s="358">
        <v>43</v>
      </c>
      <c r="M225" s="358">
        <v>36</v>
      </c>
      <c r="N225" s="358">
        <v>35</v>
      </c>
      <c r="O225" s="359">
        <v>14</v>
      </c>
      <c r="P225" s="357">
        <v>24</v>
      </c>
      <c r="Q225" s="358">
        <v>19</v>
      </c>
      <c r="R225" s="358">
        <v>6</v>
      </c>
      <c r="S225" s="358">
        <v>2</v>
      </c>
      <c r="T225" s="359">
        <v>45</v>
      </c>
      <c r="U225" s="357">
        <v>17</v>
      </c>
      <c r="V225" s="358">
        <v>8</v>
      </c>
      <c r="W225" s="358">
        <v>26</v>
      </c>
      <c r="X225" s="358">
        <v>37</v>
      </c>
      <c r="Y225" s="359">
        <v>40</v>
      </c>
      <c r="Z225" s="357">
        <v>46</v>
      </c>
      <c r="AA225" s="358">
        <v>23</v>
      </c>
      <c r="AB225" s="358">
        <v>32</v>
      </c>
      <c r="AC225" s="358">
        <v>7</v>
      </c>
      <c r="AD225" s="359">
        <v>41</v>
      </c>
      <c r="AE225" s="357">
        <v>20</v>
      </c>
      <c r="AF225" s="358">
        <v>44</v>
      </c>
      <c r="AG225" s="358">
        <v>31</v>
      </c>
      <c r="AH225" s="358">
        <v>12</v>
      </c>
      <c r="AI225" s="359">
        <v>38</v>
      </c>
      <c r="AJ225" s="357">
        <v>29</v>
      </c>
      <c r="AK225" s="358">
        <v>47</v>
      </c>
      <c r="AL225" s="358">
        <v>5</v>
      </c>
      <c r="AM225" s="358">
        <v>21</v>
      </c>
      <c r="AN225" s="359">
        <v>42</v>
      </c>
      <c r="AO225" s="357">
        <v>27</v>
      </c>
      <c r="AP225" s="358">
        <v>3</v>
      </c>
      <c r="AQ225" s="358">
        <v>34</v>
      </c>
      <c r="AR225" s="359">
        <v>10</v>
      </c>
      <c r="AT225" s="357">
        <v>22</v>
      </c>
      <c r="AU225" s="358">
        <v>28</v>
      </c>
      <c r="AV225" s="358">
        <v>4</v>
      </c>
      <c r="AW225" s="359">
        <v>11</v>
      </c>
      <c r="AY225" s="357">
        <v>15</v>
      </c>
      <c r="AZ225" s="358">
        <v>33</v>
      </c>
      <c r="BA225" s="358">
        <v>9</v>
      </c>
      <c r="BB225" s="359">
        <v>16</v>
      </c>
      <c r="EV225" s="361"/>
      <c r="EW225" s="361"/>
      <c r="EX225" s="361"/>
      <c r="EY225" s="361"/>
      <c r="EZ225" s="361"/>
      <c r="FA225" s="361"/>
      <c r="FB225" s="361"/>
      <c r="FC225" s="361"/>
      <c r="FD225" s="361"/>
      <c r="FE225" s="361"/>
      <c r="FF225" s="361"/>
      <c r="FG225" s="361"/>
      <c r="FH225" s="361"/>
      <c r="FI225" s="361"/>
      <c r="FJ225" s="361"/>
      <c r="FK225" s="361"/>
      <c r="FL225" s="361"/>
      <c r="FM225" s="361"/>
      <c r="FN225" s="361"/>
      <c r="FO225" s="361"/>
      <c r="FP225" s="361"/>
      <c r="FQ225" s="361"/>
      <c r="FR225" s="361"/>
      <c r="FS225" s="361"/>
      <c r="FT225" s="361"/>
      <c r="FU225" s="361"/>
      <c r="FV225" s="361"/>
      <c r="FW225" s="361"/>
      <c r="FX225" s="361"/>
      <c r="FY225" s="361"/>
      <c r="FZ225" s="361"/>
      <c r="GA225" s="361"/>
      <c r="GB225" s="361"/>
      <c r="GC225" s="361"/>
      <c r="GD225" s="361"/>
      <c r="GE225" s="361"/>
      <c r="GF225" s="361"/>
      <c r="GG225" s="361"/>
      <c r="GH225" s="361"/>
      <c r="GI225" s="361"/>
      <c r="GJ225" s="361"/>
      <c r="GK225" s="361"/>
      <c r="GL225" s="361"/>
      <c r="GM225" s="361"/>
      <c r="GN225" s="361"/>
      <c r="GO225" s="361"/>
      <c r="GP225" s="361"/>
      <c r="GQ225" s="361"/>
      <c r="GR225" s="361"/>
      <c r="GS225" s="361"/>
      <c r="GT225" s="361"/>
    </row>
    <row r="226" spans="1:202" x14ac:dyDescent="0.2">
      <c r="A226" s="27" t="str">
        <f t="shared" ca="1" si="10"/>
        <v/>
      </c>
      <c r="B226" s="27" t="str">
        <f t="shared" ca="1" si="10"/>
        <v/>
      </c>
      <c r="C226" s="27" t="str">
        <f t="shared" ca="1" si="10"/>
        <v/>
      </c>
      <c r="D226" s="348"/>
      <c r="E226" s="360"/>
      <c r="EV226" s="361"/>
      <c r="EW226" s="361"/>
      <c r="EX226" s="361"/>
      <c r="EY226" s="361"/>
      <c r="EZ226" s="361"/>
      <c r="FA226" s="361"/>
      <c r="FB226" s="361"/>
      <c r="FC226" s="361"/>
      <c r="FD226" s="361"/>
      <c r="FE226" s="361"/>
      <c r="FF226" s="361"/>
      <c r="FG226" s="361"/>
      <c r="FH226" s="361"/>
      <c r="FI226" s="361"/>
      <c r="FJ226" s="361"/>
      <c r="FK226" s="361"/>
      <c r="FL226" s="361"/>
      <c r="FM226" s="361"/>
      <c r="FN226" s="361"/>
      <c r="FO226" s="361"/>
      <c r="FP226" s="361"/>
      <c r="FQ226" s="361"/>
      <c r="FR226" s="361"/>
      <c r="FS226" s="361"/>
      <c r="FT226" s="361"/>
      <c r="FU226" s="361"/>
      <c r="FV226" s="361"/>
      <c r="FW226" s="361"/>
      <c r="FX226" s="361"/>
      <c r="FY226" s="361"/>
      <c r="FZ226" s="361"/>
      <c r="GA226" s="361"/>
      <c r="GB226" s="361"/>
      <c r="GC226" s="361"/>
      <c r="GD226" s="361"/>
      <c r="GE226" s="361"/>
      <c r="GF226" s="361"/>
      <c r="GG226" s="361"/>
      <c r="GH226" s="361"/>
      <c r="GI226" s="361"/>
      <c r="GJ226" s="361"/>
      <c r="GK226" s="361"/>
      <c r="GL226" s="361"/>
      <c r="GM226" s="361"/>
      <c r="GN226" s="361"/>
      <c r="GO226" s="361"/>
      <c r="GP226" s="361"/>
      <c r="GQ226" s="361"/>
      <c r="GR226" s="361"/>
      <c r="GS226" s="361"/>
      <c r="GT226" s="361"/>
    </row>
    <row r="227" spans="1:202" x14ac:dyDescent="0.2">
      <c r="A227" s="27" t="str">
        <f t="shared" ref="A227:C246" ca="1" si="11">IF(INDIRECT(ADDRESS(A$6,ROW()-ROW(A$6)-1+COLUMN($F$8)))&gt;0,INDIRECT(ADDRESS(A$6,ROW()-ROW(A$6)-1+COLUMN($F$8))),"")</f>
        <v/>
      </c>
      <c r="B227" s="27" t="str">
        <f t="shared" ca="1" si="11"/>
        <v/>
      </c>
      <c r="C227" s="27" t="str">
        <f t="shared" ca="1" si="11"/>
        <v/>
      </c>
      <c r="D227" s="348">
        <f>$D222+1</f>
        <v>48</v>
      </c>
      <c r="E227" s="349" t="s">
        <v>180</v>
      </c>
      <c r="EV227" s="361"/>
      <c r="EW227" s="361"/>
      <c r="EX227" s="361"/>
      <c r="EY227" s="361"/>
      <c r="EZ227" s="361"/>
      <c r="FA227" s="361"/>
      <c r="FB227" s="361"/>
      <c r="FC227" s="361"/>
      <c r="FD227" s="361"/>
      <c r="FE227" s="361"/>
      <c r="FF227" s="361"/>
      <c r="FG227" s="361"/>
      <c r="FH227" s="361"/>
      <c r="FI227" s="361"/>
      <c r="FJ227" s="361"/>
      <c r="FK227" s="361"/>
      <c r="FL227" s="361"/>
      <c r="FM227" s="361"/>
      <c r="FN227" s="361"/>
      <c r="FO227" s="361"/>
      <c r="FP227" s="361"/>
      <c r="FQ227" s="361"/>
      <c r="FR227" s="361"/>
      <c r="FS227" s="361"/>
      <c r="FT227" s="361"/>
      <c r="FU227" s="361"/>
      <c r="FV227" s="361"/>
      <c r="FW227" s="361"/>
      <c r="FX227" s="361"/>
      <c r="FY227" s="361"/>
      <c r="FZ227" s="361"/>
      <c r="GA227" s="361"/>
      <c r="GB227" s="361"/>
      <c r="GC227" s="361"/>
      <c r="GD227" s="361"/>
      <c r="GE227" s="361"/>
      <c r="GF227" s="361"/>
      <c r="GG227" s="361"/>
      <c r="GH227" s="361"/>
      <c r="GI227" s="361"/>
      <c r="GJ227" s="361"/>
      <c r="GK227" s="361"/>
      <c r="GL227" s="361"/>
      <c r="GM227" s="361"/>
      <c r="GN227" s="361"/>
      <c r="GO227" s="361"/>
      <c r="GP227" s="361"/>
      <c r="GQ227" s="361"/>
      <c r="GR227" s="361"/>
      <c r="GS227" s="361"/>
      <c r="GT227" s="361"/>
    </row>
    <row r="228" spans="1:202" x14ac:dyDescent="0.2">
      <c r="A228" s="27" t="str">
        <f t="shared" ca="1" si="11"/>
        <v/>
      </c>
      <c r="B228" s="27" t="str">
        <f t="shared" ca="1" si="11"/>
        <v/>
      </c>
      <c r="C228" s="27" t="str">
        <f t="shared" ca="1" si="11"/>
        <v/>
      </c>
      <c r="D228" s="348"/>
      <c r="E228" s="350" t="s">
        <v>130</v>
      </c>
      <c r="F228" s="351">
        <v>1</v>
      </c>
      <c r="G228" s="352">
        <v>2</v>
      </c>
      <c r="H228" s="352">
        <v>3</v>
      </c>
      <c r="I228" s="352">
        <v>4</v>
      </c>
      <c r="J228" s="353">
        <v>5</v>
      </c>
      <c r="K228" s="351">
        <v>6</v>
      </c>
      <c r="L228" s="352">
        <v>7</v>
      </c>
      <c r="M228" s="352">
        <v>8</v>
      </c>
      <c r="N228" s="352">
        <v>9</v>
      </c>
      <c r="O228" s="353">
        <v>10</v>
      </c>
      <c r="P228" s="351">
        <v>11</v>
      </c>
      <c r="Q228" s="352">
        <v>12</v>
      </c>
      <c r="R228" s="352">
        <v>13</v>
      </c>
      <c r="S228" s="352">
        <v>14</v>
      </c>
      <c r="T228" s="353">
        <v>15</v>
      </c>
      <c r="U228" s="351">
        <v>16</v>
      </c>
      <c r="V228" s="352">
        <v>17</v>
      </c>
      <c r="W228" s="352">
        <v>18</v>
      </c>
      <c r="X228" s="352">
        <v>19</v>
      </c>
      <c r="Y228" s="353">
        <v>20</v>
      </c>
      <c r="Z228" s="351">
        <v>21</v>
      </c>
      <c r="AA228" s="352">
        <v>22</v>
      </c>
      <c r="AB228" s="352">
        <v>23</v>
      </c>
      <c r="AC228" s="353">
        <v>24</v>
      </c>
      <c r="AE228" s="351">
        <f t="shared" ref="AE228:AN230" si="12">F228+24</f>
        <v>25</v>
      </c>
      <c r="AF228" s="352">
        <f t="shared" si="12"/>
        <v>26</v>
      </c>
      <c r="AG228" s="352">
        <f t="shared" si="12"/>
        <v>27</v>
      </c>
      <c r="AH228" s="352">
        <f t="shared" si="12"/>
        <v>28</v>
      </c>
      <c r="AI228" s="353">
        <f t="shared" si="12"/>
        <v>29</v>
      </c>
      <c r="AJ228" s="351">
        <f t="shared" si="12"/>
        <v>30</v>
      </c>
      <c r="AK228" s="352">
        <f t="shared" si="12"/>
        <v>31</v>
      </c>
      <c r="AL228" s="352">
        <f t="shared" si="12"/>
        <v>32</v>
      </c>
      <c r="AM228" s="352">
        <f t="shared" si="12"/>
        <v>33</v>
      </c>
      <c r="AN228" s="353">
        <f t="shared" si="12"/>
        <v>34</v>
      </c>
      <c r="AO228" s="351">
        <f t="shared" ref="AO228:AX230" si="13">P228+24</f>
        <v>35</v>
      </c>
      <c r="AP228" s="352">
        <f t="shared" si="13"/>
        <v>36</v>
      </c>
      <c r="AQ228" s="352">
        <f t="shared" si="13"/>
        <v>37</v>
      </c>
      <c r="AR228" s="352">
        <f t="shared" si="13"/>
        <v>38</v>
      </c>
      <c r="AS228" s="353">
        <f t="shared" si="13"/>
        <v>39</v>
      </c>
      <c r="AT228" s="351">
        <f t="shared" si="13"/>
        <v>40</v>
      </c>
      <c r="AU228" s="352">
        <f t="shared" si="13"/>
        <v>41</v>
      </c>
      <c r="AV228" s="352">
        <f t="shared" si="13"/>
        <v>42</v>
      </c>
      <c r="AW228" s="352">
        <f t="shared" si="13"/>
        <v>43</v>
      </c>
      <c r="AX228" s="353">
        <f t="shared" si="13"/>
        <v>44</v>
      </c>
      <c r="AY228" s="351">
        <f t="shared" ref="AY228:BB230" si="14">Z228+24</f>
        <v>45</v>
      </c>
      <c r="AZ228" s="352">
        <f t="shared" si="14"/>
        <v>46</v>
      </c>
      <c r="BA228" s="352">
        <f t="shared" si="14"/>
        <v>47</v>
      </c>
      <c r="BB228" s="353">
        <f t="shared" si="14"/>
        <v>48</v>
      </c>
      <c r="EV228" s="361"/>
      <c r="EW228" s="361"/>
      <c r="EX228" s="361"/>
      <c r="EY228" s="361"/>
      <c r="EZ228" s="361"/>
      <c r="FA228" s="361"/>
      <c r="FB228" s="361"/>
      <c r="FC228" s="361"/>
      <c r="FD228" s="361"/>
      <c r="FE228" s="361"/>
      <c r="FF228" s="361"/>
      <c r="FG228" s="361"/>
      <c r="FH228" s="361"/>
      <c r="FI228" s="361"/>
      <c r="FJ228" s="361"/>
      <c r="FK228" s="361"/>
      <c r="FL228" s="361"/>
      <c r="FM228" s="361"/>
      <c r="FN228" s="361"/>
      <c r="FO228" s="361"/>
      <c r="FP228" s="361"/>
      <c r="FQ228" s="361"/>
      <c r="FR228" s="361"/>
      <c r="FS228" s="361"/>
      <c r="FT228" s="361"/>
      <c r="FU228" s="361"/>
      <c r="FV228" s="361"/>
      <c r="FW228" s="361"/>
      <c r="FX228" s="361"/>
      <c r="FY228" s="361"/>
      <c r="FZ228" s="361"/>
      <c r="GA228" s="361"/>
      <c r="GB228" s="361"/>
      <c r="GC228" s="361"/>
      <c r="GD228" s="361"/>
      <c r="GE228" s="361"/>
      <c r="GF228" s="361"/>
      <c r="GG228" s="361"/>
      <c r="GH228" s="361"/>
      <c r="GI228" s="361"/>
      <c r="GJ228" s="361"/>
      <c r="GK228" s="361"/>
      <c r="GL228" s="361"/>
      <c r="GM228" s="361"/>
      <c r="GN228" s="361"/>
      <c r="GO228" s="361"/>
      <c r="GP228" s="361"/>
      <c r="GQ228" s="361"/>
      <c r="GR228" s="361"/>
      <c r="GS228" s="361"/>
      <c r="GT228" s="361"/>
    </row>
    <row r="229" spans="1:202" x14ac:dyDescent="0.2">
      <c r="A229" s="27" t="str">
        <f t="shared" ca="1" si="11"/>
        <v/>
      </c>
      <c r="B229" s="27" t="str">
        <f t="shared" ca="1" si="11"/>
        <v/>
      </c>
      <c r="C229" s="27" t="str">
        <f t="shared" ca="1" si="11"/>
        <v/>
      </c>
      <c r="D229" s="348"/>
      <c r="E229" s="350" t="s">
        <v>157</v>
      </c>
      <c r="F229" s="354">
        <v>14</v>
      </c>
      <c r="G229" s="355">
        <v>10</v>
      </c>
      <c r="H229" s="355">
        <v>1</v>
      </c>
      <c r="I229" s="355">
        <v>22</v>
      </c>
      <c r="J229" s="356">
        <v>18</v>
      </c>
      <c r="K229" s="354">
        <v>19</v>
      </c>
      <c r="L229" s="355">
        <v>15</v>
      </c>
      <c r="M229" s="355">
        <v>6</v>
      </c>
      <c r="N229" s="355">
        <v>2</v>
      </c>
      <c r="O229" s="356">
        <v>23</v>
      </c>
      <c r="P229" s="354">
        <v>24</v>
      </c>
      <c r="Q229" s="355">
        <v>20</v>
      </c>
      <c r="R229" s="355">
        <v>11</v>
      </c>
      <c r="S229" s="355">
        <v>7</v>
      </c>
      <c r="T229" s="356">
        <v>3</v>
      </c>
      <c r="U229" s="354">
        <v>9</v>
      </c>
      <c r="V229" s="355">
        <v>5</v>
      </c>
      <c r="W229" s="355">
        <v>21</v>
      </c>
      <c r="X229" s="355">
        <v>17</v>
      </c>
      <c r="Y229" s="356">
        <v>13</v>
      </c>
      <c r="Z229" s="354">
        <v>4</v>
      </c>
      <c r="AA229" s="355">
        <v>16</v>
      </c>
      <c r="AB229" s="355">
        <v>12</v>
      </c>
      <c r="AC229" s="356">
        <v>8</v>
      </c>
      <c r="AE229" s="354">
        <f t="shared" si="12"/>
        <v>38</v>
      </c>
      <c r="AF229" s="355">
        <f t="shared" si="12"/>
        <v>34</v>
      </c>
      <c r="AG229" s="355">
        <f t="shared" si="12"/>
        <v>25</v>
      </c>
      <c r="AH229" s="355">
        <f t="shared" si="12"/>
        <v>46</v>
      </c>
      <c r="AI229" s="356">
        <f t="shared" si="12"/>
        <v>42</v>
      </c>
      <c r="AJ229" s="354">
        <f t="shared" si="12"/>
        <v>43</v>
      </c>
      <c r="AK229" s="355">
        <f t="shared" si="12"/>
        <v>39</v>
      </c>
      <c r="AL229" s="355">
        <f t="shared" si="12"/>
        <v>30</v>
      </c>
      <c r="AM229" s="355">
        <f t="shared" si="12"/>
        <v>26</v>
      </c>
      <c r="AN229" s="356">
        <f t="shared" si="12"/>
        <v>47</v>
      </c>
      <c r="AO229" s="354">
        <f t="shared" si="13"/>
        <v>48</v>
      </c>
      <c r="AP229" s="355">
        <f t="shared" si="13"/>
        <v>44</v>
      </c>
      <c r="AQ229" s="355">
        <f t="shared" si="13"/>
        <v>35</v>
      </c>
      <c r="AR229" s="355">
        <f t="shared" si="13"/>
        <v>31</v>
      </c>
      <c r="AS229" s="356">
        <f t="shared" si="13"/>
        <v>27</v>
      </c>
      <c r="AT229" s="354">
        <f t="shared" si="13"/>
        <v>33</v>
      </c>
      <c r="AU229" s="355">
        <f t="shared" si="13"/>
        <v>29</v>
      </c>
      <c r="AV229" s="355">
        <f t="shared" si="13"/>
        <v>45</v>
      </c>
      <c r="AW229" s="355">
        <f t="shared" si="13"/>
        <v>41</v>
      </c>
      <c r="AX229" s="356">
        <f t="shared" si="13"/>
        <v>37</v>
      </c>
      <c r="AY229" s="354">
        <f t="shared" si="14"/>
        <v>28</v>
      </c>
      <c r="AZ229" s="355">
        <f t="shared" si="14"/>
        <v>40</v>
      </c>
      <c r="BA229" s="355">
        <f t="shared" si="14"/>
        <v>36</v>
      </c>
      <c r="BB229" s="356">
        <f t="shared" si="14"/>
        <v>32</v>
      </c>
      <c r="EV229" s="361"/>
      <c r="EW229" s="361"/>
      <c r="EX229" s="361"/>
      <c r="EY229" s="361"/>
      <c r="EZ229" s="361"/>
      <c r="FA229" s="361"/>
      <c r="FB229" s="361"/>
      <c r="FC229" s="361"/>
      <c r="FD229" s="361"/>
      <c r="FE229" s="361"/>
      <c r="FF229" s="361"/>
      <c r="FG229" s="361"/>
      <c r="FH229" s="361"/>
      <c r="FI229" s="361"/>
      <c r="FJ229" s="361"/>
      <c r="FK229" s="361"/>
      <c r="FL229" s="361"/>
      <c r="FM229" s="361"/>
      <c r="FN229" s="361"/>
      <c r="FO229" s="361"/>
      <c r="FP229" s="361"/>
      <c r="FQ229" s="361"/>
      <c r="FR229" s="361"/>
      <c r="FS229" s="361"/>
      <c r="FT229" s="361"/>
      <c r="FU229" s="361"/>
      <c r="FV229" s="361"/>
      <c r="FW229" s="361"/>
      <c r="FX229" s="361"/>
      <c r="FY229" s="361"/>
      <c r="FZ229" s="361"/>
      <c r="GA229" s="361"/>
      <c r="GB229" s="361"/>
      <c r="GC229" s="361"/>
      <c r="GD229" s="361"/>
      <c r="GE229" s="361"/>
      <c r="GF229" s="361"/>
      <c r="GG229" s="361"/>
      <c r="GH229" s="361"/>
      <c r="GI229" s="361"/>
      <c r="GJ229" s="361"/>
      <c r="GK229" s="361"/>
      <c r="GL229" s="361"/>
      <c r="GM229" s="361"/>
      <c r="GN229" s="361"/>
      <c r="GO229" s="361"/>
      <c r="GP229" s="361"/>
      <c r="GQ229" s="361"/>
      <c r="GR229" s="361"/>
      <c r="GS229" s="361"/>
      <c r="GT229" s="361"/>
    </row>
    <row r="230" spans="1:202" x14ac:dyDescent="0.2">
      <c r="A230" s="27" t="str">
        <f t="shared" ca="1" si="11"/>
        <v/>
      </c>
      <c r="B230" s="27" t="str">
        <f t="shared" ca="1" si="11"/>
        <v/>
      </c>
      <c r="C230" s="27" t="str">
        <f t="shared" ca="1" si="11"/>
        <v/>
      </c>
      <c r="D230" s="348"/>
      <c r="E230" s="350" t="s">
        <v>159</v>
      </c>
      <c r="F230" s="357">
        <v>20</v>
      </c>
      <c r="G230" s="358">
        <v>23</v>
      </c>
      <c r="H230" s="358">
        <v>9</v>
      </c>
      <c r="I230" s="358">
        <v>12</v>
      </c>
      <c r="J230" s="359">
        <v>1</v>
      </c>
      <c r="K230" s="357">
        <v>13</v>
      </c>
      <c r="L230" s="358">
        <v>24</v>
      </c>
      <c r="M230" s="358">
        <v>10</v>
      </c>
      <c r="N230" s="358">
        <v>16</v>
      </c>
      <c r="O230" s="359">
        <v>2</v>
      </c>
      <c r="P230" s="357">
        <v>7</v>
      </c>
      <c r="Q230" s="358">
        <v>18</v>
      </c>
      <c r="R230" s="358">
        <v>4</v>
      </c>
      <c r="S230" s="358">
        <v>15</v>
      </c>
      <c r="T230" s="359">
        <v>21</v>
      </c>
      <c r="U230" s="357">
        <v>22</v>
      </c>
      <c r="V230" s="358">
        <v>8</v>
      </c>
      <c r="W230" s="358">
        <v>19</v>
      </c>
      <c r="X230" s="358">
        <v>5</v>
      </c>
      <c r="Y230" s="359">
        <v>11</v>
      </c>
      <c r="Z230" s="357">
        <v>17</v>
      </c>
      <c r="AA230" s="358">
        <v>3</v>
      </c>
      <c r="AB230" s="358">
        <v>14</v>
      </c>
      <c r="AC230" s="359">
        <v>6</v>
      </c>
      <c r="AE230" s="357">
        <f t="shared" si="12"/>
        <v>44</v>
      </c>
      <c r="AF230" s="358">
        <f t="shared" si="12"/>
        <v>47</v>
      </c>
      <c r="AG230" s="358">
        <f t="shared" si="12"/>
        <v>33</v>
      </c>
      <c r="AH230" s="358">
        <f t="shared" si="12"/>
        <v>36</v>
      </c>
      <c r="AI230" s="359">
        <f t="shared" si="12"/>
        <v>25</v>
      </c>
      <c r="AJ230" s="357">
        <f t="shared" si="12"/>
        <v>37</v>
      </c>
      <c r="AK230" s="358">
        <f t="shared" si="12"/>
        <v>48</v>
      </c>
      <c r="AL230" s="358">
        <f t="shared" si="12"/>
        <v>34</v>
      </c>
      <c r="AM230" s="358">
        <f t="shared" si="12"/>
        <v>40</v>
      </c>
      <c r="AN230" s="359">
        <f t="shared" si="12"/>
        <v>26</v>
      </c>
      <c r="AO230" s="357">
        <f t="shared" si="13"/>
        <v>31</v>
      </c>
      <c r="AP230" s="358">
        <f t="shared" si="13"/>
        <v>42</v>
      </c>
      <c r="AQ230" s="358">
        <f t="shared" si="13"/>
        <v>28</v>
      </c>
      <c r="AR230" s="358">
        <f t="shared" si="13"/>
        <v>39</v>
      </c>
      <c r="AS230" s="359">
        <f t="shared" si="13"/>
        <v>45</v>
      </c>
      <c r="AT230" s="357">
        <f t="shared" si="13"/>
        <v>46</v>
      </c>
      <c r="AU230" s="358">
        <f t="shared" si="13"/>
        <v>32</v>
      </c>
      <c r="AV230" s="358">
        <f t="shared" si="13"/>
        <v>43</v>
      </c>
      <c r="AW230" s="358">
        <f t="shared" si="13"/>
        <v>29</v>
      </c>
      <c r="AX230" s="359">
        <f t="shared" si="13"/>
        <v>35</v>
      </c>
      <c r="AY230" s="357">
        <f t="shared" si="14"/>
        <v>41</v>
      </c>
      <c r="AZ230" s="358">
        <f t="shared" si="14"/>
        <v>27</v>
      </c>
      <c r="BA230" s="358">
        <f t="shared" si="14"/>
        <v>38</v>
      </c>
      <c r="BB230" s="359">
        <f t="shared" si="14"/>
        <v>30</v>
      </c>
      <c r="EV230" s="361"/>
      <c r="EW230" s="361"/>
      <c r="EX230" s="361"/>
      <c r="EY230" s="361"/>
      <c r="EZ230" s="361"/>
      <c r="FA230" s="361"/>
      <c r="FB230" s="361"/>
      <c r="FC230" s="361"/>
      <c r="FD230" s="361"/>
      <c r="FE230" s="361"/>
      <c r="FF230" s="361"/>
      <c r="FG230" s="361"/>
      <c r="FH230" s="361"/>
      <c r="FI230" s="361"/>
      <c r="FJ230" s="361"/>
      <c r="FK230" s="361"/>
      <c r="FL230" s="361"/>
      <c r="FM230" s="361"/>
      <c r="FN230" s="361"/>
      <c r="FO230" s="361"/>
      <c r="FP230" s="361"/>
      <c r="FQ230" s="361"/>
      <c r="FR230" s="361"/>
      <c r="FS230" s="361"/>
      <c r="FT230" s="361"/>
      <c r="FU230" s="361"/>
      <c r="FV230" s="361"/>
      <c r="FW230" s="361"/>
      <c r="FX230" s="361"/>
      <c r="FY230" s="361"/>
      <c r="FZ230" s="361"/>
      <c r="GA230" s="361"/>
      <c r="GB230" s="361"/>
      <c r="GC230" s="361"/>
      <c r="GD230" s="361"/>
      <c r="GE230" s="361"/>
      <c r="GF230" s="361"/>
      <c r="GG230" s="361"/>
      <c r="GH230" s="361"/>
      <c r="GI230" s="361"/>
      <c r="GJ230" s="361"/>
      <c r="GK230" s="361"/>
      <c r="GL230" s="361"/>
      <c r="GM230" s="361"/>
      <c r="GN230" s="361"/>
      <c r="GO230" s="361"/>
      <c r="GP230" s="361"/>
      <c r="GQ230" s="361"/>
      <c r="GR230" s="361"/>
      <c r="GS230" s="361"/>
      <c r="GT230" s="361"/>
    </row>
    <row r="231" spans="1:202" x14ac:dyDescent="0.2">
      <c r="A231" s="27" t="str">
        <f t="shared" ca="1" si="11"/>
        <v/>
      </c>
      <c r="B231" s="27" t="str">
        <f t="shared" ca="1" si="11"/>
        <v/>
      </c>
      <c r="C231" s="27" t="str">
        <f t="shared" ca="1" si="11"/>
        <v/>
      </c>
      <c r="D231" s="348"/>
      <c r="E231" s="350"/>
      <c r="EV231" s="361"/>
      <c r="EW231" s="361"/>
      <c r="EX231" s="361"/>
      <c r="EY231" s="361"/>
      <c r="EZ231" s="361"/>
      <c r="FA231" s="361"/>
      <c r="FB231" s="361"/>
      <c r="FC231" s="361"/>
      <c r="FD231" s="361"/>
      <c r="FE231" s="361"/>
      <c r="FF231" s="361"/>
      <c r="FG231" s="361"/>
      <c r="FH231" s="361"/>
      <c r="FI231" s="361"/>
      <c r="FJ231" s="361"/>
      <c r="FK231" s="361"/>
      <c r="FL231" s="361"/>
      <c r="FM231" s="361"/>
      <c r="FN231" s="361"/>
      <c r="FO231" s="361"/>
      <c r="FP231" s="361"/>
      <c r="FQ231" s="361"/>
      <c r="FR231" s="361"/>
      <c r="FS231" s="361"/>
      <c r="FT231" s="361"/>
      <c r="FU231" s="361"/>
      <c r="FV231" s="361"/>
      <c r="FW231" s="361"/>
      <c r="FX231" s="361"/>
      <c r="FY231" s="361"/>
      <c r="FZ231" s="361"/>
      <c r="GA231" s="361"/>
      <c r="GB231" s="361"/>
      <c r="GC231" s="361"/>
      <c r="GD231" s="361"/>
      <c r="GE231" s="361"/>
      <c r="GF231" s="361"/>
      <c r="GG231" s="361"/>
      <c r="GH231" s="361"/>
      <c r="GI231" s="361"/>
      <c r="GJ231" s="361"/>
      <c r="GK231" s="361"/>
      <c r="GL231" s="361"/>
      <c r="GM231" s="361"/>
      <c r="GN231" s="361"/>
      <c r="GO231" s="361"/>
      <c r="GP231" s="361"/>
      <c r="GQ231" s="361"/>
      <c r="GR231" s="361"/>
      <c r="GS231" s="361"/>
      <c r="GT231" s="361"/>
    </row>
    <row r="232" spans="1:202" x14ac:dyDescent="0.2">
      <c r="A232" s="27" t="str">
        <f t="shared" ca="1" si="11"/>
        <v/>
      </c>
      <c r="B232" s="27" t="str">
        <f t="shared" ca="1" si="11"/>
        <v/>
      </c>
      <c r="C232" s="27" t="str">
        <f t="shared" ca="1" si="11"/>
        <v/>
      </c>
      <c r="D232" s="348">
        <f>$D227+1</f>
        <v>49</v>
      </c>
      <c r="E232" s="349" t="s">
        <v>180</v>
      </c>
      <c r="EV232" s="361"/>
      <c r="EW232" s="361"/>
      <c r="EX232" s="361"/>
      <c r="EY232" s="361"/>
      <c r="EZ232" s="361"/>
      <c r="FA232" s="361"/>
      <c r="FB232" s="361"/>
      <c r="FC232" s="361"/>
      <c r="FD232" s="361"/>
      <c r="FE232" s="361"/>
      <c r="FF232" s="361"/>
      <c r="FG232" s="361"/>
      <c r="FH232" s="361"/>
      <c r="FI232" s="361"/>
      <c r="FJ232" s="361"/>
      <c r="FK232" s="361"/>
      <c r="FL232" s="361"/>
      <c r="FM232" s="361"/>
      <c r="FN232" s="361"/>
      <c r="FO232" s="361"/>
      <c r="FP232" s="361"/>
      <c r="FQ232" s="361"/>
      <c r="FR232" s="361"/>
      <c r="FS232" s="361"/>
      <c r="FT232" s="361"/>
      <c r="FU232" s="361"/>
      <c r="FV232" s="361"/>
      <c r="FW232" s="361"/>
      <c r="FX232" s="361"/>
      <c r="FY232" s="361"/>
      <c r="FZ232" s="361"/>
      <c r="GA232" s="361"/>
      <c r="GB232" s="361"/>
      <c r="GC232" s="361"/>
      <c r="GD232" s="361"/>
      <c r="GE232" s="361"/>
      <c r="GF232" s="361"/>
      <c r="GG232" s="361"/>
      <c r="GH232" s="361"/>
      <c r="GI232" s="361"/>
      <c r="GJ232" s="361"/>
      <c r="GK232" s="361"/>
      <c r="GL232" s="361"/>
      <c r="GM232" s="361"/>
      <c r="GN232" s="361"/>
      <c r="GO232" s="361"/>
      <c r="GP232" s="361"/>
      <c r="GQ232" s="361"/>
      <c r="GR232" s="361"/>
      <c r="GS232" s="361"/>
      <c r="GT232" s="361"/>
    </row>
    <row r="233" spans="1:202" x14ac:dyDescent="0.2">
      <c r="A233" s="27" t="str">
        <f t="shared" ca="1" si="11"/>
        <v/>
      </c>
      <c r="B233" s="27" t="str">
        <f t="shared" ca="1" si="11"/>
        <v/>
      </c>
      <c r="C233" s="27" t="str">
        <f t="shared" ca="1" si="11"/>
        <v/>
      </c>
      <c r="D233" s="348"/>
      <c r="E233" s="350" t="s">
        <v>130</v>
      </c>
      <c r="F233" s="351">
        <v>1</v>
      </c>
      <c r="G233" s="352">
        <v>2</v>
      </c>
      <c r="H233" s="352">
        <v>3</v>
      </c>
      <c r="I233" s="352">
        <v>4</v>
      </c>
      <c r="J233" s="353">
        <v>5</v>
      </c>
      <c r="K233" s="351">
        <v>6</v>
      </c>
      <c r="L233" s="352">
        <v>7</v>
      </c>
      <c r="M233" s="352">
        <v>8</v>
      </c>
      <c r="N233" s="352">
        <v>9</v>
      </c>
      <c r="O233" s="353">
        <v>10</v>
      </c>
      <c r="P233" s="351">
        <v>11</v>
      </c>
      <c r="Q233" s="352">
        <v>12</v>
      </c>
      <c r="R233" s="352">
        <v>13</v>
      </c>
      <c r="S233" s="352">
        <v>14</v>
      </c>
      <c r="T233" s="353">
        <v>15</v>
      </c>
      <c r="U233" s="351">
        <v>16</v>
      </c>
      <c r="V233" s="352">
        <v>17</v>
      </c>
      <c r="W233" s="352">
        <v>18</v>
      </c>
      <c r="X233" s="352">
        <v>19</v>
      </c>
      <c r="Y233" s="353">
        <v>20</v>
      </c>
      <c r="Z233" s="351">
        <v>21</v>
      </c>
      <c r="AA233" s="352">
        <v>22</v>
      </c>
      <c r="AB233" s="352">
        <v>23</v>
      </c>
      <c r="AC233" s="352">
        <v>24</v>
      </c>
      <c r="AD233" s="353">
        <v>25</v>
      </c>
      <c r="AE233" s="351">
        <f t="shared" ref="AE233:AN235" si="15">F228+25</f>
        <v>26</v>
      </c>
      <c r="AF233" s="352">
        <f t="shared" si="15"/>
        <v>27</v>
      </c>
      <c r="AG233" s="352">
        <f t="shared" si="15"/>
        <v>28</v>
      </c>
      <c r="AH233" s="352">
        <f t="shared" si="15"/>
        <v>29</v>
      </c>
      <c r="AI233" s="353">
        <f t="shared" si="15"/>
        <v>30</v>
      </c>
      <c r="AJ233" s="351">
        <f t="shared" si="15"/>
        <v>31</v>
      </c>
      <c r="AK233" s="352">
        <f t="shared" si="15"/>
        <v>32</v>
      </c>
      <c r="AL233" s="352">
        <f t="shared" si="15"/>
        <v>33</v>
      </c>
      <c r="AM233" s="352">
        <f t="shared" si="15"/>
        <v>34</v>
      </c>
      <c r="AN233" s="353">
        <f t="shared" si="15"/>
        <v>35</v>
      </c>
      <c r="AO233" s="351">
        <f t="shared" ref="AO233:AX235" si="16">P228+25</f>
        <v>36</v>
      </c>
      <c r="AP233" s="352">
        <f t="shared" si="16"/>
        <v>37</v>
      </c>
      <c r="AQ233" s="352">
        <f t="shared" si="16"/>
        <v>38</v>
      </c>
      <c r="AR233" s="352">
        <f t="shared" si="16"/>
        <v>39</v>
      </c>
      <c r="AS233" s="353">
        <f t="shared" si="16"/>
        <v>40</v>
      </c>
      <c r="AT233" s="351">
        <f t="shared" si="16"/>
        <v>41</v>
      </c>
      <c r="AU233" s="352">
        <f t="shared" si="16"/>
        <v>42</v>
      </c>
      <c r="AV233" s="352">
        <f t="shared" si="16"/>
        <v>43</v>
      </c>
      <c r="AW233" s="352">
        <f t="shared" si="16"/>
        <v>44</v>
      </c>
      <c r="AX233" s="353">
        <f t="shared" si="16"/>
        <v>45</v>
      </c>
      <c r="AY233" s="351">
        <f t="shared" ref="AY233:BB235" si="17">Z228+25</f>
        <v>46</v>
      </c>
      <c r="AZ233" s="352">
        <f t="shared" si="17"/>
        <v>47</v>
      </c>
      <c r="BA233" s="352">
        <f t="shared" si="17"/>
        <v>48</v>
      </c>
      <c r="BB233" s="353">
        <f t="shared" si="17"/>
        <v>49</v>
      </c>
      <c r="EV233" s="361"/>
      <c r="EW233" s="361"/>
      <c r="EX233" s="361"/>
      <c r="EY233" s="361"/>
      <c r="EZ233" s="361"/>
      <c r="FA233" s="361"/>
      <c r="FB233" s="361"/>
      <c r="FC233" s="361"/>
      <c r="FD233" s="361"/>
      <c r="FE233" s="361"/>
      <c r="FF233" s="361"/>
      <c r="FG233" s="361"/>
      <c r="FH233" s="361"/>
      <c r="FI233" s="361"/>
      <c r="FJ233" s="361"/>
      <c r="FK233" s="361"/>
      <c r="FL233" s="361"/>
      <c r="FM233" s="361"/>
      <c r="FN233" s="361"/>
      <c r="FO233" s="361"/>
      <c r="FP233" s="361"/>
      <c r="FQ233" s="361"/>
      <c r="FR233" s="361"/>
      <c r="FS233" s="361"/>
      <c r="FT233" s="361"/>
      <c r="FU233" s="361"/>
      <c r="FV233" s="361"/>
      <c r="FW233" s="361"/>
      <c r="FX233" s="361"/>
      <c r="FY233" s="361"/>
      <c r="FZ233" s="361"/>
      <c r="GA233" s="361"/>
      <c r="GB233" s="361"/>
      <c r="GC233" s="361"/>
      <c r="GD233" s="361"/>
      <c r="GE233" s="361"/>
      <c r="GF233" s="361"/>
      <c r="GG233" s="361"/>
      <c r="GH233" s="361"/>
      <c r="GI233" s="361"/>
      <c r="GJ233" s="361"/>
      <c r="GK233" s="361"/>
      <c r="GL233" s="361"/>
      <c r="GM233" s="361"/>
      <c r="GN233" s="361"/>
      <c r="GO233" s="361"/>
      <c r="GP233" s="361"/>
      <c r="GQ233" s="361"/>
      <c r="GR233" s="361"/>
      <c r="GS233" s="361"/>
      <c r="GT233" s="361"/>
    </row>
    <row r="234" spans="1:202" x14ac:dyDescent="0.2">
      <c r="A234" s="27" t="str">
        <f t="shared" ca="1" si="11"/>
        <v/>
      </c>
      <c r="B234" s="27" t="str">
        <f t="shared" ca="1" si="11"/>
        <v/>
      </c>
      <c r="C234" s="27" t="str">
        <f t="shared" ca="1" si="11"/>
        <v/>
      </c>
      <c r="D234" s="348"/>
      <c r="E234" s="350" t="s">
        <v>157</v>
      </c>
      <c r="F234" s="354">
        <v>14</v>
      </c>
      <c r="G234" s="355">
        <v>10</v>
      </c>
      <c r="H234" s="355">
        <v>1</v>
      </c>
      <c r="I234" s="355">
        <v>22</v>
      </c>
      <c r="J234" s="356">
        <v>18</v>
      </c>
      <c r="K234" s="354">
        <v>19</v>
      </c>
      <c r="L234" s="355">
        <v>15</v>
      </c>
      <c r="M234" s="355">
        <v>6</v>
      </c>
      <c r="N234" s="355">
        <v>2</v>
      </c>
      <c r="O234" s="356">
        <v>23</v>
      </c>
      <c r="P234" s="354">
        <v>24</v>
      </c>
      <c r="Q234" s="355">
        <v>20</v>
      </c>
      <c r="R234" s="355">
        <v>11</v>
      </c>
      <c r="S234" s="355">
        <v>7</v>
      </c>
      <c r="T234" s="356">
        <v>3</v>
      </c>
      <c r="U234" s="354">
        <v>4</v>
      </c>
      <c r="V234" s="355">
        <v>25</v>
      </c>
      <c r="W234" s="355">
        <v>16</v>
      </c>
      <c r="X234" s="355">
        <v>12</v>
      </c>
      <c r="Y234" s="356">
        <v>8</v>
      </c>
      <c r="Z234" s="354">
        <v>9</v>
      </c>
      <c r="AA234" s="355">
        <v>5</v>
      </c>
      <c r="AB234" s="355">
        <v>21</v>
      </c>
      <c r="AC234" s="355">
        <v>17</v>
      </c>
      <c r="AD234" s="356">
        <v>13</v>
      </c>
      <c r="AE234" s="354">
        <f t="shared" si="15"/>
        <v>39</v>
      </c>
      <c r="AF234" s="355">
        <f t="shared" si="15"/>
        <v>35</v>
      </c>
      <c r="AG234" s="355">
        <f t="shared" si="15"/>
        <v>26</v>
      </c>
      <c r="AH234" s="355">
        <f t="shared" si="15"/>
        <v>47</v>
      </c>
      <c r="AI234" s="356">
        <f t="shared" si="15"/>
        <v>43</v>
      </c>
      <c r="AJ234" s="354">
        <f t="shared" si="15"/>
        <v>44</v>
      </c>
      <c r="AK234" s="355">
        <f t="shared" si="15"/>
        <v>40</v>
      </c>
      <c r="AL234" s="355">
        <f t="shared" si="15"/>
        <v>31</v>
      </c>
      <c r="AM234" s="355">
        <f t="shared" si="15"/>
        <v>27</v>
      </c>
      <c r="AN234" s="356">
        <f t="shared" si="15"/>
        <v>48</v>
      </c>
      <c r="AO234" s="354">
        <f t="shared" si="16"/>
        <v>49</v>
      </c>
      <c r="AP234" s="355">
        <f t="shared" si="16"/>
        <v>45</v>
      </c>
      <c r="AQ234" s="355">
        <f t="shared" si="16"/>
        <v>36</v>
      </c>
      <c r="AR234" s="355">
        <f t="shared" si="16"/>
        <v>32</v>
      </c>
      <c r="AS234" s="356">
        <f t="shared" si="16"/>
        <v>28</v>
      </c>
      <c r="AT234" s="354">
        <f t="shared" si="16"/>
        <v>34</v>
      </c>
      <c r="AU234" s="355">
        <f t="shared" si="16"/>
        <v>30</v>
      </c>
      <c r="AV234" s="355">
        <f t="shared" si="16"/>
        <v>46</v>
      </c>
      <c r="AW234" s="355">
        <f t="shared" si="16"/>
        <v>42</v>
      </c>
      <c r="AX234" s="356">
        <f t="shared" si="16"/>
        <v>38</v>
      </c>
      <c r="AY234" s="354">
        <f t="shared" si="17"/>
        <v>29</v>
      </c>
      <c r="AZ234" s="355">
        <f t="shared" si="17"/>
        <v>41</v>
      </c>
      <c r="BA234" s="355">
        <f t="shared" si="17"/>
        <v>37</v>
      </c>
      <c r="BB234" s="356">
        <f t="shared" si="17"/>
        <v>33</v>
      </c>
      <c r="EV234" s="361"/>
      <c r="EW234" s="361"/>
      <c r="EX234" s="361"/>
      <c r="EY234" s="361"/>
      <c r="EZ234" s="361"/>
      <c r="FA234" s="361"/>
      <c r="FB234" s="361"/>
      <c r="FC234" s="361"/>
      <c r="FD234" s="361"/>
      <c r="FE234" s="361"/>
      <c r="FF234" s="361"/>
      <c r="FG234" s="361"/>
      <c r="FH234" s="361"/>
      <c r="FI234" s="361"/>
      <c r="FJ234" s="361"/>
      <c r="FK234" s="361"/>
      <c r="FL234" s="361"/>
      <c r="FM234" s="361"/>
      <c r="FN234" s="361"/>
      <c r="FO234" s="361"/>
      <c r="FP234" s="361"/>
      <c r="FQ234" s="361"/>
      <c r="FR234" s="361"/>
      <c r="FS234" s="361"/>
      <c r="FT234" s="361"/>
      <c r="FU234" s="361"/>
      <c r="FV234" s="361"/>
      <c r="FW234" s="361"/>
      <c r="FX234" s="361"/>
      <c r="FY234" s="361"/>
      <c r="FZ234" s="361"/>
      <c r="GA234" s="361"/>
      <c r="GB234" s="361"/>
      <c r="GC234" s="361"/>
      <c r="GD234" s="361"/>
      <c r="GE234" s="361"/>
      <c r="GF234" s="361"/>
      <c r="GG234" s="361"/>
      <c r="GH234" s="361"/>
      <c r="GI234" s="361"/>
      <c r="GJ234" s="361"/>
      <c r="GK234" s="361"/>
      <c r="GL234" s="361"/>
      <c r="GM234" s="361"/>
      <c r="GN234" s="361"/>
      <c r="GO234" s="361"/>
      <c r="GP234" s="361"/>
      <c r="GQ234" s="361"/>
      <c r="GR234" s="361"/>
      <c r="GS234" s="361"/>
      <c r="GT234" s="361"/>
    </row>
    <row r="235" spans="1:202" x14ac:dyDescent="0.2">
      <c r="A235" s="27" t="str">
        <f t="shared" ca="1" si="11"/>
        <v/>
      </c>
      <c r="B235" s="27" t="str">
        <f t="shared" ca="1" si="11"/>
        <v/>
      </c>
      <c r="C235" s="27" t="str">
        <f t="shared" ca="1" si="11"/>
        <v/>
      </c>
      <c r="D235" s="348"/>
      <c r="E235" s="350" t="s">
        <v>159</v>
      </c>
      <c r="F235" s="357">
        <v>12</v>
      </c>
      <c r="G235" s="358">
        <v>23</v>
      </c>
      <c r="H235" s="358">
        <v>9</v>
      </c>
      <c r="I235" s="358">
        <v>20</v>
      </c>
      <c r="J235" s="359">
        <v>1</v>
      </c>
      <c r="K235" s="357">
        <v>13</v>
      </c>
      <c r="L235" s="358">
        <v>24</v>
      </c>
      <c r="M235" s="358">
        <v>10</v>
      </c>
      <c r="N235" s="358">
        <v>16</v>
      </c>
      <c r="O235" s="359">
        <v>2</v>
      </c>
      <c r="P235" s="357">
        <v>17</v>
      </c>
      <c r="Q235" s="358">
        <v>3</v>
      </c>
      <c r="R235" s="358">
        <v>14</v>
      </c>
      <c r="S235" s="358">
        <v>25</v>
      </c>
      <c r="T235" s="359">
        <v>6</v>
      </c>
      <c r="U235" s="357">
        <v>7</v>
      </c>
      <c r="V235" s="358">
        <v>18</v>
      </c>
      <c r="W235" s="358">
        <v>4</v>
      </c>
      <c r="X235" s="358">
        <v>15</v>
      </c>
      <c r="Y235" s="359">
        <v>21</v>
      </c>
      <c r="Z235" s="357">
        <v>22</v>
      </c>
      <c r="AA235" s="358">
        <v>8</v>
      </c>
      <c r="AB235" s="358">
        <v>19</v>
      </c>
      <c r="AC235" s="358">
        <v>5</v>
      </c>
      <c r="AD235" s="359">
        <v>11</v>
      </c>
      <c r="AE235" s="357">
        <f t="shared" si="15"/>
        <v>45</v>
      </c>
      <c r="AF235" s="358">
        <f t="shared" si="15"/>
        <v>48</v>
      </c>
      <c r="AG235" s="358">
        <f t="shared" si="15"/>
        <v>34</v>
      </c>
      <c r="AH235" s="358">
        <f t="shared" si="15"/>
        <v>37</v>
      </c>
      <c r="AI235" s="359">
        <f t="shared" si="15"/>
        <v>26</v>
      </c>
      <c r="AJ235" s="357">
        <f t="shared" si="15"/>
        <v>38</v>
      </c>
      <c r="AK235" s="358">
        <f t="shared" si="15"/>
        <v>49</v>
      </c>
      <c r="AL235" s="358">
        <f t="shared" si="15"/>
        <v>35</v>
      </c>
      <c r="AM235" s="358">
        <f t="shared" si="15"/>
        <v>41</v>
      </c>
      <c r="AN235" s="359">
        <f t="shared" si="15"/>
        <v>27</v>
      </c>
      <c r="AO235" s="357">
        <f t="shared" si="16"/>
        <v>32</v>
      </c>
      <c r="AP235" s="358">
        <f t="shared" si="16"/>
        <v>43</v>
      </c>
      <c r="AQ235" s="358">
        <f t="shared" si="16"/>
        <v>29</v>
      </c>
      <c r="AR235" s="358">
        <f t="shared" si="16"/>
        <v>40</v>
      </c>
      <c r="AS235" s="359">
        <f t="shared" si="16"/>
        <v>46</v>
      </c>
      <c r="AT235" s="357">
        <f t="shared" si="16"/>
        <v>47</v>
      </c>
      <c r="AU235" s="358">
        <f t="shared" si="16"/>
        <v>33</v>
      </c>
      <c r="AV235" s="358">
        <f t="shared" si="16"/>
        <v>44</v>
      </c>
      <c r="AW235" s="358">
        <f t="shared" si="16"/>
        <v>30</v>
      </c>
      <c r="AX235" s="359">
        <f t="shared" si="16"/>
        <v>36</v>
      </c>
      <c r="AY235" s="357">
        <f t="shared" si="17"/>
        <v>42</v>
      </c>
      <c r="AZ235" s="358">
        <f t="shared" si="17"/>
        <v>28</v>
      </c>
      <c r="BA235" s="358">
        <f t="shared" si="17"/>
        <v>39</v>
      </c>
      <c r="BB235" s="359">
        <f t="shared" si="17"/>
        <v>31</v>
      </c>
      <c r="EV235" s="361"/>
      <c r="EW235" s="361"/>
      <c r="EX235" s="361"/>
      <c r="EY235" s="361"/>
      <c r="EZ235" s="361"/>
      <c r="FA235" s="361"/>
      <c r="FB235" s="361"/>
      <c r="FC235" s="361"/>
      <c r="FD235" s="361"/>
      <c r="FE235" s="361"/>
      <c r="FF235" s="361"/>
      <c r="FG235" s="361"/>
      <c r="FH235" s="361"/>
      <c r="FI235" s="361"/>
      <c r="FJ235" s="361"/>
      <c r="FK235" s="361"/>
      <c r="FL235" s="361"/>
      <c r="FM235" s="361"/>
      <c r="FN235" s="361"/>
      <c r="FO235" s="361"/>
      <c r="FP235" s="361"/>
      <c r="FQ235" s="361"/>
      <c r="FR235" s="361"/>
      <c r="FS235" s="361"/>
      <c r="FT235" s="361"/>
      <c r="FU235" s="361"/>
      <c r="FV235" s="361"/>
      <c r="FW235" s="361"/>
      <c r="FX235" s="361"/>
      <c r="FY235" s="361"/>
      <c r="FZ235" s="361"/>
      <c r="GA235" s="361"/>
      <c r="GB235" s="361"/>
      <c r="GC235" s="361"/>
      <c r="GD235" s="361"/>
      <c r="GE235" s="361"/>
      <c r="GF235" s="361"/>
      <c r="GG235" s="361"/>
      <c r="GH235" s="361"/>
      <c r="GI235" s="361"/>
      <c r="GJ235" s="361"/>
      <c r="GK235" s="361"/>
      <c r="GL235" s="361"/>
      <c r="GM235" s="361"/>
      <c r="GN235" s="361"/>
      <c r="GO235" s="361"/>
      <c r="GP235" s="361"/>
      <c r="GQ235" s="361"/>
      <c r="GR235" s="361"/>
      <c r="GS235" s="361"/>
      <c r="GT235" s="361"/>
    </row>
    <row r="236" spans="1:202" x14ac:dyDescent="0.2">
      <c r="A236" s="27" t="str">
        <f t="shared" ca="1" si="11"/>
        <v/>
      </c>
      <c r="B236" s="27" t="str">
        <f t="shared" ca="1" si="11"/>
        <v/>
      </c>
      <c r="C236" s="27" t="str">
        <f t="shared" ca="1" si="11"/>
        <v/>
      </c>
      <c r="D236" s="348"/>
      <c r="E236" s="350"/>
      <c r="EV236" s="361"/>
      <c r="EW236" s="361"/>
      <c r="EX236" s="361"/>
      <c r="EY236" s="361"/>
      <c r="EZ236" s="361"/>
      <c r="FA236" s="361"/>
      <c r="FB236" s="361"/>
      <c r="FC236" s="361"/>
      <c r="FD236" s="361"/>
      <c r="FE236" s="361"/>
      <c r="FF236" s="361"/>
      <c r="FG236" s="361"/>
      <c r="FH236" s="361"/>
      <c r="FI236" s="361"/>
      <c r="FJ236" s="361"/>
      <c r="FK236" s="361"/>
      <c r="FL236" s="361"/>
      <c r="FM236" s="361"/>
      <c r="FN236" s="361"/>
      <c r="FO236" s="361"/>
      <c r="FP236" s="361"/>
      <c r="FQ236" s="361"/>
      <c r="FR236" s="361"/>
      <c r="FS236" s="361"/>
      <c r="FT236" s="361"/>
      <c r="FU236" s="361"/>
      <c r="FV236" s="361"/>
      <c r="FW236" s="361"/>
      <c r="FX236" s="361"/>
      <c r="FY236" s="361"/>
      <c r="FZ236" s="361"/>
      <c r="GA236" s="361"/>
      <c r="GB236" s="361"/>
      <c r="GC236" s="361"/>
      <c r="GD236" s="361"/>
      <c r="GE236" s="361"/>
      <c r="GF236" s="361"/>
      <c r="GG236" s="361"/>
      <c r="GH236" s="361"/>
      <c r="GI236" s="361"/>
      <c r="GJ236" s="361"/>
      <c r="GK236" s="361"/>
      <c r="GL236" s="361"/>
      <c r="GM236" s="361"/>
      <c r="GN236" s="361"/>
      <c r="GO236" s="361"/>
      <c r="GP236" s="361"/>
      <c r="GQ236" s="361"/>
      <c r="GR236" s="361"/>
      <c r="GS236" s="361"/>
      <c r="GT236" s="361"/>
    </row>
    <row r="237" spans="1:202" x14ac:dyDescent="0.2">
      <c r="A237" s="27" t="str">
        <f t="shared" ca="1" si="11"/>
        <v/>
      </c>
      <c r="B237" s="27" t="str">
        <f t="shared" ca="1" si="11"/>
        <v/>
      </c>
      <c r="C237" s="27" t="str">
        <f t="shared" ca="1" si="11"/>
        <v/>
      </c>
      <c r="D237" s="348">
        <f>$D232+1</f>
        <v>50</v>
      </c>
      <c r="E237" s="349" t="s">
        <v>180</v>
      </c>
      <c r="EV237" s="361"/>
      <c r="EW237" s="361"/>
      <c r="EX237" s="361"/>
      <c r="EY237" s="361"/>
      <c r="EZ237" s="361"/>
      <c r="FA237" s="361"/>
      <c r="FB237" s="361"/>
      <c r="FC237" s="361"/>
      <c r="FD237" s="361"/>
      <c r="FE237" s="361"/>
      <c r="FF237" s="361"/>
      <c r="FG237" s="361"/>
      <c r="FH237" s="361"/>
      <c r="FI237" s="361"/>
      <c r="FJ237" s="361"/>
      <c r="FK237" s="361"/>
      <c r="FL237" s="361"/>
      <c r="FM237" s="361"/>
      <c r="FN237" s="361"/>
      <c r="FO237" s="361"/>
      <c r="FP237" s="361"/>
      <c r="FQ237" s="361"/>
      <c r="FR237" s="361"/>
      <c r="FS237" s="361"/>
      <c r="FT237" s="361"/>
      <c r="FU237" s="361"/>
      <c r="FV237" s="361"/>
      <c r="FW237" s="361"/>
      <c r="FX237" s="361"/>
      <c r="FY237" s="361"/>
      <c r="FZ237" s="361"/>
      <c r="GA237" s="361"/>
      <c r="GB237" s="361"/>
      <c r="GC237" s="361"/>
      <c r="GD237" s="361"/>
      <c r="GE237" s="361"/>
      <c r="GF237" s="361"/>
      <c r="GG237" s="361"/>
      <c r="GH237" s="361"/>
      <c r="GI237" s="361"/>
      <c r="GJ237" s="361"/>
      <c r="GK237" s="361"/>
      <c r="GL237" s="361"/>
      <c r="GM237" s="361"/>
      <c r="GN237" s="361"/>
      <c r="GO237" s="361"/>
      <c r="GP237" s="361"/>
      <c r="GQ237" s="361"/>
      <c r="GR237" s="361"/>
      <c r="GS237" s="361"/>
      <c r="GT237" s="361"/>
    </row>
    <row r="238" spans="1:202" x14ac:dyDescent="0.2">
      <c r="A238" s="27" t="str">
        <f t="shared" ca="1" si="11"/>
        <v/>
      </c>
      <c r="B238" s="27" t="str">
        <f t="shared" ca="1" si="11"/>
        <v/>
      </c>
      <c r="C238" s="27" t="str">
        <f t="shared" ca="1" si="11"/>
        <v/>
      </c>
      <c r="D238" s="348"/>
      <c r="E238" s="350" t="s">
        <v>130</v>
      </c>
      <c r="F238" s="351">
        <v>1</v>
      </c>
      <c r="G238" s="352">
        <v>2</v>
      </c>
      <c r="H238" s="352">
        <v>3</v>
      </c>
      <c r="I238" s="352">
        <v>4</v>
      </c>
      <c r="J238" s="353">
        <v>5</v>
      </c>
      <c r="K238" s="351">
        <v>6</v>
      </c>
      <c r="L238" s="352">
        <v>7</v>
      </c>
      <c r="M238" s="352">
        <v>8</v>
      </c>
      <c r="N238" s="352">
        <v>9</v>
      </c>
      <c r="O238" s="353">
        <v>10</v>
      </c>
      <c r="P238" s="351">
        <v>11</v>
      </c>
      <c r="Q238" s="352">
        <v>12</v>
      </c>
      <c r="R238" s="352">
        <v>13</v>
      </c>
      <c r="S238" s="352">
        <v>14</v>
      </c>
      <c r="T238" s="353">
        <v>15</v>
      </c>
      <c r="U238" s="351">
        <v>16</v>
      </c>
      <c r="V238" s="352">
        <v>17</v>
      </c>
      <c r="W238" s="352">
        <v>18</v>
      </c>
      <c r="X238" s="352">
        <v>19</v>
      </c>
      <c r="Y238" s="353">
        <v>20</v>
      </c>
      <c r="Z238" s="351">
        <v>21</v>
      </c>
      <c r="AA238" s="352">
        <v>22</v>
      </c>
      <c r="AB238" s="352">
        <v>23</v>
      </c>
      <c r="AC238" s="352">
        <v>24</v>
      </c>
      <c r="AD238" s="353">
        <v>25</v>
      </c>
      <c r="AE238" s="351">
        <f t="shared" ref="AE238:AN240" si="18">F238+25</f>
        <v>26</v>
      </c>
      <c r="AF238" s="352">
        <f t="shared" si="18"/>
        <v>27</v>
      </c>
      <c r="AG238" s="352">
        <f t="shared" si="18"/>
        <v>28</v>
      </c>
      <c r="AH238" s="352">
        <f t="shared" si="18"/>
        <v>29</v>
      </c>
      <c r="AI238" s="353">
        <f t="shared" si="18"/>
        <v>30</v>
      </c>
      <c r="AJ238" s="351">
        <f t="shared" si="18"/>
        <v>31</v>
      </c>
      <c r="AK238" s="352">
        <f t="shared" si="18"/>
        <v>32</v>
      </c>
      <c r="AL238" s="352">
        <f t="shared" si="18"/>
        <v>33</v>
      </c>
      <c r="AM238" s="352">
        <f t="shared" si="18"/>
        <v>34</v>
      </c>
      <c r="AN238" s="353">
        <f t="shared" si="18"/>
        <v>35</v>
      </c>
      <c r="AO238" s="351">
        <f t="shared" ref="AO238:AX240" si="19">P238+25</f>
        <v>36</v>
      </c>
      <c r="AP238" s="352">
        <f t="shared" si="19"/>
        <v>37</v>
      </c>
      <c r="AQ238" s="352">
        <f t="shared" si="19"/>
        <v>38</v>
      </c>
      <c r="AR238" s="352">
        <f t="shared" si="19"/>
        <v>39</v>
      </c>
      <c r="AS238" s="353">
        <f t="shared" si="19"/>
        <v>40</v>
      </c>
      <c r="AT238" s="351">
        <f t="shared" si="19"/>
        <v>41</v>
      </c>
      <c r="AU238" s="352">
        <f t="shared" si="19"/>
        <v>42</v>
      </c>
      <c r="AV238" s="352">
        <f t="shared" si="19"/>
        <v>43</v>
      </c>
      <c r="AW238" s="352">
        <f t="shared" si="19"/>
        <v>44</v>
      </c>
      <c r="AX238" s="353">
        <f t="shared" si="19"/>
        <v>45</v>
      </c>
      <c r="AY238" s="351">
        <f t="shared" ref="AY238:BC240" si="20">Z238+25</f>
        <v>46</v>
      </c>
      <c r="AZ238" s="352">
        <f t="shared" si="20"/>
        <v>47</v>
      </c>
      <c r="BA238" s="352">
        <f t="shared" si="20"/>
        <v>48</v>
      </c>
      <c r="BB238" s="352">
        <f t="shared" si="20"/>
        <v>49</v>
      </c>
      <c r="BC238" s="353">
        <f t="shared" si="20"/>
        <v>50</v>
      </c>
      <c r="EV238" s="361"/>
      <c r="EW238" s="361"/>
      <c r="EX238" s="361"/>
      <c r="EY238" s="361"/>
      <c r="EZ238" s="361"/>
      <c r="FA238" s="361"/>
      <c r="FB238" s="361"/>
      <c r="FC238" s="361"/>
      <c r="FD238" s="361"/>
      <c r="FE238" s="361"/>
      <c r="FF238" s="361"/>
      <c r="FG238" s="361"/>
      <c r="FH238" s="361"/>
      <c r="FI238" s="361"/>
      <c r="FJ238" s="361"/>
      <c r="FK238" s="361"/>
      <c r="FL238" s="361"/>
      <c r="FM238" s="361"/>
      <c r="FN238" s="361"/>
      <c r="FO238" s="361"/>
      <c r="FP238" s="361"/>
      <c r="FQ238" s="361"/>
      <c r="FR238" s="361"/>
      <c r="FS238" s="361"/>
      <c r="FT238" s="361"/>
      <c r="FU238" s="361"/>
      <c r="FV238" s="361"/>
      <c r="FW238" s="361"/>
      <c r="FX238" s="361"/>
      <c r="FY238" s="361"/>
      <c r="FZ238" s="361"/>
      <c r="GA238" s="361"/>
      <c r="GB238" s="361"/>
      <c r="GC238" s="361"/>
      <c r="GD238" s="361"/>
      <c r="GE238" s="361"/>
      <c r="GF238" s="361"/>
      <c r="GG238" s="361"/>
      <c r="GH238" s="361"/>
      <c r="GI238" s="361"/>
      <c r="GJ238" s="361"/>
      <c r="GK238" s="361"/>
      <c r="GL238" s="361"/>
      <c r="GM238" s="361"/>
      <c r="GN238" s="361"/>
      <c r="GO238" s="361"/>
      <c r="GP238" s="361"/>
      <c r="GQ238" s="361"/>
      <c r="GR238" s="361"/>
      <c r="GS238" s="361"/>
      <c r="GT238" s="361"/>
    </row>
    <row r="239" spans="1:202" x14ac:dyDescent="0.2">
      <c r="A239" s="27" t="str">
        <f t="shared" ca="1" si="11"/>
        <v/>
      </c>
      <c r="B239" s="27" t="str">
        <f t="shared" ca="1" si="11"/>
        <v/>
      </c>
      <c r="C239" s="27" t="str">
        <f t="shared" ca="1" si="11"/>
        <v/>
      </c>
      <c r="D239" s="348"/>
      <c r="E239" s="350" t="s">
        <v>157</v>
      </c>
      <c r="F239" s="354">
        <v>14</v>
      </c>
      <c r="G239" s="355">
        <v>10</v>
      </c>
      <c r="H239" s="355">
        <v>1</v>
      </c>
      <c r="I239" s="355">
        <v>22</v>
      </c>
      <c r="J239" s="356">
        <v>18</v>
      </c>
      <c r="K239" s="354">
        <v>19</v>
      </c>
      <c r="L239" s="355">
        <v>15</v>
      </c>
      <c r="M239" s="355">
        <v>6</v>
      </c>
      <c r="N239" s="355">
        <v>2</v>
      </c>
      <c r="O239" s="356">
        <v>23</v>
      </c>
      <c r="P239" s="354">
        <v>24</v>
      </c>
      <c r="Q239" s="355">
        <v>20</v>
      </c>
      <c r="R239" s="355">
        <v>11</v>
      </c>
      <c r="S239" s="355">
        <v>7</v>
      </c>
      <c r="T239" s="356">
        <v>3</v>
      </c>
      <c r="U239" s="354">
        <v>4</v>
      </c>
      <c r="V239" s="355">
        <v>25</v>
      </c>
      <c r="W239" s="355">
        <v>16</v>
      </c>
      <c r="X239" s="355">
        <v>12</v>
      </c>
      <c r="Y239" s="356">
        <v>8</v>
      </c>
      <c r="Z239" s="354">
        <v>9</v>
      </c>
      <c r="AA239" s="355">
        <v>5</v>
      </c>
      <c r="AB239" s="355">
        <v>21</v>
      </c>
      <c r="AC239" s="355">
        <v>17</v>
      </c>
      <c r="AD239" s="356">
        <v>13</v>
      </c>
      <c r="AE239" s="354">
        <f t="shared" si="18"/>
        <v>39</v>
      </c>
      <c r="AF239" s="355">
        <f t="shared" si="18"/>
        <v>35</v>
      </c>
      <c r="AG239" s="355">
        <f t="shared" si="18"/>
        <v>26</v>
      </c>
      <c r="AH239" s="355">
        <f t="shared" si="18"/>
        <v>47</v>
      </c>
      <c r="AI239" s="356">
        <f t="shared" si="18"/>
        <v>43</v>
      </c>
      <c r="AJ239" s="354">
        <f t="shared" si="18"/>
        <v>44</v>
      </c>
      <c r="AK239" s="355">
        <f t="shared" si="18"/>
        <v>40</v>
      </c>
      <c r="AL239" s="355">
        <f t="shared" si="18"/>
        <v>31</v>
      </c>
      <c r="AM239" s="355">
        <f t="shared" si="18"/>
        <v>27</v>
      </c>
      <c r="AN239" s="356">
        <f t="shared" si="18"/>
        <v>48</v>
      </c>
      <c r="AO239" s="354">
        <f t="shared" si="19"/>
        <v>49</v>
      </c>
      <c r="AP239" s="355">
        <f t="shared" si="19"/>
        <v>45</v>
      </c>
      <c r="AQ239" s="355">
        <f t="shared" si="19"/>
        <v>36</v>
      </c>
      <c r="AR239" s="355">
        <f t="shared" si="19"/>
        <v>32</v>
      </c>
      <c r="AS239" s="356">
        <f t="shared" si="19"/>
        <v>28</v>
      </c>
      <c r="AT239" s="354">
        <f t="shared" si="19"/>
        <v>29</v>
      </c>
      <c r="AU239" s="355">
        <f t="shared" si="19"/>
        <v>50</v>
      </c>
      <c r="AV239" s="355">
        <f t="shared" si="19"/>
        <v>41</v>
      </c>
      <c r="AW239" s="355">
        <f t="shared" si="19"/>
        <v>37</v>
      </c>
      <c r="AX239" s="356">
        <f t="shared" si="19"/>
        <v>33</v>
      </c>
      <c r="AY239" s="354">
        <f t="shared" si="20"/>
        <v>34</v>
      </c>
      <c r="AZ239" s="355">
        <f t="shared" si="20"/>
        <v>30</v>
      </c>
      <c r="BA239" s="355">
        <f t="shared" si="20"/>
        <v>46</v>
      </c>
      <c r="BB239" s="355">
        <f t="shared" si="20"/>
        <v>42</v>
      </c>
      <c r="BC239" s="356">
        <f t="shared" si="20"/>
        <v>38</v>
      </c>
      <c r="EV239" s="361"/>
      <c r="EW239" s="361"/>
      <c r="EX239" s="361"/>
      <c r="EY239" s="361"/>
      <c r="EZ239" s="361"/>
      <c r="FA239" s="361"/>
      <c r="FB239" s="361"/>
      <c r="FC239" s="361"/>
      <c r="FD239" s="361"/>
      <c r="FE239" s="361"/>
      <c r="FF239" s="361"/>
      <c r="FG239" s="361"/>
      <c r="FH239" s="361"/>
      <c r="FI239" s="361"/>
      <c r="FJ239" s="361"/>
      <c r="FK239" s="361"/>
      <c r="FL239" s="361"/>
      <c r="FM239" s="361"/>
      <c r="FN239" s="361"/>
      <c r="FO239" s="361"/>
      <c r="FP239" s="361"/>
      <c r="FQ239" s="361"/>
      <c r="FR239" s="361"/>
      <c r="FS239" s="361"/>
      <c r="FT239" s="361"/>
      <c r="FU239" s="361"/>
      <c r="FV239" s="361"/>
      <c r="FW239" s="361"/>
      <c r="FX239" s="361"/>
      <c r="FY239" s="361"/>
      <c r="FZ239" s="361"/>
      <c r="GA239" s="361"/>
      <c r="GB239" s="361"/>
      <c r="GC239" s="361"/>
      <c r="GD239" s="361"/>
      <c r="GE239" s="361"/>
      <c r="GF239" s="361"/>
      <c r="GG239" s="361"/>
      <c r="GH239" s="361"/>
      <c r="GI239" s="361"/>
      <c r="GJ239" s="361"/>
      <c r="GK239" s="361"/>
      <c r="GL239" s="361"/>
      <c r="GM239" s="361"/>
      <c r="GN239" s="361"/>
      <c r="GO239" s="361"/>
      <c r="GP239" s="361"/>
      <c r="GQ239" s="361"/>
      <c r="GR239" s="361"/>
      <c r="GS239" s="361"/>
      <c r="GT239" s="361"/>
    </row>
    <row r="240" spans="1:202" x14ac:dyDescent="0.2">
      <c r="A240" s="27" t="str">
        <f t="shared" ca="1" si="11"/>
        <v/>
      </c>
      <c r="B240" s="27" t="str">
        <f t="shared" ca="1" si="11"/>
        <v/>
      </c>
      <c r="C240" s="27" t="str">
        <f t="shared" ca="1" si="11"/>
        <v/>
      </c>
      <c r="D240" s="348"/>
      <c r="E240" s="350" t="s">
        <v>159</v>
      </c>
      <c r="F240" s="357">
        <v>12</v>
      </c>
      <c r="G240" s="358">
        <v>23</v>
      </c>
      <c r="H240" s="358">
        <v>9</v>
      </c>
      <c r="I240" s="358">
        <v>20</v>
      </c>
      <c r="J240" s="359">
        <v>1</v>
      </c>
      <c r="K240" s="357">
        <v>13</v>
      </c>
      <c r="L240" s="358">
        <v>24</v>
      </c>
      <c r="M240" s="358">
        <v>10</v>
      </c>
      <c r="N240" s="358">
        <v>16</v>
      </c>
      <c r="O240" s="359">
        <v>2</v>
      </c>
      <c r="P240" s="357">
        <v>17</v>
      </c>
      <c r="Q240" s="358">
        <v>3</v>
      </c>
      <c r="R240" s="358">
        <v>14</v>
      </c>
      <c r="S240" s="358">
        <v>25</v>
      </c>
      <c r="T240" s="359">
        <v>6</v>
      </c>
      <c r="U240" s="357">
        <v>7</v>
      </c>
      <c r="V240" s="358">
        <v>18</v>
      </c>
      <c r="W240" s="358">
        <v>4</v>
      </c>
      <c r="X240" s="358">
        <v>15</v>
      </c>
      <c r="Y240" s="359">
        <v>21</v>
      </c>
      <c r="Z240" s="357">
        <v>22</v>
      </c>
      <c r="AA240" s="358">
        <v>8</v>
      </c>
      <c r="AB240" s="358">
        <v>19</v>
      </c>
      <c r="AC240" s="358">
        <v>5</v>
      </c>
      <c r="AD240" s="359">
        <v>11</v>
      </c>
      <c r="AE240" s="357">
        <f t="shared" si="18"/>
        <v>37</v>
      </c>
      <c r="AF240" s="358">
        <f t="shared" si="18"/>
        <v>48</v>
      </c>
      <c r="AG240" s="358">
        <f t="shared" si="18"/>
        <v>34</v>
      </c>
      <c r="AH240" s="358">
        <f t="shared" si="18"/>
        <v>45</v>
      </c>
      <c r="AI240" s="359">
        <f t="shared" si="18"/>
        <v>26</v>
      </c>
      <c r="AJ240" s="357">
        <f t="shared" si="18"/>
        <v>38</v>
      </c>
      <c r="AK240" s="358">
        <f t="shared" si="18"/>
        <v>49</v>
      </c>
      <c r="AL240" s="358">
        <f t="shared" si="18"/>
        <v>35</v>
      </c>
      <c r="AM240" s="358">
        <f t="shared" si="18"/>
        <v>41</v>
      </c>
      <c r="AN240" s="359">
        <f t="shared" si="18"/>
        <v>27</v>
      </c>
      <c r="AO240" s="357">
        <f t="shared" si="19"/>
        <v>42</v>
      </c>
      <c r="AP240" s="358">
        <f t="shared" si="19"/>
        <v>28</v>
      </c>
      <c r="AQ240" s="358">
        <f t="shared" si="19"/>
        <v>39</v>
      </c>
      <c r="AR240" s="358">
        <f t="shared" si="19"/>
        <v>50</v>
      </c>
      <c r="AS240" s="359">
        <f t="shared" si="19"/>
        <v>31</v>
      </c>
      <c r="AT240" s="357">
        <f t="shared" si="19"/>
        <v>32</v>
      </c>
      <c r="AU240" s="358">
        <f t="shared" si="19"/>
        <v>43</v>
      </c>
      <c r="AV240" s="358">
        <f t="shared" si="19"/>
        <v>29</v>
      </c>
      <c r="AW240" s="358">
        <f t="shared" si="19"/>
        <v>40</v>
      </c>
      <c r="AX240" s="359">
        <f t="shared" si="19"/>
        <v>46</v>
      </c>
      <c r="AY240" s="357">
        <f t="shared" si="20"/>
        <v>47</v>
      </c>
      <c r="AZ240" s="358">
        <f t="shared" si="20"/>
        <v>33</v>
      </c>
      <c r="BA240" s="358">
        <f t="shared" si="20"/>
        <v>44</v>
      </c>
      <c r="BB240" s="358">
        <f t="shared" si="20"/>
        <v>30</v>
      </c>
      <c r="BC240" s="359">
        <f t="shared" si="20"/>
        <v>36</v>
      </c>
      <c r="EV240" s="361"/>
      <c r="EW240" s="361"/>
      <c r="EX240" s="361"/>
      <c r="EY240" s="361"/>
      <c r="EZ240" s="361"/>
      <c r="FA240" s="361"/>
      <c r="FB240" s="361"/>
      <c r="FC240" s="361"/>
      <c r="FD240" s="361"/>
      <c r="FE240" s="361"/>
      <c r="FF240" s="361"/>
      <c r="FG240" s="361"/>
      <c r="FH240" s="361"/>
      <c r="FI240" s="361"/>
      <c r="FJ240" s="361"/>
      <c r="FK240" s="361"/>
      <c r="FL240" s="361"/>
      <c r="FM240" s="361"/>
      <c r="FN240" s="361"/>
      <c r="FO240" s="361"/>
      <c r="FP240" s="361"/>
      <c r="FQ240" s="361"/>
      <c r="FR240" s="361"/>
      <c r="FS240" s="361"/>
      <c r="FT240" s="361"/>
      <c r="FU240" s="361"/>
      <c r="FV240" s="361"/>
      <c r="FW240" s="361"/>
      <c r="FX240" s="361"/>
      <c r="FY240" s="361"/>
      <c r="FZ240" s="361"/>
      <c r="GA240" s="361"/>
      <c r="GB240" s="361"/>
      <c r="GC240" s="361"/>
      <c r="GD240" s="361"/>
      <c r="GE240" s="361"/>
      <c r="GF240" s="361"/>
      <c r="GG240" s="361"/>
      <c r="GH240" s="361"/>
      <c r="GI240" s="361"/>
      <c r="GJ240" s="361"/>
      <c r="GK240" s="361"/>
      <c r="GL240" s="361"/>
      <c r="GM240" s="361"/>
      <c r="GN240" s="361"/>
      <c r="GO240" s="361"/>
      <c r="GP240" s="361"/>
      <c r="GQ240" s="361"/>
      <c r="GR240" s="361"/>
      <c r="GS240" s="361"/>
      <c r="GT240" s="361"/>
    </row>
    <row r="241" spans="1:202" x14ac:dyDescent="0.2">
      <c r="A241" s="27" t="str">
        <f t="shared" ca="1" si="11"/>
        <v/>
      </c>
      <c r="B241" s="27" t="str">
        <f t="shared" ca="1" si="11"/>
        <v/>
      </c>
      <c r="C241" s="27" t="str">
        <f t="shared" ca="1" si="11"/>
        <v/>
      </c>
      <c r="D241" s="348"/>
      <c r="E241" s="360"/>
      <c r="EV241" s="361"/>
      <c r="EW241" s="361"/>
      <c r="EX241" s="361"/>
      <c r="EY241" s="361"/>
      <c r="EZ241" s="361"/>
      <c r="FA241" s="361"/>
      <c r="FB241" s="361"/>
      <c r="FC241" s="361"/>
      <c r="FD241" s="361"/>
      <c r="FE241" s="361"/>
      <c r="FF241" s="361"/>
      <c r="FG241" s="361"/>
      <c r="FH241" s="361"/>
      <c r="FI241" s="361"/>
      <c r="FJ241" s="361"/>
      <c r="FK241" s="361"/>
      <c r="FL241" s="361"/>
      <c r="FM241" s="361"/>
      <c r="FN241" s="361"/>
      <c r="FO241" s="361"/>
      <c r="FP241" s="361"/>
      <c r="FQ241" s="361"/>
      <c r="FR241" s="361"/>
      <c r="FS241" s="361"/>
      <c r="FT241" s="361"/>
      <c r="FU241" s="361"/>
      <c r="FV241" s="361"/>
      <c r="FW241" s="361"/>
      <c r="FX241" s="361"/>
      <c r="FY241" s="361"/>
      <c r="FZ241" s="361"/>
      <c r="GA241" s="361"/>
      <c r="GB241" s="361"/>
      <c r="GC241" s="361"/>
      <c r="GD241" s="361"/>
      <c r="GE241" s="361"/>
      <c r="GF241" s="361"/>
      <c r="GG241" s="361"/>
      <c r="GH241" s="361"/>
      <c r="GI241" s="361"/>
      <c r="GJ241" s="361"/>
      <c r="GK241" s="361"/>
      <c r="GL241" s="361"/>
      <c r="GM241" s="361"/>
      <c r="GN241" s="361"/>
      <c r="GO241" s="361"/>
      <c r="GP241" s="361"/>
      <c r="GQ241" s="361"/>
      <c r="GR241" s="361"/>
      <c r="GS241" s="361"/>
      <c r="GT241" s="361"/>
    </row>
    <row r="242" spans="1:202" x14ac:dyDescent="0.2">
      <c r="A242" s="27" t="str">
        <f t="shared" ca="1" si="11"/>
        <v/>
      </c>
      <c r="B242" s="27" t="str">
        <f t="shared" ca="1" si="11"/>
        <v/>
      </c>
      <c r="C242" s="27" t="str">
        <f t="shared" ca="1" si="11"/>
        <v/>
      </c>
      <c r="D242" s="348">
        <v>51</v>
      </c>
      <c r="E242" s="349" t="s">
        <v>180</v>
      </c>
      <c r="EV242" s="361"/>
      <c r="EW242" s="361"/>
      <c r="EX242" s="361"/>
      <c r="EY242" s="361"/>
      <c r="EZ242" s="361"/>
      <c r="FA242" s="361"/>
      <c r="FB242" s="361"/>
      <c r="FC242" s="361"/>
      <c r="FD242" s="361"/>
      <c r="FE242" s="361"/>
      <c r="FF242" s="361"/>
      <c r="FG242" s="361"/>
      <c r="FH242" s="361"/>
      <c r="FI242" s="361"/>
      <c r="FJ242" s="361"/>
      <c r="FK242" s="361"/>
      <c r="FL242" s="361"/>
      <c r="FM242" s="361"/>
      <c r="FN242" s="361"/>
      <c r="FO242" s="361"/>
      <c r="FP242" s="361"/>
      <c r="FQ242" s="361"/>
      <c r="FR242" s="361"/>
      <c r="FS242" s="361"/>
      <c r="FT242" s="361"/>
      <c r="FU242" s="361"/>
      <c r="FV242" s="361"/>
      <c r="FW242" s="361"/>
      <c r="FX242" s="361"/>
      <c r="FY242" s="361"/>
      <c r="FZ242" s="361"/>
      <c r="GA242" s="361"/>
      <c r="GB242" s="361"/>
      <c r="GC242" s="361"/>
      <c r="GD242" s="361"/>
      <c r="GE242" s="361"/>
      <c r="GF242" s="361"/>
      <c r="GG242" s="361"/>
      <c r="GH242" s="361"/>
      <c r="GI242" s="361"/>
      <c r="GJ242" s="361"/>
      <c r="GK242" s="361"/>
      <c r="GL242" s="361"/>
      <c r="GM242" s="361"/>
      <c r="GN242" s="361"/>
      <c r="GO242" s="361"/>
      <c r="GP242" s="361"/>
      <c r="GQ242" s="361"/>
      <c r="GR242" s="361"/>
      <c r="GS242" s="361"/>
      <c r="GT242" s="361"/>
    </row>
    <row r="243" spans="1:202" x14ac:dyDescent="0.2">
      <c r="A243" s="27" t="str">
        <f t="shared" ca="1" si="11"/>
        <v/>
      </c>
      <c r="B243" s="27" t="str">
        <f t="shared" ca="1" si="11"/>
        <v/>
      </c>
      <c r="C243" s="27" t="str">
        <f t="shared" ca="1" si="11"/>
        <v/>
      </c>
      <c r="D243" s="348"/>
      <c r="E243" s="350" t="s">
        <v>130</v>
      </c>
      <c r="F243" s="351">
        <v>1</v>
      </c>
      <c r="G243" s="352">
        <v>2</v>
      </c>
      <c r="H243" s="352">
        <v>3</v>
      </c>
      <c r="I243" s="352">
        <v>4</v>
      </c>
      <c r="J243" s="353">
        <v>5</v>
      </c>
      <c r="K243" s="351">
        <v>6</v>
      </c>
      <c r="L243" s="352">
        <v>7</v>
      </c>
      <c r="M243" s="352">
        <v>8</v>
      </c>
      <c r="N243" s="352">
        <v>9</v>
      </c>
      <c r="O243" s="353">
        <v>10</v>
      </c>
      <c r="P243" s="351">
        <v>11</v>
      </c>
      <c r="Q243" s="352">
        <v>12</v>
      </c>
      <c r="R243" s="352">
        <v>13</v>
      </c>
      <c r="S243" s="352">
        <v>14</v>
      </c>
      <c r="T243" s="353">
        <v>15</v>
      </c>
      <c r="U243" s="351">
        <v>16</v>
      </c>
      <c r="V243" s="352">
        <v>17</v>
      </c>
      <c r="W243" s="352">
        <v>18</v>
      </c>
      <c r="X243" s="352">
        <v>19</v>
      </c>
      <c r="Y243" s="353">
        <v>20</v>
      </c>
      <c r="Z243" s="351">
        <v>21</v>
      </c>
      <c r="AA243" s="352">
        <v>22</v>
      </c>
      <c r="AB243" s="352">
        <v>23</v>
      </c>
      <c r="AC243" s="352">
        <v>24</v>
      </c>
      <c r="AD243" s="353">
        <v>25</v>
      </c>
      <c r="AE243" s="351">
        <v>26</v>
      </c>
      <c r="AF243" s="352">
        <v>27</v>
      </c>
      <c r="AG243" s="352">
        <v>28</v>
      </c>
      <c r="AH243" s="352">
        <v>29</v>
      </c>
      <c r="AI243" s="353">
        <v>30</v>
      </c>
      <c r="AJ243" s="351">
        <v>31</v>
      </c>
      <c r="AK243" s="352">
        <v>32</v>
      </c>
      <c r="AL243" s="352">
        <v>33</v>
      </c>
      <c r="AM243" s="352">
        <v>34</v>
      </c>
      <c r="AN243" s="353">
        <v>35</v>
      </c>
      <c r="AO243" s="351">
        <v>36</v>
      </c>
      <c r="AP243" s="352">
        <v>37</v>
      </c>
      <c r="AQ243" s="352">
        <v>38</v>
      </c>
      <c r="AR243" s="353">
        <v>39</v>
      </c>
      <c r="AT243" s="351">
        <v>40</v>
      </c>
      <c r="AU243" s="352">
        <v>41</v>
      </c>
      <c r="AV243" s="352">
        <v>42</v>
      </c>
      <c r="AW243" s="353">
        <v>43</v>
      </c>
      <c r="AY243" s="351">
        <v>44</v>
      </c>
      <c r="AZ243" s="352">
        <v>45</v>
      </c>
      <c r="BA243" s="352">
        <v>46</v>
      </c>
      <c r="BB243" s="353">
        <v>47</v>
      </c>
      <c r="BD243" s="351">
        <v>48</v>
      </c>
      <c r="BE243" s="352">
        <v>49</v>
      </c>
      <c r="BF243" s="352">
        <v>50</v>
      </c>
      <c r="BG243" s="353">
        <v>51</v>
      </c>
      <c r="EV243" s="361"/>
      <c r="EW243" s="361"/>
      <c r="EX243" s="361"/>
      <c r="EY243" s="361"/>
      <c r="EZ243" s="361"/>
      <c r="FA243" s="361"/>
      <c r="FB243" s="361"/>
      <c r="FC243" s="361"/>
      <c r="FD243" s="361"/>
      <c r="FE243" s="361"/>
      <c r="FF243" s="361"/>
      <c r="FG243" s="361"/>
      <c r="FH243" s="361"/>
      <c r="FI243" s="361"/>
      <c r="FJ243" s="361"/>
      <c r="FK243" s="361"/>
      <c r="FL243" s="361"/>
      <c r="FM243" s="361"/>
      <c r="FN243" s="361"/>
      <c r="FO243" s="361"/>
      <c r="FP243" s="361"/>
      <c r="FQ243" s="361"/>
      <c r="FR243" s="361"/>
      <c r="FS243" s="361"/>
      <c r="FT243" s="361"/>
      <c r="FU243" s="361"/>
      <c r="FV243" s="361"/>
      <c r="FW243" s="361"/>
      <c r="FX243" s="361"/>
      <c r="FY243" s="361"/>
      <c r="FZ243" s="361"/>
      <c r="GA243" s="361"/>
      <c r="GB243" s="361"/>
      <c r="GC243" s="361"/>
      <c r="GD243" s="361"/>
      <c r="GE243" s="361"/>
      <c r="GF243" s="361"/>
      <c r="GG243" s="361"/>
      <c r="GH243" s="361"/>
      <c r="GI243" s="361"/>
      <c r="GJ243" s="361"/>
      <c r="GK243" s="361"/>
      <c r="GL243" s="361"/>
      <c r="GM243" s="361"/>
      <c r="GN243" s="361"/>
      <c r="GO243" s="361"/>
      <c r="GP243" s="361"/>
      <c r="GQ243" s="361"/>
      <c r="GR243" s="361"/>
      <c r="GS243" s="361"/>
      <c r="GT243" s="361"/>
    </row>
    <row r="244" spans="1:202" x14ac:dyDescent="0.2">
      <c r="A244" s="27" t="str">
        <f t="shared" ca="1" si="11"/>
        <v/>
      </c>
      <c r="B244" s="27" t="str">
        <f t="shared" ca="1" si="11"/>
        <v/>
      </c>
      <c r="C244" s="27" t="str">
        <f t="shared" ca="1" si="11"/>
        <v/>
      </c>
      <c r="D244" s="348"/>
      <c r="E244" s="350" t="s">
        <v>157</v>
      </c>
      <c r="F244" s="354">
        <v>5</v>
      </c>
      <c r="G244" s="355">
        <v>36</v>
      </c>
      <c r="H244" s="355">
        <v>22</v>
      </c>
      <c r="I244" s="355">
        <v>28</v>
      </c>
      <c r="J244" s="356">
        <v>43</v>
      </c>
      <c r="K244" s="354">
        <v>46</v>
      </c>
      <c r="L244" s="355">
        <v>4</v>
      </c>
      <c r="M244" s="355">
        <v>37</v>
      </c>
      <c r="N244" s="355">
        <v>11</v>
      </c>
      <c r="O244" s="356">
        <v>29</v>
      </c>
      <c r="P244" s="354">
        <v>12</v>
      </c>
      <c r="Q244" s="355">
        <v>47</v>
      </c>
      <c r="R244" s="355">
        <v>10</v>
      </c>
      <c r="S244" s="355">
        <v>38</v>
      </c>
      <c r="T244" s="356">
        <v>24</v>
      </c>
      <c r="U244" s="354">
        <v>15</v>
      </c>
      <c r="V244" s="355">
        <v>16</v>
      </c>
      <c r="W244" s="355">
        <v>39</v>
      </c>
      <c r="X244" s="355">
        <v>6</v>
      </c>
      <c r="Y244" s="356">
        <v>48</v>
      </c>
      <c r="Z244" s="354">
        <v>30</v>
      </c>
      <c r="AA244" s="355">
        <v>40</v>
      </c>
      <c r="AB244" s="355">
        <v>17</v>
      </c>
      <c r="AC244" s="355">
        <v>49</v>
      </c>
      <c r="AD244" s="356">
        <v>34</v>
      </c>
      <c r="AE244" s="354">
        <v>35</v>
      </c>
      <c r="AF244" s="355">
        <v>44</v>
      </c>
      <c r="AG244" s="355">
        <v>41</v>
      </c>
      <c r="AH244" s="355">
        <v>18</v>
      </c>
      <c r="AI244" s="356">
        <v>50</v>
      </c>
      <c r="AJ244" s="354">
        <v>23</v>
      </c>
      <c r="AK244" s="355">
        <v>31</v>
      </c>
      <c r="AL244" s="355">
        <v>45</v>
      </c>
      <c r="AM244" s="355">
        <v>42</v>
      </c>
      <c r="AN244" s="356">
        <v>51</v>
      </c>
      <c r="AO244" s="354">
        <v>19</v>
      </c>
      <c r="AP244" s="355">
        <v>1</v>
      </c>
      <c r="AQ244" s="355">
        <v>26</v>
      </c>
      <c r="AR244" s="356">
        <v>8</v>
      </c>
      <c r="AT244" s="354">
        <v>9</v>
      </c>
      <c r="AU244" s="355">
        <v>20</v>
      </c>
      <c r="AV244" s="355">
        <v>27</v>
      </c>
      <c r="AW244" s="356">
        <v>2</v>
      </c>
      <c r="AY244" s="354">
        <v>25</v>
      </c>
      <c r="AZ244" s="355">
        <v>3</v>
      </c>
      <c r="BA244" s="355">
        <v>32</v>
      </c>
      <c r="BB244" s="356">
        <v>13</v>
      </c>
      <c r="BD244" s="354">
        <v>14</v>
      </c>
      <c r="BE244" s="355">
        <v>21</v>
      </c>
      <c r="BF244" s="355">
        <v>7</v>
      </c>
      <c r="BG244" s="356">
        <v>33</v>
      </c>
      <c r="EV244" s="361"/>
      <c r="EW244" s="361"/>
      <c r="EX244" s="361"/>
      <c r="EY244" s="361"/>
      <c r="EZ244" s="361"/>
      <c r="FA244" s="361"/>
      <c r="FB244" s="361"/>
      <c r="FC244" s="361"/>
      <c r="FD244" s="361"/>
      <c r="FE244" s="361"/>
      <c r="FF244" s="361"/>
      <c r="FG244" s="361"/>
      <c r="FH244" s="361"/>
      <c r="FI244" s="361"/>
      <c r="FJ244" s="361"/>
      <c r="FK244" s="361"/>
      <c r="FL244" s="361"/>
      <c r="FM244" s="361"/>
      <c r="FN244" s="361"/>
      <c r="FO244" s="361"/>
      <c r="FP244" s="361"/>
      <c r="FQ244" s="361"/>
      <c r="FR244" s="361"/>
      <c r="FS244" s="361"/>
      <c r="FT244" s="361"/>
      <c r="FU244" s="361"/>
      <c r="FV244" s="361"/>
      <c r="FW244" s="361"/>
      <c r="FX244" s="361"/>
      <c r="FY244" s="361"/>
      <c r="FZ244" s="361"/>
      <c r="GA244" s="361"/>
      <c r="GB244" s="361"/>
      <c r="GC244" s="361"/>
      <c r="GD244" s="361"/>
      <c r="GE244" s="361"/>
      <c r="GF244" s="361"/>
      <c r="GG244" s="361"/>
      <c r="GH244" s="361"/>
      <c r="GI244" s="361"/>
      <c r="GJ244" s="361"/>
      <c r="GK244" s="361"/>
      <c r="GL244" s="361"/>
      <c r="GM244" s="361"/>
      <c r="GN244" s="361"/>
      <c r="GO244" s="361"/>
      <c r="GP244" s="361"/>
      <c r="GQ244" s="361"/>
      <c r="GR244" s="361"/>
      <c r="GS244" s="361"/>
      <c r="GT244" s="361"/>
    </row>
    <row r="245" spans="1:202" x14ac:dyDescent="0.2">
      <c r="A245" s="27" t="str">
        <f t="shared" ca="1" si="11"/>
        <v/>
      </c>
      <c r="B245" s="27" t="str">
        <f t="shared" ca="1" si="11"/>
        <v/>
      </c>
      <c r="C245" s="27" t="str">
        <f t="shared" ca="1" si="11"/>
        <v/>
      </c>
      <c r="D245" s="348"/>
      <c r="E245" s="350" t="s">
        <v>159</v>
      </c>
      <c r="F245" s="357">
        <v>47</v>
      </c>
      <c r="G245" s="358">
        <v>35</v>
      </c>
      <c r="H245" s="358">
        <v>36</v>
      </c>
      <c r="I245" s="358">
        <v>27</v>
      </c>
      <c r="J245" s="359">
        <v>7</v>
      </c>
      <c r="K245" s="357">
        <v>33</v>
      </c>
      <c r="L245" s="358">
        <v>23</v>
      </c>
      <c r="M245" s="358">
        <v>48</v>
      </c>
      <c r="N245" s="358">
        <v>37</v>
      </c>
      <c r="O245" s="359">
        <v>13</v>
      </c>
      <c r="P245" s="357">
        <v>49</v>
      </c>
      <c r="Q245" s="358">
        <v>19</v>
      </c>
      <c r="R245" s="358">
        <v>2</v>
      </c>
      <c r="S245" s="358">
        <v>45</v>
      </c>
      <c r="T245" s="359">
        <v>38</v>
      </c>
      <c r="U245" s="357">
        <v>20</v>
      </c>
      <c r="V245" s="358">
        <v>39</v>
      </c>
      <c r="W245" s="358">
        <v>40</v>
      </c>
      <c r="X245" s="358">
        <v>50</v>
      </c>
      <c r="Y245" s="359">
        <v>1</v>
      </c>
      <c r="Z245" s="357">
        <v>51</v>
      </c>
      <c r="AA245" s="358">
        <v>9</v>
      </c>
      <c r="AB245" s="358">
        <v>21</v>
      </c>
      <c r="AC245" s="358">
        <v>41</v>
      </c>
      <c r="AD245" s="359">
        <v>3</v>
      </c>
      <c r="AE245" s="357">
        <v>29</v>
      </c>
      <c r="AF245" s="358">
        <v>8</v>
      </c>
      <c r="AG245" s="358">
        <v>44</v>
      </c>
      <c r="AH245" s="358">
        <v>25</v>
      </c>
      <c r="AI245" s="359">
        <v>42</v>
      </c>
      <c r="AJ245" s="357">
        <v>43</v>
      </c>
      <c r="AK245" s="358">
        <v>26</v>
      </c>
      <c r="AL245" s="358">
        <v>14</v>
      </c>
      <c r="AM245" s="358">
        <v>32</v>
      </c>
      <c r="AN245" s="359">
        <v>46</v>
      </c>
      <c r="AO245" s="357">
        <v>28</v>
      </c>
      <c r="AP245" s="358">
        <v>6</v>
      </c>
      <c r="AQ245" s="358">
        <v>11</v>
      </c>
      <c r="AR245" s="359">
        <v>17</v>
      </c>
      <c r="AT245" s="357">
        <v>18</v>
      </c>
      <c r="AU245" s="358">
        <v>5</v>
      </c>
      <c r="AV245" s="358">
        <v>30</v>
      </c>
      <c r="AW245" s="359">
        <v>12</v>
      </c>
      <c r="AY245" s="357">
        <v>10</v>
      </c>
      <c r="AZ245" s="358">
        <v>34</v>
      </c>
      <c r="BA245" s="358">
        <v>15</v>
      </c>
      <c r="BB245" s="359">
        <v>22</v>
      </c>
      <c r="BD245" s="357">
        <v>4</v>
      </c>
      <c r="BE245" s="358">
        <v>24</v>
      </c>
      <c r="BF245" s="358">
        <v>16</v>
      </c>
      <c r="BG245" s="359">
        <v>31</v>
      </c>
      <c r="EV245" s="361"/>
      <c r="EW245" s="361"/>
      <c r="EX245" s="361"/>
      <c r="EY245" s="361"/>
      <c r="EZ245" s="361"/>
      <c r="FA245" s="361"/>
      <c r="FB245" s="361"/>
      <c r="FC245" s="361"/>
      <c r="FD245" s="361"/>
      <c r="FE245" s="361"/>
      <c r="FF245" s="361"/>
      <c r="FG245" s="361"/>
      <c r="FH245" s="361"/>
      <c r="FI245" s="361"/>
      <c r="FJ245" s="361"/>
      <c r="FK245" s="361"/>
      <c r="FL245" s="361"/>
      <c r="FM245" s="361"/>
      <c r="FN245" s="361"/>
      <c r="FO245" s="361"/>
      <c r="FP245" s="361"/>
      <c r="FQ245" s="361"/>
      <c r="FR245" s="361"/>
      <c r="FS245" s="361"/>
      <c r="FT245" s="361"/>
      <c r="FU245" s="361"/>
      <c r="FV245" s="361"/>
      <c r="FW245" s="361"/>
      <c r="FX245" s="361"/>
      <c r="FY245" s="361"/>
      <c r="FZ245" s="361"/>
      <c r="GA245" s="361"/>
      <c r="GB245" s="361"/>
      <c r="GC245" s="361"/>
      <c r="GD245" s="361"/>
      <c r="GE245" s="361"/>
      <c r="GF245" s="361"/>
      <c r="GG245" s="361"/>
      <c r="GH245" s="361"/>
      <c r="GI245" s="361"/>
      <c r="GJ245" s="361"/>
      <c r="GK245" s="361"/>
      <c r="GL245" s="361"/>
      <c r="GM245" s="361"/>
      <c r="GN245" s="361"/>
      <c r="GO245" s="361"/>
      <c r="GP245" s="361"/>
      <c r="GQ245" s="361"/>
      <c r="GR245" s="361"/>
      <c r="GS245" s="361"/>
      <c r="GT245" s="361"/>
    </row>
    <row r="246" spans="1:202" x14ac:dyDescent="0.2">
      <c r="A246" s="27" t="str">
        <f t="shared" ca="1" si="11"/>
        <v/>
      </c>
      <c r="B246" s="27" t="str">
        <f t="shared" ca="1" si="11"/>
        <v/>
      </c>
      <c r="C246" s="27" t="str">
        <f t="shared" ca="1" si="11"/>
        <v/>
      </c>
      <c r="D246" s="348"/>
      <c r="E246" s="360"/>
      <c r="EV246" s="361"/>
      <c r="EW246" s="361"/>
      <c r="EX246" s="361"/>
      <c r="EY246" s="361"/>
      <c r="EZ246" s="361"/>
      <c r="FA246" s="361"/>
      <c r="FB246" s="361"/>
      <c r="FC246" s="361"/>
      <c r="FD246" s="361"/>
      <c r="FE246" s="361"/>
      <c r="FF246" s="361"/>
      <c r="FG246" s="361"/>
      <c r="FH246" s="361"/>
      <c r="FI246" s="361"/>
      <c r="FJ246" s="361"/>
      <c r="FK246" s="361"/>
      <c r="FL246" s="361"/>
      <c r="FM246" s="361"/>
      <c r="FN246" s="361"/>
      <c r="FO246" s="361"/>
      <c r="FP246" s="361"/>
      <c r="FQ246" s="361"/>
      <c r="FR246" s="361"/>
      <c r="FS246" s="361"/>
      <c r="FT246" s="361"/>
      <c r="FU246" s="361"/>
      <c r="FV246" s="361"/>
      <c r="FW246" s="361"/>
      <c r="FX246" s="361"/>
      <c r="FY246" s="361"/>
      <c r="FZ246" s="361"/>
      <c r="GA246" s="361"/>
      <c r="GB246" s="361"/>
      <c r="GC246" s="361"/>
      <c r="GD246" s="361"/>
      <c r="GE246" s="361"/>
      <c r="GF246" s="361"/>
      <c r="GG246" s="361"/>
      <c r="GH246" s="361"/>
      <c r="GI246" s="361"/>
      <c r="GJ246" s="361"/>
      <c r="GK246" s="361"/>
      <c r="GL246" s="361"/>
      <c r="GM246" s="361"/>
      <c r="GN246" s="361"/>
      <c r="GO246" s="361"/>
      <c r="GP246" s="361"/>
      <c r="GQ246" s="361"/>
      <c r="GR246" s="361"/>
      <c r="GS246" s="361"/>
      <c r="GT246" s="361"/>
    </row>
    <row r="247" spans="1:202" x14ac:dyDescent="0.2">
      <c r="A247" s="27" t="str">
        <f t="shared" ref="A247:C257" ca="1" si="21">IF(INDIRECT(ADDRESS(A$6,ROW()-ROW(A$6)-1+COLUMN($F$8)))&gt;0,INDIRECT(ADDRESS(A$6,ROW()-ROW(A$6)-1+COLUMN($F$8))),"")</f>
        <v/>
      </c>
      <c r="B247" s="27" t="str">
        <f t="shared" ca="1" si="21"/>
        <v/>
      </c>
      <c r="C247" s="27" t="str">
        <f t="shared" ca="1" si="21"/>
        <v/>
      </c>
      <c r="D247" s="348">
        <f>$D242+1</f>
        <v>52</v>
      </c>
      <c r="E247" s="349" t="s">
        <v>180</v>
      </c>
      <c r="EV247" s="361"/>
      <c r="EW247" s="361"/>
      <c r="EX247" s="361"/>
      <c r="EY247" s="361"/>
      <c r="EZ247" s="361"/>
      <c r="FA247" s="361"/>
      <c r="FB247" s="361"/>
      <c r="FC247" s="361"/>
      <c r="FD247" s="361"/>
      <c r="FE247" s="361"/>
      <c r="FF247" s="361"/>
      <c r="FG247" s="361"/>
      <c r="FH247" s="361"/>
      <c r="FI247" s="361"/>
      <c r="FJ247" s="361"/>
      <c r="FK247" s="361"/>
      <c r="FL247" s="361"/>
      <c r="FM247" s="361"/>
      <c r="FN247" s="361"/>
      <c r="FO247" s="361"/>
      <c r="FP247" s="361"/>
      <c r="FQ247" s="361"/>
      <c r="FR247" s="361"/>
      <c r="FS247" s="361"/>
      <c r="FT247" s="361"/>
      <c r="FU247" s="361"/>
      <c r="FV247" s="361"/>
      <c r="FW247" s="361"/>
      <c r="FX247" s="361"/>
      <c r="FY247" s="361"/>
      <c r="FZ247" s="361"/>
      <c r="GA247" s="361"/>
      <c r="GB247" s="361"/>
      <c r="GC247" s="361"/>
      <c r="GD247" s="361"/>
      <c r="GE247" s="361"/>
      <c r="GF247" s="361"/>
      <c r="GG247" s="361"/>
      <c r="GH247" s="361"/>
      <c r="GI247" s="361"/>
      <c r="GJ247" s="361"/>
      <c r="GK247" s="361"/>
      <c r="GL247" s="361"/>
      <c r="GM247" s="361"/>
      <c r="GN247" s="361"/>
      <c r="GO247" s="361"/>
      <c r="GP247" s="361"/>
      <c r="GQ247" s="361"/>
      <c r="GR247" s="361"/>
      <c r="GS247" s="361"/>
      <c r="GT247" s="361"/>
    </row>
    <row r="248" spans="1:202" x14ac:dyDescent="0.2">
      <c r="A248" s="27" t="str">
        <f t="shared" ca="1" si="21"/>
        <v/>
      </c>
      <c r="B248" s="27" t="str">
        <f t="shared" ca="1" si="21"/>
        <v/>
      </c>
      <c r="C248" s="27" t="str">
        <f t="shared" ca="1" si="21"/>
        <v/>
      </c>
      <c r="D248" s="348"/>
      <c r="E248" s="350" t="s">
        <v>130</v>
      </c>
      <c r="F248" s="351">
        <v>1</v>
      </c>
      <c r="G248" s="352">
        <v>2</v>
      </c>
      <c r="H248" s="352">
        <v>3</v>
      </c>
      <c r="I248" s="352">
        <v>4</v>
      </c>
      <c r="J248" s="353">
        <v>5</v>
      </c>
      <c r="K248" s="351">
        <v>6</v>
      </c>
      <c r="L248" s="352">
        <v>7</v>
      </c>
      <c r="M248" s="352">
        <v>8</v>
      </c>
      <c r="N248" s="352">
        <v>9</v>
      </c>
      <c r="O248" s="353">
        <v>10</v>
      </c>
      <c r="P248" s="351">
        <v>11</v>
      </c>
      <c r="Q248" s="352">
        <v>12</v>
      </c>
      <c r="R248" s="352">
        <v>13</v>
      </c>
      <c r="S248" s="352">
        <v>14</v>
      </c>
      <c r="T248" s="353">
        <v>15</v>
      </c>
      <c r="U248" s="351">
        <v>16</v>
      </c>
      <c r="V248" s="352">
        <v>17</v>
      </c>
      <c r="W248" s="352">
        <v>18</v>
      </c>
      <c r="X248" s="352">
        <v>19</v>
      </c>
      <c r="Y248" s="353">
        <v>20</v>
      </c>
      <c r="Z248" s="351">
        <v>21</v>
      </c>
      <c r="AA248" s="352">
        <v>22</v>
      </c>
      <c r="AB248" s="352">
        <v>23</v>
      </c>
      <c r="AC248" s="352">
        <v>24</v>
      </c>
      <c r="AD248" s="353">
        <v>25</v>
      </c>
      <c r="AE248" s="351">
        <v>26</v>
      </c>
      <c r="AF248" s="352">
        <v>27</v>
      </c>
      <c r="AG248" s="352">
        <v>28</v>
      </c>
      <c r="AH248" s="352">
        <v>29</v>
      </c>
      <c r="AI248" s="353">
        <v>30</v>
      </c>
      <c r="AJ248" s="351">
        <v>31</v>
      </c>
      <c r="AK248" s="352">
        <v>32</v>
      </c>
      <c r="AL248" s="352">
        <v>33</v>
      </c>
      <c r="AM248" s="352">
        <v>34</v>
      </c>
      <c r="AN248" s="353">
        <v>35</v>
      </c>
      <c r="AO248" s="351">
        <v>36</v>
      </c>
      <c r="AP248" s="352">
        <v>37</v>
      </c>
      <c r="AQ248" s="352">
        <v>38</v>
      </c>
      <c r="AR248" s="352">
        <v>39</v>
      </c>
      <c r="AS248" s="353">
        <v>40</v>
      </c>
      <c r="AT248" s="351">
        <v>41</v>
      </c>
      <c r="AU248" s="352">
        <v>42</v>
      </c>
      <c r="AV248" s="352">
        <v>43</v>
      </c>
      <c r="AW248" s="353">
        <v>44</v>
      </c>
      <c r="AY248" s="351">
        <v>45</v>
      </c>
      <c r="AZ248" s="352">
        <v>46</v>
      </c>
      <c r="BA248" s="352">
        <v>47</v>
      </c>
      <c r="BB248" s="353">
        <v>48</v>
      </c>
      <c r="BD248" s="351">
        <v>49</v>
      </c>
      <c r="BE248" s="352">
        <v>50</v>
      </c>
      <c r="BF248" s="352">
        <v>51</v>
      </c>
      <c r="BG248" s="353">
        <v>52</v>
      </c>
      <c r="EV248" s="361"/>
      <c r="EW248" s="361"/>
      <c r="EX248" s="361"/>
      <c r="EY248" s="361"/>
      <c r="EZ248" s="361"/>
      <c r="FA248" s="361"/>
      <c r="FB248" s="361"/>
      <c r="FC248" s="361"/>
      <c r="FD248" s="361"/>
      <c r="FE248" s="361"/>
      <c r="FF248" s="361"/>
      <c r="FG248" s="361"/>
      <c r="FH248" s="361"/>
      <c r="FI248" s="361"/>
      <c r="FJ248" s="361"/>
      <c r="FK248" s="361"/>
      <c r="FL248" s="361"/>
      <c r="FM248" s="361"/>
      <c r="FN248" s="361"/>
      <c r="FO248" s="361"/>
      <c r="FP248" s="361"/>
      <c r="FQ248" s="361"/>
      <c r="FR248" s="361"/>
      <c r="FS248" s="361"/>
      <c r="FT248" s="361"/>
      <c r="FU248" s="361"/>
      <c r="FV248" s="361"/>
      <c r="FW248" s="361"/>
      <c r="FX248" s="361"/>
      <c r="FY248" s="361"/>
      <c r="FZ248" s="361"/>
      <c r="GA248" s="361"/>
      <c r="GB248" s="361"/>
      <c r="GC248" s="361"/>
      <c r="GD248" s="361"/>
      <c r="GE248" s="361"/>
      <c r="GF248" s="361"/>
      <c r="GG248" s="361"/>
      <c r="GH248" s="361"/>
      <c r="GI248" s="361"/>
      <c r="GJ248" s="361"/>
      <c r="GK248" s="361"/>
      <c r="GL248" s="361"/>
      <c r="GM248" s="361"/>
      <c r="GN248" s="361"/>
      <c r="GO248" s="361"/>
      <c r="GP248" s="361"/>
      <c r="GQ248" s="361"/>
      <c r="GR248" s="361"/>
      <c r="GS248" s="361"/>
      <c r="GT248" s="361"/>
    </row>
    <row r="249" spans="1:202" x14ac:dyDescent="0.2">
      <c r="A249" s="27" t="str">
        <f t="shared" ca="1" si="21"/>
        <v/>
      </c>
      <c r="B249" s="27" t="str">
        <f t="shared" ca="1" si="21"/>
        <v/>
      </c>
      <c r="C249" s="27" t="str">
        <f t="shared" ca="1" si="21"/>
        <v/>
      </c>
      <c r="D249" s="348"/>
      <c r="E249" s="350" t="s">
        <v>157</v>
      </c>
      <c r="F249" s="354">
        <v>52</v>
      </c>
      <c r="G249" s="355">
        <v>36</v>
      </c>
      <c r="H249" s="355">
        <v>42</v>
      </c>
      <c r="I249" s="355">
        <v>3</v>
      </c>
      <c r="J249" s="356">
        <v>24</v>
      </c>
      <c r="K249" s="354">
        <v>30</v>
      </c>
      <c r="L249" s="355">
        <v>41</v>
      </c>
      <c r="M249" s="355">
        <v>9</v>
      </c>
      <c r="N249" s="355">
        <v>37</v>
      </c>
      <c r="O249" s="356">
        <v>4</v>
      </c>
      <c r="P249" s="354">
        <v>15</v>
      </c>
      <c r="Q249" s="355">
        <v>31</v>
      </c>
      <c r="R249" s="355">
        <v>27</v>
      </c>
      <c r="S249" s="355">
        <v>47</v>
      </c>
      <c r="T249" s="356">
        <v>51</v>
      </c>
      <c r="U249" s="354">
        <v>10</v>
      </c>
      <c r="V249" s="355">
        <v>16</v>
      </c>
      <c r="W249" s="355">
        <v>50</v>
      </c>
      <c r="X249" s="355">
        <v>28</v>
      </c>
      <c r="Y249" s="356">
        <v>44</v>
      </c>
      <c r="Z249" s="354">
        <v>35</v>
      </c>
      <c r="AA249" s="355">
        <v>6</v>
      </c>
      <c r="AB249" s="355">
        <v>17</v>
      </c>
      <c r="AC249" s="355">
        <v>43</v>
      </c>
      <c r="AD249" s="356">
        <v>29</v>
      </c>
      <c r="AE249" s="354">
        <v>5</v>
      </c>
      <c r="AF249" s="355">
        <v>21</v>
      </c>
      <c r="AG249" s="355">
        <v>46</v>
      </c>
      <c r="AH249" s="355">
        <v>18</v>
      </c>
      <c r="AI249" s="356">
        <v>34</v>
      </c>
      <c r="AJ249" s="354">
        <v>48</v>
      </c>
      <c r="AK249" s="355">
        <v>11</v>
      </c>
      <c r="AL249" s="355">
        <v>22</v>
      </c>
      <c r="AM249" s="355">
        <v>33</v>
      </c>
      <c r="AN249" s="356">
        <v>39</v>
      </c>
      <c r="AO249" s="354">
        <v>40</v>
      </c>
      <c r="AP249" s="355">
        <v>45</v>
      </c>
      <c r="AQ249" s="355">
        <v>12</v>
      </c>
      <c r="AR249" s="355">
        <v>23</v>
      </c>
      <c r="AS249" s="356">
        <v>49</v>
      </c>
      <c r="AT249" s="354">
        <v>14</v>
      </c>
      <c r="AU249" s="355">
        <v>1</v>
      </c>
      <c r="AV249" s="355">
        <v>26</v>
      </c>
      <c r="AW249" s="356">
        <v>8</v>
      </c>
      <c r="AY249" s="354">
        <v>19</v>
      </c>
      <c r="AZ249" s="355">
        <v>25</v>
      </c>
      <c r="BA249" s="355">
        <v>2</v>
      </c>
      <c r="BB249" s="356">
        <v>32</v>
      </c>
      <c r="BD249" s="354">
        <v>38</v>
      </c>
      <c r="BE249" s="355">
        <v>20</v>
      </c>
      <c r="BF249" s="355">
        <v>7</v>
      </c>
      <c r="BG249" s="356">
        <v>13</v>
      </c>
      <c r="EV249" s="361"/>
      <c r="EW249" s="361"/>
      <c r="EX249" s="361"/>
      <c r="EY249" s="361"/>
      <c r="EZ249" s="361"/>
      <c r="FA249" s="361"/>
      <c r="FB249" s="361"/>
      <c r="FC249" s="361"/>
      <c r="FD249" s="361"/>
      <c r="FE249" s="361"/>
      <c r="FF249" s="361"/>
      <c r="FG249" s="361"/>
      <c r="FH249" s="361"/>
      <c r="FI249" s="361"/>
      <c r="FJ249" s="361"/>
      <c r="FK249" s="361"/>
      <c r="FL249" s="361"/>
      <c r="FM249" s="361"/>
      <c r="FN249" s="361"/>
      <c r="FO249" s="361"/>
      <c r="FP249" s="361"/>
      <c r="FQ249" s="361"/>
      <c r="FR249" s="361"/>
      <c r="FS249" s="361"/>
      <c r="FT249" s="361"/>
      <c r="FU249" s="361"/>
      <c r="FV249" s="361"/>
      <c r="FW249" s="361"/>
      <c r="FX249" s="361"/>
      <c r="FY249" s="361"/>
      <c r="FZ249" s="361"/>
      <c r="GA249" s="361"/>
      <c r="GB249" s="361"/>
      <c r="GC249" s="361"/>
      <c r="GD249" s="361"/>
      <c r="GE249" s="361"/>
      <c r="GF249" s="361"/>
      <c r="GG249" s="361"/>
      <c r="GH249" s="361"/>
      <c r="GI249" s="361"/>
      <c r="GJ249" s="361"/>
      <c r="GK249" s="361"/>
      <c r="GL249" s="361"/>
      <c r="GM249" s="361"/>
      <c r="GN249" s="361"/>
      <c r="GO249" s="361"/>
      <c r="GP249" s="361"/>
      <c r="GQ249" s="361"/>
      <c r="GR249" s="361"/>
      <c r="GS249" s="361"/>
      <c r="GT249" s="361"/>
    </row>
    <row r="250" spans="1:202" x14ac:dyDescent="0.2">
      <c r="A250" s="27" t="str">
        <f t="shared" ca="1" si="21"/>
        <v/>
      </c>
      <c r="B250" s="27" t="str">
        <f t="shared" ca="1" si="21"/>
        <v/>
      </c>
      <c r="C250" s="27" t="str">
        <f t="shared" ca="1" si="21"/>
        <v/>
      </c>
      <c r="D250" s="348"/>
      <c r="E250" s="350" t="s">
        <v>159</v>
      </c>
      <c r="F250" s="357">
        <v>29</v>
      </c>
      <c r="G250" s="358">
        <v>19</v>
      </c>
      <c r="H250" s="358">
        <v>41</v>
      </c>
      <c r="I250" s="358">
        <v>49</v>
      </c>
      <c r="J250" s="359">
        <v>7</v>
      </c>
      <c r="K250" s="357">
        <v>2</v>
      </c>
      <c r="L250" s="358">
        <v>35</v>
      </c>
      <c r="M250" s="358">
        <v>20</v>
      </c>
      <c r="N250" s="358">
        <v>42</v>
      </c>
      <c r="O250" s="359">
        <v>50</v>
      </c>
      <c r="P250" s="357">
        <v>51</v>
      </c>
      <c r="Q250" s="358">
        <v>8</v>
      </c>
      <c r="R250" s="358">
        <v>11</v>
      </c>
      <c r="S250" s="358">
        <v>30</v>
      </c>
      <c r="T250" s="359">
        <v>43</v>
      </c>
      <c r="U250" s="357">
        <v>44</v>
      </c>
      <c r="V250" s="358">
        <v>52</v>
      </c>
      <c r="W250" s="358">
        <v>1</v>
      </c>
      <c r="X250" s="358">
        <v>12</v>
      </c>
      <c r="Y250" s="359">
        <v>31</v>
      </c>
      <c r="Z250" s="357">
        <v>32</v>
      </c>
      <c r="AA250" s="358">
        <v>24</v>
      </c>
      <c r="AB250" s="358">
        <v>45</v>
      </c>
      <c r="AC250" s="358">
        <v>10</v>
      </c>
      <c r="AD250" s="359">
        <v>13</v>
      </c>
      <c r="AE250" s="357">
        <v>4</v>
      </c>
      <c r="AF250" s="358">
        <v>14</v>
      </c>
      <c r="AG250" s="358">
        <v>36</v>
      </c>
      <c r="AH250" s="358">
        <v>46</v>
      </c>
      <c r="AI250" s="359">
        <v>23</v>
      </c>
      <c r="AJ250" s="357">
        <v>37</v>
      </c>
      <c r="AK250" s="358">
        <v>5</v>
      </c>
      <c r="AL250" s="358">
        <v>25</v>
      </c>
      <c r="AM250" s="358">
        <v>17</v>
      </c>
      <c r="AN250" s="359">
        <v>47</v>
      </c>
      <c r="AO250" s="357">
        <v>18</v>
      </c>
      <c r="AP250" s="358">
        <v>38</v>
      </c>
      <c r="AQ250" s="358">
        <v>6</v>
      </c>
      <c r="AR250" s="358">
        <v>26</v>
      </c>
      <c r="AS250" s="359">
        <v>48</v>
      </c>
      <c r="AT250" s="357">
        <v>28</v>
      </c>
      <c r="AU250" s="358">
        <v>34</v>
      </c>
      <c r="AV250" s="358">
        <v>15</v>
      </c>
      <c r="AW250" s="359">
        <v>22</v>
      </c>
      <c r="AY250" s="357">
        <v>3</v>
      </c>
      <c r="AZ250" s="358">
        <v>39</v>
      </c>
      <c r="BA250" s="358">
        <v>16</v>
      </c>
      <c r="BB250" s="359">
        <v>21</v>
      </c>
      <c r="BD250" s="357">
        <v>33</v>
      </c>
      <c r="BE250" s="358">
        <v>9</v>
      </c>
      <c r="BF250" s="358">
        <v>40</v>
      </c>
      <c r="BG250" s="359">
        <v>27</v>
      </c>
      <c r="EV250" s="361"/>
      <c r="EW250" s="361"/>
      <c r="EX250" s="361"/>
      <c r="EY250" s="361"/>
      <c r="EZ250" s="361"/>
      <c r="FA250" s="361"/>
      <c r="FB250" s="361"/>
      <c r="FC250" s="361"/>
      <c r="FD250" s="361"/>
      <c r="FE250" s="361"/>
      <c r="FF250" s="361"/>
      <c r="FG250" s="361"/>
      <c r="FH250" s="361"/>
      <c r="FI250" s="361"/>
      <c r="FJ250" s="361"/>
      <c r="FK250" s="361"/>
      <c r="FL250" s="361"/>
      <c r="FM250" s="361"/>
      <c r="FN250" s="361"/>
      <c r="FO250" s="361"/>
      <c r="FP250" s="361"/>
      <c r="FQ250" s="361"/>
      <c r="FR250" s="361"/>
      <c r="FS250" s="361"/>
      <c r="FT250" s="361"/>
      <c r="FU250" s="361"/>
      <c r="FV250" s="361"/>
      <c r="FW250" s="361"/>
      <c r="FX250" s="361"/>
      <c r="FY250" s="361"/>
      <c r="FZ250" s="361"/>
      <c r="GA250" s="361"/>
      <c r="GB250" s="361"/>
      <c r="GC250" s="361"/>
      <c r="GD250" s="361"/>
      <c r="GE250" s="361"/>
      <c r="GF250" s="361"/>
      <c r="GG250" s="361"/>
      <c r="GH250" s="361"/>
      <c r="GI250" s="361"/>
      <c r="GJ250" s="361"/>
      <c r="GK250" s="361"/>
      <c r="GL250" s="361"/>
      <c r="GM250" s="361"/>
      <c r="GN250" s="361"/>
      <c r="GO250" s="361"/>
      <c r="GP250" s="361"/>
      <c r="GQ250" s="361"/>
      <c r="GR250" s="361"/>
      <c r="GS250" s="361"/>
      <c r="GT250" s="361"/>
    </row>
    <row r="251" spans="1:202" x14ac:dyDescent="0.2">
      <c r="A251" s="27" t="str">
        <f t="shared" ca="1" si="21"/>
        <v/>
      </c>
      <c r="B251" s="27" t="str">
        <f t="shared" ca="1" si="21"/>
        <v/>
      </c>
      <c r="C251" s="27" t="str">
        <f t="shared" ca="1" si="21"/>
        <v/>
      </c>
      <c r="D251" s="348"/>
      <c r="E251" s="360"/>
      <c r="EV251" s="361"/>
      <c r="EW251" s="361"/>
      <c r="EX251" s="361"/>
      <c r="EY251" s="361"/>
      <c r="EZ251" s="361"/>
      <c r="FA251" s="361"/>
      <c r="FB251" s="361"/>
      <c r="FC251" s="361"/>
      <c r="FD251" s="361"/>
      <c r="FE251" s="361"/>
      <c r="FF251" s="361"/>
      <c r="FG251" s="361"/>
      <c r="FH251" s="361"/>
      <c r="FI251" s="361"/>
      <c r="FJ251" s="361"/>
      <c r="FK251" s="361"/>
      <c r="FL251" s="361"/>
      <c r="FM251" s="361"/>
      <c r="FN251" s="361"/>
      <c r="FO251" s="361"/>
      <c r="FP251" s="361"/>
      <c r="FQ251" s="361"/>
      <c r="FR251" s="361"/>
      <c r="FS251" s="361"/>
      <c r="FT251" s="361"/>
      <c r="FU251" s="361"/>
      <c r="FV251" s="361"/>
      <c r="FW251" s="361"/>
      <c r="FX251" s="361"/>
      <c r="FY251" s="361"/>
      <c r="FZ251" s="361"/>
      <c r="GA251" s="361"/>
      <c r="GB251" s="361"/>
      <c r="GC251" s="361"/>
      <c r="GD251" s="361"/>
      <c r="GE251" s="361"/>
      <c r="GF251" s="361"/>
      <c r="GG251" s="361"/>
      <c r="GH251" s="361"/>
      <c r="GI251" s="361"/>
      <c r="GJ251" s="361"/>
      <c r="GK251" s="361"/>
      <c r="GL251" s="361"/>
      <c r="GM251" s="361"/>
      <c r="GN251" s="361"/>
      <c r="GO251" s="361"/>
      <c r="GP251" s="361"/>
      <c r="GQ251" s="361"/>
      <c r="GR251" s="361"/>
      <c r="GS251" s="361"/>
      <c r="GT251" s="361"/>
    </row>
    <row r="252" spans="1:202" x14ac:dyDescent="0.2">
      <c r="A252" s="27" t="str">
        <f t="shared" ca="1" si="21"/>
        <v/>
      </c>
      <c r="B252" s="27" t="str">
        <f t="shared" ca="1" si="21"/>
        <v/>
      </c>
      <c r="C252" s="27" t="str">
        <f t="shared" ca="1" si="21"/>
        <v/>
      </c>
      <c r="D252" s="348">
        <f>$D247+1</f>
        <v>53</v>
      </c>
      <c r="E252" s="349" t="s">
        <v>180</v>
      </c>
      <c r="EV252" s="361"/>
      <c r="EW252" s="361"/>
      <c r="EX252" s="361"/>
      <c r="EY252" s="361"/>
      <c r="EZ252" s="361"/>
      <c r="FA252" s="361"/>
      <c r="FB252" s="361"/>
      <c r="FC252" s="361"/>
      <c r="FD252" s="361"/>
      <c r="FE252" s="361"/>
      <c r="FF252" s="361"/>
      <c r="FG252" s="361"/>
      <c r="FH252" s="361"/>
      <c r="FI252" s="361"/>
      <c r="FJ252" s="361"/>
      <c r="FK252" s="361"/>
      <c r="FL252" s="361"/>
      <c r="FM252" s="361"/>
      <c r="FN252" s="361"/>
      <c r="FO252" s="361"/>
      <c r="FP252" s="361"/>
      <c r="FQ252" s="361"/>
      <c r="FR252" s="361"/>
      <c r="FS252" s="361"/>
      <c r="FT252" s="361"/>
      <c r="FU252" s="361"/>
      <c r="FV252" s="361"/>
      <c r="FW252" s="361"/>
      <c r="FX252" s="361"/>
      <c r="FY252" s="361"/>
      <c r="FZ252" s="361"/>
      <c r="GA252" s="361"/>
      <c r="GB252" s="361"/>
      <c r="GC252" s="361"/>
      <c r="GD252" s="361"/>
      <c r="GE252" s="361"/>
      <c r="GF252" s="361"/>
      <c r="GG252" s="361"/>
      <c r="GH252" s="361"/>
      <c r="GI252" s="361"/>
      <c r="GJ252" s="361"/>
      <c r="GK252" s="361"/>
      <c r="GL252" s="361"/>
      <c r="GM252" s="361"/>
      <c r="GN252" s="361"/>
      <c r="GO252" s="361"/>
      <c r="GP252" s="361"/>
      <c r="GQ252" s="361"/>
      <c r="GR252" s="361"/>
      <c r="GS252" s="361"/>
      <c r="GT252" s="361"/>
    </row>
    <row r="253" spans="1:202" x14ac:dyDescent="0.2">
      <c r="A253" s="27" t="str">
        <f t="shared" ca="1" si="21"/>
        <v/>
      </c>
      <c r="B253" s="27" t="str">
        <f t="shared" ca="1" si="21"/>
        <v/>
      </c>
      <c r="C253" s="27" t="str">
        <f t="shared" ca="1" si="21"/>
        <v/>
      </c>
      <c r="D253" s="348"/>
      <c r="E253" s="350" t="s">
        <v>130</v>
      </c>
      <c r="F253" s="351">
        <v>1</v>
      </c>
      <c r="G253" s="352">
        <v>2</v>
      </c>
      <c r="H253" s="352">
        <v>3</v>
      </c>
      <c r="I253" s="352">
        <v>4</v>
      </c>
      <c r="J253" s="353">
        <v>5</v>
      </c>
      <c r="K253" s="351">
        <v>6</v>
      </c>
      <c r="L253" s="352">
        <v>7</v>
      </c>
      <c r="M253" s="352">
        <v>8</v>
      </c>
      <c r="N253" s="352">
        <v>9</v>
      </c>
      <c r="O253" s="353">
        <v>10</v>
      </c>
      <c r="P253" s="351">
        <v>11</v>
      </c>
      <c r="Q253" s="352">
        <v>12</v>
      </c>
      <c r="R253" s="352">
        <v>13</v>
      </c>
      <c r="S253" s="352">
        <v>14</v>
      </c>
      <c r="T253" s="353">
        <v>15</v>
      </c>
      <c r="U253" s="351">
        <v>16</v>
      </c>
      <c r="V253" s="352">
        <v>17</v>
      </c>
      <c r="W253" s="352">
        <v>18</v>
      </c>
      <c r="X253" s="352">
        <v>19</v>
      </c>
      <c r="Y253" s="353">
        <v>20</v>
      </c>
      <c r="Z253" s="351">
        <v>21</v>
      </c>
      <c r="AA253" s="352">
        <v>22</v>
      </c>
      <c r="AB253" s="352">
        <v>23</v>
      </c>
      <c r="AC253" s="352">
        <v>24</v>
      </c>
      <c r="AD253" s="353">
        <v>25</v>
      </c>
      <c r="AE253" s="351">
        <f t="shared" ref="AE253:AN255" si="22">F128+25</f>
        <v>26</v>
      </c>
      <c r="AF253" s="352">
        <f t="shared" si="22"/>
        <v>27</v>
      </c>
      <c r="AG253" s="352">
        <f t="shared" si="22"/>
        <v>28</v>
      </c>
      <c r="AH253" s="352">
        <f t="shared" si="22"/>
        <v>29</v>
      </c>
      <c r="AI253" s="353">
        <f t="shared" si="22"/>
        <v>30</v>
      </c>
      <c r="AJ253" s="351">
        <f t="shared" si="22"/>
        <v>31</v>
      </c>
      <c r="AK253" s="352">
        <f t="shared" si="22"/>
        <v>32</v>
      </c>
      <c r="AL253" s="352">
        <f t="shared" si="22"/>
        <v>33</v>
      </c>
      <c r="AM253" s="352">
        <f t="shared" si="22"/>
        <v>34</v>
      </c>
      <c r="AN253" s="353">
        <f t="shared" si="22"/>
        <v>35</v>
      </c>
      <c r="AO253" s="351">
        <f t="shared" ref="AO253:AX255" si="23">P128+25</f>
        <v>36</v>
      </c>
      <c r="AP253" s="352">
        <f t="shared" si="23"/>
        <v>37</v>
      </c>
      <c r="AQ253" s="352">
        <f t="shared" si="23"/>
        <v>38</v>
      </c>
      <c r="AR253" s="352">
        <f t="shared" si="23"/>
        <v>39</v>
      </c>
      <c r="AS253" s="353">
        <f t="shared" si="23"/>
        <v>40</v>
      </c>
      <c r="AT253" s="351">
        <f t="shared" si="23"/>
        <v>41</v>
      </c>
      <c r="AU253" s="352">
        <f t="shared" si="23"/>
        <v>42</v>
      </c>
      <c r="AV253" s="352">
        <f t="shared" si="23"/>
        <v>43</v>
      </c>
      <c r="AW253" s="352">
        <f t="shared" si="23"/>
        <v>44</v>
      </c>
      <c r="AX253" s="353">
        <f t="shared" si="23"/>
        <v>45</v>
      </c>
      <c r="AY253" s="351">
        <f t="shared" ref="AY253:BB255" si="24">Z128+25</f>
        <v>46</v>
      </c>
      <c r="AZ253" s="352">
        <f t="shared" si="24"/>
        <v>47</v>
      </c>
      <c r="BA253" s="352">
        <f t="shared" si="24"/>
        <v>48</v>
      </c>
      <c r="BB253" s="353">
        <f t="shared" si="24"/>
        <v>49</v>
      </c>
      <c r="BD253" s="351">
        <f t="shared" ref="BD253:BG255" si="25">AE128+25</f>
        <v>50</v>
      </c>
      <c r="BE253" s="352">
        <f t="shared" si="25"/>
        <v>51</v>
      </c>
      <c r="BF253" s="352">
        <f t="shared" si="25"/>
        <v>52</v>
      </c>
      <c r="BG253" s="353">
        <f t="shared" si="25"/>
        <v>53</v>
      </c>
      <c r="EV253" s="361"/>
      <c r="EW253" s="361"/>
      <c r="EX253" s="361"/>
      <c r="EY253" s="361"/>
      <c r="EZ253" s="361"/>
      <c r="FA253" s="361"/>
      <c r="FB253" s="361"/>
      <c r="FC253" s="361"/>
      <c r="FD253" s="361"/>
      <c r="FE253" s="361"/>
      <c r="FF253" s="361"/>
      <c r="FG253" s="361"/>
      <c r="FH253" s="361"/>
      <c r="FI253" s="361"/>
      <c r="FJ253" s="361"/>
      <c r="FK253" s="361"/>
      <c r="FL253" s="361"/>
      <c r="FM253" s="361"/>
      <c r="FN253" s="361"/>
      <c r="FO253" s="361"/>
      <c r="FP253" s="361"/>
      <c r="FQ253" s="361"/>
      <c r="FR253" s="361"/>
      <c r="FS253" s="361"/>
      <c r="FT253" s="361"/>
      <c r="FU253" s="361"/>
      <c r="FV253" s="361"/>
      <c r="FW253" s="361"/>
      <c r="FX253" s="361"/>
      <c r="FY253" s="361"/>
      <c r="FZ253" s="361"/>
      <c r="GA253" s="361"/>
      <c r="GB253" s="361"/>
      <c r="GC253" s="361"/>
      <c r="GD253" s="361"/>
      <c r="GE253" s="361"/>
      <c r="GF253" s="361"/>
      <c r="GG253" s="361"/>
      <c r="GH253" s="361"/>
      <c r="GI253" s="361"/>
      <c r="GJ253" s="361"/>
      <c r="GK253" s="361"/>
      <c r="GL253" s="361"/>
      <c r="GM253" s="361"/>
      <c r="GN253" s="361"/>
      <c r="GO253" s="361"/>
      <c r="GP253" s="361"/>
      <c r="GQ253" s="361"/>
      <c r="GR253" s="361"/>
      <c r="GS253" s="361"/>
      <c r="GT253" s="361"/>
    </row>
    <row r="254" spans="1:202" x14ac:dyDescent="0.2">
      <c r="A254" s="27" t="str">
        <f t="shared" ca="1" si="21"/>
        <v/>
      </c>
      <c r="B254" s="27" t="str">
        <f t="shared" ca="1" si="21"/>
        <v/>
      </c>
      <c r="C254" s="27" t="str">
        <f t="shared" ca="1" si="21"/>
        <v/>
      </c>
      <c r="D254" s="348"/>
      <c r="E254" s="350" t="s">
        <v>157</v>
      </c>
      <c r="F254" s="354">
        <v>14</v>
      </c>
      <c r="G254" s="355">
        <v>10</v>
      </c>
      <c r="H254" s="355">
        <v>1</v>
      </c>
      <c r="I254" s="355">
        <v>22</v>
      </c>
      <c r="J254" s="356">
        <v>18</v>
      </c>
      <c r="K254" s="354">
        <v>19</v>
      </c>
      <c r="L254" s="355">
        <v>15</v>
      </c>
      <c r="M254" s="355">
        <v>6</v>
      </c>
      <c r="N254" s="355">
        <v>2</v>
      </c>
      <c r="O254" s="356">
        <v>23</v>
      </c>
      <c r="P254" s="354">
        <v>24</v>
      </c>
      <c r="Q254" s="355">
        <v>20</v>
      </c>
      <c r="R254" s="355">
        <v>11</v>
      </c>
      <c r="S254" s="355">
        <v>7</v>
      </c>
      <c r="T254" s="356">
        <v>3</v>
      </c>
      <c r="U254" s="354">
        <v>4</v>
      </c>
      <c r="V254" s="355">
        <v>25</v>
      </c>
      <c r="W254" s="355">
        <v>16</v>
      </c>
      <c r="X254" s="355">
        <v>12</v>
      </c>
      <c r="Y254" s="356">
        <v>8</v>
      </c>
      <c r="Z254" s="354">
        <v>9</v>
      </c>
      <c r="AA254" s="355">
        <v>5</v>
      </c>
      <c r="AB254" s="355">
        <v>21</v>
      </c>
      <c r="AC254" s="355">
        <v>17</v>
      </c>
      <c r="AD254" s="356">
        <v>13</v>
      </c>
      <c r="AE254" s="354">
        <f t="shared" si="22"/>
        <v>27</v>
      </c>
      <c r="AF254" s="355">
        <f t="shared" si="22"/>
        <v>46</v>
      </c>
      <c r="AG254" s="355">
        <f t="shared" si="22"/>
        <v>45</v>
      </c>
      <c r="AH254" s="355">
        <f t="shared" si="22"/>
        <v>52</v>
      </c>
      <c r="AI254" s="356">
        <f t="shared" si="22"/>
        <v>34</v>
      </c>
      <c r="AJ254" s="354">
        <f t="shared" si="22"/>
        <v>40</v>
      </c>
      <c r="AK254" s="355">
        <f t="shared" si="22"/>
        <v>50</v>
      </c>
      <c r="AL254" s="355">
        <f t="shared" si="22"/>
        <v>41</v>
      </c>
      <c r="AM254" s="355">
        <f t="shared" si="22"/>
        <v>28</v>
      </c>
      <c r="AN254" s="356">
        <f t="shared" si="22"/>
        <v>49</v>
      </c>
      <c r="AO254" s="354">
        <f t="shared" si="23"/>
        <v>33</v>
      </c>
      <c r="AP254" s="355">
        <f t="shared" si="23"/>
        <v>36</v>
      </c>
      <c r="AQ254" s="355">
        <f t="shared" si="23"/>
        <v>47</v>
      </c>
      <c r="AR254" s="355">
        <f t="shared" si="23"/>
        <v>30</v>
      </c>
      <c r="AS254" s="356">
        <f t="shared" si="23"/>
        <v>53</v>
      </c>
      <c r="AT254" s="354">
        <f t="shared" si="23"/>
        <v>42</v>
      </c>
      <c r="AU254" s="355">
        <f t="shared" si="23"/>
        <v>35</v>
      </c>
      <c r="AV254" s="355">
        <f t="shared" si="23"/>
        <v>51</v>
      </c>
      <c r="AW254" s="355">
        <f t="shared" si="23"/>
        <v>48</v>
      </c>
      <c r="AX254" s="356">
        <f t="shared" si="23"/>
        <v>39</v>
      </c>
      <c r="AY254" s="354">
        <f t="shared" si="24"/>
        <v>44</v>
      </c>
      <c r="AZ254" s="355">
        <f t="shared" si="24"/>
        <v>26</v>
      </c>
      <c r="BA254" s="355">
        <f t="shared" si="24"/>
        <v>32</v>
      </c>
      <c r="BB254" s="356">
        <f t="shared" si="24"/>
        <v>38</v>
      </c>
      <c r="BD254" s="354">
        <f t="shared" si="25"/>
        <v>29</v>
      </c>
      <c r="BE254" s="355">
        <f t="shared" si="25"/>
        <v>31</v>
      </c>
      <c r="BF254" s="355">
        <f t="shared" si="25"/>
        <v>37</v>
      </c>
      <c r="BG254" s="356">
        <f t="shared" si="25"/>
        <v>43</v>
      </c>
      <c r="EV254" s="361"/>
      <c r="EW254" s="361"/>
      <c r="EX254" s="361"/>
      <c r="EY254" s="361"/>
      <c r="EZ254" s="361"/>
      <c r="FA254" s="361"/>
      <c r="FB254" s="361"/>
      <c r="FC254" s="361"/>
      <c r="FD254" s="361"/>
      <c r="FE254" s="361"/>
      <c r="FF254" s="361"/>
      <c r="FG254" s="361"/>
      <c r="FH254" s="361"/>
      <c r="FI254" s="361"/>
      <c r="FJ254" s="361"/>
      <c r="FK254" s="361"/>
      <c r="FL254" s="361"/>
      <c r="FM254" s="361"/>
      <c r="FN254" s="361"/>
      <c r="FO254" s="361"/>
      <c r="FP254" s="361"/>
      <c r="FQ254" s="361"/>
      <c r="FR254" s="361"/>
      <c r="FS254" s="361"/>
      <c r="FT254" s="361"/>
      <c r="FU254" s="361"/>
      <c r="FV254" s="361"/>
      <c r="FW254" s="361"/>
      <c r="FX254" s="361"/>
      <c r="FY254" s="361"/>
      <c r="FZ254" s="361"/>
      <c r="GA254" s="361"/>
      <c r="GB254" s="361"/>
      <c r="GC254" s="361"/>
      <c r="GD254" s="361"/>
      <c r="GE254" s="361"/>
      <c r="GF254" s="361"/>
      <c r="GG254" s="361"/>
      <c r="GH254" s="361"/>
      <c r="GI254" s="361"/>
      <c r="GJ254" s="361"/>
      <c r="GK254" s="361"/>
      <c r="GL254" s="361"/>
      <c r="GM254" s="361"/>
      <c r="GN254" s="361"/>
      <c r="GO254" s="361"/>
      <c r="GP254" s="361"/>
      <c r="GQ254" s="361"/>
      <c r="GR254" s="361"/>
      <c r="GS254" s="361"/>
      <c r="GT254" s="361"/>
    </row>
    <row r="255" spans="1:202" x14ac:dyDescent="0.2">
      <c r="A255" s="27" t="str">
        <f t="shared" ca="1" si="21"/>
        <v/>
      </c>
      <c r="B255" s="27" t="str">
        <f t="shared" ca="1" si="21"/>
        <v/>
      </c>
      <c r="C255" s="27" t="str">
        <f t="shared" ca="1" si="21"/>
        <v/>
      </c>
      <c r="D255" s="348"/>
      <c r="E255" s="350" t="s">
        <v>159</v>
      </c>
      <c r="F255" s="357">
        <v>12</v>
      </c>
      <c r="G255" s="358">
        <v>23</v>
      </c>
      <c r="H255" s="358">
        <v>9</v>
      </c>
      <c r="I255" s="358">
        <v>20</v>
      </c>
      <c r="J255" s="359">
        <v>1</v>
      </c>
      <c r="K255" s="357">
        <v>13</v>
      </c>
      <c r="L255" s="358">
        <v>24</v>
      </c>
      <c r="M255" s="358">
        <v>10</v>
      </c>
      <c r="N255" s="358">
        <v>16</v>
      </c>
      <c r="O255" s="359">
        <v>2</v>
      </c>
      <c r="P255" s="357">
        <v>17</v>
      </c>
      <c r="Q255" s="358">
        <v>3</v>
      </c>
      <c r="R255" s="358">
        <v>14</v>
      </c>
      <c r="S255" s="358">
        <v>25</v>
      </c>
      <c r="T255" s="359">
        <v>6</v>
      </c>
      <c r="U255" s="357">
        <v>7</v>
      </c>
      <c r="V255" s="358">
        <v>18</v>
      </c>
      <c r="W255" s="358">
        <v>4</v>
      </c>
      <c r="X255" s="358">
        <v>15</v>
      </c>
      <c r="Y255" s="359">
        <v>21</v>
      </c>
      <c r="Z255" s="357">
        <v>22</v>
      </c>
      <c r="AA255" s="358">
        <v>8</v>
      </c>
      <c r="AB255" s="358">
        <v>19</v>
      </c>
      <c r="AC255" s="358">
        <v>5</v>
      </c>
      <c r="AD255" s="359">
        <v>11</v>
      </c>
      <c r="AE255" s="357">
        <f t="shared" si="22"/>
        <v>37</v>
      </c>
      <c r="AF255" s="358">
        <f t="shared" si="22"/>
        <v>45</v>
      </c>
      <c r="AG255" s="358">
        <f t="shared" si="22"/>
        <v>26</v>
      </c>
      <c r="AH255" s="358">
        <f t="shared" si="22"/>
        <v>47</v>
      </c>
      <c r="AI255" s="359">
        <f t="shared" si="22"/>
        <v>50</v>
      </c>
      <c r="AJ255" s="357">
        <f t="shared" si="22"/>
        <v>30</v>
      </c>
      <c r="AK255" s="358">
        <f t="shared" si="22"/>
        <v>44</v>
      </c>
      <c r="AL255" s="358">
        <f t="shared" si="22"/>
        <v>31</v>
      </c>
      <c r="AM255" s="358">
        <f t="shared" si="22"/>
        <v>46</v>
      </c>
      <c r="AN255" s="359">
        <f t="shared" si="22"/>
        <v>51</v>
      </c>
      <c r="AO255" s="357">
        <f t="shared" si="23"/>
        <v>52</v>
      </c>
      <c r="AP255" s="358">
        <f t="shared" si="23"/>
        <v>29</v>
      </c>
      <c r="AQ255" s="358">
        <f t="shared" si="23"/>
        <v>49</v>
      </c>
      <c r="AR255" s="358">
        <f t="shared" si="23"/>
        <v>35</v>
      </c>
      <c r="AS255" s="359">
        <f t="shared" si="23"/>
        <v>38</v>
      </c>
      <c r="AT255" s="357">
        <f t="shared" si="23"/>
        <v>48</v>
      </c>
      <c r="AU255" s="358">
        <f t="shared" si="23"/>
        <v>43</v>
      </c>
      <c r="AV255" s="358">
        <f t="shared" si="23"/>
        <v>53</v>
      </c>
      <c r="AW255" s="358">
        <f t="shared" si="23"/>
        <v>40</v>
      </c>
      <c r="AX255" s="359">
        <f t="shared" si="23"/>
        <v>32</v>
      </c>
      <c r="AY255" s="357">
        <f t="shared" si="24"/>
        <v>34</v>
      </c>
      <c r="AZ255" s="358">
        <f t="shared" si="24"/>
        <v>28</v>
      </c>
      <c r="BA255" s="358">
        <f t="shared" si="24"/>
        <v>42</v>
      </c>
      <c r="BB255" s="359">
        <f t="shared" si="24"/>
        <v>36</v>
      </c>
      <c r="BD255" s="357">
        <f t="shared" si="25"/>
        <v>39</v>
      </c>
      <c r="BE255" s="358">
        <f t="shared" si="25"/>
        <v>41</v>
      </c>
      <c r="BF255" s="358">
        <f t="shared" si="25"/>
        <v>27</v>
      </c>
      <c r="BG255" s="359">
        <f t="shared" si="25"/>
        <v>33</v>
      </c>
      <c r="EV255" s="361"/>
      <c r="EW255" s="361"/>
      <c r="EX255" s="361"/>
      <c r="EY255" s="361"/>
      <c r="EZ255" s="361"/>
      <c r="FA255" s="361"/>
      <c r="FB255" s="361"/>
      <c r="FC255" s="361"/>
      <c r="FD255" s="361"/>
      <c r="FE255" s="361"/>
      <c r="FF255" s="361"/>
      <c r="FG255" s="361"/>
      <c r="FH255" s="361"/>
      <c r="FI255" s="361"/>
      <c r="FJ255" s="361"/>
      <c r="FK255" s="361"/>
      <c r="FL255" s="361"/>
      <c r="FM255" s="361"/>
      <c r="FN255" s="361"/>
      <c r="FO255" s="361"/>
      <c r="FP255" s="361"/>
      <c r="FQ255" s="361"/>
      <c r="FR255" s="361"/>
      <c r="FS255" s="361"/>
      <c r="FT255" s="361"/>
      <c r="FU255" s="361"/>
      <c r="FV255" s="361"/>
      <c r="FW255" s="361"/>
      <c r="FX255" s="361"/>
      <c r="FY255" s="361"/>
      <c r="FZ255" s="361"/>
      <c r="GA255" s="361"/>
      <c r="GB255" s="361"/>
      <c r="GC255" s="361"/>
      <c r="GD255" s="361"/>
      <c r="GE255" s="361"/>
      <c r="GF255" s="361"/>
      <c r="GG255" s="361"/>
      <c r="GH255" s="361"/>
      <c r="GI255" s="361"/>
      <c r="GJ255" s="361"/>
      <c r="GK255" s="361"/>
      <c r="GL255" s="361"/>
      <c r="GM255" s="361"/>
      <c r="GN255" s="361"/>
      <c r="GO255" s="361"/>
      <c r="GP255" s="361"/>
      <c r="GQ255" s="361"/>
      <c r="GR255" s="361"/>
      <c r="GS255" s="361"/>
      <c r="GT255" s="361"/>
    </row>
    <row r="256" spans="1:202" x14ac:dyDescent="0.2">
      <c r="A256" s="27" t="str">
        <f t="shared" ca="1" si="21"/>
        <v/>
      </c>
      <c r="B256" s="27" t="str">
        <f t="shared" ca="1" si="21"/>
        <v/>
      </c>
      <c r="C256" s="27" t="str">
        <f t="shared" ca="1" si="21"/>
        <v/>
      </c>
      <c r="D256" s="348"/>
      <c r="E256" s="360"/>
      <c r="F256" s="348"/>
      <c r="EV256" s="361"/>
      <c r="EW256" s="361"/>
      <c r="EX256" s="361"/>
      <c r="EY256" s="361"/>
      <c r="EZ256" s="361"/>
      <c r="FA256" s="361"/>
      <c r="FB256" s="361"/>
      <c r="FC256" s="361"/>
      <c r="FD256" s="361"/>
      <c r="FE256" s="361"/>
      <c r="FF256" s="361"/>
      <c r="FG256" s="361"/>
      <c r="FH256" s="361"/>
      <c r="FI256" s="361"/>
      <c r="FJ256" s="361"/>
      <c r="FK256" s="361"/>
      <c r="FL256" s="361"/>
      <c r="FM256" s="361"/>
      <c r="FN256" s="361"/>
      <c r="FO256" s="361"/>
      <c r="FP256" s="361"/>
      <c r="FQ256" s="361"/>
      <c r="FR256" s="361"/>
      <c r="FS256" s="361"/>
      <c r="FT256" s="361"/>
      <c r="FU256" s="361"/>
      <c r="FV256" s="361"/>
      <c r="FW256" s="361"/>
      <c r="FX256" s="361"/>
      <c r="FY256" s="361"/>
      <c r="FZ256" s="361"/>
      <c r="GA256" s="361"/>
      <c r="GB256" s="361"/>
      <c r="GC256" s="361"/>
      <c r="GD256" s="361"/>
      <c r="GE256" s="361"/>
      <c r="GF256" s="361"/>
      <c r="GG256" s="361"/>
      <c r="GH256" s="361"/>
      <c r="GI256" s="361"/>
      <c r="GJ256" s="361"/>
      <c r="GK256" s="361"/>
      <c r="GL256" s="361"/>
      <c r="GM256" s="361"/>
      <c r="GN256" s="361"/>
      <c r="GO256" s="361"/>
      <c r="GP256" s="361"/>
      <c r="GQ256" s="361"/>
      <c r="GR256" s="361"/>
      <c r="GS256" s="361"/>
      <c r="GT256" s="361"/>
    </row>
    <row r="257" spans="1:202" x14ac:dyDescent="0.2">
      <c r="A257" s="27" t="str">
        <f t="shared" ca="1" si="21"/>
        <v/>
      </c>
      <c r="B257" s="27" t="str">
        <f t="shared" ca="1" si="21"/>
        <v/>
      </c>
      <c r="C257" s="27" t="str">
        <f t="shared" ca="1" si="21"/>
        <v/>
      </c>
      <c r="D257" s="348">
        <f>$D252+1</f>
        <v>54</v>
      </c>
      <c r="E257" s="349" t="s">
        <v>180</v>
      </c>
      <c r="EV257" s="361"/>
      <c r="EW257" s="361"/>
      <c r="EX257" s="361"/>
      <c r="EY257" s="361"/>
      <c r="EZ257" s="361"/>
      <c r="FA257" s="361"/>
      <c r="FB257" s="361"/>
      <c r="FC257" s="361"/>
      <c r="FD257" s="361"/>
      <c r="FE257" s="361"/>
      <c r="FF257" s="361"/>
      <c r="FG257" s="361"/>
      <c r="FH257" s="361"/>
      <c r="FI257" s="361"/>
      <c r="FJ257" s="361"/>
      <c r="FK257" s="361"/>
      <c r="FL257" s="361"/>
      <c r="FM257" s="361"/>
      <c r="FN257" s="361"/>
      <c r="FO257" s="361"/>
      <c r="FP257" s="361"/>
      <c r="FQ257" s="361"/>
      <c r="FR257" s="361"/>
      <c r="FS257" s="361"/>
      <c r="FT257" s="361"/>
      <c r="FU257" s="361"/>
      <c r="FV257" s="361"/>
      <c r="FW257" s="361"/>
      <c r="FX257" s="361"/>
      <c r="FY257" s="361"/>
      <c r="FZ257" s="361"/>
      <c r="GA257" s="361"/>
      <c r="GB257" s="361"/>
      <c r="GC257" s="361"/>
      <c r="GD257" s="361"/>
      <c r="GE257" s="361"/>
      <c r="GF257" s="361"/>
      <c r="GG257" s="361"/>
      <c r="GH257" s="361"/>
      <c r="GI257" s="361"/>
      <c r="GJ257" s="361"/>
      <c r="GK257" s="361"/>
      <c r="GL257" s="361"/>
      <c r="GM257" s="361"/>
      <c r="GN257" s="361"/>
      <c r="GO257" s="361"/>
      <c r="GP257" s="361"/>
      <c r="GQ257" s="361"/>
      <c r="GR257" s="361"/>
      <c r="GS257" s="361"/>
      <c r="GT257" s="361"/>
    </row>
    <row r="258" spans="1:202" x14ac:dyDescent="0.2">
      <c r="D258" s="348"/>
      <c r="E258" s="350" t="s">
        <v>130</v>
      </c>
      <c r="F258" s="351">
        <v>1</v>
      </c>
      <c r="G258" s="352">
        <v>2</v>
      </c>
      <c r="H258" s="352">
        <v>3</v>
      </c>
      <c r="I258" s="352">
        <v>4</v>
      </c>
      <c r="J258" s="353">
        <v>5</v>
      </c>
      <c r="K258" s="351">
        <v>6</v>
      </c>
      <c r="L258" s="352">
        <v>7</v>
      </c>
      <c r="M258" s="352">
        <v>8</v>
      </c>
      <c r="N258" s="352">
        <v>9</v>
      </c>
      <c r="O258" s="353">
        <v>10</v>
      </c>
      <c r="P258" s="351">
        <v>11</v>
      </c>
      <c r="Q258" s="352">
        <v>12</v>
      </c>
      <c r="R258" s="352">
        <v>13</v>
      </c>
      <c r="S258" s="352">
        <v>14</v>
      </c>
      <c r="T258" s="353">
        <v>15</v>
      </c>
      <c r="U258" s="351">
        <v>16</v>
      </c>
      <c r="V258" s="352">
        <v>17</v>
      </c>
      <c r="W258" s="352">
        <v>18</v>
      </c>
      <c r="X258" s="352">
        <v>19</v>
      </c>
      <c r="Y258" s="353">
        <v>20</v>
      </c>
      <c r="Z258" s="351">
        <v>21</v>
      </c>
      <c r="AA258" s="352">
        <v>22</v>
      </c>
      <c r="AB258" s="352">
        <v>23</v>
      </c>
      <c r="AC258" s="352">
        <v>24</v>
      </c>
      <c r="AD258" s="353">
        <v>25</v>
      </c>
      <c r="AE258" s="351">
        <f t="shared" ref="AE258:AN260" si="26">F133+25</f>
        <v>26</v>
      </c>
      <c r="AF258" s="352">
        <f t="shared" si="26"/>
        <v>27</v>
      </c>
      <c r="AG258" s="352">
        <f t="shared" si="26"/>
        <v>28</v>
      </c>
      <c r="AH258" s="352">
        <f t="shared" si="26"/>
        <v>29</v>
      </c>
      <c r="AI258" s="353">
        <f t="shared" si="26"/>
        <v>30</v>
      </c>
      <c r="AJ258" s="351">
        <f t="shared" si="26"/>
        <v>31</v>
      </c>
      <c r="AK258" s="352">
        <f t="shared" si="26"/>
        <v>32</v>
      </c>
      <c r="AL258" s="352">
        <f t="shared" si="26"/>
        <v>33</v>
      </c>
      <c r="AM258" s="352">
        <f t="shared" si="26"/>
        <v>34</v>
      </c>
      <c r="AN258" s="353">
        <f t="shared" si="26"/>
        <v>35</v>
      </c>
      <c r="AO258" s="351">
        <f t="shared" ref="AO258:AX260" si="27">P133+25</f>
        <v>36</v>
      </c>
      <c r="AP258" s="352">
        <f t="shared" si="27"/>
        <v>37</v>
      </c>
      <c r="AQ258" s="352">
        <f t="shared" si="27"/>
        <v>38</v>
      </c>
      <c r="AR258" s="352">
        <f t="shared" si="27"/>
        <v>39</v>
      </c>
      <c r="AS258" s="353">
        <f t="shared" si="27"/>
        <v>40</v>
      </c>
      <c r="AT258" s="351">
        <f t="shared" si="27"/>
        <v>41</v>
      </c>
      <c r="AU258" s="352">
        <f t="shared" si="27"/>
        <v>42</v>
      </c>
      <c r="AV258" s="352">
        <f t="shared" si="27"/>
        <v>43</v>
      </c>
      <c r="AW258" s="352">
        <f t="shared" si="27"/>
        <v>44</v>
      </c>
      <c r="AX258" s="353">
        <f t="shared" si="27"/>
        <v>45</v>
      </c>
      <c r="AY258" s="351">
        <f t="shared" ref="AY258:BG260" si="28">Z133+25</f>
        <v>46</v>
      </c>
      <c r="AZ258" s="352">
        <f t="shared" si="28"/>
        <v>47</v>
      </c>
      <c r="BA258" s="352">
        <f t="shared" si="28"/>
        <v>48</v>
      </c>
      <c r="BB258" s="352">
        <f t="shared" si="28"/>
        <v>49</v>
      </c>
      <c r="BC258" s="353">
        <f t="shared" si="28"/>
        <v>50</v>
      </c>
      <c r="BD258" s="351">
        <f t="shared" si="28"/>
        <v>51</v>
      </c>
      <c r="BE258" s="352">
        <f t="shared" si="28"/>
        <v>52</v>
      </c>
      <c r="BF258" s="352">
        <f t="shared" si="28"/>
        <v>53</v>
      </c>
      <c r="BG258" s="353">
        <f t="shared" si="28"/>
        <v>54</v>
      </c>
      <c r="EV258" s="361"/>
      <c r="EW258" s="361"/>
      <c r="EX258" s="361"/>
      <c r="EY258" s="361"/>
      <c r="EZ258" s="361"/>
      <c r="FA258" s="361"/>
      <c r="FB258" s="361"/>
      <c r="FC258" s="361"/>
      <c r="FD258" s="361"/>
      <c r="FE258" s="361"/>
      <c r="FF258" s="361"/>
      <c r="FG258" s="361"/>
      <c r="FH258" s="361"/>
      <c r="FI258" s="361"/>
      <c r="FJ258" s="361"/>
      <c r="FK258" s="361"/>
      <c r="FL258" s="361"/>
      <c r="FM258" s="361"/>
      <c r="FN258" s="361"/>
      <c r="FO258" s="361"/>
      <c r="FP258" s="361"/>
      <c r="FQ258" s="361"/>
      <c r="FR258" s="361"/>
      <c r="FS258" s="361"/>
      <c r="FT258" s="361"/>
      <c r="FU258" s="361"/>
      <c r="FV258" s="361"/>
      <c r="FW258" s="361"/>
      <c r="FX258" s="361"/>
      <c r="FY258" s="361"/>
      <c r="FZ258" s="361"/>
      <c r="GA258" s="361"/>
      <c r="GB258" s="361"/>
      <c r="GC258" s="361"/>
      <c r="GD258" s="361"/>
      <c r="GE258" s="361"/>
      <c r="GF258" s="361"/>
      <c r="GG258" s="361"/>
      <c r="GH258" s="361"/>
      <c r="GI258" s="361"/>
      <c r="GJ258" s="361"/>
      <c r="GK258" s="361"/>
      <c r="GL258" s="361"/>
      <c r="GM258" s="361"/>
      <c r="GN258" s="361"/>
      <c r="GO258" s="361"/>
      <c r="GP258" s="361"/>
      <c r="GQ258" s="361"/>
      <c r="GR258" s="361"/>
      <c r="GS258" s="361"/>
      <c r="GT258" s="361"/>
    </row>
    <row r="259" spans="1:202" x14ac:dyDescent="0.2">
      <c r="D259" s="348"/>
      <c r="E259" s="350" t="s">
        <v>157</v>
      </c>
      <c r="F259" s="354">
        <v>14</v>
      </c>
      <c r="G259" s="355">
        <v>10</v>
      </c>
      <c r="H259" s="355">
        <v>1</v>
      </c>
      <c r="I259" s="355">
        <v>22</v>
      </c>
      <c r="J259" s="356">
        <v>18</v>
      </c>
      <c r="K259" s="354">
        <v>19</v>
      </c>
      <c r="L259" s="355">
        <v>15</v>
      </c>
      <c r="M259" s="355">
        <v>6</v>
      </c>
      <c r="N259" s="355">
        <v>2</v>
      </c>
      <c r="O259" s="356">
        <v>23</v>
      </c>
      <c r="P259" s="354">
        <v>24</v>
      </c>
      <c r="Q259" s="355">
        <v>20</v>
      </c>
      <c r="R259" s="355">
        <v>11</v>
      </c>
      <c r="S259" s="355">
        <v>7</v>
      </c>
      <c r="T259" s="356">
        <v>3</v>
      </c>
      <c r="U259" s="354">
        <v>4</v>
      </c>
      <c r="V259" s="355">
        <v>25</v>
      </c>
      <c r="W259" s="355">
        <v>16</v>
      </c>
      <c r="X259" s="355">
        <v>12</v>
      </c>
      <c r="Y259" s="356">
        <v>8</v>
      </c>
      <c r="Z259" s="354">
        <v>9</v>
      </c>
      <c r="AA259" s="355">
        <v>5</v>
      </c>
      <c r="AB259" s="355">
        <v>21</v>
      </c>
      <c r="AC259" s="355">
        <v>17</v>
      </c>
      <c r="AD259" s="356">
        <v>13</v>
      </c>
      <c r="AE259" s="354">
        <f t="shared" si="26"/>
        <v>35</v>
      </c>
      <c r="AF259" s="355">
        <f t="shared" si="26"/>
        <v>51</v>
      </c>
      <c r="AG259" s="355">
        <f t="shared" si="26"/>
        <v>47</v>
      </c>
      <c r="AH259" s="355">
        <f t="shared" si="26"/>
        <v>43</v>
      </c>
      <c r="AI259" s="356">
        <f t="shared" si="26"/>
        <v>39</v>
      </c>
      <c r="AJ259" s="354">
        <f t="shared" si="26"/>
        <v>34</v>
      </c>
      <c r="AK259" s="355">
        <f t="shared" si="26"/>
        <v>48</v>
      </c>
      <c r="AL259" s="355">
        <f t="shared" si="26"/>
        <v>52</v>
      </c>
      <c r="AM259" s="355">
        <f t="shared" si="26"/>
        <v>26</v>
      </c>
      <c r="AN259" s="356">
        <f t="shared" si="26"/>
        <v>44</v>
      </c>
      <c r="AO259" s="354">
        <f t="shared" si="27"/>
        <v>40</v>
      </c>
      <c r="AP259" s="355">
        <f t="shared" si="27"/>
        <v>31</v>
      </c>
      <c r="AQ259" s="355">
        <f t="shared" si="27"/>
        <v>49</v>
      </c>
      <c r="AR259" s="355">
        <f t="shared" si="27"/>
        <v>53</v>
      </c>
      <c r="AS259" s="356">
        <f t="shared" si="27"/>
        <v>27</v>
      </c>
      <c r="AT259" s="354">
        <f t="shared" si="27"/>
        <v>45</v>
      </c>
      <c r="AU259" s="355">
        <f t="shared" si="27"/>
        <v>36</v>
      </c>
      <c r="AV259" s="355">
        <f t="shared" si="27"/>
        <v>32</v>
      </c>
      <c r="AW259" s="355">
        <f t="shared" si="27"/>
        <v>28</v>
      </c>
      <c r="AX259" s="356">
        <f t="shared" si="27"/>
        <v>54</v>
      </c>
      <c r="AY259" s="354">
        <f t="shared" si="28"/>
        <v>50</v>
      </c>
      <c r="AZ259" s="355">
        <f t="shared" si="28"/>
        <v>41</v>
      </c>
      <c r="BA259" s="355">
        <f t="shared" si="28"/>
        <v>37</v>
      </c>
      <c r="BB259" s="355">
        <f t="shared" si="28"/>
        <v>33</v>
      </c>
      <c r="BC259" s="356">
        <f t="shared" si="28"/>
        <v>29</v>
      </c>
      <c r="BD259" s="354">
        <f t="shared" si="28"/>
        <v>30</v>
      </c>
      <c r="BE259" s="355">
        <f t="shared" si="28"/>
        <v>46</v>
      </c>
      <c r="BF259" s="355">
        <f t="shared" si="28"/>
        <v>42</v>
      </c>
      <c r="BG259" s="356">
        <f t="shared" si="28"/>
        <v>38</v>
      </c>
      <c r="EV259" s="361"/>
      <c r="EW259" s="361"/>
      <c r="EX259" s="361"/>
      <c r="EY259" s="361"/>
      <c r="EZ259" s="361"/>
      <c r="FA259" s="361"/>
      <c r="FB259" s="361"/>
      <c r="FC259" s="361"/>
      <c r="FD259" s="361"/>
      <c r="FE259" s="361"/>
      <c r="FF259" s="361"/>
      <c r="FG259" s="361"/>
      <c r="FH259" s="361"/>
      <c r="FI259" s="361"/>
      <c r="FJ259" s="361"/>
      <c r="FK259" s="361"/>
      <c r="FL259" s="361"/>
      <c r="FM259" s="361"/>
      <c r="FN259" s="361"/>
      <c r="FO259" s="361"/>
      <c r="FP259" s="361"/>
      <c r="FQ259" s="361"/>
      <c r="FR259" s="361"/>
      <c r="FS259" s="361"/>
      <c r="FT259" s="361"/>
      <c r="FU259" s="361"/>
      <c r="FV259" s="361"/>
      <c r="FW259" s="361"/>
      <c r="FX259" s="361"/>
      <c r="FY259" s="361"/>
      <c r="FZ259" s="361"/>
      <c r="GA259" s="361"/>
      <c r="GB259" s="361"/>
      <c r="GC259" s="361"/>
      <c r="GD259" s="361"/>
      <c r="GE259" s="361"/>
      <c r="GF259" s="361"/>
      <c r="GG259" s="361"/>
      <c r="GH259" s="361"/>
      <c r="GI259" s="361"/>
      <c r="GJ259" s="361"/>
      <c r="GK259" s="361"/>
      <c r="GL259" s="361"/>
      <c r="GM259" s="361"/>
      <c r="GN259" s="361"/>
      <c r="GO259" s="361"/>
      <c r="GP259" s="361"/>
      <c r="GQ259" s="361"/>
      <c r="GR259" s="361"/>
      <c r="GS259" s="361"/>
      <c r="GT259" s="361"/>
    </row>
    <row r="260" spans="1:202" x14ac:dyDescent="0.2">
      <c r="D260" s="348"/>
      <c r="E260" s="350" t="s">
        <v>159</v>
      </c>
      <c r="F260" s="357">
        <v>12</v>
      </c>
      <c r="G260" s="358">
        <v>23</v>
      </c>
      <c r="H260" s="358">
        <v>9</v>
      </c>
      <c r="I260" s="358">
        <v>20</v>
      </c>
      <c r="J260" s="359">
        <v>1</v>
      </c>
      <c r="K260" s="357">
        <v>13</v>
      </c>
      <c r="L260" s="358">
        <v>24</v>
      </c>
      <c r="M260" s="358">
        <v>10</v>
      </c>
      <c r="N260" s="358">
        <v>16</v>
      </c>
      <c r="O260" s="359">
        <v>2</v>
      </c>
      <c r="P260" s="357">
        <v>17</v>
      </c>
      <c r="Q260" s="358">
        <v>3</v>
      </c>
      <c r="R260" s="358">
        <v>14</v>
      </c>
      <c r="S260" s="358">
        <v>25</v>
      </c>
      <c r="T260" s="359">
        <v>6</v>
      </c>
      <c r="U260" s="357">
        <v>7</v>
      </c>
      <c r="V260" s="358">
        <v>18</v>
      </c>
      <c r="W260" s="358">
        <v>4</v>
      </c>
      <c r="X260" s="358">
        <v>15</v>
      </c>
      <c r="Y260" s="359">
        <v>21</v>
      </c>
      <c r="Z260" s="357">
        <v>22</v>
      </c>
      <c r="AA260" s="358">
        <v>8</v>
      </c>
      <c r="AB260" s="358">
        <v>19</v>
      </c>
      <c r="AC260" s="358">
        <v>5</v>
      </c>
      <c r="AD260" s="359">
        <v>11</v>
      </c>
      <c r="AE260" s="357">
        <f t="shared" si="26"/>
        <v>53</v>
      </c>
      <c r="AF260" s="358">
        <f t="shared" si="26"/>
        <v>30</v>
      </c>
      <c r="AG260" s="358">
        <f t="shared" si="26"/>
        <v>44</v>
      </c>
      <c r="AH260" s="358">
        <f t="shared" si="26"/>
        <v>50</v>
      </c>
      <c r="AI260" s="359">
        <f t="shared" si="26"/>
        <v>32</v>
      </c>
      <c r="AJ260" s="357">
        <f t="shared" si="26"/>
        <v>28</v>
      </c>
      <c r="AK260" s="358">
        <f t="shared" si="26"/>
        <v>35</v>
      </c>
      <c r="AL260" s="358">
        <f t="shared" si="26"/>
        <v>40</v>
      </c>
      <c r="AM260" s="358">
        <f t="shared" si="26"/>
        <v>41</v>
      </c>
      <c r="AN260" s="359">
        <f t="shared" si="26"/>
        <v>46</v>
      </c>
      <c r="AO260" s="357">
        <f t="shared" si="27"/>
        <v>49</v>
      </c>
      <c r="AP260" s="358">
        <f t="shared" si="27"/>
        <v>26</v>
      </c>
      <c r="AQ260" s="358">
        <f t="shared" si="27"/>
        <v>51</v>
      </c>
      <c r="AR260" s="358">
        <f t="shared" si="27"/>
        <v>42</v>
      </c>
      <c r="AS260" s="359">
        <f t="shared" si="27"/>
        <v>36</v>
      </c>
      <c r="AT260" s="357">
        <f t="shared" si="27"/>
        <v>52</v>
      </c>
      <c r="AU260" s="358">
        <f t="shared" si="27"/>
        <v>33</v>
      </c>
      <c r="AV260" s="358">
        <f t="shared" si="27"/>
        <v>27</v>
      </c>
      <c r="AW260" s="358">
        <f t="shared" si="27"/>
        <v>47</v>
      </c>
      <c r="AX260" s="359">
        <f t="shared" si="27"/>
        <v>38</v>
      </c>
      <c r="AY260" s="357">
        <f t="shared" si="28"/>
        <v>54</v>
      </c>
      <c r="AZ260" s="358">
        <f t="shared" si="28"/>
        <v>43</v>
      </c>
      <c r="BA260" s="358">
        <f t="shared" si="28"/>
        <v>31</v>
      </c>
      <c r="BB260" s="358">
        <f t="shared" si="28"/>
        <v>48</v>
      </c>
      <c r="BC260" s="359">
        <f t="shared" si="28"/>
        <v>37</v>
      </c>
      <c r="BD260" s="357">
        <f t="shared" si="28"/>
        <v>39</v>
      </c>
      <c r="BE260" s="358">
        <f t="shared" si="28"/>
        <v>29</v>
      </c>
      <c r="BF260" s="358">
        <f t="shared" si="28"/>
        <v>34</v>
      </c>
      <c r="BG260" s="359">
        <f t="shared" si="28"/>
        <v>45</v>
      </c>
      <c r="EV260" s="361"/>
      <c r="EW260" s="361"/>
      <c r="EX260" s="361"/>
      <c r="EY260" s="361"/>
      <c r="EZ260" s="361"/>
      <c r="FA260" s="361"/>
      <c r="FB260" s="361"/>
      <c r="FC260" s="361"/>
      <c r="FD260" s="361"/>
      <c r="FE260" s="361"/>
      <c r="FF260" s="361"/>
      <c r="FG260" s="361"/>
      <c r="FH260" s="361"/>
      <c r="FI260" s="361"/>
      <c r="FJ260" s="361"/>
      <c r="FK260" s="361"/>
      <c r="FL260" s="361"/>
      <c r="FM260" s="361"/>
      <c r="FN260" s="361"/>
      <c r="FO260" s="361"/>
      <c r="FP260" s="361"/>
      <c r="FQ260" s="361"/>
      <c r="FR260" s="361"/>
      <c r="FS260" s="361"/>
      <c r="FT260" s="361"/>
      <c r="FU260" s="361"/>
      <c r="FV260" s="361"/>
      <c r="FW260" s="361"/>
      <c r="FX260" s="361"/>
      <c r="FY260" s="361"/>
      <c r="FZ260" s="361"/>
      <c r="GA260" s="361"/>
      <c r="GB260" s="361"/>
      <c r="GC260" s="361"/>
      <c r="GD260" s="361"/>
      <c r="GE260" s="361"/>
      <c r="GF260" s="361"/>
      <c r="GG260" s="361"/>
      <c r="GH260" s="361"/>
      <c r="GI260" s="361"/>
      <c r="GJ260" s="361"/>
      <c r="GK260" s="361"/>
      <c r="GL260" s="361"/>
      <c r="GM260" s="361"/>
      <c r="GN260" s="361"/>
      <c r="GO260" s="361"/>
      <c r="GP260" s="361"/>
      <c r="GQ260" s="361"/>
      <c r="GR260" s="361"/>
      <c r="GS260" s="361"/>
      <c r="GT260" s="361"/>
    </row>
    <row r="261" spans="1:202" x14ac:dyDescent="0.2">
      <c r="D261" s="348"/>
      <c r="E261" s="360"/>
      <c r="F261" s="348"/>
      <c r="EV261" s="361"/>
      <c r="EW261" s="361"/>
      <c r="EX261" s="361"/>
      <c r="EY261" s="361"/>
      <c r="EZ261" s="361"/>
      <c r="FA261" s="361"/>
      <c r="FB261" s="361"/>
      <c r="FC261" s="361"/>
      <c r="FD261" s="361"/>
      <c r="FE261" s="361"/>
      <c r="FF261" s="361"/>
      <c r="FG261" s="361"/>
      <c r="FH261" s="361"/>
      <c r="FI261" s="361"/>
      <c r="FJ261" s="361"/>
      <c r="FK261" s="361"/>
      <c r="FL261" s="361"/>
      <c r="FM261" s="361"/>
      <c r="FN261" s="361"/>
      <c r="FO261" s="361"/>
      <c r="FP261" s="361"/>
      <c r="FQ261" s="361"/>
      <c r="FR261" s="361"/>
      <c r="FS261" s="361"/>
      <c r="FT261" s="361"/>
      <c r="FU261" s="361"/>
      <c r="FV261" s="361"/>
      <c r="FW261" s="361"/>
      <c r="FX261" s="361"/>
      <c r="FY261" s="361"/>
      <c r="FZ261" s="361"/>
      <c r="GA261" s="361"/>
      <c r="GB261" s="361"/>
      <c r="GC261" s="361"/>
      <c r="GD261" s="361"/>
      <c r="GE261" s="361"/>
      <c r="GF261" s="361"/>
      <c r="GG261" s="361"/>
      <c r="GH261" s="361"/>
      <c r="GI261" s="361"/>
      <c r="GJ261" s="361"/>
      <c r="GK261" s="361"/>
      <c r="GL261" s="361"/>
      <c r="GM261" s="361"/>
      <c r="GN261" s="361"/>
      <c r="GO261" s="361"/>
      <c r="GP261" s="361"/>
      <c r="GQ261" s="361"/>
      <c r="GR261" s="361"/>
      <c r="GS261" s="361"/>
      <c r="GT261" s="361"/>
    </row>
    <row r="262" spans="1:202" x14ac:dyDescent="0.2">
      <c r="D262" s="348">
        <f>$D257+1</f>
        <v>55</v>
      </c>
      <c r="E262" s="349" t="s">
        <v>180</v>
      </c>
      <c r="EV262" s="361"/>
      <c r="EW262" s="361"/>
      <c r="EX262" s="361"/>
      <c r="EY262" s="361"/>
      <c r="EZ262" s="361"/>
      <c r="FA262" s="361"/>
      <c r="FB262" s="361"/>
      <c r="FC262" s="361"/>
      <c r="FD262" s="361"/>
      <c r="FE262" s="361"/>
      <c r="FF262" s="361"/>
      <c r="FG262" s="361"/>
      <c r="FH262" s="361"/>
      <c r="FI262" s="361"/>
      <c r="FJ262" s="361"/>
      <c r="FK262" s="361"/>
      <c r="FL262" s="361"/>
      <c r="FM262" s="361"/>
      <c r="FN262" s="361"/>
      <c r="FO262" s="361"/>
      <c r="FP262" s="361"/>
      <c r="FQ262" s="361"/>
      <c r="FR262" s="361"/>
      <c r="FS262" s="361"/>
      <c r="FT262" s="361"/>
      <c r="FU262" s="361"/>
      <c r="FV262" s="361"/>
      <c r="FW262" s="361"/>
      <c r="FX262" s="361"/>
      <c r="FY262" s="361"/>
      <c r="FZ262" s="361"/>
      <c r="GA262" s="361"/>
      <c r="GB262" s="361"/>
      <c r="GC262" s="361"/>
      <c r="GD262" s="361"/>
      <c r="GE262" s="361"/>
      <c r="GF262" s="361"/>
      <c r="GG262" s="361"/>
      <c r="GH262" s="361"/>
      <c r="GI262" s="361"/>
      <c r="GJ262" s="361"/>
      <c r="GK262" s="361"/>
      <c r="GL262" s="361"/>
      <c r="GM262" s="361"/>
      <c r="GN262" s="361"/>
      <c r="GO262" s="361"/>
      <c r="GP262" s="361"/>
      <c r="GQ262" s="361"/>
      <c r="GR262" s="361"/>
      <c r="GS262" s="361"/>
      <c r="GT262" s="361"/>
    </row>
    <row r="263" spans="1:202" x14ac:dyDescent="0.2">
      <c r="D263" s="348"/>
      <c r="E263" s="350" t="s">
        <v>130</v>
      </c>
      <c r="F263" s="351">
        <v>1</v>
      </c>
      <c r="G263" s="352">
        <v>2</v>
      </c>
      <c r="H263" s="352">
        <v>3</v>
      </c>
      <c r="I263" s="352">
        <v>4</v>
      </c>
      <c r="J263" s="353">
        <v>5</v>
      </c>
      <c r="K263" s="351">
        <v>6</v>
      </c>
      <c r="L263" s="352">
        <v>7</v>
      </c>
      <c r="M263" s="352">
        <v>8</v>
      </c>
      <c r="N263" s="352">
        <v>9</v>
      </c>
      <c r="O263" s="353">
        <v>10</v>
      </c>
      <c r="P263" s="351">
        <v>11</v>
      </c>
      <c r="Q263" s="352">
        <v>12</v>
      </c>
      <c r="R263" s="352">
        <v>13</v>
      </c>
      <c r="S263" s="352">
        <v>14</v>
      </c>
      <c r="T263" s="353">
        <v>15</v>
      </c>
      <c r="U263" s="351">
        <v>16</v>
      </c>
      <c r="V263" s="352">
        <v>17</v>
      </c>
      <c r="W263" s="352">
        <v>18</v>
      </c>
      <c r="X263" s="352">
        <v>19</v>
      </c>
      <c r="Y263" s="353">
        <v>20</v>
      </c>
      <c r="Z263" s="351">
        <v>21</v>
      </c>
      <c r="AA263" s="352">
        <v>22</v>
      </c>
      <c r="AB263" s="352">
        <v>23</v>
      </c>
      <c r="AC263" s="352">
        <v>24</v>
      </c>
      <c r="AD263" s="353">
        <v>25</v>
      </c>
      <c r="AE263" s="351">
        <f t="shared" ref="AE263:AN265" si="29">F138+25</f>
        <v>26</v>
      </c>
      <c r="AF263" s="352">
        <f t="shared" si="29"/>
        <v>27</v>
      </c>
      <c r="AG263" s="352">
        <f t="shared" si="29"/>
        <v>28</v>
      </c>
      <c r="AH263" s="352">
        <f t="shared" si="29"/>
        <v>29</v>
      </c>
      <c r="AI263" s="353">
        <f t="shared" si="29"/>
        <v>30</v>
      </c>
      <c r="AJ263" s="351">
        <f t="shared" si="29"/>
        <v>31</v>
      </c>
      <c r="AK263" s="352">
        <f t="shared" si="29"/>
        <v>32</v>
      </c>
      <c r="AL263" s="352">
        <f t="shared" si="29"/>
        <v>33</v>
      </c>
      <c r="AM263" s="352">
        <f t="shared" si="29"/>
        <v>34</v>
      </c>
      <c r="AN263" s="353">
        <f t="shared" si="29"/>
        <v>35</v>
      </c>
      <c r="AO263" s="351">
        <f t="shared" ref="AO263:AX265" si="30">P138+25</f>
        <v>36</v>
      </c>
      <c r="AP263" s="352">
        <f t="shared" si="30"/>
        <v>37</v>
      </c>
      <c r="AQ263" s="352">
        <f t="shared" si="30"/>
        <v>38</v>
      </c>
      <c r="AR263" s="352">
        <f t="shared" si="30"/>
        <v>39</v>
      </c>
      <c r="AS263" s="353">
        <f t="shared" si="30"/>
        <v>40</v>
      </c>
      <c r="AT263" s="351">
        <f t="shared" si="30"/>
        <v>41</v>
      </c>
      <c r="AU263" s="352">
        <f t="shared" si="30"/>
        <v>42</v>
      </c>
      <c r="AV263" s="352">
        <f t="shared" si="30"/>
        <v>43</v>
      </c>
      <c r="AW263" s="352">
        <f t="shared" si="30"/>
        <v>44</v>
      </c>
      <c r="AX263" s="353">
        <f t="shared" si="30"/>
        <v>45</v>
      </c>
      <c r="AY263" s="351">
        <f t="shared" ref="AY263:BH265" si="31">Z138+25</f>
        <v>46</v>
      </c>
      <c r="AZ263" s="352">
        <f t="shared" si="31"/>
        <v>47</v>
      </c>
      <c r="BA263" s="352">
        <f t="shared" si="31"/>
        <v>48</v>
      </c>
      <c r="BB263" s="352">
        <f t="shared" si="31"/>
        <v>49</v>
      </c>
      <c r="BC263" s="353">
        <f t="shared" si="31"/>
        <v>50</v>
      </c>
      <c r="BD263" s="351">
        <f t="shared" si="31"/>
        <v>51</v>
      </c>
      <c r="BE263" s="352">
        <f t="shared" si="31"/>
        <v>52</v>
      </c>
      <c r="BF263" s="352">
        <f t="shared" si="31"/>
        <v>53</v>
      </c>
      <c r="BG263" s="352">
        <f t="shared" si="31"/>
        <v>54</v>
      </c>
      <c r="BH263" s="353">
        <f t="shared" si="31"/>
        <v>55</v>
      </c>
      <c r="EV263" s="361"/>
      <c r="EW263" s="361"/>
      <c r="EX263" s="361"/>
      <c r="EY263" s="361"/>
      <c r="EZ263" s="361"/>
      <c r="FA263" s="361"/>
      <c r="FB263" s="361"/>
      <c r="FC263" s="361"/>
      <c r="FD263" s="361"/>
      <c r="FE263" s="361"/>
      <c r="FF263" s="361"/>
      <c r="FG263" s="361"/>
      <c r="FH263" s="361"/>
      <c r="FI263" s="361"/>
      <c r="FJ263" s="361"/>
      <c r="FK263" s="361"/>
      <c r="FL263" s="361"/>
      <c r="FM263" s="361"/>
      <c r="FN263" s="361"/>
      <c r="FO263" s="361"/>
      <c r="FP263" s="361"/>
      <c r="FQ263" s="361"/>
      <c r="FR263" s="361"/>
      <c r="FS263" s="361"/>
      <c r="FT263" s="361"/>
      <c r="FU263" s="361"/>
      <c r="FV263" s="361"/>
      <c r="FW263" s="361"/>
      <c r="FX263" s="361"/>
      <c r="FY263" s="361"/>
      <c r="FZ263" s="361"/>
      <c r="GA263" s="361"/>
      <c r="GB263" s="361"/>
      <c r="GC263" s="361"/>
      <c r="GD263" s="361"/>
      <c r="GE263" s="361"/>
      <c r="GF263" s="361"/>
      <c r="GG263" s="361"/>
      <c r="GH263" s="361"/>
      <c r="GI263" s="361"/>
      <c r="GJ263" s="361"/>
      <c r="GK263" s="361"/>
      <c r="GL263" s="361"/>
      <c r="GM263" s="361"/>
      <c r="GN263" s="361"/>
      <c r="GO263" s="361"/>
      <c r="GP263" s="361"/>
      <c r="GQ263" s="361"/>
      <c r="GR263" s="361"/>
      <c r="GS263" s="361"/>
      <c r="GT263" s="361"/>
    </row>
    <row r="264" spans="1:202" x14ac:dyDescent="0.2">
      <c r="D264" s="348"/>
      <c r="E264" s="350" t="s">
        <v>157</v>
      </c>
      <c r="F264" s="354">
        <v>14</v>
      </c>
      <c r="G264" s="355">
        <v>10</v>
      </c>
      <c r="H264" s="355">
        <v>1</v>
      </c>
      <c r="I264" s="355">
        <v>22</v>
      </c>
      <c r="J264" s="356">
        <v>18</v>
      </c>
      <c r="K264" s="354">
        <v>19</v>
      </c>
      <c r="L264" s="355">
        <v>15</v>
      </c>
      <c r="M264" s="355">
        <v>6</v>
      </c>
      <c r="N264" s="355">
        <v>2</v>
      </c>
      <c r="O264" s="356">
        <v>23</v>
      </c>
      <c r="P264" s="354">
        <v>24</v>
      </c>
      <c r="Q264" s="355">
        <v>20</v>
      </c>
      <c r="R264" s="355">
        <v>11</v>
      </c>
      <c r="S264" s="355">
        <v>7</v>
      </c>
      <c r="T264" s="356">
        <v>3</v>
      </c>
      <c r="U264" s="354">
        <v>4</v>
      </c>
      <c r="V264" s="355">
        <v>25</v>
      </c>
      <c r="W264" s="355">
        <v>16</v>
      </c>
      <c r="X264" s="355">
        <v>12</v>
      </c>
      <c r="Y264" s="356">
        <v>8</v>
      </c>
      <c r="Z264" s="354">
        <v>9</v>
      </c>
      <c r="AA264" s="355">
        <v>5</v>
      </c>
      <c r="AB264" s="355">
        <v>21</v>
      </c>
      <c r="AC264" s="355">
        <v>17</v>
      </c>
      <c r="AD264" s="356">
        <v>13</v>
      </c>
      <c r="AE264" s="354">
        <f t="shared" si="29"/>
        <v>40</v>
      </c>
      <c r="AF264" s="355">
        <f t="shared" si="29"/>
        <v>26</v>
      </c>
      <c r="AG264" s="355">
        <f t="shared" si="29"/>
        <v>52</v>
      </c>
      <c r="AH264" s="355">
        <f t="shared" si="29"/>
        <v>48</v>
      </c>
      <c r="AI264" s="356">
        <f t="shared" si="29"/>
        <v>44</v>
      </c>
      <c r="AJ264" s="354">
        <f t="shared" si="29"/>
        <v>45</v>
      </c>
      <c r="AK264" s="355">
        <f t="shared" si="29"/>
        <v>31</v>
      </c>
      <c r="AL264" s="355">
        <f t="shared" si="29"/>
        <v>27</v>
      </c>
      <c r="AM264" s="355">
        <f t="shared" si="29"/>
        <v>53</v>
      </c>
      <c r="AN264" s="356">
        <f t="shared" si="29"/>
        <v>49</v>
      </c>
      <c r="AO264" s="354">
        <f t="shared" si="30"/>
        <v>50</v>
      </c>
      <c r="AP264" s="355">
        <f t="shared" si="30"/>
        <v>36</v>
      </c>
      <c r="AQ264" s="355">
        <f t="shared" si="30"/>
        <v>32</v>
      </c>
      <c r="AR264" s="355">
        <f t="shared" si="30"/>
        <v>28</v>
      </c>
      <c r="AS264" s="356">
        <f t="shared" si="30"/>
        <v>54</v>
      </c>
      <c r="AT264" s="354">
        <f t="shared" si="30"/>
        <v>55</v>
      </c>
      <c r="AU264" s="355">
        <f t="shared" si="30"/>
        <v>41</v>
      </c>
      <c r="AV264" s="355">
        <f t="shared" si="30"/>
        <v>37</v>
      </c>
      <c r="AW264" s="355">
        <f t="shared" si="30"/>
        <v>33</v>
      </c>
      <c r="AX264" s="356">
        <f t="shared" si="30"/>
        <v>29</v>
      </c>
      <c r="AY264" s="354">
        <f t="shared" si="31"/>
        <v>30</v>
      </c>
      <c r="AZ264" s="355">
        <f t="shared" si="31"/>
        <v>46</v>
      </c>
      <c r="BA264" s="355">
        <f t="shared" si="31"/>
        <v>42</v>
      </c>
      <c r="BB264" s="355">
        <f t="shared" si="31"/>
        <v>38</v>
      </c>
      <c r="BC264" s="356">
        <f t="shared" si="31"/>
        <v>34</v>
      </c>
      <c r="BD264" s="354">
        <f t="shared" si="31"/>
        <v>35</v>
      </c>
      <c r="BE264" s="355">
        <f t="shared" si="31"/>
        <v>51</v>
      </c>
      <c r="BF264" s="355">
        <f t="shared" si="31"/>
        <v>47</v>
      </c>
      <c r="BG264" s="355">
        <f t="shared" si="31"/>
        <v>43</v>
      </c>
      <c r="BH264" s="356">
        <f t="shared" si="31"/>
        <v>39</v>
      </c>
      <c r="EV264" s="361"/>
      <c r="EW264" s="361"/>
      <c r="EX264" s="361"/>
      <c r="EY264" s="361"/>
      <c r="EZ264" s="361"/>
      <c r="FA264" s="361"/>
      <c r="FB264" s="361"/>
      <c r="FC264" s="361"/>
      <c r="FD264" s="361"/>
      <c r="FE264" s="361"/>
      <c r="FF264" s="361"/>
      <c r="FG264" s="361"/>
      <c r="FH264" s="361"/>
      <c r="FI264" s="361"/>
      <c r="FJ264" s="361"/>
      <c r="FK264" s="361"/>
      <c r="FL264" s="361"/>
      <c r="FM264" s="361"/>
      <c r="FN264" s="361"/>
      <c r="FO264" s="361"/>
      <c r="FP264" s="361"/>
      <c r="FQ264" s="361"/>
      <c r="FR264" s="361"/>
      <c r="FS264" s="361"/>
      <c r="FT264" s="361"/>
      <c r="FU264" s="361"/>
      <c r="FV264" s="361"/>
      <c r="FW264" s="361"/>
      <c r="FX264" s="361"/>
      <c r="FY264" s="361"/>
      <c r="FZ264" s="361"/>
      <c r="GA264" s="361"/>
      <c r="GB264" s="361"/>
      <c r="GC264" s="361"/>
      <c r="GD264" s="361"/>
      <c r="GE264" s="361"/>
      <c r="GF264" s="361"/>
      <c r="GG264" s="361"/>
      <c r="GH264" s="361"/>
      <c r="GI264" s="361"/>
      <c r="GJ264" s="361"/>
      <c r="GK264" s="361"/>
      <c r="GL264" s="361"/>
      <c r="GM264" s="361"/>
      <c r="GN264" s="361"/>
      <c r="GO264" s="361"/>
      <c r="GP264" s="361"/>
      <c r="GQ264" s="361"/>
      <c r="GR264" s="361"/>
      <c r="GS264" s="361"/>
      <c r="GT264" s="361"/>
    </row>
    <row r="265" spans="1:202" x14ac:dyDescent="0.2">
      <c r="D265" s="348"/>
      <c r="E265" s="350" t="s">
        <v>159</v>
      </c>
      <c r="F265" s="357">
        <v>12</v>
      </c>
      <c r="G265" s="358">
        <v>23</v>
      </c>
      <c r="H265" s="358">
        <v>9</v>
      </c>
      <c r="I265" s="358">
        <v>20</v>
      </c>
      <c r="J265" s="359">
        <v>1</v>
      </c>
      <c r="K265" s="357">
        <v>13</v>
      </c>
      <c r="L265" s="358">
        <v>24</v>
      </c>
      <c r="M265" s="358">
        <v>10</v>
      </c>
      <c r="N265" s="358">
        <v>16</v>
      </c>
      <c r="O265" s="359">
        <v>2</v>
      </c>
      <c r="P265" s="357">
        <v>17</v>
      </c>
      <c r="Q265" s="358">
        <v>3</v>
      </c>
      <c r="R265" s="358">
        <v>14</v>
      </c>
      <c r="S265" s="358">
        <v>25</v>
      </c>
      <c r="T265" s="359">
        <v>6</v>
      </c>
      <c r="U265" s="357">
        <v>7</v>
      </c>
      <c r="V265" s="358">
        <v>18</v>
      </c>
      <c r="W265" s="358">
        <v>4</v>
      </c>
      <c r="X265" s="358">
        <v>15</v>
      </c>
      <c r="Y265" s="359">
        <v>21</v>
      </c>
      <c r="Z265" s="357">
        <v>22</v>
      </c>
      <c r="AA265" s="358">
        <v>8</v>
      </c>
      <c r="AB265" s="358">
        <v>19</v>
      </c>
      <c r="AC265" s="358">
        <v>5</v>
      </c>
      <c r="AD265" s="359">
        <v>11</v>
      </c>
      <c r="AE265" s="357">
        <f t="shared" si="29"/>
        <v>54</v>
      </c>
      <c r="AF265" s="358">
        <f t="shared" si="29"/>
        <v>35</v>
      </c>
      <c r="AG265" s="358">
        <f t="shared" si="29"/>
        <v>26</v>
      </c>
      <c r="AH265" s="358">
        <f t="shared" si="29"/>
        <v>42</v>
      </c>
      <c r="AI265" s="359">
        <f t="shared" si="29"/>
        <v>37</v>
      </c>
      <c r="AJ265" s="357">
        <f t="shared" si="29"/>
        <v>27</v>
      </c>
      <c r="AK265" s="358">
        <f t="shared" si="29"/>
        <v>55</v>
      </c>
      <c r="AL265" s="358">
        <f t="shared" si="29"/>
        <v>46</v>
      </c>
      <c r="AM265" s="358">
        <f t="shared" si="29"/>
        <v>36</v>
      </c>
      <c r="AN265" s="359">
        <f t="shared" si="29"/>
        <v>43</v>
      </c>
      <c r="AO265" s="357">
        <f t="shared" si="30"/>
        <v>44</v>
      </c>
      <c r="AP265" s="358">
        <f t="shared" si="30"/>
        <v>38</v>
      </c>
      <c r="AQ265" s="358">
        <f t="shared" si="30"/>
        <v>31</v>
      </c>
      <c r="AR265" s="358">
        <f t="shared" si="30"/>
        <v>47</v>
      </c>
      <c r="AS265" s="359">
        <f t="shared" si="30"/>
        <v>28</v>
      </c>
      <c r="AT265" s="357">
        <f t="shared" si="30"/>
        <v>29</v>
      </c>
      <c r="AU265" s="358">
        <f t="shared" si="30"/>
        <v>45</v>
      </c>
      <c r="AV265" s="358">
        <f t="shared" si="30"/>
        <v>51</v>
      </c>
      <c r="AW265" s="358">
        <f t="shared" si="30"/>
        <v>32</v>
      </c>
      <c r="AX265" s="359">
        <f t="shared" si="30"/>
        <v>48</v>
      </c>
      <c r="AY265" s="357">
        <f t="shared" si="31"/>
        <v>49</v>
      </c>
      <c r="AZ265" s="358">
        <f t="shared" si="31"/>
        <v>30</v>
      </c>
      <c r="BA265" s="358">
        <f t="shared" si="31"/>
        <v>39</v>
      </c>
      <c r="BB265" s="358">
        <f t="shared" si="31"/>
        <v>52</v>
      </c>
      <c r="BC265" s="359">
        <f t="shared" si="31"/>
        <v>33</v>
      </c>
      <c r="BD265" s="357">
        <f t="shared" si="31"/>
        <v>34</v>
      </c>
      <c r="BE265" s="358">
        <f t="shared" si="31"/>
        <v>50</v>
      </c>
      <c r="BF265" s="358">
        <f t="shared" si="31"/>
        <v>41</v>
      </c>
      <c r="BG265" s="358">
        <f t="shared" si="31"/>
        <v>40</v>
      </c>
      <c r="BH265" s="359">
        <f t="shared" si="31"/>
        <v>53</v>
      </c>
      <c r="EV265" s="361"/>
      <c r="EW265" s="361"/>
      <c r="EX265" s="361"/>
      <c r="EY265" s="361"/>
      <c r="EZ265" s="361"/>
      <c r="FA265" s="361"/>
      <c r="FB265" s="361"/>
      <c r="FC265" s="361"/>
      <c r="FD265" s="361"/>
      <c r="FE265" s="361"/>
      <c r="FF265" s="361"/>
      <c r="FG265" s="361"/>
      <c r="FH265" s="361"/>
      <c r="FI265" s="361"/>
      <c r="FJ265" s="361"/>
      <c r="FK265" s="361"/>
      <c r="FL265" s="361"/>
      <c r="FM265" s="361"/>
      <c r="FN265" s="361"/>
      <c r="FO265" s="361"/>
      <c r="FP265" s="361"/>
      <c r="FQ265" s="361"/>
      <c r="FR265" s="361"/>
      <c r="FS265" s="361"/>
      <c r="FT265" s="361"/>
      <c r="FU265" s="361"/>
      <c r="FV265" s="361"/>
      <c r="FW265" s="361"/>
      <c r="FX265" s="361"/>
      <c r="FY265" s="361"/>
      <c r="FZ265" s="361"/>
      <c r="GA265" s="361"/>
      <c r="GB265" s="361"/>
      <c r="GC265" s="361"/>
      <c r="GD265" s="361"/>
      <c r="GE265" s="361"/>
      <c r="GF265" s="361"/>
      <c r="GG265" s="361"/>
      <c r="GH265" s="361"/>
      <c r="GI265" s="361"/>
      <c r="GJ265" s="361"/>
      <c r="GK265" s="361"/>
      <c r="GL265" s="361"/>
      <c r="GM265" s="361"/>
      <c r="GN265" s="361"/>
      <c r="GO265" s="361"/>
      <c r="GP265" s="361"/>
      <c r="GQ265" s="361"/>
      <c r="GR265" s="361"/>
      <c r="GS265" s="361"/>
      <c r="GT265" s="361"/>
    </row>
    <row r="266" spans="1:202" x14ac:dyDescent="0.2">
      <c r="D266" s="348"/>
      <c r="E266" s="360"/>
      <c r="F266" s="348"/>
      <c r="EV266" s="361"/>
      <c r="EW266" s="361"/>
      <c r="EX266" s="361"/>
      <c r="EY266" s="361"/>
      <c r="EZ266" s="361"/>
      <c r="FA266" s="361"/>
      <c r="FB266" s="361"/>
      <c r="FC266" s="361"/>
      <c r="FD266" s="361"/>
      <c r="FE266" s="361"/>
      <c r="FF266" s="361"/>
      <c r="FG266" s="361"/>
      <c r="FH266" s="361"/>
      <c r="FI266" s="361"/>
      <c r="FJ266" s="361"/>
      <c r="FK266" s="361"/>
      <c r="FL266" s="361"/>
      <c r="FM266" s="361"/>
      <c r="FN266" s="361"/>
      <c r="FO266" s="361"/>
      <c r="FP266" s="361"/>
      <c r="FQ266" s="361"/>
      <c r="FR266" s="361"/>
      <c r="FS266" s="361"/>
      <c r="FT266" s="361"/>
      <c r="FU266" s="361"/>
      <c r="FV266" s="361"/>
      <c r="FW266" s="361"/>
      <c r="FX266" s="361"/>
      <c r="FY266" s="361"/>
      <c r="FZ266" s="361"/>
      <c r="GA266" s="361"/>
      <c r="GB266" s="361"/>
      <c r="GC266" s="361"/>
      <c r="GD266" s="361"/>
      <c r="GE266" s="361"/>
      <c r="GF266" s="361"/>
      <c r="GG266" s="361"/>
      <c r="GH266" s="361"/>
      <c r="GI266" s="361"/>
      <c r="GJ266" s="361"/>
      <c r="GK266" s="361"/>
      <c r="GL266" s="361"/>
      <c r="GM266" s="361"/>
      <c r="GN266" s="361"/>
      <c r="GO266" s="361"/>
      <c r="GP266" s="361"/>
      <c r="GQ266" s="361"/>
      <c r="GR266" s="361"/>
      <c r="GS266" s="361"/>
      <c r="GT266" s="361"/>
    </row>
    <row r="267" spans="1:202" x14ac:dyDescent="0.2">
      <c r="D267" s="348">
        <f>$D262+1</f>
        <v>56</v>
      </c>
      <c r="E267" s="349" t="s">
        <v>180</v>
      </c>
      <c r="EV267" s="361"/>
      <c r="EW267" s="361"/>
      <c r="EX267" s="361"/>
      <c r="EY267" s="361"/>
      <c r="EZ267" s="361"/>
      <c r="FA267" s="361"/>
      <c r="FB267" s="361"/>
      <c r="FC267" s="361"/>
      <c r="FD267" s="361"/>
      <c r="FE267" s="361"/>
      <c r="FF267" s="361"/>
      <c r="FG267" s="361"/>
      <c r="FH267" s="361"/>
      <c r="FI267" s="361"/>
      <c r="FJ267" s="361"/>
      <c r="FK267" s="361"/>
      <c r="FL267" s="361"/>
      <c r="FM267" s="361"/>
      <c r="FN267" s="361"/>
      <c r="FO267" s="361"/>
      <c r="FP267" s="361"/>
      <c r="FQ267" s="361"/>
      <c r="FR267" s="361"/>
      <c r="FS267" s="361"/>
      <c r="FT267" s="361"/>
      <c r="FU267" s="361"/>
      <c r="FV267" s="361"/>
      <c r="FW267" s="361"/>
      <c r="FX267" s="361"/>
      <c r="FY267" s="361"/>
      <c r="FZ267" s="361"/>
      <c r="GA267" s="361"/>
      <c r="GB267" s="361"/>
      <c r="GC267" s="361"/>
      <c r="GD267" s="361"/>
      <c r="GE267" s="361"/>
      <c r="GF267" s="361"/>
      <c r="GG267" s="361"/>
      <c r="GH267" s="361"/>
      <c r="GI267" s="361"/>
      <c r="GJ267" s="361"/>
      <c r="GK267" s="361"/>
      <c r="GL267" s="361"/>
      <c r="GM267" s="361"/>
      <c r="GN267" s="361"/>
      <c r="GO267" s="361"/>
      <c r="GP267" s="361"/>
      <c r="GQ267" s="361"/>
      <c r="GR267" s="361"/>
      <c r="GS267" s="361"/>
      <c r="GT267" s="361"/>
    </row>
    <row r="268" spans="1:202" x14ac:dyDescent="0.2">
      <c r="D268" s="348"/>
      <c r="E268" s="350" t="s">
        <v>130</v>
      </c>
      <c r="F268" s="351">
        <v>1</v>
      </c>
      <c r="G268" s="352">
        <v>2</v>
      </c>
      <c r="H268" s="352">
        <v>3</v>
      </c>
      <c r="I268" s="352">
        <v>4</v>
      </c>
      <c r="J268" s="353">
        <v>5</v>
      </c>
      <c r="K268" s="351">
        <v>6</v>
      </c>
      <c r="L268" s="352">
        <v>7</v>
      </c>
      <c r="M268" s="352">
        <v>8</v>
      </c>
      <c r="N268" s="352">
        <v>9</v>
      </c>
      <c r="O268" s="353">
        <v>10</v>
      </c>
      <c r="P268" s="351">
        <v>11</v>
      </c>
      <c r="Q268" s="352">
        <v>12</v>
      </c>
      <c r="R268" s="352">
        <v>13</v>
      </c>
      <c r="S268" s="352">
        <v>14</v>
      </c>
      <c r="T268" s="353">
        <v>15</v>
      </c>
      <c r="U268" s="351">
        <v>16</v>
      </c>
      <c r="V268" s="352">
        <v>17</v>
      </c>
      <c r="W268" s="352">
        <v>18</v>
      </c>
      <c r="X268" s="352">
        <v>19</v>
      </c>
      <c r="Y268" s="353">
        <v>20</v>
      </c>
      <c r="Z268" s="351">
        <v>21</v>
      </c>
      <c r="AA268" s="352">
        <v>22</v>
      </c>
      <c r="AB268" s="352">
        <v>23</v>
      </c>
      <c r="AC268" s="353">
        <v>24</v>
      </c>
      <c r="AE268" s="351">
        <v>25</v>
      </c>
      <c r="AF268" s="352">
        <v>26</v>
      </c>
      <c r="AG268" s="352">
        <v>27</v>
      </c>
      <c r="AH268" s="353">
        <v>28</v>
      </c>
      <c r="AJ268" s="351">
        <f t="shared" ref="AJ268:AS270" si="32">F268+28</f>
        <v>29</v>
      </c>
      <c r="AK268" s="352">
        <f t="shared" si="32"/>
        <v>30</v>
      </c>
      <c r="AL268" s="352">
        <f t="shared" si="32"/>
        <v>31</v>
      </c>
      <c r="AM268" s="352">
        <f t="shared" si="32"/>
        <v>32</v>
      </c>
      <c r="AN268" s="353">
        <f t="shared" si="32"/>
        <v>33</v>
      </c>
      <c r="AO268" s="351">
        <f t="shared" si="32"/>
        <v>34</v>
      </c>
      <c r="AP268" s="352">
        <f t="shared" si="32"/>
        <v>35</v>
      </c>
      <c r="AQ268" s="352">
        <f t="shared" si="32"/>
        <v>36</v>
      </c>
      <c r="AR268" s="352">
        <f t="shared" si="32"/>
        <v>37</v>
      </c>
      <c r="AS268" s="353">
        <f t="shared" si="32"/>
        <v>38</v>
      </c>
      <c r="AT268" s="351">
        <f t="shared" ref="AT268:BC270" si="33">P268+28</f>
        <v>39</v>
      </c>
      <c r="AU268" s="352">
        <f t="shared" si="33"/>
        <v>40</v>
      </c>
      <c r="AV268" s="352">
        <f t="shared" si="33"/>
        <v>41</v>
      </c>
      <c r="AW268" s="352">
        <f t="shared" si="33"/>
        <v>42</v>
      </c>
      <c r="AX268" s="353">
        <f t="shared" si="33"/>
        <v>43</v>
      </c>
      <c r="AY268" s="351">
        <f t="shared" si="33"/>
        <v>44</v>
      </c>
      <c r="AZ268" s="352">
        <f t="shared" si="33"/>
        <v>45</v>
      </c>
      <c r="BA268" s="352">
        <f t="shared" si="33"/>
        <v>46</v>
      </c>
      <c r="BB268" s="352">
        <f t="shared" si="33"/>
        <v>47</v>
      </c>
      <c r="BC268" s="353">
        <f t="shared" si="33"/>
        <v>48</v>
      </c>
      <c r="BD268" s="351">
        <f t="shared" ref="BD268:BG270" si="34">Z268+28</f>
        <v>49</v>
      </c>
      <c r="BE268" s="352">
        <f t="shared" si="34"/>
        <v>50</v>
      </c>
      <c r="BF268" s="352">
        <f t="shared" si="34"/>
        <v>51</v>
      </c>
      <c r="BG268" s="353">
        <f t="shared" si="34"/>
        <v>52</v>
      </c>
      <c r="BI268" s="351">
        <f t="shared" ref="BI268:BL270" si="35">AE268+28</f>
        <v>53</v>
      </c>
      <c r="BJ268" s="352">
        <f t="shared" si="35"/>
        <v>54</v>
      </c>
      <c r="BK268" s="352">
        <f t="shared" si="35"/>
        <v>55</v>
      </c>
      <c r="BL268" s="353">
        <f t="shared" si="35"/>
        <v>56</v>
      </c>
      <c r="EV268" s="361"/>
      <c r="EW268" s="361"/>
      <c r="EX268" s="361"/>
      <c r="EY268" s="361"/>
      <c r="EZ268" s="361"/>
      <c r="FA268" s="361"/>
      <c r="FB268" s="361"/>
      <c r="FC268" s="361"/>
      <c r="FD268" s="361"/>
      <c r="FE268" s="361"/>
      <c r="FF268" s="361"/>
      <c r="FG268" s="361"/>
      <c r="FH268" s="361"/>
      <c r="FI268" s="361"/>
      <c r="FJ268" s="361"/>
      <c r="FK268" s="361"/>
      <c r="FL268" s="361"/>
      <c r="FM268" s="361"/>
      <c r="FN268" s="361"/>
      <c r="FO268" s="361"/>
      <c r="FP268" s="361"/>
      <c r="FQ268" s="361"/>
      <c r="FR268" s="361"/>
      <c r="FS268" s="361"/>
      <c r="FT268" s="361"/>
      <c r="FU268" s="361"/>
      <c r="FV268" s="361"/>
      <c r="FW268" s="361"/>
      <c r="FX268" s="361"/>
      <c r="FY268" s="361"/>
      <c r="FZ268" s="361"/>
      <c r="GA268" s="361"/>
      <c r="GB268" s="361"/>
      <c r="GC268" s="361"/>
      <c r="GD268" s="361"/>
      <c r="GE268" s="361"/>
      <c r="GF268" s="361"/>
      <c r="GG268" s="361"/>
      <c r="GH268" s="361"/>
      <c r="GI268" s="361"/>
      <c r="GJ268" s="361"/>
      <c r="GK268" s="361"/>
      <c r="GL268" s="361"/>
      <c r="GM268" s="361"/>
      <c r="GN268" s="361"/>
      <c r="GO268" s="361"/>
      <c r="GP268" s="361"/>
      <c r="GQ268" s="361"/>
      <c r="GR268" s="361"/>
      <c r="GS268" s="361"/>
      <c r="GT268" s="361"/>
    </row>
    <row r="269" spans="1:202" x14ac:dyDescent="0.2">
      <c r="D269" s="348"/>
      <c r="E269" s="350" t="s">
        <v>157</v>
      </c>
      <c r="F269" s="354">
        <v>2</v>
      </c>
      <c r="G269" s="355">
        <v>21</v>
      </c>
      <c r="H269" s="355">
        <v>20</v>
      </c>
      <c r="I269" s="355">
        <v>27</v>
      </c>
      <c r="J269" s="356">
        <v>9</v>
      </c>
      <c r="K269" s="354">
        <v>15</v>
      </c>
      <c r="L269" s="355">
        <v>25</v>
      </c>
      <c r="M269" s="355">
        <v>16</v>
      </c>
      <c r="N269" s="355">
        <v>3</v>
      </c>
      <c r="O269" s="356">
        <v>24</v>
      </c>
      <c r="P269" s="354">
        <v>8</v>
      </c>
      <c r="Q269" s="355">
        <v>11</v>
      </c>
      <c r="R269" s="355">
        <v>22</v>
      </c>
      <c r="S269" s="355">
        <v>5</v>
      </c>
      <c r="T269" s="356">
        <v>28</v>
      </c>
      <c r="U269" s="354">
        <v>17</v>
      </c>
      <c r="V269" s="355">
        <v>10</v>
      </c>
      <c r="W269" s="355">
        <v>26</v>
      </c>
      <c r="X269" s="355">
        <v>23</v>
      </c>
      <c r="Y269" s="356">
        <v>14</v>
      </c>
      <c r="Z269" s="354">
        <v>19</v>
      </c>
      <c r="AA269" s="355">
        <v>1</v>
      </c>
      <c r="AB269" s="355">
        <v>7</v>
      </c>
      <c r="AC269" s="356">
        <v>13</v>
      </c>
      <c r="AE269" s="354">
        <v>4</v>
      </c>
      <c r="AF269" s="355">
        <v>6</v>
      </c>
      <c r="AG269" s="355">
        <v>12</v>
      </c>
      <c r="AH269" s="356">
        <v>18</v>
      </c>
      <c r="AJ269" s="354">
        <f t="shared" si="32"/>
        <v>30</v>
      </c>
      <c r="AK269" s="355">
        <f t="shared" si="32"/>
        <v>49</v>
      </c>
      <c r="AL269" s="355">
        <f t="shared" si="32"/>
        <v>48</v>
      </c>
      <c r="AM269" s="355">
        <f t="shared" si="32"/>
        <v>55</v>
      </c>
      <c r="AN269" s="356">
        <f t="shared" si="32"/>
        <v>37</v>
      </c>
      <c r="AO269" s="354">
        <f t="shared" si="32"/>
        <v>43</v>
      </c>
      <c r="AP269" s="355">
        <f t="shared" si="32"/>
        <v>53</v>
      </c>
      <c r="AQ269" s="355">
        <f t="shared" si="32"/>
        <v>44</v>
      </c>
      <c r="AR269" s="355">
        <f t="shared" si="32"/>
        <v>31</v>
      </c>
      <c r="AS269" s="356">
        <f t="shared" si="32"/>
        <v>52</v>
      </c>
      <c r="AT269" s="354">
        <f t="shared" si="33"/>
        <v>36</v>
      </c>
      <c r="AU269" s="355">
        <f t="shared" si="33"/>
        <v>39</v>
      </c>
      <c r="AV269" s="355">
        <f t="shared" si="33"/>
        <v>50</v>
      </c>
      <c r="AW269" s="355">
        <f t="shared" si="33"/>
        <v>33</v>
      </c>
      <c r="AX269" s="356">
        <f t="shared" si="33"/>
        <v>56</v>
      </c>
      <c r="AY269" s="354">
        <f t="shared" si="33"/>
        <v>45</v>
      </c>
      <c r="AZ269" s="355">
        <f t="shared" si="33"/>
        <v>38</v>
      </c>
      <c r="BA269" s="355">
        <f t="shared" si="33"/>
        <v>54</v>
      </c>
      <c r="BB269" s="355">
        <f t="shared" si="33"/>
        <v>51</v>
      </c>
      <c r="BC269" s="356">
        <f t="shared" si="33"/>
        <v>42</v>
      </c>
      <c r="BD269" s="354">
        <f t="shared" si="34"/>
        <v>47</v>
      </c>
      <c r="BE269" s="355">
        <f t="shared" si="34"/>
        <v>29</v>
      </c>
      <c r="BF269" s="355">
        <f t="shared" si="34"/>
        <v>35</v>
      </c>
      <c r="BG269" s="356">
        <f t="shared" si="34"/>
        <v>41</v>
      </c>
      <c r="BI269" s="354">
        <f t="shared" si="35"/>
        <v>32</v>
      </c>
      <c r="BJ269" s="355">
        <f t="shared" si="35"/>
        <v>34</v>
      </c>
      <c r="BK269" s="355">
        <f t="shared" si="35"/>
        <v>40</v>
      </c>
      <c r="BL269" s="356">
        <f t="shared" si="35"/>
        <v>46</v>
      </c>
      <c r="EV269" s="361"/>
      <c r="EW269" s="361"/>
      <c r="EX269" s="361"/>
      <c r="EY269" s="361"/>
      <c r="EZ269" s="361"/>
      <c r="FA269" s="361"/>
      <c r="FB269" s="361"/>
      <c r="FC269" s="361"/>
      <c r="FD269" s="361"/>
      <c r="FE269" s="361"/>
      <c r="FF269" s="361"/>
      <c r="FG269" s="361"/>
      <c r="FH269" s="361"/>
      <c r="FI269" s="361"/>
      <c r="FJ269" s="361"/>
      <c r="FK269" s="361"/>
      <c r="FL269" s="361"/>
      <c r="FM269" s="361"/>
      <c r="FN269" s="361"/>
      <c r="FO269" s="361"/>
      <c r="FP269" s="361"/>
      <c r="FQ269" s="361"/>
      <c r="FR269" s="361"/>
      <c r="FS269" s="361"/>
      <c r="FT269" s="361"/>
      <c r="FU269" s="361"/>
      <c r="FV269" s="361"/>
      <c r="FW269" s="361"/>
      <c r="FX269" s="361"/>
      <c r="FY269" s="361"/>
      <c r="FZ269" s="361"/>
      <c r="GA269" s="361"/>
      <c r="GB269" s="361"/>
      <c r="GC269" s="361"/>
      <c r="GD269" s="361"/>
      <c r="GE269" s="361"/>
      <c r="GF269" s="361"/>
      <c r="GG269" s="361"/>
      <c r="GH269" s="361"/>
      <c r="GI269" s="361"/>
      <c r="GJ269" s="361"/>
      <c r="GK269" s="361"/>
      <c r="GL269" s="361"/>
      <c r="GM269" s="361"/>
      <c r="GN269" s="361"/>
      <c r="GO269" s="361"/>
      <c r="GP269" s="361"/>
      <c r="GQ269" s="361"/>
      <c r="GR269" s="361"/>
      <c r="GS269" s="361"/>
      <c r="GT269" s="361"/>
    </row>
    <row r="270" spans="1:202" x14ac:dyDescent="0.2">
      <c r="D270" s="348"/>
      <c r="E270" s="350" t="s">
        <v>159</v>
      </c>
      <c r="F270" s="357">
        <v>12</v>
      </c>
      <c r="G270" s="358">
        <v>20</v>
      </c>
      <c r="H270" s="358">
        <v>1</v>
      </c>
      <c r="I270" s="358">
        <v>22</v>
      </c>
      <c r="J270" s="359">
        <v>25</v>
      </c>
      <c r="K270" s="357">
        <v>5</v>
      </c>
      <c r="L270" s="358">
        <v>19</v>
      </c>
      <c r="M270" s="358">
        <v>6</v>
      </c>
      <c r="N270" s="358">
        <v>21</v>
      </c>
      <c r="O270" s="359">
        <v>26</v>
      </c>
      <c r="P270" s="357">
        <v>27</v>
      </c>
      <c r="Q270" s="358">
        <v>4</v>
      </c>
      <c r="R270" s="358">
        <v>24</v>
      </c>
      <c r="S270" s="358">
        <v>10</v>
      </c>
      <c r="T270" s="359">
        <v>13</v>
      </c>
      <c r="U270" s="357">
        <v>23</v>
      </c>
      <c r="V270" s="358">
        <v>18</v>
      </c>
      <c r="W270" s="358">
        <v>28</v>
      </c>
      <c r="X270" s="358">
        <v>15</v>
      </c>
      <c r="Y270" s="359">
        <v>7</v>
      </c>
      <c r="Z270" s="357">
        <v>9</v>
      </c>
      <c r="AA270" s="358">
        <v>3</v>
      </c>
      <c r="AB270" s="358">
        <v>17</v>
      </c>
      <c r="AC270" s="359">
        <v>11</v>
      </c>
      <c r="AE270" s="357">
        <v>14</v>
      </c>
      <c r="AF270" s="358">
        <v>16</v>
      </c>
      <c r="AG270" s="358">
        <v>2</v>
      </c>
      <c r="AH270" s="359">
        <v>8</v>
      </c>
      <c r="AJ270" s="357">
        <f t="shared" si="32"/>
        <v>40</v>
      </c>
      <c r="AK270" s="358">
        <f t="shared" si="32"/>
        <v>48</v>
      </c>
      <c r="AL270" s="358">
        <f t="shared" si="32"/>
        <v>29</v>
      </c>
      <c r="AM270" s="358">
        <f t="shared" si="32"/>
        <v>50</v>
      </c>
      <c r="AN270" s="359">
        <f t="shared" si="32"/>
        <v>53</v>
      </c>
      <c r="AO270" s="357">
        <f t="shared" si="32"/>
        <v>33</v>
      </c>
      <c r="AP270" s="358">
        <f t="shared" si="32"/>
        <v>47</v>
      </c>
      <c r="AQ270" s="358">
        <f t="shared" si="32"/>
        <v>34</v>
      </c>
      <c r="AR270" s="358">
        <f t="shared" si="32"/>
        <v>49</v>
      </c>
      <c r="AS270" s="359">
        <f t="shared" si="32"/>
        <v>54</v>
      </c>
      <c r="AT270" s="357">
        <f t="shared" si="33"/>
        <v>55</v>
      </c>
      <c r="AU270" s="358">
        <f t="shared" si="33"/>
        <v>32</v>
      </c>
      <c r="AV270" s="358">
        <f t="shared" si="33"/>
        <v>52</v>
      </c>
      <c r="AW270" s="358">
        <f t="shared" si="33"/>
        <v>38</v>
      </c>
      <c r="AX270" s="359">
        <f t="shared" si="33"/>
        <v>41</v>
      </c>
      <c r="AY270" s="357">
        <f t="shared" si="33"/>
        <v>51</v>
      </c>
      <c r="AZ270" s="358">
        <f t="shared" si="33"/>
        <v>46</v>
      </c>
      <c r="BA270" s="358">
        <f t="shared" si="33"/>
        <v>56</v>
      </c>
      <c r="BB270" s="358">
        <f t="shared" si="33"/>
        <v>43</v>
      </c>
      <c r="BC270" s="359">
        <f t="shared" si="33"/>
        <v>35</v>
      </c>
      <c r="BD270" s="357">
        <f t="shared" si="34"/>
        <v>37</v>
      </c>
      <c r="BE270" s="358">
        <f t="shared" si="34"/>
        <v>31</v>
      </c>
      <c r="BF270" s="358">
        <f t="shared" si="34"/>
        <v>45</v>
      </c>
      <c r="BG270" s="359">
        <f t="shared" si="34"/>
        <v>39</v>
      </c>
      <c r="BI270" s="357">
        <f t="shared" si="35"/>
        <v>42</v>
      </c>
      <c r="BJ270" s="358">
        <f t="shared" si="35"/>
        <v>44</v>
      </c>
      <c r="BK270" s="358">
        <f t="shared" si="35"/>
        <v>30</v>
      </c>
      <c r="BL270" s="359">
        <f t="shared" si="35"/>
        <v>36</v>
      </c>
      <c r="EV270" s="361"/>
      <c r="EW270" s="361"/>
      <c r="EX270" s="361"/>
      <c r="EY270" s="361"/>
      <c r="EZ270" s="361"/>
      <c r="FA270" s="361"/>
      <c r="FB270" s="361"/>
      <c r="FC270" s="361"/>
      <c r="FD270" s="361"/>
      <c r="FE270" s="361"/>
      <c r="FF270" s="361"/>
      <c r="FG270" s="361"/>
      <c r="FH270" s="361"/>
      <c r="FI270" s="361"/>
      <c r="FJ270" s="361"/>
      <c r="FK270" s="361"/>
      <c r="FL270" s="361"/>
      <c r="FM270" s="361"/>
      <c r="FN270" s="361"/>
      <c r="FO270" s="361"/>
      <c r="FP270" s="361"/>
      <c r="FQ270" s="361"/>
      <c r="FR270" s="361"/>
      <c r="FS270" s="361"/>
      <c r="FT270" s="361"/>
      <c r="FU270" s="361"/>
      <c r="FV270" s="361"/>
      <c r="FW270" s="361"/>
      <c r="FX270" s="361"/>
      <c r="FY270" s="361"/>
      <c r="FZ270" s="361"/>
      <c r="GA270" s="361"/>
      <c r="GB270" s="361"/>
      <c r="GC270" s="361"/>
      <c r="GD270" s="361"/>
      <c r="GE270" s="361"/>
      <c r="GF270" s="361"/>
      <c r="GG270" s="361"/>
      <c r="GH270" s="361"/>
      <c r="GI270" s="361"/>
      <c r="GJ270" s="361"/>
      <c r="GK270" s="361"/>
      <c r="GL270" s="361"/>
      <c r="GM270" s="361"/>
      <c r="GN270" s="361"/>
      <c r="GO270" s="361"/>
      <c r="GP270" s="361"/>
      <c r="GQ270" s="361"/>
      <c r="GR270" s="361"/>
      <c r="GS270" s="361"/>
      <c r="GT270" s="361"/>
    </row>
    <row r="271" spans="1:202" x14ac:dyDescent="0.2">
      <c r="D271" s="348"/>
      <c r="E271" s="360"/>
      <c r="F271" s="348"/>
      <c r="EV271" s="361"/>
      <c r="EW271" s="361"/>
      <c r="EX271" s="361"/>
      <c r="EY271" s="361"/>
      <c r="EZ271" s="361"/>
      <c r="FA271" s="361"/>
      <c r="FB271" s="361"/>
      <c r="FC271" s="361"/>
      <c r="FD271" s="361"/>
      <c r="FE271" s="361"/>
      <c r="FF271" s="361"/>
      <c r="FG271" s="361"/>
      <c r="FH271" s="361"/>
      <c r="FI271" s="361"/>
      <c r="FJ271" s="361"/>
      <c r="FK271" s="361"/>
      <c r="FL271" s="361"/>
      <c r="FM271" s="361"/>
      <c r="FN271" s="361"/>
      <c r="FO271" s="361"/>
      <c r="FP271" s="361"/>
      <c r="FQ271" s="361"/>
      <c r="FR271" s="361"/>
      <c r="FS271" s="361"/>
      <c r="FT271" s="361"/>
      <c r="FU271" s="361"/>
      <c r="FV271" s="361"/>
      <c r="FW271" s="361"/>
      <c r="FX271" s="361"/>
      <c r="FY271" s="361"/>
      <c r="FZ271" s="361"/>
      <c r="GA271" s="361"/>
      <c r="GB271" s="361"/>
      <c r="GC271" s="361"/>
      <c r="GD271" s="361"/>
      <c r="GE271" s="361"/>
      <c r="GF271" s="361"/>
      <c r="GG271" s="361"/>
      <c r="GH271" s="361"/>
      <c r="GI271" s="361"/>
      <c r="GJ271" s="361"/>
      <c r="GK271" s="361"/>
      <c r="GL271" s="361"/>
      <c r="GM271" s="361"/>
      <c r="GN271" s="361"/>
      <c r="GO271" s="361"/>
      <c r="GP271" s="361"/>
      <c r="GQ271" s="361"/>
      <c r="GR271" s="361"/>
      <c r="GS271" s="361"/>
      <c r="GT271" s="361"/>
    </row>
    <row r="272" spans="1:202" x14ac:dyDescent="0.2">
      <c r="D272" s="348">
        <f>$D267+1</f>
        <v>57</v>
      </c>
      <c r="E272" s="349" t="s">
        <v>180</v>
      </c>
      <c r="EV272" s="361"/>
      <c r="EW272" s="361"/>
      <c r="EX272" s="361"/>
      <c r="EY272" s="361"/>
      <c r="EZ272" s="361"/>
      <c r="FA272" s="361"/>
      <c r="FB272" s="361"/>
      <c r="FC272" s="361"/>
      <c r="FD272" s="361"/>
      <c r="FE272" s="361"/>
      <c r="FF272" s="361"/>
      <c r="FG272" s="361"/>
      <c r="FH272" s="361"/>
      <c r="FI272" s="361"/>
      <c r="FJ272" s="361"/>
      <c r="FK272" s="361"/>
      <c r="FL272" s="361"/>
      <c r="FM272" s="361"/>
      <c r="FN272" s="361"/>
      <c r="FO272" s="361"/>
      <c r="FP272" s="361"/>
      <c r="FQ272" s="361"/>
      <c r="FR272" s="361"/>
      <c r="FS272" s="361"/>
      <c r="FT272" s="361"/>
      <c r="FU272" s="361"/>
      <c r="FV272" s="361"/>
      <c r="FW272" s="361"/>
      <c r="FX272" s="361"/>
      <c r="FY272" s="361"/>
      <c r="FZ272" s="361"/>
      <c r="GA272" s="361"/>
      <c r="GB272" s="361"/>
      <c r="GC272" s="361"/>
      <c r="GD272" s="361"/>
      <c r="GE272" s="361"/>
      <c r="GF272" s="361"/>
      <c r="GG272" s="361"/>
      <c r="GH272" s="361"/>
      <c r="GI272" s="361"/>
      <c r="GJ272" s="361"/>
      <c r="GK272" s="361"/>
      <c r="GL272" s="361"/>
      <c r="GM272" s="361"/>
      <c r="GN272" s="361"/>
      <c r="GO272" s="361"/>
      <c r="GP272" s="361"/>
      <c r="GQ272" s="361"/>
      <c r="GR272" s="361"/>
      <c r="GS272" s="361"/>
      <c r="GT272" s="361"/>
    </row>
    <row r="273" spans="4:205" x14ac:dyDescent="0.2">
      <c r="D273" s="348"/>
      <c r="E273" s="350" t="s">
        <v>130</v>
      </c>
      <c r="F273" s="351">
        <v>1</v>
      </c>
      <c r="G273" s="352">
        <v>2</v>
      </c>
      <c r="H273" s="352">
        <v>3</v>
      </c>
      <c r="I273" s="352">
        <v>4</v>
      </c>
      <c r="J273" s="353">
        <v>5</v>
      </c>
      <c r="K273" s="351">
        <v>6</v>
      </c>
      <c r="L273" s="352">
        <v>7</v>
      </c>
      <c r="M273" s="352">
        <v>8</v>
      </c>
      <c r="N273" s="352">
        <v>9</v>
      </c>
      <c r="O273" s="353">
        <v>10</v>
      </c>
      <c r="P273" s="351">
        <v>11</v>
      </c>
      <c r="Q273" s="352">
        <v>12</v>
      </c>
      <c r="R273" s="352">
        <v>13</v>
      </c>
      <c r="S273" s="352">
        <v>14</v>
      </c>
      <c r="T273" s="353">
        <v>15</v>
      </c>
      <c r="U273" s="351">
        <v>16</v>
      </c>
      <c r="V273" s="352">
        <v>17</v>
      </c>
      <c r="W273" s="352">
        <v>18</v>
      </c>
      <c r="X273" s="352">
        <v>19</v>
      </c>
      <c r="Y273" s="353">
        <v>20</v>
      </c>
      <c r="Z273" s="351">
        <v>21</v>
      </c>
      <c r="AA273" s="352">
        <v>22</v>
      </c>
      <c r="AB273" s="352">
        <v>23</v>
      </c>
      <c r="AC273" s="353">
        <v>24</v>
      </c>
      <c r="AE273" s="351">
        <v>25</v>
      </c>
      <c r="AF273" s="352">
        <v>26</v>
      </c>
      <c r="AG273" s="352">
        <v>27</v>
      </c>
      <c r="AH273" s="353">
        <v>28</v>
      </c>
      <c r="AJ273" s="351">
        <f t="shared" ref="AJ273:AS275" si="36">F133+28</f>
        <v>29</v>
      </c>
      <c r="AK273" s="352">
        <f t="shared" si="36"/>
        <v>30</v>
      </c>
      <c r="AL273" s="352">
        <f t="shared" si="36"/>
        <v>31</v>
      </c>
      <c r="AM273" s="352">
        <f t="shared" si="36"/>
        <v>32</v>
      </c>
      <c r="AN273" s="353">
        <f t="shared" si="36"/>
        <v>33</v>
      </c>
      <c r="AO273" s="351">
        <f t="shared" si="36"/>
        <v>34</v>
      </c>
      <c r="AP273" s="352">
        <f t="shared" si="36"/>
        <v>35</v>
      </c>
      <c r="AQ273" s="352">
        <f t="shared" si="36"/>
        <v>36</v>
      </c>
      <c r="AR273" s="352">
        <f t="shared" si="36"/>
        <v>37</v>
      </c>
      <c r="AS273" s="353">
        <f t="shared" si="36"/>
        <v>38</v>
      </c>
      <c r="AT273" s="351">
        <f t="shared" ref="AT273:BC275" si="37">P133+28</f>
        <v>39</v>
      </c>
      <c r="AU273" s="352">
        <f t="shared" si="37"/>
        <v>40</v>
      </c>
      <c r="AV273" s="352">
        <f t="shared" si="37"/>
        <v>41</v>
      </c>
      <c r="AW273" s="352">
        <f t="shared" si="37"/>
        <v>42</v>
      </c>
      <c r="AX273" s="353">
        <f t="shared" si="37"/>
        <v>43</v>
      </c>
      <c r="AY273" s="351">
        <f t="shared" si="37"/>
        <v>44</v>
      </c>
      <c r="AZ273" s="352">
        <f t="shared" si="37"/>
        <v>45</v>
      </c>
      <c r="BA273" s="352">
        <f t="shared" si="37"/>
        <v>46</v>
      </c>
      <c r="BB273" s="352">
        <f t="shared" si="37"/>
        <v>47</v>
      </c>
      <c r="BC273" s="353">
        <f t="shared" si="37"/>
        <v>48</v>
      </c>
      <c r="BD273" s="351">
        <f t="shared" ref="BD273:BL275" si="38">Z133+28</f>
        <v>49</v>
      </c>
      <c r="BE273" s="352">
        <f t="shared" si="38"/>
        <v>50</v>
      </c>
      <c r="BF273" s="352">
        <f t="shared" si="38"/>
        <v>51</v>
      </c>
      <c r="BG273" s="352">
        <f t="shared" si="38"/>
        <v>52</v>
      </c>
      <c r="BH273" s="353">
        <f t="shared" si="38"/>
        <v>53</v>
      </c>
      <c r="BI273" s="351">
        <f t="shared" si="38"/>
        <v>54</v>
      </c>
      <c r="BJ273" s="352">
        <f t="shared" si="38"/>
        <v>55</v>
      </c>
      <c r="BK273" s="352">
        <f t="shared" si="38"/>
        <v>56</v>
      </c>
      <c r="BL273" s="353">
        <f t="shared" si="38"/>
        <v>57</v>
      </c>
      <c r="EV273" s="361"/>
      <c r="EW273" s="361"/>
      <c r="EX273" s="361"/>
      <c r="EY273" s="361"/>
      <c r="EZ273" s="361"/>
      <c r="FA273" s="361"/>
      <c r="FB273" s="361"/>
      <c r="FC273" s="361"/>
      <c r="FD273" s="361"/>
      <c r="FE273" s="361"/>
      <c r="FF273" s="361"/>
      <c r="FG273" s="361"/>
      <c r="FH273" s="361"/>
      <c r="FI273" s="361"/>
      <c r="FJ273" s="361"/>
      <c r="FK273" s="361"/>
      <c r="FL273" s="361"/>
      <c r="FM273" s="361"/>
      <c r="FN273" s="361"/>
      <c r="FO273" s="361"/>
      <c r="FP273" s="361"/>
      <c r="FQ273" s="361"/>
      <c r="FR273" s="361"/>
      <c r="FS273" s="361"/>
      <c r="FT273" s="361"/>
      <c r="FU273" s="361"/>
      <c r="FV273" s="361"/>
      <c r="FW273" s="361"/>
      <c r="FX273" s="361"/>
      <c r="FY273" s="361"/>
      <c r="FZ273" s="361"/>
      <c r="GA273" s="361"/>
      <c r="GB273" s="361"/>
      <c r="GC273" s="361"/>
      <c r="GD273" s="361"/>
      <c r="GE273" s="361"/>
      <c r="GF273" s="361"/>
      <c r="GG273" s="361"/>
      <c r="GH273" s="361"/>
      <c r="GI273" s="361"/>
      <c r="GJ273" s="361"/>
      <c r="GK273" s="361"/>
      <c r="GL273" s="361"/>
      <c r="GM273" s="361"/>
      <c r="GN273" s="361"/>
      <c r="GO273" s="361"/>
      <c r="GP273" s="361"/>
      <c r="GQ273" s="361"/>
      <c r="GR273" s="361"/>
      <c r="GS273" s="361"/>
      <c r="GT273" s="361"/>
    </row>
    <row r="274" spans="4:205" x14ac:dyDescent="0.2">
      <c r="D274" s="348"/>
      <c r="E274" s="350" t="s">
        <v>157</v>
      </c>
      <c r="F274" s="354">
        <v>2</v>
      </c>
      <c r="G274" s="355">
        <v>21</v>
      </c>
      <c r="H274" s="355">
        <v>20</v>
      </c>
      <c r="I274" s="355">
        <v>27</v>
      </c>
      <c r="J274" s="356">
        <v>9</v>
      </c>
      <c r="K274" s="354">
        <v>15</v>
      </c>
      <c r="L274" s="355">
        <v>25</v>
      </c>
      <c r="M274" s="355">
        <v>16</v>
      </c>
      <c r="N274" s="355">
        <v>3</v>
      </c>
      <c r="O274" s="356">
        <v>24</v>
      </c>
      <c r="P274" s="354">
        <v>8</v>
      </c>
      <c r="Q274" s="355">
        <v>11</v>
      </c>
      <c r="R274" s="355">
        <v>22</v>
      </c>
      <c r="S274" s="355">
        <v>5</v>
      </c>
      <c r="T274" s="356">
        <v>28</v>
      </c>
      <c r="U274" s="354">
        <v>17</v>
      </c>
      <c r="V274" s="355">
        <v>10</v>
      </c>
      <c r="W274" s="355">
        <v>26</v>
      </c>
      <c r="X274" s="355">
        <v>23</v>
      </c>
      <c r="Y274" s="356">
        <v>14</v>
      </c>
      <c r="Z274" s="354">
        <v>19</v>
      </c>
      <c r="AA274" s="355">
        <v>1</v>
      </c>
      <c r="AB274" s="355">
        <v>7</v>
      </c>
      <c r="AC274" s="356">
        <v>13</v>
      </c>
      <c r="AE274" s="354">
        <v>4</v>
      </c>
      <c r="AF274" s="355">
        <v>6</v>
      </c>
      <c r="AG274" s="355">
        <v>12</v>
      </c>
      <c r="AH274" s="356">
        <v>18</v>
      </c>
      <c r="AJ274" s="354">
        <f t="shared" si="36"/>
        <v>38</v>
      </c>
      <c r="AK274" s="355">
        <f t="shared" si="36"/>
        <v>54</v>
      </c>
      <c r="AL274" s="355">
        <f t="shared" si="36"/>
        <v>50</v>
      </c>
      <c r="AM274" s="355">
        <f t="shared" si="36"/>
        <v>46</v>
      </c>
      <c r="AN274" s="356">
        <f t="shared" si="36"/>
        <v>42</v>
      </c>
      <c r="AO274" s="354">
        <f t="shared" si="36"/>
        <v>37</v>
      </c>
      <c r="AP274" s="355">
        <f t="shared" si="36"/>
        <v>51</v>
      </c>
      <c r="AQ274" s="355">
        <f t="shared" si="36"/>
        <v>55</v>
      </c>
      <c r="AR274" s="355">
        <f t="shared" si="36"/>
        <v>29</v>
      </c>
      <c r="AS274" s="356">
        <f t="shared" si="36"/>
        <v>47</v>
      </c>
      <c r="AT274" s="354">
        <f t="shared" si="37"/>
        <v>43</v>
      </c>
      <c r="AU274" s="355">
        <f t="shared" si="37"/>
        <v>34</v>
      </c>
      <c r="AV274" s="355">
        <f t="shared" si="37"/>
        <v>52</v>
      </c>
      <c r="AW274" s="355">
        <f t="shared" si="37"/>
        <v>56</v>
      </c>
      <c r="AX274" s="356">
        <f t="shared" si="37"/>
        <v>30</v>
      </c>
      <c r="AY274" s="354">
        <f t="shared" si="37"/>
        <v>48</v>
      </c>
      <c r="AZ274" s="355">
        <f t="shared" si="37"/>
        <v>39</v>
      </c>
      <c r="BA274" s="355">
        <f t="shared" si="37"/>
        <v>35</v>
      </c>
      <c r="BB274" s="355">
        <f t="shared" si="37"/>
        <v>31</v>
      </c>
      <c r="BC274" s="356">
        <f t="shared" si="37"/>
        <v>57</v>
      </c>
      <c r="BD274" s="354">
        <f t="shared" si="38"/>
        <v>53</v>
      </c>
      <c r="BE274" s="355">
        <f t="shared" si="38"/>
        <v>44</v>
      </c>
      <c r="BF274" s="355">
        <f t="shared" si="38"/>
        <v>40</v>
      </c>
      <c r="BG274" s="355">
        <f t="shared" si="38"/>
        <v>36</v>
      </c>
      <c r="BH274" s="356">
        <f t="shared" si="38"/>
        <v>32</v>
      </c>
      <c r="BI274" s="354">
        <f t="shared" si="38"/>
        <v>33</v>
      </c>
      <c r="BJ274" s="355">
        <f t="shared" si="38"/>
        <v>49</v>
      </c>
      <c r="BK274" s="355">
        <f t="shared" si="38"/>
        <v>45</v>
      </c>
      <c r="BL274" s="356">
        <f t="shared" si="38"/>
        <v>41</v>
      </c>
      <c r="EV274" s="361"/>
      <c r="EW274" s="361"/>
      <c r="EX274" s="361"/>
      <c r="EY274" s="361"/>
      <c r="EZ274" s="361"/>
      <c r="FA274" s="361"/>
      <c r="FB274" s="361"/>
      <c r="FC274" s="361"/>
      <c r="FD274" s="361"/>
      <c r="FE274" s="361"/>
      <c r="FF274" s="361"/>
      <c r="FG274" s="361"/>
      <c r="FH274" s="361"/>
      <c r="FI274" s="361"/>
      <c r="FJ274" s="361"/>
      <c r="FK274" s="361"/>
      <c r="FL274" s="361"/>
      <c r="FM274" s="361"/>
      <c r="FN274" s="361"/>
      <c r="FO274" s="361"/>
      <c r="FP274" s="361"/>
      <c r="FQ274" s="361"/>
      <c r="FR274" s="361"/>
      <c r="FS274" s="361"/>
      <c r="FT274" s="361"/>
      <c r="FU274" s="361"/>
      <c r="FV274" s="361"/>
      <c r="FW274" s="361"/>
      <c r="FX274" s="361"/>
      <c r="FY274" s="361"/>
      <c r="FZ274" s="361"/>
      <c r="GA274" s="361"/>
      <c r="GB274" s="361"/>
      <c r="GC274" s="361"/>
      <c r="GD274" s="361"/>
      <c r="GE274" s="361"/>
      <c r="GF274" s="361"/>
      <c r="GG274" s="361"/>
      <c r="GH274" s="361"/>
      <c r="GI274" s="361"/>
      <c r="GJ274" s="361"/>
      <c r="GK274" s="361"/>
      <c r="GL274" s="361"/>
      <c r="GM274" s="361"/>
      <c r="GN274" s="361"/>
      <c r="GO274" s="361"/>
      <c r="GP274" s="361"/>
      <c r="GQ274" s="361"/>
      <c r="GR274" s="361"/>
      <c r="GS274" s="361"/>
      <c r="GT274" s="361"/>
    </row>
    <row r="275" spans="4:205" x14ac:dyDescent="0.2">
      <c r="D275" s="348"/>
      <c r="E275" s="350" t="s">
        <v>159</v>
      </c>
      <c r="F275" s="357">
        <v>12</v>
      </c>
      <c r="G275" s="358">
        <v>20</v>
      </c>
      <c r="H275" s="358">
        <v>1</v>
      </c>
      <c r="I275" s="358">
        <v>22</v>
      </c>
      <c r="J275" s="359">
        <v>25</v>
      </c>
      <c r="K275" s="357">
        <v>5</v>
      </c>
      <c r="L275" s="358">
        <v>19</v>
      </c>
      <c r="M275" s="358">
        <v>6</v>
      </c>
      <c r="N275" s="358">
        <v>21</v>
      </c>
      <c r="O275" s="359">
        <v>26</v>
      </c>
      <c r="P275" s="357">
        <v>27</v>
      </c>
      <c r="Q275" s="358">
        <v>4</v>
      </c>
      <c r="R275" s="358">
        <v>24</v>
      </c>
      <c r="S275" s="358">
        <v>10</v>
      </c>
      <c r="T275" s="359">
        <v>13</v>
      </c>
      <c r="U275" s="357">
        <v>23</v>
      </c>
      <c r="V275" s="358">
        <v>18</v>
      </c>
      <c r="W275" s="358">
        <v>28</v>
      </c>
      <c r="X275" s="358">
        <v>15</v>
      </c>
      <c r="Y275" s="359">
        <v>7</v>
      </c>
      <c r="Z275" s="357">
        <v>9</v>
      </c>
      <c r="AA275" s="358">
        <v>3</v>
      </c>
      <c r="AB275" s="358">
        <v>17</v>
      </c>
      <c r="AC275" s="359">
        <v>11</v>
      </c>
      <c r="AE275" s="357">
        <v>14</v>
      </c>
      <c r="AF275" s="358">
        <v>16</v>
      </c>
      <c r="AG275" s="358">
        <v>2</v>
      </c>
      <c r="AH275" s="359">
        <v>8</v>
      </c>
      <c r="AJ275" s="357">
        <f t="shared" si="36"/>
        <v>56</v>
      </c>
      <c r="AK275" s="358">
        <f t="shared" si="36"/>
        <v>33</v>
      </c>
      <c r="AL275" s="358">
        <f t="shared" si="36"/>
        <v>47</v>
      </c>
      <c r="AM275" s="358">
        <f t="shared" si="36"/>
        <v>53</v>
      </c>
      <c r="AN275" s="359">
        <f t="shared" si="36"/>
        <v>35</v>
      </c>
      <c r="AO275" s="357">
        <f t="shared" si="36"/>
        <v>31</v>
      </c>
      <c r="AP275" s="358">
        <f t="shared" si="36"/>
        <v>38</v>
      </c>
      <c r="AQ275" s="358">
        <f t="shared" si="36"/>
        <v>43</v>
      </c>
      <c r="AR275" s="358">
        <f t="shared" si="36"/>
        <v>44</v>
      </c>
      <c r="AS275" s="359">
        <f t="shared" si="36"/>
        <v>49</v>
      </c>
      <c r="AT275" s="357">
        <f t="shared" si="37"/>
        <v>52</v>
      </c>
      <c r="AU275" s="358">
        <f t="shared" si="37"/>
        <v>29</v>
      </c>
      <c r="AV275" s="358">
        <f t="shared" si="37"/>
        <v>54</v>
      </c>
      <c r="AW275" s="358">
        <f t="shared" si="37"/>
        <v>45</v>
      </c>
      <c r="AX275" s="359">
        <f t="shared" si="37"/>
        <v>39</v>
      </c>
      <c r="AY275" s="357">
        <f t="shared" si="37"/>
        <v>55</v>
      </c>
      <c r="AZ275" s="358">
        <f t="shared" si="37"/>
        <v>36</v>
      </c>
      <c r="BA275" s="358">
        <f t="shared" si="37"/>
        <v>30</v>
      </c>
      <c r="BB275" s="358">
        <f t="shared" si="37"/>
        <v>50</v>
      </c>
      <c r="BC275" s="359">
        <f t="shared" si="37"/>
        <v>41</v>
      </c>
      <c r="BD275" s="357">
        <f t="shared" si="38"/>
        <v>57</v>
      </c>
      <c r="BE275" s="358">
        <f t="shared" si="38"/>
        <v>46</v>
      </c>
      <c r="BF275" s="358">
        <f t="shared" si="38"/>
        <v>34</v>
      </c>
      <c r="BG275" s="358">
        <f t="shared" si="38"/>
        <v>51</v>
      </c>
      <c r="BH275" s="359">
        <f t="shared" si="38"/>
        <v>40</v>
      </c>
      <c r="BI275" s="357">
        <f t="shared" si="38"/>
        <v>42</v>
      </c>
      <c r="BJ275" s="358">
        <f t="shared" si="38"/>
        <v>32</v>
      </c>
      <c r="BK275" s="358">
        <f t="shared" si="38"/>
        <v>37</v>
      </c>
      <c r="BL275" s="359">
        <f t="shared" si="38"/>
        <v>48</v>
      </c>
      <c r="EV275" s="361"/>
      <c r="EW275" s="361"/>
      <c r="EX275" s="361"/>
      <c r="EY275" s="361"/>
      <c r="EZ275" s="361"/>
      <c r="FA275" s="361"/>
      <c r="FB275" s="361"/>
      <c r="FC275" s="361"/>
      <c r="FD275" s="361"/>
      <c r="FE275" s="361"/>
      <c r="FF275" s="361"/>
      <c r="FG275" s="361"/>
      <c r="FH275" s="361"/>
      <c r="FI275" s="361"/>
      <c r="FJ275" s="361"/>
      <c r="FK275" s="361"/>
      <c r="FL275" s="361"/>
      <c r="FM275" s="361"/>
      <c r="FN275" s="361"/>
      <c r="FO275" s="361"/>
      <c r="FP275" s="361"/>
      <c r="FQ275" s="361"/>
      <c r="FR275" s="361"/>
      <c r="FS275" s="361"/>
      <c r="FT275" s="361"/>
      <c r="FU275" s="361"/>
      <c r="FV275" s="361"/>
      <c r="FW275" s="361"/>
      <c r="FX275" s="361"/>
      <c r="FY275" s="361"/>
      <c r="FZ275" s="361"/>
      <c r="GA275" s="361"/>
      <c r="GB275" s="361"/>
      <c r="GC275" s="361"/>
      <c r="GD275" s="361"/>
      <c r="GE275" s="361"/>
      <c r="GF275" s="361"/>
      <c r="GG275" s="361"/>
      <c r="GH275" s="361"/>
      <c r="GI275" s="361"/>
      <c r="GJ275" s="361"/>
      <c r="GK275" s="361"/>
      <c r="GL275" s="361"/>
      <c r="GM275" s="361"/>
      <c r="GN275" s="361"/>
      <c r="GO275" s="361"/>
      <c r="GP275" s="361"/>
      <c r="GQ275" s="361"/>
      <c r="GR275" s="361"/>
      <c r="GS275" s="361"/>
      <c r="GT275" s="361"/>
    </row>
    <row r="276" spans="4:205" x14ac:dyDescent="0.2">
      <c r="D276" s="348"/>
      <c r="E276" s="360"/>
      <c r="F276" s="348"/>
      <c r="DL276" s="361"/>
      <c r="DM276" s="361"/>
      <c r="DN276" s="361"/>
      <c r="DO276" s="361"/>
      <c r="DP276" s="361"/>
      <c r="DQ276" s="361"/>
      <c r="DR276" s="361"/>
      <c r="DS276" s="361"/>
      <c r="DT276" s="361"/>
      <c r="DU276" s="361"/>
      <c r="DV276" s="361"/>
      <c r="DW276" s="361"/>
      <c r="DX276" s="361"/>
      <c r="DY276" s="361"/>
      <c r="DZ276" s="361"/>
      <c r="EA276" s="361"/>
      <c r="EB276" s="361"/>
      <c r="EC276" s="361"/>
      <c r="ED276" s="361"/>
      <c r="EE276" s="361"/>
      <c r="EF276" s="361"/>
      <c r="EG276" s="361"/>
      <c r="EH276" s="361"/>
      <c r="EI276" s="361"/>
      <c r="EJ276" s="361"/>
      <c r="EK276" s="361"/>
      <c r="EL276" s="361"/>
      <c r="EM276" s="361"/>
      <c r="EN276" s="361"/>
      <c r="EO276" s="361"/>
      <c r="EP276" s="361"/>
      <c r="EQ276" s="361"/>
      <c r="ER276" s="361"/>
      <c r="ES276" s="361"/>
      <c r="ET276" s="361"/>
      <c r="EU276" s="361"/>
      <c r="EV276" s="361"/>
      <c r="EW276" s="361"/>
      <c r="EX276" s="361"/>
      <c r="EY276" s="361"/>
      <c r="EZ276" s="361"/>
      <c r="FA276" s="361"/>
      <c r="FB276" s="361"/>
      <c r="FC276" s="361"/>
      <c r="FD276" s="361"/>
      <c r="FE276" s="361"/>
      <c r="FF276" s="361"/>
      <c r="FG276" s="361"/>
      <c r="FH276" s="361"/>
      <c r="FI276" s="361"/>
      <c r="FJ276" s="361"/>
      <c r="FK276" s="361"/>
      <c r="FL276" s="361"/>
      <c r="FM276" s="361"/>
      <c r="FN276" s="361"/>
      <c r="FO276" s="361"/>
      <c r="FP276" s="361"/>
      <c r="FQ276" s="361"/>
      <c r="FR276" s="361"/>
      <c r="FS276" s="361"/>
      <c r="FT276" s="361"/>
      <c r="FU276" s="361"/>
      <c r="FV276" s="361"/>
      <c r="FW276" s="361"/>
      <c r="FX276" s="361"/>
      <c r="FY276" s="361"/>
      <c r="FZ276" s="361"/>
      <c r="GA276" s="361"/>
      <c r="GB276" s="361"/>
      <c r="GC276" s="361"/>
      <c r="GD276" s="361"/>
      <c r="GE276" s="361"/>
      <c r="GF276" s="361"/>
      <c r="GG276" s="361"/>
      <c r="GH276" s="361"/>
      <c r="GI276" s="361"/>
      <c r="GJ276" s="361"/>
      <c r="GK276" s="361"/>
      <c r="GL276" s="361"/>
      <c r="GM276" s="361"/>
      <c r="GN276" s="361"/>
      <c r="GO276" s="361"/>
      <c r="GP276" s="361"/>
      <c r="GQ276" s="361"/>
      <c r="GR276" s="361"/>
      <c r="GS276" s="361"/>
      <c r="GT276" s="361"/>
    </row>
    <row r="277" spans="4:205" x14ac:dyDescent="0.2">
      <c r="D277" s="348">
        <f>$D272+1</f>
        <v>58</v>
      </c>
      <c r="E277" s="349" t="s">
        <v>180</v>
      </c>
      <c r="DL277" s="361"/>
      <c r="DM277" s="361"/>
      <c r="DN277" s="361"/>
      <c r="DO277" s="361"/>
      <c r="DP277" s="361"/>
      <c r="DQ277" s="361"/>
      <c r="DR277" s="361"/>
      <c r="DS277" s="361"/>
      <c r="DT277" s="361"/>
      <c r="DU277" s="361"/>
      <c r="DV277" s="361"/>
      <c r="DW277" s="361"/>
      <c r="DX277" s="361"/>
      <c r="DY277" s="361"/>
      <c r="DZ277" s="361"/>
      <c r="EA277" s="361"/>
      <c r="EB277" s="361"/>
      <c r="EC277" s="361"/>
      <c r="ED277" s="361"/>
      <c r="EE277" s="361"/>
      <c r="EF277" s="361"/>
      <c r="EG277" s="361"/>
      <c r="EH277" s="361"/>
      <c r="EI277" s="361"/>
      <c r="EJ277" s="361"/>
      <c r="EK277" s="361"/>
      <c r="EL277" s="361"/>
      <c r="EM277" s="361"/>
      <c r="EN277" s="361"/>
      <c r="EO277" s="361"/>
      <c r="EP277" s="361"/>
      <c r="EQ277" s="361"/>
      <c r="ER277" s="361"/>
      <c r="ES277" s="361"/>
      <c r="ET277" s="361"/>
      <c r="EU277" s="361"/>
      <c r="EV277" s="361"/>
      <c r="EW277" s="361"/>
      <c r="EX277" s="361"/>
      <c r="EY277" s="361"/>
      <c r="EZ277" s="361"/>
      <c r="FA277" s="361"/>
      <c r="FB277" s="361"/>
      <c r="FC277" s="361"/>
      <c r="FD277" s="361"/>
      <c r="FE277" s="361"/>
      <c r="FF277" s="361"/>
      <c r="FG277" s="361"/>
      <c r="FH277" s="361"/>
      <c r="FI277" s="361"/>
      <c r="FJ277" s="361"/>
      <c r="FK277" s="361"/>
      <c r="FL277" s="361"/>
      <c r="FM277" s="361"/>
      <c r="FN277" s="361"/>
      <c r="FO277" s="361"/>
      <c r="FP277" s="361"/>
      <c r="FQ277" s="361"/>
      <c r="FR277" s="361"/>
      <c r="FS277" s="361"/>
      <c r="FT277" s="361"/>
      <c r="FU277" s="361"/>
      <c r="FV277" s="361"/>
      <c r="FW277" s="361"/>
      <c r="FX277" s="361"/>
      <c r="FY277" s="361"/>
      <c r="FZ277" s="361"/>
      <c r="GA277" s="361"/>
      <c r="GB277" s="361"/>
      <c r="GC277" s="361"/>
      <c r="GD277" s="361"/>
      <c r="GE277" s="361"/>
      <c r="GF277" s="361"/>
      <c r="GG277" s="361"/>
      <c r="GH277" s="361"/>
      <c r="GI277" s="361"/>
      <c r="GJ277" s="361"/>
      <c r="GK277" s="361"/>
      <c r="GL277" s="361"/>
      <c r="GM277" s="361"/>
      <c r="GN277" s="361"/>
      <c r="GO277" s="361"/>
      <c r="GP277" s="361"/>
      <c r="GQ277" s="361"/>
      <c r="GR277" s="361"/>
      <c r="GS277" s="361"/>
      <c r="GT277" s="361"/>
    </row>
    <row r="278" spans="4:205" x14ac:dyDescent="0.2">
      <c r="D278" s="348"/>
      <c r="E278" s="350" t="s">
        <v>130</v>
      </c>
      <c r="F278" s="351">
        <v>1</v>
      </c>
      <c r="G278" s="352">
        <v>2</v>
      </c>
      <c r="H278" s="352">
        <v>3</v>
      </c>
      <c r="I278" s="352">
        <v>4</v>
      </c>
      <c r="J278" s="353">
        <v>5</v>
      </c>
      <c r="K278" s="351">
        <v>6</v>
      </c>
      <c r="L278" s="352">
        <v>7</v>
      </c>
      <c r="M278" s="352">
        <v>8</v>
      </c>
      <c r="N278" s="352">
        <v>9</v>
      </c>
      <c r="O278" s="353">
        <v>10</v>
      </c>
      <c r="P278" s="351">
        <v>11</v>
      </c>
      <c r="Q278" s="352">
        <v>12</v>
      </c>
      <c r="R278" s="352">
        <v>13</v>
      </c>
      <c r="S278" s="352">
        <v>14</v>
      </c>
      <c r="T278" s="353">
        <v>15</v>
      </c>
      <c r="U278" s="351">
        <v>16</v>
      </c>
      <c r="V278" s="352">
        <v>17</v>
      </c>
      <c r="W278" s="352">
        <v>18</v>
      </c>
      <c r="X278" s="352">
        <v>19</v>
      </c>
      <c r="Y278" s="353">
        <v>20</v>
      </c>
      <c r="Z278" s="351">
        <v>21</v>
      </c>
      <c r="AA278" s="352">
        <v>22</v>
      </c>
      <c r="AB278" s="352">
        <v>23</v>
      </c>
      <c r="AC278" s="352">
        <v>24</v>
      </c>
      <c r="AD278" s="353">
        <v>25</v>
      </c>
      <c r="AE278" s="351">
        <v>26</v>
      </c>
      <c r="AF278" s="352">
        <v>27</v>
      </c>
      <c r="AG278" s="352">
        <v>28</v>
      </c>
      <c r="AH278" s="353">
        <v>29</v>
      </c>
      <c r="AJ278" s="351">
        <f t="shared" ref="AJ278:AS280" si="39">F278+29</f>
        <v>30</v>
      </c>
      <c r="AK278" s="352">
        <f t="shared" si="39"/>
        <v>31</v>
      </c>
      <c r="AL278" s="352">
        <f t="shared" si="39"/>
        <v>32</v>
      </c>
      <c r="AM278" s="352">
        <f t="shared" si="39"/>
        <v>33</v>
      </c>
      <c r="AN278" s="353">
        <f t="shared" si="39"/>
        <v>34</v>
      </c>
      <c r="AO278" s="351">
        <f t="shared" si="39"/>
        <v>35</v>
      </c>
      <c r="AP278" s="352">
        <f t="shared" si="39"/>
        <v>36</v>
      </c>
      <c r="AQ278" s="352">
        <f t="shared" si="39"/>
        <v>37</v>
      </c>
      <c r="AR278" s="352">
        <f t="shared" si="39"/>
        <v>38</v>
      </c>
      <c r="AS278" s="353">
        <f t="shared" si="39"/>
        <v>39</v>
      </c>
      <c r="AT278" s="351">
        <f t="shared" ref="AT278:BC280" si="40">P278+29</f>
        <v>40</v>
      </c>
      <c r="AU278" s="352">
        <f t="shared" si="40"/>
        <v>41</v>
      </c>
      <c r="AV278" s="352">
        <f t="shared" si="40"/>
        <v>42</v>
      </c>
      <c r="AW278" s="352">
        <f t="shared" si="40"/>
        <v>43</v>
      </c>
      <c r="AX278" s="353">
        <f t="shared" si="40"/>
        <v>44</v>
      </c>
      <c r="AY278" s="351">
        <f t="shared" si="40"/>
        <v>45</v>
      </c>
      <c r="AZ278" s="352">
        <f t="shared" si="40"/>
        <v>46</v>
      </c>
      <c r="BA278" s="352">
        <f t="shared" si="40"/>
        <v>47</v>
      </c>
      <c r="BB278" s="352">
        <f t="shared" si="40"/>
        <v>48</v>
      </c>
      <c r="BC278" s="353">
        <f t="shared" si="40"/>
        <v>49</v>
      </c>
      <c r="BD278" s="351">
        <f t="shared" ref="BD278:BL280" si="41">Z278+29</f>
        <v>50</v>
      </c>
      <c r="BE278" s="352">
        <f t="shared" si="41"/>
        <v>51</v>
      </c>
      <c r="BF278" s="352">
        <f t="shared" si="41"/>
        <v>52</v>
      </c>
      <c r="BG278" s="352">
        <f t="shared" si="41"/>
        <v>53</v>
      </c>
      <c r="BH278" s="353">
        <f t="shared" si="41"/>
        <v>54</v>
      </c>
      <c r="BI278" s="351">
        <f t="shared" si="41"/>
        <v>55</v>
      </c>
      <c r="BJ278" s="352">
        <f t="shared" si="41"/>
        <v>56</v>
      </c>
      <c r="BK278" s="352">
        <f t="shared" si="41"/>
        <v>57</v>
      </c>
      <c r="BL278" s="353">
        <f t="shared" si="41"/>
        <v>58</v>
      </c>
      <c r="DL278" s="361"/>
      <c r="DM278" s="361"/>
      <c r="DN278" s="361"/>
      <c r="DO278" s="361"/>
      <c r="DP278" s="361"/>
      <c r="DQ278" s="361"/>
      <c r="DR278" s="361"/>
      <c r="DS278" s="361"/>
      <c r="DT278" s="361"/>
      <c r="DU278" s="361"/>
      <c r="DV278" s="361"/>
      <c r="DW278" s="361"/>
      <c r="DX278" s="361"/>
      <c r="DY278" s="361"/>
      <c r="DZ278" s="361"/>
      <c r="EA278" s="361"/>
      <c r="EB278" s="361"/>
      <c r="EC278" s="361"/>
      <c r="ED278" s="361"/>
      <c r="EE278" s="361"/>
      <c r="EF278" s="361"/>
      <c r="EG278" s="361"/>
      <c r="EH278" s="361"/>
      <c r="EI278" s="361"/>
      <c r="EJ278" s="361"/>
      <c r="EK278" s="361"/>
      <c r="EL278" s="361"/>
      <c r="EM278" s="361"/>
      <c r="EN278" s="361"/>
      <c r="EO278" s="361"/>
      <c r="EP278" s="361"/>
      <c r="EQ278" s="361"/>
      <c r="ER278" s="361"/>
      <c r="ES278" s="361"/>
      <c r="ET278" s="361"/>
      <c r="EU278" s="361"/>
      <c r="EV278" s="361"/>
      <c r="EW278" s="361"/>
      <c r="EX278" s="361"/>
      <c r="EY278" s="361"/>
      <c r="EZ278" s="361"/>
      <c r="FA278" s="361"/>
      <c r="FB278" s="361"/>
      <c r="FC278" s="361"/>
      <c r="FD278" s="361"/>
      <c r="FE278" s="361"/>
      <c r="FF278" s="361"/>
      <c r="FG278" s="361"/>
      <c r="FH278" s="361"/>
      <c r="FI278" s="361"/>
      <c r="FJ278" s="361"/>
      <c r="FK278" s="361"/>
      <c r="FL278" s="361"/>
      <c r="FM278" s="361"/>
      <c r="FN278" s="361"/>
      <c r="FO278" s="361"/>
      <c r="FP278" s="361"/>
      <c r="FQ278" s="361"/>
      <c r="FR278" s="361"/>
      <c r="FS278" s="361"/>
      <c r="FT278" s="361"/>
      <c r="FU278" s="361"/>
      <c r="FV278" s="361"/>
      <c r="FW278" s="361"/>
      <c r="FX278" s="361"/>
      <c r="FY278" s="361"/>
      <c r="FZ278" s="361"/>
      <c r="GA278" s="361"/>
      <c r="GB278" s="361"/>
      <c r="GC278" s="361"/>
      <c r="GD278" s="361"/>
      <c r="GE278" s="361"/>
      <c r="GF278" s="361"/>
      <c r="GG278" s="361"/>
      <c r="GH278" s="361"/>
      <c r="GI278" s="361"/>
      <c r="GJ278" s="361"/>
      <c r="GK278" s="361"/>
      <c r="GL278" s="361"/>
      <c r="GM278" s="361"/>
      <c r="GN278" s="361"/>
      <c r="GO278" s="361"/>
      <c r="GP278" s="361"/>
      <c r="GQ278" s="361"/>
      <c r="GR278" s="361"/>
      <c r="GS278" s="361"/>
      <c r="GT278" s="361"/>
    </row>
    <row r="279" spans="4:205" x14ac:dyDescent="0.2">
      <c r="D279" s="348"/>
      <c r="E279" s="350" t="s">
        <v>157</v>
      </c>
      <c r="F279" s="354">
        <v>10</v>
      </c>
      <c r="G279" s="355">
        <v>26</v>
      </c>
      <c r="H279" s="355">
        <v>22</v>
      </c>
      <c r="I279" s="355">
        <v>18</v>
      </c>
      <c r="J279" s="356">
        <v>14</v>
      </c>
      <c r="K279" s="354">
        <v>9</v>
      </c>
      <c r="L279" s="355">
        <v>23</v>
      </c>
      <c r="M279" s="355">
        <v>27</v>
      </c>
      <c r="N279" s="355">
        <v>1</v>
      </c>
      <c r="O279" s="356">
        <v>19</v>
      </c>
      <c r="P279" s="354">
        <v>15</v>
      </c>
      <c r="Q279" s="355">
        <v>6</v>
      </c>
      <c r="R279" s="355">
        <v>24</v>
      </c>
      <c r="S279" s="355">
        <v>28</v>
      </c>
      <c r="T279" s="356">
        <v>2</v>
      </c>
      <c r="U279" s="354">
        <v>20</v>
      </c>
      <c r="V279" s="355">
        <v>11</v>
      </c>
      <c r="W279" s="355">
        <v>7</v>
      </c>
      <c r="X279" s="355">
        <v>3</v>
      </c>
      <c r="Y279" s="356">
        <v>29</v>
      </c>
      <c r="Z279" s="354">
        <v>25</v>
      </c>
      <c r="AA279" s="355">
        <v>16</v>
      </c>
      <c r="AB279" s="355">
        <v>12</v>
      </c>
      <c r="AC279" s="355">
        <v>8</v>
      </c>
      <c r="AD279" s="356">
        <v>4</v>
      </c>
      <c r="AE279" s="354">
        <v>5</v>
      </c>
      <c r="AF279" s="355">
        <v>21</v>
      </c>
      <c r="AG279" s="355">
        <v>17</v>
      </c>
      <c r="AH279" s="356">
        <v>13</v>
      </c>
      <c r="AJ279" s="354">
        <f t="shared" si="39"/>
        <v>39</v>
      </c>
      <c r="AK279" s="355">
        <f t="shared" si="39"/>
        <v>55</v>
      </c>
      <c r="AL279" s="355">
        <f t="shared" si="39"/>
        <v>51</v>
      </c>
      <c r="AM279" s="355">
        <f t="shared" si="39"/>
        <v>47</v>
      </c>
      <c r="AN279" s="356">
        <f t="shared" si="39"/>
        <v>43</v>
      </c>
      <c r="AO279" s="354">
        <f t="shared" si="39"/>
        <v>38</v>
      </c>
      <c r="AP279" s="355">
        <f t="shared" si="39"/>
        <v>52</v>
      </c>
      <c r="AQ279" s="355">
        <f t="shared" si="39"/>
        <v>56</v>
      </c>
      <c r="AR279" s="355">
        <f t="shared" si="39"/>
        <v>30</v>
      </c>
      <c r="AS279" s="356">
        <f t="shared" si="39"/>
        <v>48</v>
      </c>
      <c r="AT279" s="354">
        <f t="shared" si="40"/>
        <v>44</v>
      </c>
      <c r="AU279" s="355">
        <f t="shared" si="40"/>
        <v>35</v>
      </c>
      <c r="AV279" s="355">
        <f t="shared" si="40"/>
        <v>53</v>
      </c>
      <c r="AW279" s="355">
        <f t="shared" si="40"/>
        <v>57</v>
      </c>
      <c r="AX279" s="356">
        <f t="shared" si="40"/>
        <v>31</v>
      </c>
      <c r="AY279" s="354">
        <f t="shared" si="40"/>
        <v>49</v>
      </c>
      <c r="AZ279" s="355">
        <f t="shared" si="40"/>
        <v>40</v>
      </c>
      <c r="BA279" s="355">
        <f t="shared" si="40"/>
        <v>36</v>
      </c>
      <c r="BB279" s="355">
        <f t="shared" si="40"/>
        <v>32</v>
      </c>
      <c r="BC279" s="356">
        <f t="shared" si="40"/>
        <v>58</v>
      </c>
      <c r="BD279" s="354">
        <f t="shared" si="41"/>
        <v>54</v>
      </c>
      <c r="BE279" s="355">
        <f t="shared" si="41"/>
        <v>45</v>
      </c>
      <c r="BF279" s="355">
        <f t="shared" si="41"/>
        <v>41</v>
      </c>
      <c r="BG279" s="355">
        <f t="shared" si="41"/>
        <v>37</v>
      </c>
      <c r="BH279" s="356">
        <f t="shared" si="41"/>
        <v>33</v>
      </c>
      <c r="BI279" s="354">
        <f t="shared" si="41"/>
        <v>34</v>
      </c>
      <c r="BJ279" s="355">
        <f t="shared" si="41"/>
        <v>50</v>
      </c>
      <c r="BK279" s="355">
        <f t="shared" si="41"/>
        <v>46</v>
      </c>
      <c r="BL279" s="356">
        <f t="shared" si="41"/>
        <v>42</v>
      </c>
      <c r="DL279" s="361"/>
      <c r="DM279" s="361"/>
      <c r="DN279" s="361"/>
      <c r="DO279" s="361"/>
      <c r="DP279" s="361"/>
      <c r="DQ279" s="361"/>
      <c r="DR279" s="361"/>
      <c r="DS279" s="361"/>
      <c r="DT279" s="361"/>
      <c r="DU279" s="361"/>
      <c r="DV279" s="361"/>
      <c r="DW279" s="361"/>
      <c r="DX279" s="361"/>
      <c r="DY279" s="361"/>
      <c r="DZ279" s="361"/>
      <c r="EA279" s="361"/>
      <c r="EB279" s="361"/>
      <c r="EC279" s="361"/>
      <c r="ED279" s="361"/>
      <c r="EE279" s="361"/>
      <c r="EF279" s="361"/>
      <c r="EG279" s="361"/>
      <c r="EH279" s="361"/>
      <c r="EI279" s="361"/>
      <c r="EJ279" s="361"/>
      <c r="EK279" s="361"/>
      <c r="EL279" s="361"/>
      <c r="EM279" s="361"/>
      <c r="EN279" s="361"/>
      <c r="EO279" s="361"/>
      <c r="EP279" s="361"/>
      <c r="EQ279" s="361"/>
      <c r="ER279" s="361"/>
      <c r="ES279" s="361"/>
      <c r="ET279" s="361"/>
      <c r="EU279" s="361"/>
      <c r="EV279" s="361"/>
      <c r="EW279" s="361"/>
      <c r="EX279" s="361"/>
      <c r="EY279" s="361"/>
      <c r="EZ279" s="361"/>
      <c r="FA279" s="361"/>
      <c r="FB279" s="361"/>
      <c r="FC279" s="361"/>
      <c r="FD279" s="361"/>
      <c r="FE279" s="361"/>
      <c r="FF279" s="361"/>
      <c r="FG279" s="361"/>
      <c r="FH279" s="361"/>
      <c r="FI279" s="361"/>
      <c r="FJ279" s="361"/>
      <c r="FK279" s="361"/>
      <c r="FL279" s="361"/>
      <c r="FM279" s="361"/>
      <c r="FN279" s="361"/>
      <c r="FO279" s="361"/>
      <c r="FP279" s="361"/>
      <c r="FQ279" s="361"/>
      <c r="FR279" s="361"/>
      <c r="FS279" s="361"/>
      <c r="FT279" s="361"/>
      <c r="FU279" s="361"/>
      <c r="FV279" s="361"/>
      <c r="FW279" s="361"/>
      <c r="FX279" s="361"/>
      <c r="FY279" s="361"/>
      <c r="FZ279" s="361"/>
      <c r="GA279" s="361"/>
      <c r="GB279" s="361"/>
      <c r="GC279" s="361"/>
      <c r="GD279" s="361"/>
      <c r="GE279" s="361"/>
      <c r="GF279" s="361"/>
      <c r="GG279" s="361"/>
      <c r="GH279" s="361"/>
      <c r="GI279" s="361"/>
      <c r="GJ279" s="361"/>
      <c r="GK279" s="361"/>
      <c r="GL279" s="361"/>
      <c r="GM279" s="361"/>
      <c r="GN279" s="361"/>
      <c r="GO279" s="361"/>
      <c r="GP279" s="361"/>
      <c r="GQ279" s="361"/>
      <c r="GR279" s="361"/>
      <c r="GS279" s="361"/>
      <c r="GT279" s="361"/>
    </row>
    <row r="280" spans="4:205" x14ac:dyDescent="0.2">
      <c r="D280" s="348"/>
      <c r="E280" s="350" t="s">
        <v>159</v>
      </c>
      <c r="F280" s="357">
        <v>28</v>
      </c>
      <c r="G280" s="358">
        <v>5</v>
      </c>
      <c r="H280" s="358">
        <v>19</v>
      </c>
      <c r="I280" s="358">
        <v>25</v>
      </c>
      <c r="J280" s="359">
        <v>7</v>
      </c>
      <c r="K280" s="357">
        <v>3</v>
      </c>
      <c r="L280" s="358">
        <v>10</v>
      </c>
      <c r="M280" s="358">
        <v>15</v>
      </c>
      <c r="N280" s="358">
        <v>16</v>
      </c>
      <c r="O280" s="359">
        <v>21</v>
      </c>
      <c r="P280" s="357">
        <v>24</v>
      </c>
      <c r="Q280" s="358">
        <v>1</v>
      </c>
      <c r="R280" s="358">
        <v>26</v>
      </c>
      <c r="S280" s="358">
        <v>17</v>
      </c>
      <c r="T280" s="359">
        <v>11</v>
      </c>
      <c r="U280" s="357">
        <v>27</v>
      </c>
      <c r="V280" s="358">
        <v>8</v>
      </c>
      <c r="W280" s="358">
        <v>2</v>
      </c>
      <c r="X280" s="358">
        <v>22</v>
      </c>
      <c r="Y280" s="359">
        <v>13</v>
      </c>
      <c r="Z280" s="357">
        <v>29</v>
      </c>
      <c r="AA280" s="358">
        <v>18</v>
      </c>
      <c r="AB280" s="358">
        <v>6</v>
      </c>
      <c r="AC280" s="358">
        <v>23</v>
      </c>
      <c r="AD280" s="359">
        <v>12</v>
      </c>
      <c r="AE280" s="357">
        <v>14</v>
      </c>
      <c r="AF280" s="358">
        <v>4</v>
      </c>
      <c r="AG280" s="358">
        <v>9</v>
      </c>
      <c r="AH280" s="359">
        <v>20</v>
      </c>
      <c r="AJ280" s="357">
        <f t="shared" si="39"/>
        <v>57</v>
      </c>
      <c r="AK280" s="358">
        <f t="shared" si="39"/>
        <v>34</v>
      </c>
      <c r="AL280" s="358">
        <f t="shared" si="39"/>
        <v>48</v>
      </c>
      <c r="AM280" s="358">
        <f t="shared" si="39"/>
        <v>54</v>
      </c>
      <c r="AN280" s="359">
        <f t="shared" si="39"/>
        <v>36</v>
      </c>
      <c r="AO280" s="357">
        <f t="shared" si="39"/>
        <v>32</v>
      </c>
      <c r="AP280" s="358">
        <f t="shared" si="39"/>
        <v>39</v>
      </c>
      <c r="AQ280" s="358">
        <f t="shared" si="39"/>
        <v>44</v>
      </c>
      <c r="AR280" s="358">
        <f t="shared" si="39"/>
        <v>45</v>
      </c>
      <c r="AS280" s="359">
        <f t="shared" si="39"/>
        <v>50</v>
      </c>
      <c r="AT280" s="357">
        <f t="shared" si="40"/>
        <v>53</v>
      </c>
      <c r="AU280" s="358">
        <f t="shared" si="40"/>
        <v>30</v>
      </c>
      <c r="AV280" s="358">
        <f t="shared" si="40"/>
        <v>55</v>
      </c>
      <c r="AW280" s="358">
        <f t="shared" si="40"/>
        <v>46</v>
      </c>
      <c r="AX280" s="359">
        <f t="shared" si="40"/>
        <v>40</v>
      </c>
      <c r="AY280" s="357">
        <f t="shared" si="40"/>
        <v>56</v>
      </c>
      <c r="AZ280" s="358">
        <f t="shared" si="40"/>
        <v>37</v>
      </c>
      <c r="BA280" s="358">
        <f t="shared" si="40"/>
        <v>31</v>
      </c>
      <c r="BB280" s="358">
        <f t="shared" si="40"/>
        <v>51</v>
      </c>
      <c r="BC280" s="359">
        <f t="shared" si="40"/>
        <v>42</v>
      </c>
      <c r="BD280" s="357">
        <f t="shared" si="41"/>
        <v>58</v>
      </c>
      <c r="BE280" s="358">
        <f t="shared" si="41"/>
        <v>47</v>
      </c>
      <c r="BF280" s="358">
        <f t="shared" si="41"/>
        <v>35</v>
      </c>
      <c r="BG280" s="358">
        <f t="shared" si="41"/>
        <v>52</v>
      </c>
      <c r="BH280" s="359">
        <f t="shared" si="41"/>
        <v>41</v>
      </c>
      <c r="BI280" s="357">
        <f t="shared" si="41"/>
        <v>43</v>
      </c>
      <c r="BJ280" s="358">
        <f t="shared" si="41"/>
        <v>33</v>
      </c>
      <c r="BK280" s="358">
        <f t="shared" si="41"/>
        <v>38</v>
      </c>
      <c r="BL280" s="359">
        <f t="shared" si="41"/>
        <v>49</v>
      </c>
      <c r="DL280" s="361"/>
      <c r="DM280" s="361"/>
      <c r="DN280" s="361"/>
      <c r="DO280" s="361"/>
      <c r="DP280" s="361"/>
      <c r="DQ280" s="361"/>
      <c r="DR280" s="361"/>
      <c r="DS280" s="361"/>
      <c r="DT280" s="361"/>
      <c r="DU280" s="361"/>
      <c r="DV280" s="361"/>
      <c r="DW280" s="361"/>
      <c r="DX280" s="361"/>
      <c r="DY280" s="361"/>
      <c r="DZ280" s="361"/>
      <c r="EA280" s="361"/>
      <c r="EB280" s="361"/>
      <c r="EC280" s="361"/>
      <c r="ED280" s="361"/>
      <c r="EE280" s="361"/>
      <c r="EF280" s="361"/>
      <c r="EG280" s="361"/>
      <c r="EH280" s="361"/>
      <c r="EI280" s="361"/>
      <c r="EJ280" s="361"/>
      <c r="EK280" s="361"/>
      <c r="EL280" s="361"/>
      <c r="EM280" s="361"/>
      <c r="EN280" s="361"/>
      <c r="EO280" s="361"/>
      <c r="EP280" s="361"/>
      <c r="EQ280" s="361"/>
      <c r="ER280" s="361"/>
      <c r="ES280" s="361"/>
      <c r="ET280" s="361"/>
      <c r="EU280" s="361"/>
      <c r="EV280" s="361"/>
      <c r="EW280" s="361"/>
      <c r="EX280" s="361"/>
      <c r="EY280" s="361"/>
      <c r="EZ280" s="361"/>
      <c r="FA280" s="361"/>
      <c r="FB280" s="361"/>
      <c r="FC280" s="361"/>
      <c r="FD280" s="361"/>
      <c r="FE280" s="361"/>
      <c r="FF280" s="361"/>
      <c r="FG280" s="361"/>
      <c r="FH280" s="361"/>
      <c r="FI280" s="361"/>
      <c r="FJ280" s="361"/>
      <c r="FK280" s="361"/>
      <c r="FL280" s="361"/>
      <c r="FM280" s="361"/>
      <c r="FN280" s="361"/>
      <c r="FO280" s="361"/>
      <c r="FP280" s="361"/>
      <c r="FQ280" s="361"/>
      <c r="FR280" s="361"/>
      <c r="FS280" s="361"/>
      <c r="FT280" s="361"/>
      <c r="FU280" s="361"/>
      <c r="FV280" s="361"/>
      <c r="FW280" s="361"/>
      <c r="FX280" s="361"/>
      <c r="FY280" s="361"/>
      <c r="FZ280" s="361"/>
      <c r="GA280" s="361"/>
      <c r="GB280" s="361"/>
      <c r="GC280" s="361"/>
      <c r="GD280" s="361"/>
      <c r="GE280" s="361"/>
      <c r="GF280" s="361"/>
      <c r="GG280" s="361"/>
      <c r="GH280" s="361"/>
      <c r="GI280" s="361"/>
      <c r="GJ280" s="361"/>
      <c r="GK280" s="361"/>
      <c r="GL280" s="361"/>
      <c r="GM280" s="361"/>
      <c r="GN280" s="361"/>
      <c r="GO280" s="361"/>
      <c r="GP280" s="361"/>
      <c r="GQ280" s="361"/>
      <c r="GR280" s="361"/>
      <c r="GS280" s="361"/>
      <c r="GT280" s="361"/>
    </row>
    <row r="281" spans="4:205" x14ac:dyDescent="0.2">
      <c r="D281" s="348"/>
      <c r="E281" s="360"/>
      <c r="F281" s="348"/>
      <c r="DL281" s="361"/>
      <c r="DM281" s="361"/>
      <c r="DN281" s="361"/>
      <c r="DO281" s="361"/>
      <c r="DP281" s="361"/>
      <c r="DQ281" s="361"/>
      <c r="DR281" s="361"/>
      <c r="DS281" s="361"/>
      <c r="DT281" s="361"/>
      <c r="DU281" s="361"/>
      <c r="DV281" s="361"/>
      <c r="DW281" s="361"/>
      <c r="DX281" s="361"/>
      <c r="DY281" s="361"/>
      <c r="DZ281" s="361"/>
      <c r="EA281" s="361"/>
      <c r="EB281" s="361"/>
      <c r="EC281" s="361"/>
      <c r="ED281" s="361"/>
      <c r="EE281" s="361"/>
      <c r="EF281" s="361"/>
      <c r="EG281" s="361"/>
      <c r="EH281" s="361"/>
      <c r="EI281" s="361"/>
      <c r="EJ281" s="361"/>
      <c r="EK281" s="361"/>
      <c r="EL281" s="361"/>
      <c r="EM281" s="361"/>
      <c r="EN281" s="361"/>
      <c r="EO281" s="361"/>
      <c r="EP281" s="361"/>
      <c r="EQ281" s="361"/>
      <c r="ER281" s="361"/>
      <c r="ES281" s="361"/>
      <c r="ET281" s="361"/>
      <c r="EU281" s="361"/>
      <c r="EV281" s="361"/>
      <c r="EW281" s="361"/>
      <c r="EX281" s="361"/>
      <c r="EY281" s="361"/>
      <c r="EZ281" s="361"/>
      <c r="FA281" s="361"/>
      <c r="FB281" s="361"/>
      <c r="FC281" s="361"/>
      <c r="FD281" s="361"/>
      <c r="FE281" s="361"/>
      <c r="FF281" s="361"/>
      <c r="FG281" s="361"/>
      <c r="FH281" s="361"/>
      <c r="FI281" s="361"/>
      <c r="FJ281" s="361"/>
      <c r="FK281" s="361"/>
      <c r="FL281" s="361"/>
      <c r="FM281" s="361"/>
      <c r="FN281" s="361"/>
      <c r="FO281" s="361"/>
      <c r="FP281" s="361"/>
      <c r="FQ281" s="361"/>
      <c r="FR281" s="361"/>
      <c r="FS281" s="361"/>
      <c r="FT281" s="361"/>
      <c r="FU281" s="361"/>
      <c r="FV281" s="361"/>
      <c r="FW281" s="361"/>
      <c r="FX281" s="361"/>
      <c r="FY281" s="361"/>
      <c r="FZ281" s="361"/>
      <c r="GA281" s="361"/>
      <c r="GB281" s="361"/>
      <c r="GC281" s="361"/>
      <c r="GD281" s="361"/>
      <c r="GE281" s="361"/>
      <c r="GF281" s="361"/>
      <c r="GG281" s="361"/>
      <c r="GH281" s="361"/>
      <c r="GI281" s="361"/>
      <c r="GJ281" s="361"/>
      <c r="GK281" s="361"/>
      <c r="GL281" s="361"/>
      <c r="GM281" s="361"/>
      <c r="GN281" s="361"/>
      <c r="GO281" s="361"/>
      <c r="GP281" s="361"/>
      <c r="GQ281" s="361"/>
      <c r="GR281" s="361"/>
      <c r="GS281" s="361"/>
      <c r="GT281" s="361"/>
    </row>
    <row r="282" spans="4:205" x14ac:dyDescent="0.2">
      <c r="D282" s="348">
        <f>$D277+1</f>
        <v>59</v>
      </c>
      <c r="E282" s="349" t="s">
        <v>180</v>
      </c>
      <c r="DL282" s="361"/>
      <c r="DM282" s="361"/>
      <c r="DN282" s="361"/>
      <c r="DO282" s="361"/>
      <c r="DP282" s="361"/>
      <c r="DQ282" s="361"/>
      <c r="DR282" s="361"/>
      <c r="DS282" s="361"/>
      <c r="DT282" s="361"/>
      <c r="DU282" s="361"/>
      <c r="DV282" s="361"/>
      <c r="DW282" s="361"/>
      <c r="DX282" s="361"/>
      <c r="DY282" s="361"/>
      <c r="DZ282" s="361"/>
      <c r="EA282" s="361"/>
      <c r="EB282" s="361"/>
      <c r="EC282" s="361"/>
      <c r="ED282" s="361"/>
      <c r="EE282" s="361"/>
      <c r="EF282" s="361"/>
      <c r="EG282" s="361"/>
      <c r="EH282" s="361"/>
      <c r="EI282" s="361"/>
      <c r="EJ282" s="361"/>
      <c r="EK282" s="361"/>
      <c r="EL282" s="361"/>
      <c r="EM282" s="361"/>
      <c r="EN282" s="361"/>
      <c r="EO282" s="361"/>
      <c r="EP282" s="361"/>
      <c r="EQ282" s="361"/>
      <c r="ER282" s="361"/>
      <c r="ES282" s="361"/>
      <c r="ET282" s="361"/>
      <c r="EU282" s="361"/>
      <c r="EV282" s="361"/>
      <c r="EW282" s="361"/>
      <c r="EX282" s="361"/>
      <c r="EY282" s="361"/>
      <c r="EZ282" s="361"/>
      <c r="FA282" s="361"/>
      <c r="FB282" s="361"/>
      <c r="FC282" s="361"/>
      <c r="FD282" s="361"/>
      <c r="FE282" s="361"/>
      <c r="FF282" s="361"/>
      <c r="FG282" s="361"/>
      <c r="FH282" s="361"/>
      <c r="FI282" s="361"/>
      <c r="FJ282" s="361"/>
      <c r="FK282" s="361"/>
      <c r="FL282" s="361"/>
      <c r="FM282" s="361"/>
      <c r="FN282" s="361"/>
      <c r="FO282" s="361"/>
      <c r="FP282" s="361"/>
      <c r="FQ282" s="361"/>
      <c r="FR282" s="361"/>
      <c r="FS282" s="361"/>
      <c r="FT282" s="361"/>
      <c r="FU282" s="361"/>
      <c r="FV282" s="361"/>
      <c r="FW282" s="361"/>
      <c r="FX282" s="361"/>
      <c r="FY282" s="361"/>
      <c r="FZ282" s="361"/>
      <c r="GA282" s="361"/>
      <c r="GB282" s="361"/>
      <c r="GC282" s="361"/>
      <c r="GD282" s="361"/>
      <c r="GE282" s="361"/>
      <c r="GF282" s="361"/>
      <c r="GG282" s="361"/>
      <c r="GH282" s="361"/>
      <c r="GI282" s="361"/>
      <c r="GJ282" s="361"/>
      <c r="GK282" s="361"/>
      <c r="GL282" s="361"/>
      <c r="GM282" s="361"/>
      <c r="GN282" s="361"/>
      <c r="GO282" s="361"/>
      <c r="GP282" s="361"/>
      <c r="GQ282" s="361"/>
      <c r="GR282" s="361"/>
      <c r="GS282" s="361"/>
      <c r="GT282" s="361"/>
    </row>
    <row r="283" spans="4:205" x14ac:dyDescent="0.2">
      <c r="D283" s="348"/>
      <c r="E283" s="350" t="s">
        <v>130</v>
      </c>
      <c r="F283" s="351">
        <v>1</v>
      </c>
      <c r="G283" s="352">
        <v>2</v>
      </c>
      <c r="H283" s="352">
        <v>3</v>
      </c>
      <c r="I283" s="352">
        <v>4</v>
      </c>
      <c r="J283" s="353">
        <v>5</v>
      </c>
      <c r="K283" s="351">
        <v>6</v>
      </c>
      <c r="L283" s="352">
        <v>7</v>
      </c>
      <c r="M283" s="352">
        <v>8</v>
      </c>
      <c r="N283" s="352">
        <v>9</v>
      </c>
      <c r="O283" s="353">
        <v>10</v>
      </c>
      <c r="P283" s="351">
        <v>11</v>
      </c>
      <c r="Q283" s="352">
        <v>12</v>
      </c>
      <c r="R283" s="352">
        <v>13</v>
      </c>
      <c r="S283" s="352">
        <v>14</v>
      </c>
      <c r="T283" s="353">
        <v>15</v>
      </c>
      <c r="U283" s="351">
        <v>16</v>
      </c>
      <c r="V283" s="352">
        <v>17</v>
      </c>
      <c r="W283" s="352">
        <v>18</v>
      </c>
      <c r="X283" s="352">
        <v>19</v>
      </c>
      <c r="Y283" s="353">
        <v>20</v>
      </c>
      <c r="Z283" s="351">
        <v>21</v>
      </c>
      <c r="AA283" s="352">
        <v>22</v>
      </c>
      <c r="AB283" s="352">
        <v>23</v>
      </c>
      <c r="AC283" s="352">
        <v>24</v>
      </c>
      <c r="AD283" s="353">
        <v>25</v>
      </c>
      <c r="AE283" s="351">
        <v>26</v>
      </c>
      <c r="AF283" s="352">
        <v>27</v>
      </c>
      <c r="AG283" s="352">
        <v>28</v>
      </c>
      <c r="AH283" s="353">
        <v>29</v>
      </c>
      <c r="AJ283" s="351">
        <f t="shared" ref="AJ283:AS285" si="42">F138+29</f>
        <v>30</v>
      </c>
      <c r="AK283" s="352">
        <f t="shared" si="42"/>
        <v>31</v>
      </c>
      <c r="AL283" s="352">
        <f t="shared" si="42"/>
        <v>32</v>
      </c>
      <c r="AM283" s="352">
        <f t="shared" si="42"/>
        <v>33</v>
      </c>
      <c r="AN283" s="353">
        <f t="shared" si="42"/>
        <v>34</v>
      </c>
      <c r="AO283" s="351">
        <f t="shared" si="42"/>
        <v>35</v>
      </c>
      <c r="AP283" s="352">
        <f t="shared" si="42"/>
        <v>36</v>
      </c>
      <c r="AQ283" s="352">
        <f t="shared" si="42"/>
        <v>37</v>
      </c>
      <c r="AR283" s="352">
        <f t="shared" si="42"/>
        <v>38</v>
      </c>
      <c r="AS283" s="353">
        <f t="shared" si="42"/>
        <v>39</v>
      </c>
      <c r="AT283" s="351">
        <f t="shared" ref="AT283:BC285" si="43">P138+29</f>
        <v>40</v>
      </c>
      <c r="AU283" s="352">
        <f t="shared" si="43"/>
        <v>41</v>
      </c>
      <c r="AV283" s="352">
        <f t="shared" si="43"/>
        <v>42</v>
      </c>
      <c r="AW283" s="352">
        <f t="shared" si="43"/>
        <v>43</v>
      </c>
      <c r="AX283" s="353">
        <f t="shared" si="43"/>
        <v>44</v>
      </c>
      <c r="AY283" s="351">
        <f t="shared" si="43"/>
        <v>45</v>
      </c>
      <c r="AZ283" s="352">
        <f t="shared" si="43"/>
        <v>46</v>
      </c>
      <c r="BA283" s="352">
        <f t="shared" si="43"/>
        <v>47</v>
      </c>
      <c r="BB283" s="352">
        <f t="shared" si="43"/>
        <v>48</v>
      </c>
      <c r="BC283" s="353">
        <f t="shared" si="43"/>
        <v>49</v>
      </c>
      <c r="BD283" s="351">
        <f t="shared" ref="BD283:BM285" si="44">Z138+29</f>
        <v>50</v>
      </c>
      <c r="BE283" s="352">
        <f t="shared" si="44"/>
        <v>51</v>
      </c>
      <c r="BF283" s="352">
        <f t="shared" si="44"/>
        <v>52</v>
      </c>
      <c r="BG283" s="352">
        <f t="shared" si="44"/>
        <v>53</v>
      </c>
      <c r="BH283" s="353">
        <f t="shared" si="44"/>
        <v>54</v>
      </c>
      <c r="BI283" s="351">
        <f t="shared" si="44"/>
        <v>55</v>
      </c>
      <c r="BJ283" s="352">
        <f t="shared" si="44"/>
        <v>56</v>
      </c>
      <c r="BK283" s="352">
        <f t="shared" si="44"/>
        <v>57</v>
      </c>
      <c r="BL283" s="352">
        <f t="shared" si="44"/>
        <v>58</v>
      </c>
      <c r="BM283" s="353">
        <f t="shared" si="44"/>
        <v>59</v>
      </c>
      <c r="DL283" s="361"/>
      <c r="DM283" s="361"/>
      <c r="DN283" s="361"/>
      <c r="DO283" s="361"/>
      <c r="DP283" s="361"/>
      <c r="DQ283" s="361"/>
      <c r="DR283" s="361"/>
      <c r="DS283" s="361"/>
      <c r="DT283" s="361"/>
      <c r="DU283" s="361"/>
      <c r="DV283" s="361"/>
      <c r="DW283" s="361"/>
      <c r="DX283" s="361"/>
      <c r="DY283" s="361"/>
      <c r="DZ283" s="361"/>
      <c r="EA283" s="361"/>
      <c r="EB283" s="361"/>
      <c r="EC283" s="361"/>
      <c r="ED283" s="361"/>
      <c r="EE283" s="361"/>
      <c r="EF283" s="361"/>
      <c r="EG283" s="361"/>
      <c r="EH283" s="361"/>
      <c r="EI283" s="361"/>
      <c r="EJ283" s="361"/>
      <c r="EK283" s="361"/>
      <c r="EL283" s="361"/>
      <c r="EM283" s="361"/>
      <c r="EN283" s="361"/>
      <c r="EO283" s="361"/>
      <c r="EP283" s="361"/>
      <c r="EQ283" s="361"/>
      <c r="ER283" s="361"/>
      <c r="ES283" s="361"/>
      <c r="ET283" s="361"/>
      <c r="EU283" s="361"/>
      <c r="EV283" s="361"/>
      <c r="EW283" s="361"/>
      <c r="EX283" s="361"/>
      <c r="EY283" s="361"/>
      <c r="EZ283" s="361"/>
      <c r="FA283" s="361"/>
      <c r="FB283" s="361"/>
      <c r="FC283" s="361"/>
      <c r="FD283" s="361"/>
      <c r="FE283" s="361"/>
      <c r="FF283" s="361"/>
      <c r="FG283" s="361"/>
      <c r="FH283" s="361"/>
      <c r="FI283" s="361"/>
      <c r="FJ283" s="361"/>
      <c r="FK283" s="361"/>
      <c r="FL283" s="361"/>
      <c r="FM283" s="361"/>
      <c r="FN283" s="361"/>
      <c r="FO283" s="361"/>
      <c r="FP283" s="361"/>
      <c r="FQ283" s="361"/>
      <c r="FR283" s="361"/>
      <c r="FS283" s="361"/>
      <c r="FT283" s="361"/>
      <c r="FU283" s="361"/>
      <c r="FV283" s="361"/>
      <c r="FW283" s="361"/>
      <c r="FX283" s="361"/>
      <c r="FY283" s="361"/>
      <c r="FZ283" s="361"/>
      <c r="GA283" s="361"/>
      <c r="GB283" s="361"/>
      <c r="GC283" s="361"/>
      <c r="GD283" s="361"/>
      <c r="GE283" s="361"/>
      <c r="GF283" s="361"/>
      <c r="GG283" s="361"/>
      <c r="GH283" s="361"/>
      <c r="GI283" s="361"/>
      <c r="GJ283" s="361"/>
      <c r="GK283" s="361"/>
      <c r="GL283" s="361"/>
      <c r="GM283" s="361"/>
      <c r="GN283" s="361"/>
      <c r="GO283" s="361"/>
      <c r="GP283" s="361"/>
      <c r="GQ283" s="361"/>
      <c r="GR283" s="361"/>
      <c r="GS283" s="361"/>
      <c r="GT283" s="361"/>
    </row>
    <row r="284" spans="4:205" x14ac:dyDescent="0.2">
      <c r="D284" s="348"/>
      <c r="E284" s="350" t="s">
        <v>157</v>
      </c>
      <c r="F284" s="354">
        <v>10</v>
      </c>
      <c r="G284" s="355">
        <v>26</v>
      </c>
      <c r="H284" s="355">
        <v>22</v>
      </c>
      <c r="I284" s="355">
        <v>18</v>
      </c>
      <c r="J284" s="356">
        <v>14</v>
      </c>
      <c r="K284" s="354">
        <v>9</v>
      </c>
      <c r="L284" s="355">
        <v>23</v>
      </c>
      <c r="M284" s="355">
        <v>27</v>
      </c>
      <c r="N284" s="355">
        <v>1</v>
      </c>
      <c r="O284" s="356">
        <v>19</v>
      </c>
      <c r="P284" s="354">
        <v>15</v>
      </c>
      <c r="Q284" s="355">
        <v>6</v>
      </c>
      <c r="R284" s="355">
        <v>24</v>
      </c>
      <c r="S284" s="355">
        <v>28</v>
      </c>
      <c r="T284" s="356">
        <v>2</v>
      </c>
      <c r="U284" s="354">
        <v>20</v>
      </c>
      <c r="V284" s="355">
        <v>11</v>
      </c>
      <c r="W284" s="355">
        <v>7</v>
      </c>
      <c r="X284" s="355">
        <v>3</v>
      </c>
      <c r="Y284" s="356">
        <v>29</v>
      </c>
      <c r="Z284" s="354">
        <v>25</v>
      </c>
      <c r="AA284" s="355">
        <v>16</v>
      </c>
      <c r="AB284" s="355">
        <v>12</v>
      </c>
      <c r="AC284" s="355">
        <v>8</v>
      </c>
      <c r="AD284" s="356">
        <v>4</v>
      </c>
      <c r="AE284" s="354">
        <v>5</v>
      </c>
      <c r="AF284" s="355">
        <v>21</v>
      </c>
      <c r="AG284" s="355">
        <v>17</v>
      </c>
      <c r="AH284" s="356">
        <v>13</v>
      </c>
      <c r="AJ284" s="354">
        <f t="shared" si="42"/>
        <v>44</v>
      </c>
      <c r="AK284" s="355">
        <f t="shared" si="42"/>
        <v>30</v>
      </c>
      <c r="AL284" s="355">
        <f t="shared" si="42"/>
        <v>56</v>
      </c>
      <c r="AM284" s="355">
        <f t="shared" si="42"/>
        <v>52</v>
      </c>
      <c r="AN284" s="356">
        <f t="shared" si="42"/>
        <v>48</v>
      </c>
      <c r="AO284" s="354">
        <f t="shared" si="42"/>
        <v>49</v>
      </c>
      <c r="AP284" s="355">
        <f t="shared" si="42"/>
        <v>35</v>
      </c>
      <c r="AQ284" s="355">
        <f t="shared" si="42"/>
        <v>31</v>
      </c>
      <c r="AR284" s="355">
        <f t="shared" si="42"/>
        <v>57</v>
      </c>
      <c r="AS284" s="356">
        <f t="shared" si="42"/>
        <v>53</v>
      </c>
      <c r="AT284" s="354">
        <f t="shared" si="43"/>
        <v>54</v>
      </c>
      <c r="AU284" s="355">
        <f t="shared" si="43"/>
        <v>40</v>
      </c>
      <c r="AV284" s="355">
        <f t="shared" si="43"/>
        <v>36</v>
      </c>
      <c r="AW284" s="355">
        <f t="shared" si="43"/>
        <v>32</v>
      </c>
      <c r="AX284" s="356">
        <f t="shared" si="43"/>
        <v>58</v>
      </c>
      <c r="AY284" s="354">
        <f t="shared" si="43"/>
        <v>59</v>
      </c>
      <c r="AZ284" s="355">
        <f t="shared" si="43"/>
        <v>45</v>
      </c>
      <c r="BA284" s="355">
        <f t="shared" si="43"/>
        <v>41</v>
      </c>
      <c r="BB284" s="355">
        <f t="shared" si="43"/>
        <v>37</v>
      </c>
      <c r="BC284" s="356">
        <f t="shared" si="43"/>
        <v>33</v>
      </c>
      <c r="BD284" s="354">
        <f t="shared" si="44"/>
        <v>34</v>
      </c>
      <c r="BE284" s="355">
        <f t="shared" si="44"/>
        <v>50</v>
      </c>
      <c r="BF284" s="355">
        <f t="shared" si="44"/>
        <v>46</v>
      </c>
      <c r="BG284" s="355">
        <f t="shared" si="44"/>
        <v>42</v>
      </c>
      <c r="BH284" s="356">
        <f t="shared" si="44"/>
        <v>38</v>
      </c>
      <c r="BI284" s="354">
        <f t="shared" si="44"/>
        <v>39</v>
      </c>
      <c r="BJ284" s="355">
        <f t="shared" si="44"/>
        <v>55</v>
      </c>
      <c r="BK284" s="355">
        <f t="shared" si="44"/>
        <v>51</v>
      </c>
      <c r="BL284" s="355">
        <f t="shared" si="44"/>
        <v>47</v>
      </c>
      <c r="BM284" s="356">
        <f t="shared" si="44"/>
        <v>43</v>
      </c>
      <c r="DL284" s="361"/>
      <c r="DM284" s="361"/>
      <c r="DN284" s="361"/>
      <c r="DO284" s="361"/>
      <c r="DP284" s="361"/>
      <c r="DQ284" s="361"/>
      <c r="DR284" s="361"/>
      <c r="DS284" s="361"/>
      <c r="DT284" s="361"/>
      <c r="DU284" s="361"/>
      <c r="DV284" s="361"/>
      <c r="DW284" s="361"/>
      <c r="DX284" s="361"/>
      <c r="DY284" s="361"/>
      <c r="DZ284" s="361"/>
      <c r="EA284" s="361"/>
      <c r="EB284" s="361"/>
      <c r="EC284" s="361"/>
      <c r="ED284" s="361"/>
      <c r="EE284" s="361"/>
      <c r="EF284" s="361"/>
      <c r="EG284" s="361"/>
      <c r="EH284" s="361"/>
      <c r="EI284" s="361"/>
      <c r="EJ284" s="361"/>
      <c r="EK284" s="361"/>
      <c r="EL284" s="361"/>
      <c r="EM284" s="361"/>
      <c r="EN284" s="361"/>
      <c r="EO284" s="361"/>
      <c r="EP284" s="361"/>
      <c r="EQ284" s="361"/>
      <c r="ER284" s="361"/>
      <c r="ES284" s="361"/>
      <c r="ET284" s="361"/>
      <c r="EU284" s="361"/>
      <c r="EV284" s="361"/>
      <c r="EW284" s="361"/>
      <c r="EX284" s="361"/>
      <c r="EY284" s="361"/>
      <c r="EZ284" s="361"/>
      <c r="FA284" s="361"/>
      <c r="FB284" s="361"/>
      <c r="FC284" s="361"/>
      <c r="FD284" s="361"/>
      <c r="FE284" s="361"/>
      <c r="FF284" s="361"/>
      <c r="FG284" s="361"/>
      <c r="FH284" s="361"/>
      <c r="FI284" s="361"/>
      <c r="FJ284" s="361"/>
      <c r="FK284" s="361"/>
      <c r="FL284" s="361"/>
      <c r="FM284" s="361"/>
      <c r="FN284" s="361"/>
      <c r="FO284" s="361"/>
      <c r="FP284" s="361"/>
      <c r="FQ284" s="361"/>
      <c r="FR284" s="361"/>
      <c r="FS284" s="361"/>
      <c r="FT284" s="361"/>
      <c r="FU284" s="361"/>
      <c r="FV284" s="361"/>
      <c r="FW284" s="361"/>
      <c r="FX284" s="361"/>
      <c r="FY284" s="361"/>
      <c r="FZ284" s="361"/>
      <c r="GA284" s="361"/>
      <c r="GB284" s="361"/>
      <c r="GC284" s="361"/>
      <c r="GD284" s="361"/>
      <c r="GE284" s="361"/>
      <c r="GF284" s="361"/>
      <c r="GG284" s="361"/>
      <c r="GH284" s="361"/>
      <c r="GI284" s="361"/>
      <c r="GJ284" s="361"/>
      <c r="GK284" s="361"/>
      <c r="GL284" s="361"/>
      <c r="GM284" s="361"/>
      <c r="GN284" s="361"/>
      <c r="GO284" s="361"/>
      <c r="GP284" s="361"/>
      <c r="GQ284" s="361"/>
      <c r="GR284" s="361"/>
      <c r="GS284" s="361"/>
      <c r="GT284" s="361"/>
    </row>
    <row r="285" spans="4:205" x14ac:dyDescent="0.2">
      <c r="D285" s="348"/>
      <c r="E285" s="350" t="s">
        <v>159</v>
      </c>
      <c r="F285" s="357">
        <v>28</v>
      </c>
      <c r="G285" s="358">
        <v>5</v>
      </c>
      <c r="H285" s="358">
        <v>19</v>
      </c>
      <c r="I285" s="358">
        <v>25</v>
      </c>
      <c r="J285" s="359">
        <v>7</v>
      </c>
      <c r="K285" s="357">
        <v>3</v>
      </c>
      <c r="L285" s="358">
        <v>10</v>
      </c>
      <c r="M285" s="358">
        <v>15</v>
      </c>
      <c r="N285" s="358">
        <v>16</v>
      </c>
      <c r="O285" s="359">
        <v>21</v>
      </c>
      <c r="P285" s="357">
        <v>24</v>
      </c>
      <c r="Q285" s="358">
        <v>1</v>
      </c>
      <c r="R285" s="358">
        <v>26</v>
      </c>
      <c r="S285" s="358">
        <v>17</v>
      </c>
      <c r="T285" s="359">
        <v>11</v>
      </c>
      <c r="U285" s="357">
        <v>27</v>
      </c>
      <c r="V285" s="358">
        <v>8</v>
      </c>
      <c r="W285" s="358">
        <v>2</v>
      </c>
      <c r="X285" s="358">
        <v>22</v>
      </c>
      <c r="Y285" s="359">
        <v>13</v>
      </c>
      <c r="Z285" s="357">
        <v>29</v>
      </c>
      <c r="AA285" s="358">
        <v>18</v>
      </c>
      <c r="AB285" s="358">
        <v>6</v>
      </c>
      <c r="AC285" s="358">
        <v>23</v>
      </c>
      <c r="AD285" s="359">
        <v>12</v>
      </c>
      <c r="AE285" s="357">
        <v>14</v>
      </c>
      <c r="AF285" s="358">
        <v>4</v>
      </c>
      <c r="AG285" s="358">
        <v>9</v>
      </c>
      <c r="AH285" s="359">
        <v>20</v>
      </c>
      <c r="AJ285" s="357">
        <f t="shared" si="42"/>
        <v>58</v>
      </c>
      <c r="AK285" s="358">
        <f t="shared" si="42"/>
        <v>39</v>
      </c>
      <c r="AL285" s="358">
        <f t="shared" si="42"/>
        <v>30</v>
      </c>
      <c r="AM285" s="358">
        <f t="shared" si="42"/>
        <v>46</v>
      </c>
      <c r="AN285" s="359">
        <f t="shared" si="42"/>
        <v>41</v>
      </c>
      <c r="AO285" s="357">
        <f t="shared" si="42"/>
        <v>31</v>
      </c>
      <c r="AP285" s="358">
        <f t="shared" si="42"/>
        <v>59</v>
      </c>
      <c r="AQ285" s="358">
        <f t="shared" si="42"/>
        <v>50</v>
      </c>
      <c r="AR285" s="358">
        <f t="shared" si="42"/>
        <v>40</v>
      </c>
      <c r="AS285" s="359">
        <f t="shared" si="42"/>
        <v>47</v>
      </c>
      <c r="AT285" s="357">
        <f t="shared" si="43"/>
        <v>48</v>
      </c>
      <c r="AU285" s="358">
        <f t="shared" si="43"/>
        <v>42</v>
      </c>
      <c r="AV285" s="358">
        <f t="shared" si="43"/>
        <v>35</v>
      </c>
      <c r="AW285" s="358">
        <f t="shared" si="43"/>
        <v>51</v>
      </c>
      <c r="AX285" s="359">
        <f t="shared" si="43"/>
        <v>32</v>
      </c>
      <c r="AY285" s="357">
        <f t="shared" si="43"/>
        <v>33</v>
      </c>
      <c r="AZ285" s="358">
        <f t="shared" si="43"/>
        <v>49</v>
      </c>
      <c r="BA285" s="358">
        <f t="shared" si="43"/>
        <v>55</v>
      </c>
      <c r="BB285" s="358">
        <f t="shared" si="43"/>
        <v>36</v>
      </c>
      <c r="BC285" s="359">
        <f t="shared" si="43"/>
        <v>52</v>
      </c>
      <c r="BD285" s="357">
        <f t="shared" si="44"/>
        <v>53</v>
      </c>
      <c r="BE285" s="358">
        <f t="shared" si="44"/>
        <v>34</v>
      </c>
      <c r="BF285" s="358">
        <f t="shared" si="44"/>
        <v>43</v>
      </c>
      <c r="BG285" s="358">
        <f t="shared" si="44"/>
        <v>56</v>
      </c>
      <c r="BH285" s="359">
        <f t="shared" si="44"/>
        <v>37</v>
      </c>
      <c r="BI285" s="357">
        <f t="shared" si="44"/>
        <v>38</v>
      </c>
      <c r="BJ285" s="358">
        <f t="shared" si="44"/>
        <v>54</v>
      </c>
      <c r="BK285" s="358">
        <f t="shared" si="44"/>
        <v>45</v>
      </c>
      <c r="BL285" s="358">
        <f t="shared" si="44"/>
        <v>44</v>
      </c>
      <c r="BM285" s="359">
        <f t="shared" si="44"/>
        <v>57</v>
      </c>
      <c r="DL285" s="361"/>
      <c r="DM285" s="361"/>
      <c r="DN285" s="361"/>
      <c r="DO285" s="361"/>
      <c r="DP285" s="361"/>
      <c r="DQ285" s="361"/>
      <c r="DR285" s="361"/>
      <c r="DS285" s="361"/>
      <c r="DT285" s="361"/>
      <c r="DU285" s="361"/>
      <c r="DV285" s="361"/>
      <c r="DW285" s="361"/>
      <c r="DX285" s="361"/>
      <c r="DY285" s="361"/>
      <c r="DZ285" s="361"/>
      <c r="EA285" s="361"/>
      <c r="EB285" s="361"/>
      <c r="EC285" s="361"/>
      <c r="ED285" s="361"/>
      <c r="EE285" s="361"/>
      <c r="EF285" s="361"/>
      <c r="EG285" s="361"/>
      <c r="EH285" s="361"/>
      <c r="EI285" s="361"/>
      <c r="EJ285" s="361"/>
      <c r="EK285" s="361"/>
      <c r="EL285" s="361"/>
      <c r="EM285" s="361"/>
      <c r="EN285" s="361"/>
      <c r="EO285" s="361"/>
      <c r="EP285" s="361"/>
      <c r="EQ285" s="361"/>
      <c r="ER285" s="361"/>
      <c r="ES285" s="361"/>
      <c r="ET285" s="361"/>
      <c r="EU285" s="361"/>
      <c r="EV285" s="361"/>
      <c r="EW285" s="361"/>
      <c r="EX285" s="361"/>
      <c r="EY285" s="361"/>
      <c r="EZ285" s="361"/>
      <c r="FA285" s="361"/>
      <c r="FB285" s="361"/>
      <c r="FC285" s="361"/>
      <c r="FD285" s="361"/>
      <c r="FE285" s="361"/>
      <c r="FF285" s="361"/>
      <c r="FG285" s="361"/>
      <c r="FH285" s="361"/>
      <c r="FI285" s="361"/>
      <c r="FJ285" s="361"/>
      <c r="FK285" s="361"/>
      <c r="FL285" s="361"/>
      <c r="FM285" s="361"/>
      <c r="FN285" s="361"/>
      <c r="FO285" s="361"/>
      <c r="FP285" s="361"/>
      <c r="FQ285" s="361"/>
      <c r="FR285" s="361"/>
      <c r="FS285" s="361"/>
      <c r="FT285" s="361"/>
      <c r="FU285" s="361"/>
      <c r="FV285" s="361"/>
      <c r="FW285" s="361"/>
      <c r="FX285" s="361"/>
      <c r="FY285" s="361"/>
      <c r="FZ285" s="361"/>
      <c r="GA285" s="361"/>
      <c r="GB285" s="361"/>
      <c r="GC285" s="361"/>
      <c r="GD285" s="361"/>
      <c r="GE285" s="361"/>
      <c r="GF285" s="361"/>
      <c r="GG285" s="361"/>
      <c r="GH285" s="361"/>
      <c r="GI285" s="361"/>
      <c r="GJ285" s="361"/>
      <c r="GK285" s="361"/>
      <c r="GL285" s="361"/>
      <c r="GM285" s="361"/>
      <c r="GN285" s="361"/>
      <c r="GO285" s="361"/>
      <c r="GP285" s="361"/>
      <c r="GQ285" s="361"/>
      <c r="GR285" s="361"/>
      <c r="GS285" s="361"/>
      <c r="GT285" s="361"/>
    </row>
    <row r="286" spans="4:205" x14ac:dyDescent="0.2">
      <c r="D286" s="348"/>
      <c r="E286" s="360"/>
      <c r="F286" s="348"/>
      <c r="DL286" s="361"/>
      <c r="DM286" s="361"/>
      <c r="DN286" s="361"/>
      <c r="DO286" s="361"/>
      <c r="DP286" s="361"/>
      <c r="DQ286" s="361"/>
      <c r="DR286" s="361"/>
      <c r="DS286" s="361"/>
      <c r="DT286" s="361"/>
      <c r="DU286" s="361"/>
      <c r="DV286" s="361"/>
      <c r="DW286" s="361"/>
      <c r="DX286" s="361"/>
      <c r="DY286" s="361"/>
      <c r="DZ286" s="361"/>
      <c r="EA286" s="361"/>
      <c r="EB286" s="361"/>
      <c r="EC286" s="361"/>
      <c r="ED286" s="361"/>
      <c r="EE286" s="361"/>
      <c r="EF286" s="361"/>
      <c r="EG286" s="361"/>
      <c r="EH286" s="361"/>
      <c r="EI286" s="361"/>
      <c r="EJ286" s="361"/>
      <c r="EK286" s="361"/>
      <c r="EL286" s="361"/>
      <c r="EM286" s="361"/>
      <c r="EN286" s="361"/>
      <c r="EO286" s="361"/>
      <c r="EP286" s="361"/>
      <c r="EQ286" s="361"/>
      <c r="ER286" s="361"/>
      <c r="ES286" s="361"/>
      <c r="ET286" s="361"/>
      <c r="EU286" s="361"/>
      <c r="EV286" s="361"/>
      <c r="EW286" s="361"/>
      <c r="EX286" s="361"/>
      <c r="EY286" s="361"/>
      <c r="EZ286" s="361"/>
      <c r="FA286" s="361"/>
      <c r="FB286" s="361"/>
      <c r="FC286" s="361"/>
      <c r="FD286" s="361"/>
      <c r="FE286" s="361"/>
      <c r="FF286" s="361"/>
      <c r="FG286" s="361"/>
      <c r="FH286" s="361"/>
      <c r="FI286" s="361"/>
      <c r="FJ286" s="361"/>
      <c r="FK286" s="361"/>
      <c r="FL286" s="361"/>
      <c r="FM286" s="361"/>
      <c r="FN286" s="361"/>
      <c r="FO286" s="361"/>
      <c r="FP286" s="361"/>
      <c r="FQ286" s="361"/>
      <c r="FR286" s="361"/>
      <c r="FS286" s="361"/>
      <c r="FT286" s="361"/>
      <c r="FU286" s="361"/>
      <c r="FV286" s="361"/>
      <c r="FW286" s="361"/>
      <c r="FX286" s="361"/>
      <c r="FY286" s="361"/>
      <c r="FZ286" s="361"/>
      <c r="GA286" s="361"/>
      <c r="GB286" s="361"/>
      <c r="GC286" s="361"/>
      <c r="GD286" s="361"/>
      <c r="GE286" s="361"/>
      <c r="GF286" s="361"/>
      <c r="GG286" s="361"/>
      <c r="GH286" s="361"/>
      <c r="GI286" s="361"/>
      <c r="GJ286" s="361"/>
      <c r="GK286" s="361"/>
      <c r="GL286" s="361"/>
      <c r="GM286" s="361"/>
      <c r="GN286" s="361"/>
      <c r="GO286" s="361"/>
      <c r="GP286" s="361"/>
      <c r="GQ286" s="361"/>
      <c r="GR286" s="361"/>
      <c r="GS286" s="361"/>
      <c r="GT286" s="361"/>
    </row>
    <row r="287" spans="4:205" x14ac:dyDescent="0.2">
      <c r="D287" s="348">
        <f>$D282+1</f>
        <v>60</v>
      </c>
      <c r="E287" s="349" t="s">
        <v>180</v>
      </c>
      <c r="DL287" s="361"/>
      <c r="DM287" s="361"/>
      <c r="DN287" s="361"/>
      <c r="DO287" s="361"/>
      <c r="DP287" s="361"/>
      <c r="DQ287" s="361"/>
      <c r="DR287" s="361"/>
      <c r="DS287" s="361"/>
      <c r="DT287" s="361"/>
      <c r="DU287" s="361"/>
      <c r="DV287" s="361"/>
      <c r="DW287" s="361"/>
      <c r="DX287" s="361"/>
      <c r="DY287" s="361"/>
      <c r="DZ287" s="361"/>
      <c r="EA287" s="361"/>
      <c r="EB287" s="361"/>
      <c r="EC287" s="361"/>
      <c r="ED287" s="361"/>
      <c r="EE287" s="361"/>
      <c r="EF287" s="361"/>
      <c r="EG287" s="361"/>
      <c r="EH287" s="361"/>
      <c r="EI287" s="361"/>
      <c r="EJ287" s="361"/>
      <c r="EK287" s="361"/>
      <c r="EL287" s="361"/>
      <c r="EM287" s="361"/>
      <c r="EN287" s="361"/>
      <c r="EO287" s="361"/>
      <c r="EP287" s="361"/>
      <c r="EQ287" s="361"/>
      <c r="ER287" s="361"/>
      <c r="ES287" s="361"/>
      <c r="ET287" s="361"/>
      <c r="EU287" s="361"/>
      <c r="EV287" s="361"/>
      <c r="EW287" s="361"/>
      <c r="EX287" s="361"/>
      <c r="EY287" s="361"/>
      <c r="EZ287" s="361"/>
      <c r="FA287" s="361"/>
      <c r="FB287" s="361"/>
      <c r="FC287" s="361"/>
      <c r="FD287" s="361"/>
      <c r="FE287" s="361"/>
      <c r="FF287" s="361"/>
      <c r="FG287" s="361"/>
      <c r="FH287" s="361"/>
      <c r="FI287" s="361"/>
      <c r="FJ287" s="361"/>
      <c r="FK287" s="361"/>
      <c r="FL287" s="361"/>
      <c r="FM287" s="361"/>
      <c r="FN287" s="361"/>
      <c r="FO287" s="361"/>
      <c r="FP287" s="361"/>
      <c r="FQ287" s="361"/>
      <c r="FR287" s="361"/>
      <c r="FS287" s="361"/>
      <c r="FT287" s="361"/>
      <c r="FU287" s="361"/>
      <c r="FV287" s="361"/>
      <c r="FW287" s="361"/>
      <c r="FX287" s="361"/>
      <c r="FY287" s="361"/>
      <c r="FZ287" s="361"/>
      <c r="GA287" s="361"/>
      <c r="GB287" s="361"/>
      <c r="GC287" s="361"/>
      <c r="GD287" s="361"/>
      <c r="GE287" s="361"/>
      <c r="GF287" s="361"/>
      <c r="GG287" s="361"/>
      <c r="GH287" s="361"/>
      <c r="GI287" s="361"/>
      <c r="GJ287" s="361"/>
      <c r="GK287" s="361"/>
      <c r="GL287" s="361"/>
      <c r="GM287" s="361"/>
      <c r="GN287" s="361"/>
      <c r="GO287" s="361"/>
      <c r="GP287" s="361"/>
      <c r="GQ287" s="361"/>
      <c r="GR287" s="361"/>
      <c r="GS287" s="361"/>
      <c r="GT287" s="361"/>
    </row>
    <row r="288" spans="4:205" x14ac:dyDescent="0.2">
      <c r="D288" s="348"/>
      <c r="E288" s="350" t="s">
        <v>130</v>
      </c>
      <c r="F288" s="351">
        <v>1</v>
      </c>
      <c r="G288" s="352">
        <v>2</v>
      </c>
      <c r="H288" s="352">
        <v>3</v>
      </c>
      <c r="I288" s="352">
        <v>4</v>
      </c>
      <c r="J288" s="353">
        <v>5</v>
      </c>
      <c r="K288" s="351">
        <v>6</v>
      </c>
      <c r="L288" s="352">
        <v>7</v>
      </c>
      <c r="M288" s="352">
        <v>8</v>
      </c>
      <c r="N288" s="352">
        <v>9</v>
      </c>
      <c r="O288" s="353">
        <v>10</v>
      </c>
      <c r="P288" s="351">
        <v>11</v>
      </c>
      <c r="Q288" s="352">
        <v>12</v>
      </c>
      <c r="R288" s="352">
        <v>13</v>
      </c>
      <c r="S288" s="352">
        <v>14</v>
      </c>
      <c r="T288" s="353">
        <v>15</v>
      </c>
      <c r="U288" s="351">
        <v>16</v>
      </c>
      <c r="V288" s="352">
        <v>17</v>
      </c>
      <c r="W288" s="352">
        <v>18</v>
      </c>
      <c r="X288" s="352">
        <v>19</v>
      </c>
      <c r="Y288" s="353">
        <v>20</v>
      </c>
      <c r="Z288" s="351">
        <v>21</v>
      </c>
      <c r="AA288" s="352">
        <v>22</v>
      </c>
      <c r="AB288" s="352">
        <v>23</v>
      </c>
      <c r="AC288" s="352">
        <v>24</v>
      </c>
      <c r="AD288" s="353">
        <v>25</v>
      </c>
      <c r="AE288" s="351">
        <v>26</v>
      </c>
      <c r="AF288" s="352">
        <v>27</v>
      </c>
      <c r="AG288" s="352">
        <v>28</v>
      </c>
      <c r="AH288" s="352">
        <v>29</v>
      </c>
      <c r="AI288" s="353">
        <v>30</v>
      </c>
      <c r="AJ288" s="351">
        <f t="shared" ref="AJ288:AS290" si="45">F288+30</f>
        <v>31</v>
      </c>
      <c r="AK288" s="352">
        <f t="shared" si="45"/>
        <v>32</v>
      </c>
      <c r="AL288" s="352">
        <f t="shared" si="45"/>
        <v>33</v>
      </c>
      <c r="AM288" s="352">
        <f t="shared" si="45"/>
        <v>34</v>
      </c>
      <c r="AN288" s="353">
        <f t="shared" si="45"/>
        <v>35</v>
      </c>
      <c r="AO288" s="351">
        <f t="shared" si="45"/>
        <v>36</v>
      </c>
      <c r="AP288" s="352">
        <f t="shared" si="45"/>
        <v>37</v>
      </c>
      <c r="AQ288" s="352">
        <f t="shared" si="45"/>
        <v>38</v>
      </c>
      <c r="AR288" s="352">
        <f t="shared" si="45"/>
        <v>39</v>
      </c>
      <c r="AS288" s="353">
        <f t="shared" si="45"/>
        <v>40</v>
      </c>
      <c r="AT288" s="351">
        <f t="shared" ref="AT288:BC290" si="46">P288+30</f>
        <v>41</v>
      </c>
      <c r="AU288" s="352">
        <f t="shared" si="46"/>
        <v>42</v>
      </c>
      <c r="AV288" s="352">
        <f t="shared" si="46"/>
        <v>43</v>
      </c>
      <c r="AW288" s="352">
        <f t="shared" si="46"/>
        <v>44</v>
      </c>
      <c r="AX288" s="353">
        <f t="shared" si="46"/>
        <v>45</v>
      </c>
      <c r="AY288" s="351">
        <f t="shared" si="46"/>
        <v>46</v>
      </c>
      <c r="AZ288" s="352">
        <f t="shared" si="46"/>
        <v>47</v>
      </c>
      <c r="BA288" s="352">
        <f t="shared" si="46"/>
        <v>48</v>
      </c>
      <c r="BB288" s="352">
        <f t="shared" si="46"/>
        <v>49</v>
      </c>
      <c r="BC288" s="353">
        <f t="shared" si="46"/>
        <v>50</v>
      </c>
      <c r="BD288" s="351">
        <f t="shared" ref="BD288:BM290" si="47">Z288+30</f>
        <v>51</v>
      </c>
      <c r="BE288" s="352">
        <f t="shared" si="47"/>
        <v>52</v>
      </c>
      <c r="BF288" s="352">
        <f t="shared" si="47"/>
        <v>53</v>
      </c>
      <c r="BG288" s="352">
        <f t="shared" si="47"/>
        <v>54</v>
      </c>
      <c r="BH288" s="353">
        <f t="shared" si="47"/>
        <v>55</v>
      </c>
      <c r="BI288" s="351">
        <f t="shared" si="47"/>
        <v>56</v>
      </c>
      <c r="BJ288" s="352">
        <f t="shared" si="47"/>
        <v>57</v>
      </c>
      <c r="BK288" s="352">
        <f t="shared" si="47"/>
        <v>58</v>
      </c>
      <c r="BL288" s="352">
        <f t="shared" si="47"/>
        <v>59</v>
      </c>
      <c r="BM288" s="353">
        <f t="shared" si="47"/>
        <v>60</v>
      </c>
      <c r="DL288" s="361"/>
      <c r="DM288" s="361"/>
      <c r="DN288" s="361"/>
      <c r="DO288" s="361"/>
      <c r="DP288" s="361"/>
      <c r="DQ288" s="361"/>
      <c r="DR288" s="361"/>
      <c r="DS288" s="361"/>
      <c r="DT288" s="361"/>
      <c r="DU288" s="361"/>
      <c r="DV288" s="361"/>
      <c r="DW288" s="361"/>
      <c r="DX288" s="361"/>
      <c r="DY288" s="361"/>
      <c r="DZ288" s="361"/>
      <c r="EA288" s="361"/>
      <c r="EB288" s="361"/>
      <c r="EC288" s="361"/>
      <c r="ED288" s="361"/>
      <c r="EE288" s="361"/>
      <c r="EF288" s="361"/>
      <c r="EG288" s="361"/>
      <c r="EH288" s="361"/>
      <c r="EI288" s="361"/>
      <c r="EJ288" s="361"/>
      <c r="EK288" s="361"/>
      <c r="EL288" s="361"/>
      <c r="EM288" s="361"/>
      <c r="EN288" s="361"/>
      <c r="EO288" s="361"/>
      <c r="EP288" s="361"/>
      <c r="EQ288" s="361"/>
      <c r="ER288" s="361"/>
      <c r="ES288" s="361"/>
      <c r="ET288" s="361"/>
      <c r="EU288" s="361"/>
      <c r="EV288" s="361"/>
      <c r="EW288" s="361"/>
      <c r="EX288" s="361"/>
      <c r="EY288" s="361"/>
      <c r="EZ288" s="361"/>
      <c r="FA288" s="361"/>
      <c r="FB288" s="361"/>
      <c r="FC288" s="361"/>
      <c r="FD288" s="361"/>
      <c r="FE288" s="361"/>
      <c r="FF288" s="361"/>
      <c r="FG288" s="361"/>
      <c r="FH288" s="361"/>
      <c r="FI288" s="361"/>
      <c r="FJ288" s="361"/>
      <c r="FK288" s="361"/>
      <c r="FL288" s="361"/>
      <c r="FM288" s="361"/>
      <c r="FN288" s="361"/>
      <c r="FO288" s="361"/>
      <c r="FP288" s="361"/>
      <c r="FQ288" s="361"/>
      <c r="FR288" s="361"/>
      <c r="FS288" s="361"/>
      <c r="FT288" s="361"/>
      <c r="FU288" s="361"/>
      <c r="FV288" s="361"/>
      <c r="FW288" s="361"/>
      <c r="FX288" s="361"/>
      <c r="FY288" s="361"/>
      <c r="FZ288" s="361"/>
      <c r="GA288" s="361"/>
      <c r="GB288" s="361"/>
      <c r="GC288" s="361"/>
      <c r="GD288" s="361"/>
      <c r="GE288" s="361"/>
      <c r="GF288" s="361"/>
      <c r="GG288" s="361"/>
      <c r="GH288" s="361"/>
      <c r="GI288" s="361"/>
      <c r="GJ288" s="361"/>
      <c r="GK288" s="361"/>
      <c r="GL288" s="361"/>
      <c r="GM288" s="361"/>
      <c r="GN288" s="361"/>
      <c r="GO288" s="361"/>
      <c r="GP288" s="361"/>
      <c r="GQ288" s="361"/>
      <c r="GR288" s="361"/>
      <c r="GS288" s="361"/>
      <c r="GT288" s="361"/>
      <c r="GU288" s="361"/>
      <c r="GV288" s="361"/>
      <c r="GW288" s="361"/>
    </row>
    <row r="289" spans="1:256" x14ac:dyDescent="0.2">
      <c r="D289" s="348"/>
      <c r="E289" s="350" t="s">
        <v>157</v>
      </c>
      <c r="F289" s="354">
        <v>15</v>
      </c>
      <c r="G289" s="355">
        <v>1</v>
      </c>
      <c r="H289" s="355">
        <v>27</v>
      </c>
      <c r="I289" s="355">
        <v>23</v>
      </c>
      <c r="J289" s="356">
        <v>19</v>
      </c>
      <c r="K289" s="354">
        <v>20</v>
      </c>
      <c r="L289" s="355">
        <v>6</v>
      </c>
      <c r="M289" s="355">
        <v>2</v>
      </c>
      <c r="N289" s="355">
        <v>28</v>
      </c>
      <c r="O289" s="356">
        <v>24</v>
      </c>
      <c r="P289" s="354">
        <v>25</v>
      </c>
      <c r="Q289" s="355">
        <v>11</v>
      </c>
      <c r="R289" s="355">
        <v>7</v>
      </c>
      <c r="S289" s="355">
        <v>3</v>
      </c>
      <c r="T289" s="356">
        <v>29</v>
      </c>
      <c r="U289" s="354">
        <v>30</v>
      </c>
      <c r="V289" s="355">
        <v>16</v>
      </c>
      <c r="W289" s="355">
        <v>12</v>
      </c>
      <c r="X289" s="355">
        <v>8</v>
      </c>
      <c r="Y289" s="356">
        <v>4</v>
      </c>
      <c r="Z289" s="354">
        <v>5</v>
      </c>
      <c r="AA289" s="355">
        <v>21</v>
      </c>
      <c r="AB289" s="355">
        <v>17</v>
      </c>
      <c r="AC289" s="355">
        <v>13</v>
      </c>
      <c r="AD289" s="356">
        <v>9</v>
      </c>
      <c r="AE289" s="354">
        <v>10</v>
      </c>
      <c r="AF289" s="355">
        <v>26</v>
      </c>
      <c r="AG289" s="355">
        <v>22</v>
      </c>
      <c r="AH289" s="355">
        <v>18</v>
      </c>
      <c r="AI289" s="356">
        <v>14</v>
      </c>
      <c r="AJ289" s="354">
        <f t="shared" si="45"/>
        <v>45</v>
      </c>
      <c r="AK289" s="355">
        <f t="shared" si="45"/>
        <v>31</v>
      </c>
      <c r="AL289" s="355">
        <f t="shared" si="45"/>
        <v>57</v>
      </c>
      <c r="AM289" s="355">
        <f t="shared" si="45"/>
        <v>53</v>
      </c>
      <c r="AN289" s="356">
        <f t="shared" si="45"/>
        <v>49</v>
      </c>
      <c r="AO289" s="354">
        <f t="shared" si="45"/>
        <v>50</v>
      </c>
      <c r="AP289" s="355">
        <f t="shared" si="45"/>
        <v>36</v>
      </c>
      <c r="AQ289" s="355">
        <f t="shared" si="45"/>
        <v>32</v>
      </c>
      <c r="AR289" s="355">
        <f t="shared" si="45"/>
        <v>58</v>
      </c>
      <c r="AS289" s="356">
        <f t="shared" si="45"/>
        <v>54</v>
      </c>
      <c r="AT289" s="354">
        <f t="shared" si="46"/>
        <v>55</v>
      </c>
      <c r="AU289" s="355">
        <f t="shared" si="46"/>
        <v>41</v>
      </c>
      <c r="AV289" s="355">
        <f t="shared" si="46"/>
        <v>37</v>
      </c>
      <c r="AW289" s="355">
        <f t="shared" si="46"/>
        <v>33</v>
      </c>
      <c r="AX289" s="356">
        <f t="shared" si="46"/>
        <v>59</v>
      </c>
      <c r="AY289" s="354">
        <f t="shared" si="46"/>
        <v>60</v>
      </c>
      <c r="AZ289" s="355">
        <f t="shared" si="46"/>
        <v>46</v>
      </c>
      <c r="BA289" s="355">
        <f t="shared" si="46"/>
        <v>42</v>
      </c>
      <c r="BB289" s="355">
        <f t="shared" si="46"/>
        <v>38</v>
      </c>
      <c r="BC289" s="356">
        <f t="shared" si="46"/>
        <v>34</v>
      </c>
      <c r="BD289" s="354">
        <f t="shared" si="47"/>
        <v>35</v>
      </c>
      <c r="BE289" s="355">
        <f t="shared" si="47"/>
        <v>51</v>
      </c>
      <c r="BF289" s="355">
        <f t="shared" si="47"/>
        <v>47</v>
      </c>
      <c r="BG289" s="355">
        <f t="shared" si="47"/>
        <v>43</v>
      </c>
      <c r="BH289" s="356">
        <f t="shared" si="47"/>
        <v>39</v>
      </c>
      <c r="BI289" s="354">
        <f t="shared" si="47"/>
        <v>40</v>
      </c>
      <c r="BJ289" s="355">
        <f t="shared" si="47"/>
        <v>56</v>
      </c>
      <c r="BK289" s="355">
        <f t="shared" si="47"/>
        <v>52</v>
      </c>
      <c r="BL289" s="355">
        <f t="shared" si="47"/>
        <v>48</v>
      </c>
      <c r="BM289" s="356">
        <f t="shared" si="47"/>
        <v>44</v>
      </c>
      <c r="DL289" s="361"/>
      <c r="DM289" s="361"/>
      <c r="DN289" s="361"/>
      <c r="DO289" s="361"/>
      <c r="DP289" s="361"/>
      <c r="DQ289" s="361"/>
      <c r="DR289" s="361"/>
      <c r="DS289" s="361"/>
      <c r="DT289" s="361"/>
      <c r="DU289" s="361"/>
      <c r="DV289" s="361"/>
      <c r="DW289" s="361"/>
      <c r="DX289" s="361"/>
      <c r="DY289" s="361"/>
      <c r="DZ289" s="361"/>
      <c r="EA289" s="361"/>
      <c r="EB289" s="361"/>
      <c r="EC289" s="361"/>
      <c r="ED289" s="361"/>
      <c r="EE289" s="361"/>
      <c r="EF289" s="361"/>
      <c r="EG289" s="361"/>
      <c r="EH289" s="361"/>
      <c r="EI289" s="361"/>
      <c r="EJ289" s="361"/>
      <c r="EK289" s="361"/>
      <c r="EL289" s="361"/>
      <c r="EM289" s="361"/>
      <c r="EN289" s="361"/>
      <c r="EO289" s="361"/>
      <c r="EP289" s="361"/>
      <c r="EQ289" s="361"/>
      <c r="ER289" s="361"/>
      <c r="ES289" s="361"/>
      <c r="ET289" s="361"/>
      <c r="EU289" s="361"/>
      <c r="EV289" s="361"/>
      <c r="EW289" s="361"/>
      <c r="EX289" s="361"/>
      <c r="EY289" s="361"/>
      <c r="EZ289" s="361"/>
      <c r="FA289" s="361"/>
      <c r="FB289" s="361"/>
      <c r="FC289" s="361"/>
      <c r="FD289" s="361"/>
      <c r="FE289" s="361"/>
      <c r="FF289" s="361"/>
      <c r="FG289" s="361"/>
      <c r="FH289" s="361"/>
      <c r="FI289" s="361"/>
      <c r="FJ289" s="361"/>
      <c r="FK289" s="361"/>
      <c r="FL289" s="361"/>
      <c r="FM289" s="361"/>
      <c r="FN289" s="361"/>
      <c r="FO289" s="361"/>
      <c r="FP289" s="361"/>
      <c r="FQ289" s="361"/>
      <c r="FR289" s="361"/>
      <c r="FS289" s="361"/>
      <c r="FT289" s="361"/>
      <c r="FU289" s="361"/>
      <c r="FV289" s="361"/>
      <c r="FW289" s="361"/>
      <c r="FX289" s="361"/>
      <c r="FY289" s="361"/>
      <c r="FZ289" s="361"/>
      <c r="GA289" s="361"/>
      <c r="GB289" s="361"/>
      <c r="GC289" s="361"/>
      <c r="GD289" s="361"/>
      <c r="GE289" s="361"/>
      <c r="GF289" s="361"/>
      <c r="GG289" s="361"/>
      <c r="GH289" s="361"/>
      <c r="GI289" s="361"/>
      <c r="GJ289" s="361"/>
      <c r="GK289" s="361"/>
      <c r="GL289" s="361"/>
      <c r="GM289" s="361"/>
      <c r="GN289" s="361"/>
      <c r="GO289" s="361"/>
      <c r="GP289" s="361"/>
      <c r="GQ289" s="361"/>
      <c r="GR289" s="361"/>
      <c r="GS289" s="361"/>
      <c r="GT289" s="361"/>
      <c r="GU289" s="361"/>
      <c r="GV289" s="361"/>
      <c r="GW289" s="361"/>
    </row>
    <row r="290" spans="1:256" x14ac:dyDescent="0.2">
      <c r="D290" s="348"/>
      <c r="E290" s="350" t="s">
        <v>159</v>
      </c>
      <c r="F290" s="357">
        <v>29</v>
      </c>
      <c r="G290" s="358">
        <v>10</v>
      </c>
      <c r="H290" s="358">
        <v>1</v>
      </c>
      <c r="I290" s="358">
        <v>17</v>
      </c>
      <c r="J290" s="359">
        <v>12</v>
      </c>
      <c r="K290" s="357">
        <v>2</v>
      </c>
      <c r="L290" s="358">
        <v>30</v>
      </c>
      <c r="M290" s="358">
        <v>21</v>
      </c>
      <c r="N290" s="358">
        <v>11</v>
      </c>
      <c r="O290" s="359">
        <v>18</v>
      </c>
      <c r="P290" s="357">
        <v>19</v>
      </c>
      <c r="Q290" s="358">
        <v>13</v>
      </c>
      <c r="R290" s="358">
        <v>6</v>
      </c>
      <c r="S290" s="358">
        <v>22</v>
      </c>
      <c r="T290" s="359">
        <v>3</v>
      </c>
      <c r="U290" s="357">
        <v>4</v>
      </c>
      <c r="V290" s="358">
        <v>20</v>
      </c>
      <c r="W290" s="358">
        <v>26</v>
      </c>
      <c r="X290" s="358">
        <v>7</v>
      </c>
      <c r="Y290" s="359">
        <v>23</v>
      </c>
      <c r="Z290" s="357">
        <v>24</v>
      </c>
      <c r="AA290" s="358">
        <v>5</v>
      </c>
      <c r="AB290" s="358">
        <v>14</v>
      </c>
      <c r="AC290" s="358">
        <v>27</v>
      </c>
      <c r="AD290" s="359">
        <v>8</v>
      </c>
      <c r="AE290" s="357">
        <v>9</v>
      </c>
      <c r="AF290" s="358">
        <v>25</v>
      </c>
      <c r="AG290" s="358">
        <v>16</v>
      </c>
      <c r="AH290" s="358">
        <v>15</v>
      </c>
      <c r="AI290" s="359">
        <v>28</v>
      </c>
      <c r="AJ290" s="357">
        <f t="shared" si="45"/>
        <v>59</v>
      </c>
      <c r="AK290" s="358">
        <f t="shared" si="45"/>
        <v>40</v>
      </c>
      <c r="AL290" s="358">
        <f t="shared" si="45"/>
        <v>31</v>
      </c>
      <c r="AM290" s="358">
        <f t="shared" si="45"/>
        <v>47</v>
      </c>
      <c r="AN290" s="359">
        <f t="shared" si="45"/>
        <v>42</v>
      </c>
      <c r="AO290" s="357">
        <f t="shared" si="45"/>
        <v>32</v>
      </c>
      <c r="AP290" s="358">
        <f t="shared" si="45"/>
        <v>60</v>
      </c>
      <c r="AQ290" s="358">
        <f t="shared" si="45"/>
        <v>51</v>
      </c>
      <c r="AR290" s="358">
        <f t="shared" si="45"/>
        <v>41</v>
      </c>
      <c r="AS290" s="359">
        <f t="shared" si="45"/>
        <v>48</v>
      </c>
      <c r="AT290" s="357">
        <f t="shared" si="46"/>
        <v>49</v>
      </c>
      <c r="AU290" s="358">
        <f t="shared" si="46"/>
        <v>43</v>
      </c>
      <c r="AV290" s="358">
        <f t="shared" si="46"/>
        <v>36</v>
      </c>
      <c r="AW290" s="358">
        <f t="shared" si="46"/>
        <v>52</v>
      </c>
      <c r="AX290" s="359">
        <f t="shared" si="46"/>
        <v>33</v>
      </c>
      <c r="AY290" s="357">
        <f t="shared" si="46"/>
        <v>34</v>
      </c>
      <c r="AZ290" s="358">
        <f t="shared" si="46"/>
        <v>50</v>
      </c>
      <c r="BA290" s="358">
        <f t="shared" si="46"/>
        <v>56</v>
      </c>
      <c r="BB290" s="358">
        <f t="shared" si="46"/>
        <v>37</v>
      </c>
      <c r="BC290" s="359">
        <f t="shared" si="46"/>
        <v>53</v>
      </c>
      <c r="BD290" s="357">
        <f t="shared" si="47"/>
        <v>54</v>
      </c>
      <c r="BE290" s="358">
        <f t="shared" si="47"/>
        <v>35</v>
      </c>
      <c r="BF290" s="358">
        <f t="shared" si="47"/>
        <v>44</v>
      </c>
      <c r="BG290" s="358">
        <f t="shared" si="47"/>
        <v>57</v>
      </c>
      <c r="BH290" s="359">
        <f t="shared" si="47"/>
        <v>38</v>
      </c>
      <c r="BI290" s="357">
        <f t="shared" si="47"/>
        <v>39</v>
      </c>
      <c r="BJ290" s="358">
        <f t="shared" si="47"/>
        <v>55</v>
      </c>
      <c r="BK290" s="358">
        <f t="shared" si="47"/>
        <v>46</v>
      </c>
      <c r="BL290" s="358">
        <f t="shared" si="47"/>
        <v>45</v>
      </c>
      <c r="BM290" s="359">
        <f t="shared" si="47"/>
        <v>58</v>
      </c>
      <c r="DL290" s="361"/>
      <c r="DM290" s="361"/>
      <c r="DN290" s="361"/>
      <c r="DO290" s="361"/>
      <c r="DP290" s="361"/>
      <c r="DQ290" s="361"/>
      <c r="DR290" s="361"/>
      <c r="DS290" s="361"/>
      <c r="DT290" s="361"/>
      <c r="DU290" s="361"/>
      <c r="DV290" s="361"/>
      <c r="DW290" s="361"/>
      <c r="DX290" s="361"/>
      <c r="DY290" s="361"/>
      <c r="DZ290" s="361"/>
      <c r="EA290" s="361"/>
      <c r="EB290" s="361"/>
      <c r="EC290" s="361"/>
      <c r="ED290" s="361"/>
      <c r="EE290" s="361"/>
      <c r="EF290" s="361"/>
      <c r="EG290" s="361"/>
      <c r="EH290" s="361"/>
      <c r="EI290" s="361"/>
      <c r="EJ290" s="361"/>
      <c r="EK290" s="361"/>
      <c r="EL290" s="361"/>
      <c r="EM290" s="361"/>
      <c r="EN290" s="361"/>
      <c r="EO290" s="361"/>
      <c r="EP290" s="361"/>
      <c r="EQ290" s="361"/>
      <c r="ER290" s="361"/>
      <c r="ES290" s="361"/>
      <c r="ET290" s="361"/>
      <c r="EU290" s="361"/>
      <c r="EV290" s="361"/>
      <c r="EW290" s="361"/>
      <c r="EX290" s="361"/>
      <c r="EY290" s="361"/>
      <c r="EZ290" s="361"/>
      <c r="FA290" s="361"/>
      <c r="FB290" s="361"/>
      <c r="FC290" s="361"/>
      <c r="FD290" s="361"/>
      <c r="FE290" s="361"/>
      <c r="FF290" s="361"/>
      <c r="FG290" s="361"/>
      <c r="FH290" s="361"/>
      <c r="FI290" s="361"/>
      <c r="FJ290" s="361"/>
      <c r="FK290" s="361"/>
      <c r="FL290" s="361"/>
      <c r="FM290" s="361"/>
      <c r="FN290" s="361"/>
      <c r="FO290" s="361"/>
      <c r="FP290" s="361"/>
      <c r="FQ290" s="361"/>
      <c r="FR290" s="361"/>
      <c r="FS290" s="361"/>
      <c r="FT290" s="361"/>
      <c r="FU290" s="361"/>
      <c r="FV290" s="361"/>
      <c r="FW290" s="361"/>
      <c r="FX290" s="361"/>
      <c r="FY290" s="361"/>
      <c r="FZ290" s="361"/>
      <c r="GA290" s="361"/>
      <c r="GB290" s="361"/>
      <c r="GC290" s="361"/>
      <c r="GD290" s="361"/>
      <c r="GE290" s="361"/>
      <c r="GF290" s="361"/>
      <c r="GG290" s="361"/>
      <c r="GH290" s="361"/>
      <c r="GI290" s="361"/>
      <c r="GJ290" s="361"/>
      <c r="GK290" s="361"/>
      <c r="GL290" s="361"/>
      <c r="GM290" s="361"/>
      <c r="GN290" s="361"/>
      <c r="GO290" s="361"/>
      <c r="GP290" s="361"/>
      <c r="GQ290" s="361"/>
      <c r="GR290" s="361"/>
      <c r="GS290" s="361"/>
      <c r="GT290" s="361"/>
      <c r="GU290" s="361"/>
      <c r="GV290" s="361"/>
      <c r="GW290" s="361"/>
    </row>
    <row r="291" spans="1:256" s="361" customFormat="1" x14ac:dyDescent="0.2">
      <c r="A291" s="27"/>
      <c r="B291" s="27"/>
      <c r="C291" s="27"/>
      <c r="D291" s="348"/>
      <c r="E291" s="360"/>
      <c r="F291" s="348"/>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GX291" s="27"/>
      <c r="GY291" s="27"/>
      <c r="GZ291" s="27"/>
      <c r="HA291" s="27"/>
      <c r="HB291" s="27"/>
      <c r="HC291" s="27"/>
      <c r="HD291" s="27"/>
      <c r="HE291" s="27"/>
      <c r="HF291" s="27"/>
      <c r="HG291" s="27"/>
      <c r="HH291" s="27"/>
      <c r="HI291" s="27"/>
      <c r="HJ291" s="27"/>
      <c r="HK291" s="27"/>
      <c r="HL291" s="27"/>
      <c r="HM291" s="27"/>
      <c r="HN291" s="27"/>
      <c r="HO291" s="27"/>
      <c r="HP291" s="27"/>
      <c r="HQ291" s="27"/>
      <c r="HR291" s="27"/>
      <c r="HS291" s="27"/>
      <c r="HT291" s="27"/>
      <c r="HU291" s="27"/>
      <c r="HV291" s="27"/>
      <c r="HW291" s="27"/>
      <c r="HX291" s="27"/>
      <c r="HY291" s="27"/>
      <c r="HZ291" s="27"/>
      <c r="IA291" s="27"/>
      <c r="IB291" s="27"/>
      <c r="IC291" s="27"/>
      <c r="ID291" s="27"/>
      <c r="IE291" s="27"/>
      <c r="IF291" s="27"/>
      <c r="IG291" s="27"/>
      <c r="IH291" s="27"/>
      <c r="II291" s="27"/>
      <c r="IJ291" s="27"/>
      <c r="IK291" s="27"/>
      <c r="IL291" s="27"/>
      <c r="IM291" s="27"/>
      <c r="IN291" s="27"/>
      <c r="IO291" s="27"/>
      <c r="IP291" s="27"/>
      <c r="IQ291" s="27"/>
      <c r="IR291" s="27"/>
      <c r="IS291" s="27"/>
      <c r="IT291" s="27"/>
      <c r="IU291" s="27"/>
      <c r="IV291" s="27"/>
    </row>
    <row r="292" spans="1:256" s="363" customFormat="1" x14ac:dyDescent="0.2">
      <c r="A292" s="27"/>
      <c r="B292" s="27"/>
      <c r="C292" s="27"/>
      <c r="D292" s="362">
        <v>61</v>
      </c>
      <c r="E292" s="349" t="s">
        <v>180</v>
      </c>
      <c r="GX292" s="27"/>
      <c r="GY292" s="27"/>
      <c r="GZ292" s="27"/>
      <c r="HA292" s="27"/>
      <c r="HB292" s="27"/>
      <c r="HC292" s="27"/>
      <c r="HD292" s="27"/>
      <c r="HE292" s="27"/>
      <c r="HF292" s="27"/>
      <c r="HG292" s="27"/>
      <c r="HH292" s="27"/>
      <c r="HI292" s="27"/>
      <c r="HJ292" s="27"/>
      <c r="HK292" s="27"/>
      <c r="HL292" s="27"/>
      <c r="HM292" s="27"/>
      <c r="HN292" s="27"/>
      <c r="HO292" s="27"/>
      <c r="HP292" s="27"/>
      <c r="HQ292" s="27"/>
      <c r="HR292" s="27"/>
      <c r="HS292" s="27"/>
      <c r="HT292" s="27"/>
      <c r="HU292" s="27"/>
      <c r="HV292" s="27"/>
      <c r="HW292" s="27"/>
      <c r="HX292" s="27"/>
      <c r="HY292" s="27"/>
      <c r="HZ292" s="27"/>
      <c r="IA292" s="27"/>
      <c r="IB292" s="27"/>
      <c r="IC292" s="27"/>
      <c r="ID292" s="27"/>
      <c r="IE292" s="27"/>
      <c r="IF292" s="27"/>
      <c r="IG292" s="27"/>
      <c r="IH292" s="27"/>
      <c r="II292" s="27"/>
      <c r="IJ292" s="27"/>
      <c r="IK292" s="27"/>
      <c r="IL292" s="27"/>
      <c r="IM292" s="27"/>
      <c r="IN292" s="27"/>
      <c r="IO292" s="27"/>
      <c r="IP292" s="27"/>
      <c r="IQ292" s="27"/>
      <c r="IR292" s="27"/>
      <c r="IS292" s="27"/>
      <c r="IT292" s="27"/>
      <c r="IU292" s="27"/>
      <c r="IV292" s="27"/>
    </row>
    <row r="293" spans="1:256" s="361" customFormat="1" x14ac:dyDescent="0.2">
      <c r="A293" s="27"/>
      <c r="B293" s="27"/>
      <c r="C293" s="27"/>
      <c r="D293" s="362"/>
      <c r="E293" s="350" t="s">
        <v>130</v>
      </c>
      <c r="F293" s="351">
        <v>1</v>
      </c>
      <c r="G293" s="352">
        <v>2</v>
      </c>
      <c r="H293" s="352">
        <v>3</v>
      </c>
      <c r="I293" s="352">
        <v>4</v>
      </c>
      <c r="J293" s="353">
        <v>5</v>
      </c>
      <c r="K293" s="351">
        <v>6</v>
      </c>
      <c r="L293" s="352">
        <v>7</v>
      </c>
      <c r="M293" s="352">
        <v>8</v>
      </c>
      <c r="N293" s="352">
        <v>9</v>
      </c>
      <c r="O293" s="353">
        <v>10</v>
      </c>
      <c r="P293" s="351">
        <v>11</v>
      </c>
      <c r="Q293" s="352">
        <v>12</v>
      </c>
      <c r="R293" s="352">
        <v>13</v>
      </c>
      <c r="S293" s="352">
        <v>14</v>
      </c>
      <c r="T293" s="353">
        <v>15</v>
      </c>
      <c r="U293" s="351">
        <v>16</v>
      </c>
      <c r="V293" s="352">
        <v>17</v>
      </c>
      <c r="W293" s="352">
        <v>18</v>
      </c>
      <c r="X293" s="352">
        <v>19</v>
      </c>
      <c r="Y293" s="353">
        <v>20</v>
      </c>
      <c r="Z293" s="351">
        <v>21</v>
      </c>
      <c r="AA293" s="352">
        <v>22</v>
      </c>
      <c r="AB293" s="352">
        <v>23</v>
      </c>
      <c r="AC293" s="352">
        <v>24</v>
      </c>
      <c r="AD293" s="364"/>
      <c r="AE293" s="351">
        <v>25</v>
      </c>
      <c r="AF293" s="352">
        <v>26</v>
      </c>
      <c r="AG293" s="352">
        <v>27</v>
      </c>
      <c r="AH293" s="352">
        <v>28</v>
      </c>
      <c r="AI293" s="364"/>
      <c r="AJ293" s="351">
        <v>29</v>
      </c>
      <c r="AK293" s="352">
        <v>30</v>
      </c>
      <c r="AL293" s="352">
        <v>31</v>
      </c>
      <c r="AM293" s="352">
        <v>32</v>
      </c>
      <c r="AN293" s="353">
        <v>33</v>
      </c>
      <c r="AO293" s="351">
        <v>34</v>
      </c>
      <c r="AP293" s="352">
        <v>35</v>
      </c>
      <c r="AQ293" s="352">
        <v>36</v>
      </c>
      <c r="AR293" s="352">
        <v>37</v>
      </c>
      <c r="AS293" s="353">
        <v>38</v>
      </c>
      <c r="AT293" s="351">
        <v>39</v>
      </c>
      <c r="AU293" s="352">
        <v>40</v>
      </c>
      <c r="AV293" s="352">
        <v>41</v>
      </c>
      <c r="AW293" s="352">
        <v>42</v>
      </c>
      <c r="AX293" s="353">
        <v>43</v>
      </c>
      <c r="AY293" s="351">
        <v>44</v>
      </c>
      <c r="AZ293" s="352">
        <v>45</v>
      </c>
      <c r="BA293" s="352">
        <v>46</v>
      </c>
      <c r="BB293" s="352">
        <v>47</v>
      </c>
      <c r="BC293" s="353">
        <v>48</v>
      </c>
      <c r="BD293" s="351">
        <v>49</v>
      </c>
      <c r="BE293" s="352">
        <v>50</v>
      </c>
      <c r="BF293" s="352">
        <v>51</v>
      </c>
      <c r="BG293" s="352">
        <v>52</v>
      </c>
      <c r="BH293" s="353">
        <v>53</v>
      </c>
      <c r="BI293" s="351">
        <v>54</v>
      </c>
      <c r="BJ293" s="352">
        <v>55</v>
      </c>
      <c r="BK293" s="352">
        <v>56</v>
      </c>
      <c r="BL293" s="352">
        <v>57</v>
      </c>
      <c r="BM293" s="364"/>
      <c r="BN293" s="351">
        <v>58</v>
      </c>
      <c r="BO293" s="352">
        <v>59</v>
      </c>
      <c r="BP293" s="352">
        <v>60</v>
      </c>
      <c r="BQ293" s="352">
        <v>61</v>
      </c>
      <c r="BR293" s="365"/>
      <c r="GX293" s="27"/>
      <c r="GY293" s="27"/>
      <c r="GZ293" s="27"/>
      <c r="HA293" s="27"/>
      <c r="HB293" s="27"/>
      <c r="HC293" s="27"/>
      <c r="HD293" s="27"/>
      <c r="HE293" s="27"/>
      <c r="HF293" s="27"/>
      <c r="HG293" s="27"/>
      <c r="HH293" s="27"/>
      <c r="HI293" s="27"/>
      <c r="HJ293" s="27"/>
      <c r="HK293" s="27"/>
      <c r="HL293" s="27"/>
      <c r="HM293" s="27"/>
      <c r="HN293" s="27"/>
      <c r="HO293" s="27"/>
      <c r="HP293" s="27"/>
      <c r="HQ293" s="27"/>
      <c r="HR293" s="27"/>
      <c r="HS293" s="27"/>
      <c r="HT293" s="27"/>
      <c r="HU293" s="27"/>
      <c r="HV293" s="27"/>
      <c r="HW293" s="27"/>
      <c r="HX293" s="27"/>
      <c r="HY293" s="27"/>
      <c r="HZ293" s="27"/>
      <c r="IA293" s="27"/>
      <c r="IB293" s="27"/>
      <c r="IC293" s="27"/>
      <c r="ID293" s="27"/>
      <c r="IE293" s="27"/>
      <c r="IF293" s="27"/>
      <c r="IG293" s="27"/>
      <c r="IH293" s="27"/>
      <c r="II293" s="27"/>
      <c r="IJ293" s="27"/>
      <c r="IK293" s="27"/>
      <c r="IL293" s="27"/>
      <c r="IM293" s="27"/>
      <c r="IN293" s="27"/>
      <c r="IO293" s="27"/>
      <c r="IP293" s="27"/>
      <c r="IQ293" s="27"/>
      <c r="IR293" s="27"/>
      <c r="IS293" s="27"/>
      <c r="IT293" s="27"/>
      <c r="IU293" s="27"/>
      <c r="IV293" s="27"/>
    </row>
    <row r="294" spans="1:256" s="361" customFormat="1" x14ac:dyDescent="0.2">
      <c r="A294" s="27"/>
      <c r="B294" s="27"/>
      <c r="C294" s="27"/>
      <c r="D294" s="362"/>
      <c r="E294" s="350" t="s">
        <v>157</v>
      </c>
      <c r="F294" s="354">
        <v>2</v>
      </c>
      <c r="G294" s="355">
        <v>21</v>
      </c>
      <c r="H294" s="355">
        <v>20</v>
      </c>
      <c r="I294" s="355">
        <v>27</v>
      </c>
      <c r="J294" s="356">
        <v>9</v>
      </c>
      <c r="K294" s="354">
        <v>15</v>
      </c>
      <c r="L294" s="355">
        <v>25</v>
      </c>
      <c r="M294" s="355">
        <v>16</v>
      </c>
      <c r="N294" s="355">
        <v>3</v>
      </c>
      <c r="O294" s="356">
        <v>24</v>
      </c>
      <c r="P294" s="354">
        <v>8</v>
      </c>
      <c r="Q294" s="355">
        <v>11</v>
      </c>
      <c r="R294" s="355">
        <v>22</v>
      </c>
      <c r="S294" s="355">
        <v>5</v>
      </c>
      <c r="T294" s="356">
        <v>28</v>
      </c>
      <c r="U294" s="354">
        <v>17</v>
      </c>
      <c r="V294" s="355">
        <v>10</v>
      </c>
      <c r="W294" s="355">
        <v>26</v>
      </c>
      <c r="X294" s="355">
        <v>23</v>
      </c>
      <c r="Y294" s="356">
        <v>14</v>
      </c>
      <c r="Z294" s="354">
        <v>19</v>
      </c>
      <c r="AA294" s="355">
        <v>1</v>
      </c>
      <c r="AB294" s="355">
        <v>7</v>
      </c>
      <c r="AC294" s="355">
        <v>13</v>
      </c>
      <c r="AD294" s="364"/>
      <c r="AE294" s="354">
        <v>4</v>
      </c>
      <c r="AF294" s="355">
        <v>6</v>
      </c>
      <c r="AG294" s="355">
        <v>12</v>
      </c>
      <c r="AH294" s="355">
        <v>18</v>
      </c>
      <c r="AI294" s="364"/>
      <c r="AJ294" s="354">
        <v>48</v>
      </c>
      <c r="AK294" s="355">
        <v>29</v>
      </c>
      <c r="AL294" s="355">
        <v>59</v>
      </c>
      <c r="AM294" s="355">
        <v>55</v>
      </c>
      <c r="AN294" s="356">
        <v>52</v>
      </c>
      <c r="AO294" s="354">
        <v>53</v>
      </c>
      <c r="AP294" s="355">
        <v>34</v>
      </c>
      <c r="AQ294" s="355">
        <v>30</v>
      </c>
      <c r="AR294" s="355">
        <v>60</v>
      </c>
      <c r="AS294" s="356">
        <v>56</v>
      </c>
      <c r="AT294" s="354">
        <v>57</v>
      </c>
      <c r="AU294" s="355">
        <v>39</v>
      </c>
      <c r="AV294" s="355">
        <v>35</v>
      </c>
      <c r="AW294" s="355">
        <v>31</v>
      </c>
      <c r="AX294" s="356">
        <v>61</v>
      </c>
      <c r="AY294" s="354">
        <v>47</v>
      </c>
      <c r="AZ294" s="355">
        <v>54</v>
      </c>
      <c r="BA294" s="355">
        <v>50</v>
      </c>
      <c r="BB294" s="355">
        <v>58</v>
      </c>
      <c r="BC294" s="356">
        <v>42</v>
      </c>
      <c r="BD294" s="354">
        <v>33</v>
      </c>
      <c r="BE294" s="355">
        <v>49</v>
      </c>
      <c r="BF294" s="355">
        <v>45</v>
      </c>
      <c r="BG294" s="355">
        <v>41</v>
      </c>
      <c r="BH294" s="356">
        <v>37</v>
      </c>
      <c r="BI294" s="354">
        <v>43</v>
      </c>
      <c r="BJ294" s="355">
        <v>51</v>
      </c>
      <c r="BK294" s="355">
        <v>38</v>
      </c>
      <c r="BL294" s="355">
        <v>46</v>
      </c>
      <c r="BM294" s="364"/>
      <c r="BN294" s="354">
        <v>40</v>
      </c>
      <c r="BO294" s="355">
        <v>44</v>
      </c>
      <c r="BP294" s="355">
        <v>32</v>
      </c>
      <c r="BQ294" s="355">
        <v>36</v>
      </c>
      <c r="BR294" s="365"/>
      <c r="GX294" s="27"/>
      <c r="GY294" s="27"/>
      <c r="GZ294" s="27"/>
      <c r="HA294" s="27"/>
      <c r="HB294" s="27"/>
      <c r="HC294" s="27"/>
      <c r="HD294" s="27"/>
      <c r="HE294" s="27"/>
      <c r="HF294" s="27"/>
      <c r="HG294" s="27"/>
      <c r="HH294" s="27"/>
      <c r="HI294" s="27"/>
      <c r="HJ294" s="27"/>
      <c r="HK294" s="27"/>
      <c r="HL294" s="27"/>
      <c r="HM294" s="27"/>
      <c r="HN294" s="27"/>
      <c r="HO294" s="27"/>
      <c r="HP294" s="27"/>
      <c r="HQ294" s="27"/>
      <c r="HR294" s="27"/>
      <c r="HS294" s="27"/>
      <c r="HT294" s="27"/>
      <c r="HU294" s="27"/>
      <c r="HV294" s="27"/>
      <c r="HW294" s="27"/>
      <c r="HX294" s="27"/>
      <c r="HY294" s="27"/>
      <c r="HZ294" s="27"/>
      <c r="IA294" s="27"/>
      <c r="IB294" s="27"/>
      <c r="IC294" s="27"/>
      <c r="ID294" s="27"/>
      <c r="IE294" s="27"/>
      <c r="IF294" s="27"/>
      <c r="IG294" s="27"/>
      <c r="IH294" s="27"/>
      <c r="II294" s="27"/>
      <c r="IJ294" s="27"/>
      <c r="IK294" s="27"/>
      <c r="IL294" s="27"/>
      <c r="IM294" s="27"/>
      <c r="IN294" s="27"/>
      <c r="IO294" s="27"/>
      <c r="IP294" s="27"/>
      <c r="IQ294" s="27"/>
      <c r="IR294" s="27"/>
      <c r="IS294" s="27"/>
      <c r="IT294" s="27"/>
      <c r="IU294" s="27"/>
      <c r="IV294" s="27"/>
    </row>
    <row r="295" spans="1:256" s="361" customFormat="1" x14ac:dyDescent="0.2">
      <c r="A295" s="27"/>
      <c r="B295" s="27"/>
      <c r="C295" s="27"/>
      <c r="D295" s="362"/>
      <c r="E295" s="350" t="s">
        <v>159</v>
      </c>
      <c r="F295" s="357">
        <v>12</v>
      </c>
      <c r="G295" s="358">
        <v>20</v>
      </c>
      <c r="H295" s="358">
        <v>1</v>
      </c>
      <c r="I295" s="358">
        <v>22</v>
      </c>
      <c r="J295" s="359">
        <v>25</v>
      </c>
      <c r="K295" s="357">
        <v>5</v>
      </c>
      <c r="L295" s="358">
        <v>19</v>
      </c>
      <c r="M295" s="358">
        <v>6</v>
      </c>
      <c r="N295" s="358">
        <v>21</v>
      </c>
      <c r="O295" s="359">
        <v>26</v>
      </c>
      <c r="P295" s="357">
        <v>27</v>
      </c>
      <c r="Q295" s="358">
        <v>4</v>
      </c>
      <c r="R295" s="358">
        <v>24</v>
      </c>
      <c r="S295" s="358">
        <v>10</v>
      </c>
      <c r="T295" s="359">
        <v>13</v>
      </c>
      <c r="U295" s="357">
        <v>23</v>
      </c>
      <c r="V295" s="358">
        <v>18</v>
      </c>
      <c r="W295" s="358">
        <v>28</v>
      </c>
      <c r="X295" s="358">
        <v>15</v>
      </c>
      <c r="Y295" s="359">
        <v>7</v>
      </c>
      <c r="Z295" s="357">
        <v>9</v>
      </c>
      <c r="AA295" s="358">
        <v>3</v>
      </c>
      <c r="AB295" s="358">
        <v>17</v>
      </c>
      <c r="AC295" s="358">
        <v>11</v>
      </c>
      <c r="AD295" s="364"/>
      <c r="AE295" s="357">
        <v>14</v>
      </c>
      <c r="AF295" s="358">
        <v>16</v>
      </c>
      <c r="AG295" s="358">
        <v>2</v>
      </c>
      <c r="AH295" s="358">
        <v>8</v>
      </c>
      <c r="AI295" s="364"/>
      <c r="AJ295" s="357">
        <v>32</v>
      </c>
      <c r="AK295" s="358">
        <v>48</v>
      </c>
      <c r="AL295" s="358">
        <v>58</v>
      </c>
      <c r="AM295" s="358">
        <v>53</v>
      </c>
      <c r="AN295" s="359">
        <v>41</v>
      </c>
      <c r="AO295" s="357">
        <v>56</v>
      </c>
      <c r="AP295" s="358">
        <v>46</v>
      </c>
      <c r="AQ295" s="358">
        <v>49</v>
      </c>
      <c r="AR295" s="358">
        <v>40</v>
      </c>
      <c r="AS295" s="359">
        <v>31</v>
      </c>
      <c r="AT295" s="357">
        <v>42</v>
      </c>
      <c r="AU295" s="358">
        <v>57</v>
      </c>
      <c r="AV295" s="358">
        <v>34</v>
      </c>
      <c r="AW295" s="358">
        <v>59</v>
      </c>
      <c r="AX295" s="359">
        <v>51</v>
      </c>
      <c r="AY295" s="357">
        <v>61</v>
      </c>
      <c r="AZ295" s="358">
        <v>43</v>
      </c>
      <c r="BA295" s="358">
        <v>54</v>
      </c>
      <c r="BB295" s="358">
        <v>45</v>
      </c>
      <c r="BC295" s="359">
        <v>36</v>
      </c>
      <c r="BD295" s="357">
        <v>38</v>
      </c>
      <c r="BE295" s="358">
        <v>33</v>
      </c>
      <c r="BF295" s="358">
        <v>55</v>
      </c>
      <c r="BG295" s="358">
        <v>44</v>
      </c>
      <c r="BH295" s="359">
        <v>60</v>
      </c>
      <c r="BI295" s="357">
        <v>50</v>
      </c>
      <c r="BJ295" s="358">
        <v>37</v>
      </c>
      <c r="BK295" s="358">
        <v>29</v>
      </c>
      <c r="BL295" s="358">
        <v>39</v>
      </c>
      <c r="BM295" s="364"/>
      <c r="BN295" s="357">
        <v>35</v>
      </c>
      <c r="BO295" s="358">
        <v>52</v>
      </c>
      <c r="BP295" s="358">
        <v>47</v>
      </c>
      <c r="BQ295" s="358">
        <v>30</v>
      </c>
      <c r="BR295" s="365"/>
      <c r="GX295" s="27"/>
      <c r="GY295" s="27"/>
      <c r="GZ295" s="27"/>
      <c r="HA295" s="27"/>
      <c r="HB295" s="27"/>
      <c r="HC295" s="27"/>
      <c r="HD295" s="27"/>
      <c r="HE295" s="27"/>
      <c r="HF295" s="27"/>
      <c r="HG295" s="27"/>
      <c r="HH295" s="27"/>
      <c r="HI295" s="27"/>
      <c r="HJ295" s="27"/>
      <c r="HK295" s="27"/>
      <c r="HL295" s="27"/>
      <c r="HM295" s="27"/>
      <c r="HN295" s="27"/>
      <c r="HO295" s="27"/>
      <c r="HP295" s="27"/>
      <c r="HQ295" s="27"/>
      <c r="HR295" s="27"/>
      <c r="HS295" s="27"/>
      <c r="HT295" s="27"/>
      <c r="HU295" s="27"/>
      <c r="HV295" s="27"/>
      <c r="HW295" s="27"/>
      <c r="HX295" s="27"/>
      <c r="HY295" s="27"/>
      <c r="HZ295" s="27"/>
      <c r="IA295" s="27"/>
      <c r="IB295" s="27"/>
      <c r="IC295" s="27"/>
      <c r="ID295" s="27"/>
      <c r="IE295" s="27"/>
      <c r="IF295" s="27"/>
      <c r="IG295" s="27"/>
      <c r="IH295" s="27"/>
      <c r="II295" s="27"/>
      <c r="IJ295" s="27"/>
      <c r="IK295" s="27"/>
      <c r="IL295" s="27"/>
      <c r="IM295" s="27"/>
      <c r="IN295" s="27"/>
      <c r="IO295" s="27"/>
      <c r="IP295" s="27"/>
      <c r="IQ295" s="27"/>
      <c r="IR295" s="27"/>
      <c r="IS295" s="27"/>
      <c r="IT295" s="27"/>
      <c r="IU295" s="27"/>
      <c r="IV295" s="27"/>
    </row>
    <row r="296" spans="1:256" s="363" customFormat="1" x14ac:dyDescent="0.2">
      <c r="A296" s="27"/>
      <c r="B296" s="27"/>
      <c r="C296" s="27"/>
      <c r="D296" s="362"/>
      <c r="E296" s="360"/>
      <c r="GX296" s="27"/>
      <c r="GY296" s="27"/>
      <c r="GZ296" s="27"/>
      <c r="HA296" s="27"/>
      <c r="HB296" s="27"/>
      <c r="HC296" s="27"/>
      <c r="HD296" s="27"/>
      <c r="HE296" s="27"/>
      <c r="HF296" s="27"/>
      <c r="HG296" s="27"/>
      <c r="HH296" s="27"/>
      <c r="HI296" s="27"/>
      <c r="HJ296" s="27"/>
      <c r="HK296" s="27"/>
      <c r="HL296" s="27"/>
      <c r="HM296" s="27"/>
      <c r="HN296" s="27"/>
      <c r="HO296" s="27"/>
      <c r="HP296" s="27"/>
      <c r="HQ296" s="27"/>
      <c r="HR296" s="27"/>
      <c r="HS296" s="27"/>
      <c r="HT296" s="27"/>
      <c r="HU296" s="27"/>
      <c r="HV296" s="27"/>
      <c r="HW296" s="27"/>
      <c r="HX296" s="27"/>
      <c r="HY296" s="27"/>
      <c r="HZ296" s="27"/>
      <c r="IA296" s="27"/>
      <c r="IB296" s="27"/>
      <c r="IC296" s="27"/>
      <c r="ID296" s="27"/>
      <c r="IE296" s="27"/>
      <c r="IF296" s="27"/>
      <c r="IG296" s="27"/>
      <c r="IH296" s="27"/>
      <c r="II296" s="27"/>
      <c r="IJ296" s="27"/>
      <c r="IK296" s="27"/>
      <c r="IL296" s="27"/>
      <c r="IM296" s="27"/>
      <c r="IN296" s="27"/>
      <c r="IO296" s="27"/>
      <c r="IP296" s="27"/>
      <c r="IQ296" s="27"/>
      <c r="IR296" s="27"/>
      <c r="IS296" s="27"/>
      <c r="IT296" s="27"/>
      <c r="IU296" s="27"/>
      <c r="IV296" s="27"/>
    </row>
    <row r="297" spans="1:256" s="363" customFormat="1" x14ac:dyDescent="0.2">
      <c r="A297" s="27"/>
      <c r="B297" s="27"/>
      <c r="C297" s="27"/>
      <c r="D297" s="362">
        <v>62</v>
      </c>
      <c r="E297" s="349" t="s">
        <v>180</v>
      </c>
      <c r="GX297" s="27"/>
      <c r="GY297" s="27"/>
      <c r="GZ297" s="27"/>
      <c r="HA297" s="27"/>
      <c r="HB297" s="27"/>
      <c r="HC297" s="27"/>
      <c r="HD297" s="27"/>
      <c r="HE297" s="27"/>
      <c r="HF297" s="27"/>
      <c r="HG297" s="27"/>
      <c r="HH297" s="27"/>
      <c r="HI297" s="27"/>
      <c r="HJ297" s="27"/>
      <c r="HK297" s="27"/>
      <c r="HL297" s="27"/>
      <c r="HM297" s="27"/>
      <c r="HN297" s="27"/>
      <c r="HO297" s="27"/>
      <c r="HP297" s="27"/>
      <c r="HQ297" s="27"/>
      <c r="HR297" s="27"/>
      <c r="HS297" s="27"/>
      <c r="HT297" s="27"/>
      <c r="HU297" s="27"/>
      <c r="HV297" s="27"/>
      <c r="HW297" s="27"/>
      <c r="HX297" s="27"/>
      <c r="HY297" s="27"/>
      <c r="HZ297" s="27"/>
      <c r="IA297" s="27"/>
      <c r="IB297" s="27"/>
      <c r="IC297" s="27"/>
      <c r="ID297" s="27"/>
      <c r="IE297" s="27"/>
      <c r="IF297" s="27"/>
      <c r="IG297" s="27"/>
      <c r="IH297" s="27"/>
      <c r="II297" s="27"/>
      <c r="IJ297" s="27"/>
      <c r="IK297" s="27"/>
      <c r="IL297" s="27"/>
      <c r="IM297" s="27"/>
      <c r="IN297" s="27"/>
      <c r="IO297" s="27"/>
      <c r="IP297" s="27"/>
      <c r="IQ297" s="27"/>
      <c r="IR297" s="27"/>
      <c r="IS297" s="27"/>
      <c r="IT297" s="27"/>
      <c r="IU297" s="27"/>
      <c r="IV297" s="27"/>
    </row>
    <row r="298" spans="1:256" s="361" customFormat="1" x14ac:dyDescent="0.2">
      <c r="A298" s="27"/>
      <c r="B298" s="27"/>
      <c r="C298" s="27"/>
      <c r="D298" s="362"/>
      <c r="E298" s="350" t="s">
        <v>130</v>
      </c>
      <c r="F298" s="351">
        <v>1</v>
      </c>
      <c r="G298" s="352">
        <v>2</v>
      </c>
      <c r="H298" s="352">
        <v>3</v>
      </c>
      <c r="I298" s="352">
        <v>4</v>
      </c>
      <c r="J298" s="353">
        <v>5</v>
      </c>
      <c r="K298" s="351">
        <v>6</v>
      </c>
      <c r="L298" s="352">
        <v>7</v>
      </c>
      <c r="M298" s="352">
        <v>8</v>
      </c>
      <c r="N298" s="352">
        <v>9</v>
      </c>
      <c r="O298" s="353">
        <v>10</v>
      </c>
      <c r="P298" s="351">
        <v>11</v>
      </c>
      <c r="Q298" s="352">
        <v>12</v>
      </c>
      <c r="R298" s="352">
        <v>13</v>
      </c>
      <c r="S298" s="352">
        <v>14</v>
      </c>
      <c r="T298" s="353">
        <v>15</v>
      </c>
      <c r="U298" s="351">
        <v>16</v>
      </c>
      <c r="V298" s="352">
        <v>17</v>
      </c>
      <c r="W298" s="352">
        <v>18</v>
      </c>
      <c r="X298" s="352">
        <v>19</v>
      </c>
      <c r="Y298" s="353">
        <v>20</v>
      </c>
      <c r="Z298" s="351">
        <v>21</v>
      </c>
      <c r="AA298" s="352">
        <v>22</v>
      </c>
      <c r="AB298" s="352">
        <v>23</v>
      </c>
      <c r="AC298" s="352">
        <v>24</v>
      </c>
      <c r="AD298" s="353">
        <v>25</v>
      </c>
      <c r="AE298" s="351">
        <v>26</v>
      </c>
      <c r="AF298" s="352">
        <v>27</v>
      </c>
      <c r="AG298" s="352">
        <v>28</v>
      </c>
      <c r="AH298" s="352">
        <v>29</v>
      </c>
      <c r="AI298" s="364"/>
      <c r="AJ298" s="351">
        <v>30</v>
      </c>
      <c r="AK298" s="352">
        <v>31</v>
      </c>
      <c r="AL298" s="352">
        <v>32</v>
      </c>
      <c r="AM298" s="352">
        <v>33</v>
      </c>
      <c r="AN298" s="353">
        <v>34</v>
      </c>
      <c r="AO298" s="351">
        <v>35</v>
      </c>
      <c r="AP298" s="352">
        <v>36</v>
      </c>
      <c r="AQ298" s="352">
        <v>37</v>
      </c>
      <c r="AR298" s="352">
        <v>38</v>
      </c>
      <c r="AS298" s="353">
        <v>39</v>
      </c>
      <c r="AT298" s="351">
        <v>40</v>
      </c>
      <c r="AU298" s="352">
        <v>41</v>
      </c>
      <c r="AV298" s="352">
        <v>42</v>
      </c>
      <c r="AW298" s="352">
        <v>43</v>
      </c>
      <c r="AX298" s="353">
        <v>44</v>
      </c>
      <c r="AY298" s="351">
        <v>45</v>
      </c>
      <c r="AZ298" s="352">
        <v>46</v>
      </c>
      <c r="BA298" s="352">
        <v>47</v>
      </c>
      <c r="BB298" s="352">
        <v>48</v>
      </c>
      <c r="BC298" s="353">
        <v>49</v>
      </c>
      <c r="BD298" s="351">
        <v>50</v>
      </c>
      <c r="BE298" s="352">
        <v>51</v>
      </c>
      <c r="BF298" s="352">
        <v>52</v>
      </c>
      <c r="BG298" s="352">
        <v>53</v>
      </c>
      <c r="BH298" s="353">
        <v>54</v>
      </c>
      <c r="BI298" s="351">
        <v>55</v>
      </c>
      <c r="BJ298" s="352">
        <v>56</v>
      </c>
      <c r="BK298" s="352">
        <v>57</v>
      </c>
      <c r="BL298" s="352">
        <v>58</v>
      </c>
      <c r="BM298" s="364"/>
      <c r="BN298" s="351">
        <v>59</v>
      </c>
      <c r="BO298" s="352">
        <v>60</v>
      </c>
      <c r="BP298" s="352">
        <v>61</v>
      </c>
      <c r="BQ298" s="352">
        <v>62</v>
      </c>
      <c r="BR298" s="365"/>
      <c r="GX298" s="27"/>
      <c r="GY298" s="27"/>
      <c r="GZ298" s="27"/>
      <c r="HA298" s="27"/>
      <c r="HB298" s="27"/>
      <c r="HC298" s="27"/>
      <c r="HD298" s="27"/>
      <c r="HE298" s="27"/>
      <c r="HF298" s="27"/>
      <c r="HG298" s="27"/>
      <c r="HH298" s="27"/>
      <c r="HI298" s="27"/>
      <c r="HJ298" s="27"/>
      <c r="HK298" s="27"/>
      <c r="HL298" s="27"/>
      <c r="HM298" s="27"/>
      <c r="HN298" s="27"/>
      <c r="HO298" s="27"/>
      <c r="HP298" s="27"/>
      <c r="HQ298" s="27"/>
      <c r="HR298" s="27"/>
      <c r="HS298" s="27"/>
      <c r="HT298" s="27"/>
      <c r="HU298" s="27"/>
      <c r="HV298" s="27"/>
      <c r="HW298" s="27"/>
      <c r="HX298" s="27"/>
      <c r="HY298" s="27"/>
      <c r="HZ298" s="27"/>
      <c r="IA298" s="27"/>
      <c r="IB298" s="27"/>
      <c r="IC298" s="27"/>
      <c r="ID298" s="27"/>
      <c r="IE298" s="27"/>
      <c r="IF298" s="27"/>
      <c r="IG298" s="27"/>
      <c r="IH298" s="27"/>
      <c r="II298" s="27"/>
      <c r="IJ298" s="27"/>
      <c r="IK298" s="27"/>
      <c r="IL298" s="27"/>
      <c r="IM298" s="27"/>
      <c r="IN298" s="27"/>
      <c r="IO298" s="27"/>
      <c r="IP298" s="27"/>
      <c r="IQ298" s="27"/>
      <c r="IR298" s="27"/>
      <c r="IS298" s="27"/>
      <c r="IT298" s="27"/>
      <c r="IU298" s="27"/>
      <c r="IV298" s="27"/>
    </row>
    <row r="299" spans="1:256" s="361" customFormat="1" x14ac:dyDescent="0.2">
      <c r="A299" s="27"/>
      <c r="B299" s="27"/>
      <c r="C299" s="27"/>
      <c r="D299" s="362"/>
      <c r="E299" s="350" t="s">
        <v>157</v>
      </c>
      <c r="F299" s="354">
        <v>10</v>
      </c>
      <c r="G299" s="355">
        <v>26</v>
      </c>
      <c r="H299" s="355">
        <v>22</v>
      </c>
      <c r="I299" s="355">
        <v>18</v>
      </c>
      <c r="J299" s="356">
        <v>14</v>
      </c>
      <c r="K299" s="354">
        <v>9</v>
      </c>
      <c r="L299" s="355">
        <v>23</v>
      </c>
      <c r="M299" s="355">
        <v>27</v>
      </c>
      <c r="N299" s="355">
        <v>1</v>
      </c>
      <c r="O299" s="356">
        <v>19</v>
      </c>
      <c r="P299" s="354">
        <v>15</v>
      </c>
      <c r="Q299" s="355">
        <v>6</v>
      </c>
      <c r="R299" s="355">
        <v>24</v>
      </c>
      <c r="S299" s="355">
        <v>28</v>
      </c>
      <c r="T299" s="356">
        <v>2</v>
      </c>
      <c r="U299" s="354">
        <v>20</v>
      </c>
      <c r="V299" s="355">
        <v>11</v>
      </c>
      <c r="W299" s="355">
        <v>7</v>
      </c>
      <c r="X299" s="355">
        <v>3</v>
      </c>
      <c r="Y299" s="356">
        <v>29</v>
      </c>
      <c r="Z299" s="354">
        <v>25</v>
      </c>
      <c r="AA299" s="355">
        <v>16</v>
      </c>
      <c r="AB299" s="355">
        <v>12</v>
      </c>
      <c r="AC299" s="355">
        <v>8</v>
      </c>
      <c r="AD299" s="356">
        <v>4</v>
      </c>
      <c r="AE299" s="354">
        <v>5</v>
      </c>
      <c r="AF299" s="355">
        <v>21</v>
      </c>
      <c r="AG299" s="355">
        <v>17</v>
      </c>
      <c r="AH299" s="355">
        <v>13</v>
      </c>
      <c r="AI299" s="364"/>
      <c r="AJ299" s="354">
        <v>49</v>
      </c>
      <c r="AK299" s="355">
        <v>30</v>
      </c>
      <c r="AL299" s="355">
        <v>60</v>
      </c>
      <c r="AM299" s="355">
        <v>56</v>
      </c>
      <c r="AN299" s="356">
        <v>53</v>
      </c>
      <c r="AO299" s="354">
        <v>54</v>
      </c>
      <c r="AP299" s="355">
        <v>35</v>
      </c>
      <c r="AQ299" s="355">
        <v>31</v>
      </c>
      <c r="AR299" s="355">
        <v>61</v>
      </c>
      <c r="AS299" s="356">
        <v>57</v>
      </c>
      <c r="AT299" s="354">
        <v>58</v>
      </c>
      <c r="AU299" s="355">
        <v>40</v>
      </c>
      <c r="AV299" s="355">
        <v>36</v>
      </c>
      <c r="AW299" s="355">
        <v>32</v>
      </c>
      <c r="AX299" s="356">
        <v>62</v>
      </c>
      <c r="AY299" s="354">
        <v>48</v>
      </c>
      <c r="AZ299" s="355">
        <v>55</v>
      </c>
      <c r="BA299" s="355">
        <v>51</v>
      </c>
      <c r="BB299" s="355">
        <v>59</v>
      </c>
      <c r="BC299" s="356">
        <v>43</v>
      </c>
      <c r="BD299" s="354">
        <v>34</v>
      </c>
      <c r="BE299" s="355">
        <v>50</v>
      </c>
      <c r="BF299" s="355">
        <v>46</v>
      </c>
      <c r="BG299" s="355">
        <v>42</v>
      </c>
      <c r="BH299" s="356">
        <v>38</v>
      </c>
      <c r="BI299" s="354">
        <v>44</v>
      </c>
      <c r="BJ299" s="355">
        <v>52</v>
      </c>
      <c r="BK299" s="355">
        <v>39</v>
      </c>
      <c r="BL299" s="355">
        <v>47</v>
      </c>
      <c r="BM299" s="364"/>
      <c r="BN299" s="354">
        <v>41</v>
      </c>
      <c r="BO299" s="355">
        <v>45</v>
      </c>
      <c r="BP299" s="355">
        <v>33</v>
      </c>
      <c r="BQ299" s="355">
        <v>37</v>
      </c>
      <c r="BR299" s="365"/>
      <c r="GX299" s="27"/>
      <c r="GY299" s="27"/>
      <c r="GZ299" s="27"/>
      <c r="HA299" s="27"/>
      <c r="HB299" s="27"/>
      <c r="HC299" s="27"/>
      <c r="HD299" s="27"/>
      <c r="HE299" s="27"/>
      <c r="HF299" s="27"/>
      <c r="HG299" s="27"/>
      <c r="HH299" s="27"/>
      <c r="HI299" s="27"/>
      <c r="HJ299" s="27"/>
      <c r="HK299" s="27"/>
      <c r="HL299" s="27"/>
      <c r="HM299" s="27"/>
      <c r="HN299" s="27"/>
      <c r="HO299" s="27"/>
      <c r="HP299" s="27"/>
      <c r="HQ299" s="27"/>
      <c r="HR299" s="27"/>
      <c r="HS299" s="27"/>
      <c r="HT299" s="27"/>
      <c r="HU299" s="27"/>
      <c r="HV299" s="27"/>
      <c r="HW299" s="27"/>
      <c r="HX299" s="27"/>
      <c r="HY299" s="27"/>
      <c r="HZ299" s="27"/>
      <c r="IA299" s="27"/>
      <c r="IB299" s="27"/>
      <c r="IC299" s="27"/>
      <c r="ID299" s="27"/>
      <c r="IE299" s="27"/>
      <c r="IF299" s="27"/>
      <c r="IG299" s="27"/>
      <c r="IH299" s="27"/>
      <c r="II299" s="27"/>
      <c r="IJ299" s="27"/>
      <c r="IK299" s="27"/>
      <c r="IL299" s="27"/>
      <c r="IM299" s="27"/>
      <c r="IN299" s="27"/>
      <c r="IO299" s="27"/>
      <c r="IP299" s="27"/>
      <c r="IQ299" s="27"/>
      <c r="IR299" s="27"/>
      <c r="IS299" s="27"/>
      <c r="IT299" s="27"/>
      <c r="IU299" s="27"/>
      <c r="IV299" s="27"/>
    </row>
    <row r="300" spans="1:256" s="361" customFormat="1" x14ac:dyDescent="0.2">
      <c r="A300" s="27"/>
      <c r="B300" s="27"/>
      <c r="C300" s="27"/>
      <c r="D300" s="362"/>
      <c r="E300" s="350" t="s">
        <v>159</v>
      </c>
      <c r="F300" s="357">
        <v>28</v>
      </c>
      <c r="G300" s="358">
        <v>5</v>
      </c>
      <c r="H300" s="358">
        <v>19</v>
      </c>
      <c r="I300" s="358">
        <v>25</v>
      </c>
      <c r="J300" s="359">
        <v>7</v>
      </c>
      <c r="K300" s="357">
        <v>3</v>
      </c>
      <c r="L300" s="358">
        <v>10</v>
      </c>
      <c r="M300" s="358">
        <v>15</v>
      </c>
      <c r="N300" s="358">
        <v>16</v>
      </c>
      <c r="O300" s="359">
        <v>21</v>
      </c>
      <c r="P300" s="357">
        <v>24</v>
      </c>
      <c r="Q300" s="358">
        <v>1</v>
      </c>
      <c r="R300" s="358">
        <v>26</v>
      </c>
      <c r="S300" s="358">
        <v>17</v>
      </c>
      <c r="T300" s="359">
        <v>11</v>
      </c>
      <c r="U300" s="357">
        <v>27</v>
      </c>
      <c r="V300" s="358">
        <v>8</v>
      </c>
      <c r="W300" s="358">
        <v>2</v>
      </c>
      <c r="X300" s="358">
        <v>22</v>
      </c>
      <c r="Y300" s="359">
        <v>13</v>
      </c>
      <c r="Z300" s="357">
        <v>29</v>
      </c>
      <c r="AA300" s="358">
        <v>18</v>
      </c>
      <c r="AB300" s="358">
        <v>6</v>
      </c>
      <c r="AC300" s="358">
        <v>23</v>
      </c>
      <c r="AD300" s="359">
        <v>12</v>
      </c>
      <c r="AE300" s="357">
        <v>14</v>
      </c>
      <c r="AF300" s="358">
        <v>4</v>
      </c>
      <c r="AG300" s="358">
        <v>9</v>
      </c>
      <c r="AH300" s="358">
        <v>20</v>
      </c>
      <c r="AI300" s="364"/>
      <c r="AJ300" s="357">
        <v>33</v>
      </c>
      <c r="AK300" s="358">
        <v>49</v>
      </c>
      <c r="AL300" s="358">
        <v>59</v>
      </c>
      <c r="AM300" s="358">
        <v>54</v>
      </c>
      <c r="AN300" s="359">
        <v>42</v>
      </c>
      <c r="AO300" s="357">
        <v>57</v>
      </c>
      <c r="AP300" s="358">
        <v>47</v>
      </c>
      <c r="AQ300" s="358">
        <v>50</v>
      </c>
      <c r="AR300" s="358">
        <v>41</v>
      </c>
      <c r="AS300" s="359">
        <v>32</v>
      </c>
      <c r="AT300" s="357">
        <v>43</v>
      </c>
      <c r="AU300" s="358">
        <v>58</v>
      </c>
      <c r="AV300" s="358">
        <v>35</v>
      </c>
      <c r="AW300" s="358">
        <v>60</v>
      </c>
      <c r="AX300" s="359">
        <v>52</v>
      </c>
      <c r="AY300" s="357">
        <v>62</v>
      </c>
      <c r="AZ300" s="358">
        <v>44</v>
      </c>
      <c r="BA300" s="358">
        <v>55</v>
      </c>
      <c r="BB300" s="358">
        <v>46</v>
      </c>
      <c r="BC300" s="359">
        <v>37</v>
      </c>
      <c r="BD300" s="357">
        <v>39</v>
      </c>
      <c r="BE300" s="358">
        <v>34</v>
      </c>
      <c r="BF300" s="358">
        <v>56</v>
      </c>
      <c r="BG300" s="358">
        <v>45</v>
      </c>
      <c r="BH300" s="359">
        <v>61</v>
      </c>
      <c r="BI300" s="357">
        <v>51</v>
      </c>
      <c r="BJ300" s="358">
        <v>38</v>
      </c>
      <c r="BK300" s="358">
        <v>30</v>
      </c>
      <c r="BL300" s="358">
        <v>40</v>
      </c>
      <c r="BM300" s="364"/>
      <c r="BN300" s="357">
        <v>36</v>
      </c>
      <c r="BO300" s="358">
        <v>53</v>
      </c>
      <c r="BP300" s="358">
        <v>48</v>
      </c>
      <c r="BQ300" s="358">
        <v>31</v>
      </c>
      <c r="BR300" s="365"/>
      <c r="GX300" s="27"/>
      <c r="GY300" s="27"/>
      <c r="GZ300" s="27"/>
      <c r="HA300" s="27"/>
      <c r="HB300" s="27"/>
      <c r="HC300" s="27"/>
      <c r="HD300" s="27"/>
      <c r="HE300" s="27"/>
      <c r="HF300" s="27"/>
      <c r="HG300" s="27"/>
      <c r="HH300" s="27"/>
      <c r="HI300" s="27"/>
      <c r="HJ300" s="27"/>
      <c r="HK300" s="27"/>
      <c r="HL300" s="27"/>
      <c r="HM300" s="27"/>
      <c r="HN300" s="27"/>
      <c r="HO300" s="27"/>
      <c r="HP300" s="27"/>
      <c r="HQ300" s="27"/>
      <c r="HR300" s="27"/>
      <c r="HS300" s="27"/>
      <c r="HT300" s="27"/>
      <c r="HU300" s="27"/>
      <c r="HV300" s="27"/>
      <c r="HW300" s="27"/>
      <c r="HX300" s="27"/>
      <c r="HY300" s="27"/>
      <c r="HZ300" s="27"/>
      <c r="IA300" s="27"/>
      <c r="IB300" s="27"/>
      <c r="IC300" s="27"/>
      <c r="ID300" s="27"/>
      <c r="IE300" s="27"/>
      <c r="IF300" s="27"/>
      <c r="IG300" s="27"/>
      <c r="IH300" s="27"/>
      <c r="II300" s="27"/>
      <c r="IJ300" s="27"/>
      <c r="IK300" s="27"/>
      <c r="IL300" s="27"/>
      <c r="IM300" s="27"/>
      <c r="IN300" s="27"/>
      <c r="IO300" s="27"/>
      <c r="IP300" s="27"/>
      <c r="IQ300" s="27"/>
      <c r="IR300" s="27"/>
      <c r="IS300" s="27"/>
      <c r="IT300" s="27"/>
      <c r="IU300" s="27"/>
      <c r="IV300" s="27"/>
    </row>
    <row r="301" spans="1:256" s="363" customFormat="1" x14ac:dyDescent="0.2">
      <c r="A301" s="27"/>
      <c r="B301" s="27"/>
      <c r="C301" s="27"/>
      <c r="D301" s="362"/>
      <c r="E301" s="360"/>
      <c r="GX301" s="27"/>
      <c r="GY301" s="27"/>
      <c r="GZ301" s="27"/>
      <c r="HA301" s="27"/>
      <c r="HB301" s="27"/>
      <c r="HC301" s="27"/>
      <c r="HD301" s="27"/>
      <c r="HE301" s="27"/>
      <c r="HF301" s="27"/>
      <c r="HG301" s="27"/>
      <c r="HH301" s="27"/>
      <c r="HI301" s="27"/>
      <c r="HJ301" s="27"/>
      <c r="HK301" s="27"/>
      <c r="HL301" s="27"/>
      <c r="HM301" s="27"/>
      <c r="HN301" s="27"/>
      <c r="HO301" s="27"/>
      <c r="HP301" s="27"/>
      <c r="HQ301" s="27"/>
      <c r="HR301" s="27"/>
      <c r="HS301" s="27"/>
      <c r="HT301" s="27"/>
      <c r="HU301" s="27"/>
      <c r="HV301" s="27"/>
      <c r="HW301" s="27"/>
      <c r="HX301" s="27"/>
      <c r="HY301" s="27"/>
      <c r="HZ301" s="27"/>
      <c r="IA301" s="27"/>
      <c r="IB301" s="27"/>
      <c r="IC301" s="27"/>
      <c r="ID301" s="27"/>
      <c r="IE301" s="27"/>
      <c r="IF301" s="27"/>
      <c r="IG301" s="27"/>
      <c r="IH301" s="27"/>
      <c r="II301" s="27"/>
      <c r="IJ301" s="27"/>
      <c r="IK301" s="27"/>
      <c r="IL301" s="27"/>
      <c r="IM301" s="27"/>
      <c r="IN301" s="27"/>
      <c r="IO301" s="27"/>
      <c r="IP301" s="27"/>
      <c r="IQ301" s="27"/>
      <c r="IR301" s="27"/>
      <c r="IS301" s="27"/>
      <c r="IT301" s="27"/>
      <c r="IU301" s="27"/>
      <c r="IV301" s="27"/>
    </row>
    <row r="302" spans="1:256" s="363" customFormat="1" x14ac:dyDescent="0.2">
      <c r="A302" s="27"/>
      <c r="B302" s="27"/>
      <c r="C302" s="27"/>
      <c r="D302" s="362">
        <v>63</v>
      </c>
      <c r="E302" s="349" t="s">
        <v>180</v>
      </c>
      <c r="GX302" s="27"/>
      <c r="GY302" s="27"/>
      <c r="GZ302" s="27"/>
      <c r="HA302" s="27"/>
      <c r="HB302" s="27"/>
      <c r="HC302" s="27"/>
      <c r="HD302" s="27"/>
      <c r="HE302" s="27"/>
      <c r="HF302" s="27"/>
      <c r="HG302" s="27"/>
      <c r="HH302" s="27"/>
      <c r="HI302" s="27"/>
      <c r="HJ302" s="27"/>
      <c r="HK302" s="27"/>
      <c r="HL302" s="27"/>
      <c r="HM302" s="27"/>
      <c r="HN302" s="27"/>
      <c r="HO302" s="27"/>
      <c r="HP302" s="27"/>
      <c r="HQ302" s="27"/>
      <c r="HR302" s="27"/>
      <c r="HS302" s="27"/>
      <c r="HT302" s="27"/>
      <c r="HU302" s="27"/>
      <c r="HV302" s="27"/>
      <c r="HW302" s="27"/>
      <c r="HX302" s="27"/>
      <c r="HY302" s="27"/>
      <c r="HZ302" s="27"/>
      <c r="IA302" s="27"/>
      <c r="IB302" s="27"/>
      <c r="IC302" s="27"/>
      <c r="ID302" s="27"/>
      <c r="IE302" s="27"/>
      <c r="IF302" s="27"/>
      <c r="IG302" s="27"/>
      <c r="IH302" s="27"/>
      <c r="II302" s="27"/>
      <c r="IJ302" s="27"/>
      <c r="IK302" s="27"/>
      <c r="IL302" s="27"/>
      <c r="IM302" s="27"/>
      <c r="IN302" s="27"/>
      <c r="IO302" s="27"/>
      <c r="IP302" s="27"/>
      <c r="IQ302" s="27"/>
      <c r="IR302" s="27"/>
      <c r="IS302" s="27"/>
      <c r="IT302" s="27"/>
      <c r="IU302" s="27"/>
      <c r="IV302" s="27"/>
    </row>
    <row r="303" spans="1:256" s="361" customFormat="1" x14ac:dyDescent="0.2">
      <c r="A303" s="27"/>
      <c r="B303" s="27"/>
      <c r="C303" s="27"/>
      <c r="D303" s="362"/>
      <c r="E303" s="350" t="s">
        <v>130</v>
      </c>
      <c r="F303" s="351">
        <v>1</v>
      </c>
      <c r="G303" s="352">
        <v>2</v>
      </c>
      <c r="H303" s="352">
        <v>3</v>
      </c>
      <c r="I303" s="352">
        <v>4</v>
      </c>
      <c r="J303" s="353">
        <v>5</v>
      </c>
      <c r="K303" s="351">
        <v>6</v>
      </c>
      <c r="L303" s="352">
        <v>7</v>
      </c>
      <c r="M303" s="352">
        <v>8</v>
      </c>
      <c r="N303" s="352">
        <v>9</v>
      </c>
      <c r="O303" s="353">
        <v>10</v>
      </c>
      <c r="P303" s="351">
        <v>11</v>
      </c>
      <c r="Q303" s="352">
        <v>12</v>
      </c>
      <c r="R303" s="352">
        <v>13</v>
      </c>
      <c r="S303" s="352">
        <v>14</v>
      </c>
      <c r="T303" s="353">
        <v>15</v>
      </c>
      <c r="U303" s="351">
        <v>16</v>
      </c>
      <c r="V303" s="352">
        <v>17</v>
      </c>
      <c r="W303" s="352">
        <v>18</v>
      </c>
      <c r="X303" s="352">
        <v>19</v>
      </c>
      <c r="Y303" s="353">
        <v>20</v>
      </c>
      <c r="Z303" s="351">
        <v>21</v>
      </c>
      <c r="AA303" s="352">
        <v>22</v>
      </c>
      <c r="AB303" s="352">
        <v>23</v>
      </c>
      <c r="AC303" s="352">
        <v>24</v>
      </c>
      <c r="AD303" s="353">
        <v>25</v>
      </c>
      <c r="AE303" s="351">
        <v>26</v>
      </c>
      <c r="AF303" s="352">
        <v>27</v>
      </c>
      <c r="AG303" s="352">
        <v>28</v>
      </c>
      <c r="AH303" s="352">
        <v>29</v>
      </c>
      <c r="AI303" s="353">
        <v>30</v>
      </c>
      <c r="AJ303" s="351">
        <v>31</v>
      </c>
      <c r="AK303" s="352">
        <v>32</v>
      </c>
      <c r="AL303" s="352">
        <v>33</v>
      </c>
      <c r="AM303" s="352">
        <v>34</v>
      </c>
      <c r="AN303" s="353">
        <v>35</v>
      </c>
      <c r="AO303" s="351">
        <v>36</v>
      </c>
      <c r="AP303" s="352">
        <v>37</v>
      </c>
      <c r="AQ303" s="352">
        <v>38</v>
      </c>
      <c r="AR303" s="352">
        <v>39</v>
      </c>
      <c r="AS303" s="353">
        <v>40</v>
      </c>
      <c r="AT303" s="351">
        <v>41</v>
      </c>
      <c r="AU303" s="352">
        <v>42</v>
      </c>
      <c r="AV303" s="352">
        <v>43</v>
      </c>
      <c r="AW303" s="352">
        <v>44</v>
      </c>
      <c r="AX303" s="353">
        <v>45</v>
      </c>
      <c r="AY303" s="351">
        <v>46</v>
      </c>
      <c r="AZ303" s="352">
        <v>47</v>
      </c>
      <c r="BA303" s="352">
        <v>48</v>
      </c>
      <c r="BB303" s="352">
        <v>49</v>
      </c>
      <c r="BC303" s="353">
        <v>50</v>
      </c>
      <c r="BD303" s="351">
        <v>51</v>
      </c>
      <c r="BE303" s="352">
        <v>52</v>
      </c>
      <c r="BF303" s="352">
        <v>53</v>
      </c>
      <c r="BG303" s="352">
        <v>54</v>
      </c>
      <c r="BH303" s="353">
        <v>55</v>
      </c>
      <c r="BI303" s="351">
        <v>56</v>
      </c>
      <c r="BJ303" s="352">
        <v>57</v>
      </c>
      <c r="BK303" s="352">
        <v>58</v>
      </c>
      <c r="BL303" s="352">
        <v>59</v>
      </c>
      <c r="BM303" s="364"/>
      <c r="BN303" s="351">
        <v>60</v>
      </c>
      <c r="BO303" s="352">
        <v>61</v>
      </c>
      <c r="BP303" s="352">
        <v>62</v>
      </c>
      <c r="BQ303" s="352">
        <v>63</v>
      </c>
      <c r="BR303" s="365"/>
      <c r="GX303" s="27"/>
      <c r="GY303" s="27"/>
      <c r="GZ303" s="27"/>
      <c r="HA303" s="27"/>
      <c r="HB303" s="27"/>
      <c r="HC303" s="27"/>
      <c r="HD303" s="27"/>
      <c r="HE303" s="27"/>
      <c r="HF303" s="27"/>
      <c r="HG303" s="27"/>
      <c r="HH303" s="27"/>
      <c r="HI303" s="27"/>
      <c r="HJ303" s="27"/>
      <c r="HK303" s="27"/>
      <c r="HL303" s="27"/>
      <c r="HM303" s="27"/>
      <c r="HN303" s="27"/>
      <c r="HO303" s="27"/>
      <c r="HP303" s="27"/>
      <c r="HQ303" s="27"/>
      <c r="HR303" s="27"/>
      <c r="HS303" s="27"/>
      <c r="HT303" s="27"/>
      <c r="HU303" s="27"/>
      <c r="HV303" s="27"/>
      <c r="HW303" s="27"/>
      <c r="HX303" s="27"/>
      <c r="HY303" s="27"/>
      <c r="HZ303" s="27"/>
      <c r="IA303" s="27"/>
      <c r="IB303" s="27"/>
      <c r="IC303" s="27"/>
      <c r="ID303" s="27"/>
      <c r="IE303" s="27"/>
      <c r="IF303" s="27"/>
      <c r="IG303" s="27"/>
      <c r="IH303" s="27"/>
      <c r="II303" s="27"/>
      <c r="IJ303" s="27"/>
      <c r="IK303" s="27"/>
      <c r="IL303" s="27"/>
      <c r="IM303" s="27"/>
      <c r="IN303" s="27"/>
      <c r="IO303" s="27"/>
      <c r="IP303" s="27"/>
      <c r="IQ303" s="27"/>
      <c r="IR303" s="27"/>
      <c r="IS303" s="27"/>
      <c r="IT303" s="27"/>
      <c r="IU303" s="27"/>
      <c r="IV303" s="27"/>
    </row>
    <row r="304" spans="1:256" s="361" customFormat="1" x14ac:dyDescent="0.2">
      <c r="A304" s="27"/>
      <c r="B304" s="27"/>
      <c r="C304" s="27"/>
      <c r="D304" s="362"/>
      <c r="E304" s="350" t="s">
        <v>157</v>
      </c>
      <c r="F304" s="354">
        <v>15</v>
      </c>
      <c r="G304" s="355">
        <v>1</v>
      </c>
      <c r="H304" s="355">
        <v>27</v>
      </c>
      <c r="I304" s="355">
        <v>23</v>
      </c>
      <c r="J304" s="356">
        <v>19</v>
      </c>
      <c r="K304" s="354">
        <v>20</v>
      </c>
      <c r="L304" s="355">
        <v>6</v>
      </c>
      <c r="M304" s="355">
        <v>2</v>
      </c>
      <c r="N304" s="355">
        <v>28</v>
      </c>
      <c r="O304" s="356">
        <v>24</v>
      </c>
      <c r="P304" s="354">
        <v>25</v>
      </c>
      <c r="Q304" s="355">
        <v>11</v>
      </c>
      <c r="R304" s="355">
        <v>7</v>
      </c>
      <c r="S304" s="355">
        <v>3</v>
      </c>
      <c r="T304" s="356">
        <v>29</v>
      </c>
      <c r="U304" s="354">
        <v>30</v>
      </c>
      <c r="V304" s="355">
        <v>16</v>
      </c>
      <c r="W304" s="355">
        <v>12</v>
      </c>
      <c r="X304" s="355">
        <v>8</v>
      </c>
      <c r="Y304" s="356">
        <v>4</v>
      </c>
      <c r="Z304" s="354">
        <v>5</v>
      </c>
      <c r="AA304" s="355">
        <v>21</v>
      </c>
      <c r="AB304" s="355">
        <v>17</v>
      </c>
      <c r="AC304" s="355">
        <v>13</v>
      </c>
      <c r="AD304" s="356">
        <v>9</v>
      </c>
      <c r="AE304" s="354">
        <v>10</v>
      </c>
      <c r="AF304" s="355">
        <v>26</v>
      </c>
      <c r="AG304" s="355">
        <v>22</v>
      </c>
      <c r="AH304" s="355">
        <v>18</v>
      </c>
      <c r="AI304" s="356">
        <v>14</v>
      </c>
      <c r="AJ304" s="354">
        <v>50</v>
      </c>
      <c r="AK304" s="355">
        <v>31</v>
      </c>
      <c r="AL304" s="355">
        <v>61</v>
      </c>
      <c r="AM304" s="355">
        <v>57</v>
      </c>
      <c r="AN304" s="356">
        <v>54</v>
      </c>
      <c r="AO304" s="354">
        <v>55</v>
      </c>
      <c r="AP304" s="355">
        <v>36</v>
      </c>
      <c r="AQ304" s="355">
        <v>32</v>
      </c>
      <c r="AR304" s="355">
        <v>62</v>
      </c>
      <c r="AS304" s="356">
        <v>58</v>
      </c>
      <c r="AT304" s="354">
        <v>59</v>
      </c>
      <c r="AU304" s="355">
        <v>41</v>
      </c>
      <c r="AV304" s="355">
        <v>37</v>
      </c>
      <c r="AW304" s="355">
        <v>33</v>
      </c>
      <c r="AX304" s="356">
        <v>63</v>
      </c>
      <c r="AY304" s="354">
        <v>49</v>
      </c>
      <c r="AZ304" s="355">
        <v>56</v>
      </c>
      <c r="BA304" s="355">
        <v>52</v>
      </c>
      <c r="BB304" s="355">
        <v>60</v>
      </c>
      <c r="BC304" s="356">
        <v>44</v>
      </c>
      <c r="BD304" s="354">
        <v>35</v>
      </c>
      <c r="BE304" s="355">
        <v>51</v>
      </c>
      <c r="BF304" s="355">
        <v>47</v>
      </c>
      <c r="BG304" s="355">
        <v>43</v>
      </c>
      <c r="BH304" s="356">
        <v>39</v>
      </c>
      <c r="BI304" s="354">
        <v>45</v>
      </c>
      <c r="BJ304" s="355">
        <v>53</v>
      </c>
      <c r="BK304" s="355">
        <v>40</v>
      </c>
      <c r="BL304" s="355">
        <v>48</v>
      </c>
      <c r="BM304" s="364"/>
      <c r="BN304" s="354">
        <v>42</v>
      </c>
      <c r="BO304" s="355">
        <v>46</v>
      </c>
      <c r="BP304" s="355">
        <v>34</v>
      </c>
      <c r="BQ304" s="355">
        <v>38</v>
      </c>
      <c r="BR304" s="365"/>
      <c r="GX304" s="27"/>
      <c r="GY304" s="27"/>
      <c r="GZ304" s="27"/>
      <c r="HA304" s="27"/>
      <c r="HB304" s="27"/>
      <c r="HC304" s="27"/>
      <c r="HD304" s="27"/>
      <c r="HE304" s="27"/>
      <c r="HF304" s="27"/>
      <c r="HG304" s="27"/>
      <c r="HH304" s="27"/>
      <c r="HI304" s="27"/>
      <c r="HJ304" s="27"/>
      <c r="HK304" s="27"/>
      <c r="HL304" s="27"/>
      <c r="HM304" s="27"/>
      <c r="HN304" s="27"/>
      <c r="HO304" s="27"/>
      <c r="HP304" s="27"/>
      <c r="HQ304" s="27"/>
      <c r="HR304" s="27"/>
      <c r="HS304" s="27"/>
      <c r="HT304" s="27"/>
      <c r="HU304" s="27"/>
      <c r="HV304" s="27"/>
      <c r="HW304" s="27"/>
      <c r="HX304" s="27"/>
      <c r="HY304" s="27"/>
      <c r="HZ304" s="27"/>
      <c r="IA304" s="27"/>
      <c r="IB304" s="27"/>
      <c r="IC304" s="27"/>
      <c r="ID304" s="27"/>
      <c r="IE304" s="27"/>
      <c r="IF304" s="27"/>
      <c r="IG304" s="27"/>
      <c r="IH304" s="27"/>
      <c r="II304" s="27"/>
      <c r="IJ304" s="27"/>
      <c r="IK304" s="27"/>
      <c r="IL304" s="27"/>
      <c r="IM304" s="27"/>
      <c r="IN304" s="27"/>
      <c r="IO304" s="27"/>
      <c r="IP304" s="27"/>
      <c r="IQ304" s="27"/>
      <c r="IR304" s="27"/>
      <c r="IS304" s="27"/>
      <c r="IT304" s="27"/>
      <c r="IU304" s="27"/>
      <c r="IV304" s="27"/>
    </row>
    <row r="305" spans="1:256" s="361" customFormat="1" x14ac:dyDescent="0.2">
      <c r="A305" s="27"/>
      <c r="B305" s="27"/>
      <c r="C305" s="27"/>
      <c r="D305" s="362"/>
      <c r="E305" s="350" t="s">
        <v>159</v>
      </c>
      <c r="F305" s="357">
        <v>29</v>
      </c>
      <c r="G305" s="358">
        <v>10</v>
      </c>
      <c r="H305" s="358">
        <v>1</v>
      </c>
      <c r="I305" s="358">
        <v>17</v>
      </c>
      <c r="J305" s="359">
        <v>12</v>
      </c>
      <c r="K305" s="357">
        <v>2</v>
      </c>
      <c r="L305" s="358">
        <v>30</v>
      </c>
      <c r="M305" s="358">
        <v>21</v>
      </c>
      <c r="N305" s="358">
        <v>11</v>
      </c>
      <c r="O305" s="359">
        <v>18</v>
      </c>
      <c r="P305" s="357">
        <v>19</v>
      </c>
      <c r="Q305" s="358">
        <v>13</v>
      </c>
      <c r="R305" s="358">
        <v>6</v>
      </c>
      <c r="S305" s="358">
        <v>22</v>
      </c>
      <c r="T305" s="359">
        <v>3</v>
      </c>
      <c r="U305" s="357">
        <v>4</v>
      </c>
      <c r="V305" s="358">
        <v>20</v>
      </c>
      <c r="W305" s="358">
        <v>26</v>
      </c>
      <c r="X305" s="358">
        <v>7</v>
      </c>
      <c r="Y305" s="359">
        <v>23</v>
      </c>
      <c r="Z305" s="357">
        <v>24</v>
      </c>
      <c r="AA305" s="358">
        <v>5</v>
      </c>
      <c r="AB305" s="358">
        <v>14</v>
      </c>
      <c r="AC305" s="358">
        <v>27</v>
      </c>
      <c r="AD305" s="359">
        <v>8</v>
      </c>
      <c r="AE305" s="357">
        <v>9</v>
      </c>
      <c r="AF305" s="358">
        <v>25</v>
      </c>
      <c r="AG305" s="358">
        <v>16</v>
      </c>
      <c r="AH305" s="358">
        <v>15</v>
      </c>
      <c r="AI305" s="359">
        <v>28</v>
      </c>
      <c r="AJ305" s="357">
        <v>34</v>
      </c>
      <c r="AK305" s="358">
        <v>50</v>
      </c>
      <c r="AL305" s="358">
        <v>60</v>
      </c>
      <c r="AM305" s="358">
        <v>55</v>
      </c>
      <c r="AN305" s="359">
        <v>43</v>
      </c>
      <c r="AO305" s="357">
        <v>58</v>
      </c>
      <c r="AP305" s="358">
        <v>48</v>
      </c>
      <c r="AQ305" s="358">
        <v>51</v>
      </c>
      <c r="AR305" s="358">
        <v>42</v>
      </c>
      <c r="AS305" s="359">
        <v>33</v>
      </c>
      <c r="AT305" s="357">
        <v>44</v>
      </c>
      <c r="AU305" s="358">
        <v>59</v>
      </c>
      <c r="AV305" s="358">
        <v>36</v>
      </c>
      <c r="AW305" s="358">
        <v>61</v>
      </c>
      <c r="AX305" s="359">
        <v>53</v>
      </c>
      <c r="AY305" s="357">
        <v>63</v>
      </c>
      <c r="AZ305" s="358">
        <v>45</v>
      </c>
      <c r="BA305" s="358">
        <v>56</v>
      </c>
      <c r="BB305" s="358">
        <v>47</v>
      </c>
      <c r="BC305" s="359">
        <v>38</v>
      </c>
      <c r="BD305" s="357">
        <v>40</v>
      </c>
      <c r="BE305" s="358">
        <v>35</v>
      </c>
      <c r="BF305" s="358">
        <v>57</v>
      </c>
      <c r="BG305" s="358">
        <v>46</v>
      </c>
      <c r="BH305" s="359">
        <v>62</v>
      </c>
      <c r="BI305" s="357">
        <v>52</v>
      </c>
      <c r="BJ305" s="358">
        <v>39</v>
      </c>
      <c r="BK305" s="358">
        <v>31</v>
      </c>
      <c r="BL305" s="358">
        <v>41</v>
      </c>
      <c r="BM305" s="364"/>
      <c r="BN305" s="357">
        <v>37</v>
      </c>
      <c r="BO305" s="358">
        <v>54</v>
      </c>
      <c r="BP305" s="358">
        <v>49</v>
      </c>
      <c r="BQ305" s="358">
        <v>32</v>
      </c>
      <c r="BR305" s="365"/>
      <c r="GX305" s="27"/>
      <c r="GY305" s="27"/>
      <c r="GZ305" s="27"/>
      <c r="HA305" s="27"/>
      <c r="HB305" s="27"/>
      <c r="HC305" s="27"/>
      <c r="HD305" s="27"/>
      <c r="HE305" s="27"/>
      <c r="HF305" s="27"/>
      <c r="HG305" s="27"/>
      <c r="HH305" s="27"/>
      <c r="HI305" s="27"/>
      <c r="HJ305" s="27"/>
      <c r="HK305" s="27"/>
      <c r="HL305" s="27"/>
      <c r="HM305" s="27"/>
      <c r="HN305" s="27"/>
      <c r="HO305" s="27"/>
      <c r="HP305" s="27"/>
      <c r="HQ305" s="27"/>
      <c r="HR305" s="27"/>
      <c r="HS305" s="27"/>
      <c r="HT305" s="27"/>
      <c r="HU305" s="27"/>
      <c r="HV305" s="27"/>
      <c r="HW305" s="27"/>
      <c r="HX305" s="27"/>
      <c r="HY305" s="27"/>
      <c r="HZ305" s="27"/>
      <c r="IA305" s="27"/>
      <c r="IB305" s="27"/>
      <c r="IC305" s="27"/>
      <c r="ID305" s="27"/>
      <c r="IE305" s="27"/>
      <c r="IF305" s="27"/>
      <c r="IG305" s="27"/>
      <c r="IH305" s="27"/>
      <c r="II305" s="27"/>
      <c r="IJ305" s="27"/>
      <c r="IK305" s="27"/>
      <c r="IL305" s="27"/>
      <c r="IM305" s="27"/>
      <c r="IN305" s="27"/>
      <c r="IO305" s="27"/>
      <c r="IP305" s="27"/>
      <c r="IQ305" s="27"/>
      <c r="IR305" s="27"/>
      <c r="IS305" s="27"/>
      <c r="IT305" s="27"/>
      <c r="IU305" s="27"/>
      <c r="IV305" s="27"/>
    </row>
    <row r="306" spans="1:256" s="363" customFormat="1" x14ac:dyDescent="0.2">
      <c r="A306" s="27"/>
      <c r="B306" s="27"/>
      <c r="C306" s="27"/>
      <c r="D306" s="362"/>
      <c r="E306" s="360"/>
      <c r="GX306" s="27"/>
      <c r="GY306" s="27"/>
      <c r="GZ306" s="27"/>
      <c r="HA306" s="27"/>
      <c r="HB306" s="27"/>
      <c r="HC306" s="27"/>
      <c r="HD306" s="27"/>
      <c r="HE306" s="27"/>
      <c r="HF306" s="27"/>
      <c r="HG306" s="27"/>
      <c r="HH306" s="27"/>
      <c r="HI306" s="27"/>
      <c r="HJ306" s="27"/>
      <c r="HK306" s="27"/>
      <c r="HL306" s="27"/>
      <c r="HM306" s="27"/>
      <c r="HN306" s="27"/>
      <c r="HO306" s="27"/>
      <c r="HP306" s="27"/>
      <c r="HQ306" s="27"/>
      <c r="HR306" s="27"/>
      <c r="HS306" s="27"/>
      <c r="HT306" s="27"/>
      <c r="HU306" s="27"/>
      <c r="HV306" s="27"/>
      <c r="HW306" s="27"/>
      <c r="HX306" s="27"/>
      <c r="HY306" s="27"/>
      <c r="HZ306" s="27"/>
      <c r="IA306" s="27"/>
      <c r="IB306" s="27"/>
      <c r="IC306" s="27"/>
      <c r="ID306" s="27"/>
      <c r="IE306" s="27"/>
      <c r="IF306" s="27"/>
      <c r="IG306" s="27"/>
      <c r="IH306" s="27"/>
      <c r="II306" s="27"/>
      <c r="IJ306" s="27"/>
      <c r="IK306" s="27"/>
      <c r="IL306" s="27"/>
      <c r="IM306" s="27"/>
      <c r="IN306" s="27"/>
      <c r="IO306" s="27"/>
      <c r="IP306" s="27"/>
      <c r="IQ306" s="27"/>
      <c r="IR306" s="27"/>
      <c r="IS306" s="27"/>
      <c r="IT306" s="27"/>
      <c r="IU306" s="27"/>
      <c r="IV306" s="27"/>
    </row>
    <row r="307" spans="1:256" s="363" customFormat="1" x14ac:dyDescent="0.2">
      <c r="A307" s="27"/>
      <c r="B307" s="27"/>
      <c r="C307" s="27"/>
      <c r="D307" s="362">
        <v>64</v>
      </c>
      <c r="E307" s="349" t="s">
        <v>180</v>
      </c>
      <c r="GX307" s="27"/>
      <c r="GY307" s="27"/>
      <c r="GZ307" s="27"/>
      <c r="HA307" s="27"/>
      <c r="HB307" s="27"/>
      <c r="HC307" s="27"/>
      <c r="HD307" s="27"/>
      <c r="HE307" s="27"/>
      <c r="HF307" s="27"/>
      <c r="HG307" s="27"/>
      <c r="HH307" s="27"/>
      <c r="HI307" s="27"/>
      <c r="HJ307" s="27"/>
      <c r="HK307" s="27"/>
      <c r="HL307" s="27"/>
      <c r="HM307" s="27"/>
      <c r="HN307" s="27"/>
      <c r="HO307" s="27"/>
      <c r="HP307" s="27"/>
      <c r="HQ307" s="27"/>
      <c r="HR307" s="27"/>
      <c r="HS307" s="27"/>
      <c r="HT307" s="27"/>
      <c r="HU307" s="27"/>
      <c r="HV307" s="27"/>
      <c r="HW307" s="27"/>
      <c r="HX307" s="27"/>
      <c r="HY307" s="27"/>
      <c r="HZ307" s="27"/>
      <c r="IA307" s="27"/>
      <c r="IB307" s="27"/>
      <c r="IC307" s="27"/>
      <c r="ID307" s="27"/>
      <c r="IE307" s="27"/>
      <c r="IF307" s="27"/>
      <c r="IG307" s="27"/>
      <c r="IH307" s="27"/>
      <c r="II307" s="27"/>
      <c r="IJ307" s="27"/>
      <c r="IK307" s="27"/>
      <c r="IL307" s="27"/>
      <c r="IM307" s="27"/>
      <c r="IN307" s="27"/>
      <c r="IO307" s="27"/>
      <c r="IP307" s="27"/>
      <c r="IQ307" s="27"/>
      <c r="IR307" s="27"/>
      <c r="IS307" s="27"/>
      <c r="IT307" s="27"/>
      <c r="IU307" s="27"/>
      <c r="IV307" s="27"/>
    </row>
    <row r="308" spans="1:256" s="361" customFormat="1" x14ac:dyDescent="0.2">
      <c r="A308" s="27"/>
      <c r="B308" s="27"/>
      <c r="C308" s="27"/>
      <c r="D308" s="362"/>
      <c r="E308" s="350" t="s">
        <v>130</v>
      </c>
      <c r="F308" s="351">
        <v>1</v>
      </c>
      <c r="G308" s="352">
        <v>2</v>
      </c>
      <c r="H308" s="352">
        <v>3</v>
      </c>
      <c r="I308" s="352">
        <v>4</v>
      </c>
      <c r="J308" s="353">
        <v>5</v>
      </c>
      <c r="K308" s="351">
        <v>6</v>
      </c>
      <c r="L308" s="352">
        <v>7</v>
      </c>
      <c r="M308" s="352">
        <v>8</v>
      </c>
      <c r="N308" s="352">
        <v>9</v>
      </c>
      <c r="O308" s="353">
        <v>10</v>
      </c>
      <c r="P308" s="351">
        <v>11</v>
      </c>
      <c r="Q308" s="352">
        <v>12</v>
      </c>
      <c r="R308" s="352">
        <v>13</v>
      </c>
      <c r="S308" s="352">
        <v>14</v>
      </c>
      <c r="T308" s="353">
        <v>15</v>
      </c>
      <c r="U308" s="351">
        <v>16</v>
      </c>
      <c r="V308" s="352">
        <v>17</v>
      </c>
      <c r="W308" s="352">
        <v>18</v>
      </c>
      <c r="X308" s="352">
        <v>19</v>
      </c>
      <c r="Y308" s="353">
        <v>20</v>
      </c>
      <c r="Z308" s="351">
        <v>21</v>
      </c>
      <c r="AA308" s="352">
        <v>22</v>
      </c>
      <c r="AB308" s="352">
        <v>23</v>
      </c>
      <c r="AC308" s="352">
        <v>24</v>
      </c>
      <c r="AD308" s="353">
        <v>25</v>
      </c>
      <c r="AE308" s="351">
        <v>26</v>
      </c>
      <c r="AF308" s="352">
        <v>27</v>
      </c>
      <c r="AG308" s="352">
        <v>28</v>
      </c>
      <c r="AH308" s="352">
        <v>29</v>
      </c>
      <c r="AI308" s="353">
        <v>30</v>
      </c>
      <c r="AJ308" s="351">
        <v>31</v>
      </c>
      <c r="AK308" s="352">
        <v>32</v>
      </c>
      <c r="AL308" s="352">
        <v>33</v>
      </c>
      <c r="AM308" s="352">
        <v>34</v>
      </c>
      <c r="AN308" s="353">
        <v>35</v>
      </c>
      <c r="AO308" s="351">
        <v>36</v>
      </c>
      <c r="AP308" s="352">
        <v>37</v>
      </c>
      <c r="AQ308" s="352">
        <v>38</v>
      </c>
      <c r="AR308" s="352">
        <v>39</v>
      </c>
      <c r="AS308" s="353">
        <v>40</v>
      </c>
      <c r="AT308" s="351">
        <v>41</v>
      </c>
      <c r="AU308" s="352">
        <v>42</v>
      </c>
      <c r="AV308" s="352">
        <v>43</v>
      </c>
      <c r="AW308" s="352">
        <v>44</v>
      </c>
      <c r="AX308" s="353">
        <v>45</v>
      </c>
      <c r="AY308" s="351">
        <v>46</v>
      </c>
      <c r="AZ308" s="352">
        <v>47</v>
      </c>
      <c r="BA308" s="352">
        <v>48</v>
      </c>
      <c r="BB308" s="352">
        <v>49</v>
      </c>
      <c r="BC308" s="353">
        <v>50</v>
      </c>
      <c r="BD308" s="351">
        <v>51</v>
      </c>
      <c r="BE308" s="352">
        <v>52</v>
      </c>
      <c r="BF308" s="352">
        <v>53</v>
      </c>
      <c r="BG308" s="352">
        <v>54</v>
      </c>
      <c r="BH308" s="353">
        <v>55</v>
      </c>
      <c r="BI308" s="351">
        <v>56</v>
      </c>
      <c r="BJ308" s="352">
        <v>57</v>
      </c>
      <c r="BK308" s="352">
        <v>58</v>
      </c>
      <c r="BL308" s="352">
        <v>59</v>
      </c>
      <c r="BM308" s="353">
        <v>60</v>
      </c>
      <c r="BN308" s="351">
        <v>61</v>
      </c>
      <c r="BO308" s="352">
        <v>62</v>
      </c>
      <c r="BP308" s="352">
        <v>63</v>
      </c>
      <c r="BQ308" s="352">
        <v>64</v>
      </c>
      <c r="BR308" s="365"/>
      <c r="GX308" s="27"/>
      <c r="GY308" s="27"/>
      <c r="GZ308" s="27"/>
      <c r="HA308" s="27"/>
      <c r="HB308" s="27"/>
      <c r="HC308" s="27"/>
      <c r="HD308" s="27"/>
      <c r="HE308" s="27"/>
      <c r="HF308" s="27"/>
      <c r="HG308" s="27"/>
      <c r="HH308" s="27"/>
      <c r="HI308" s="27"/>
      <c r="HJ308" s="27"/>
      <c r="HK308" s="27"/>
      <c r="HL308" s="27"/>
      <c r="HM308" s="27"/>
      <c r="HN308" s="27"/>
      <c r="HO308" s="27"/>
      <c r="HP308" s="27"/>
      <c r="HQ308" s="27"/>
      <c r="HR308" s="27"/>
      <c r="HS308" s="27"/>
      <c r="HT308" s="27"/>
      <c r="HU308" s="27"/>
      <c r="HV308" s="27"/>
      <c r="HW308" s="27"/>
      <c r="HX308" s="27"/>
      <c r="HY308" s="27"/>
      <c r="HZ308" s="27"/>
      <c r="IA308" s="27"/>
      <c r="IB308" s="27"/>
      <c r="IC308" s="27"/>
      <c r="ID308" s="27"/>
      <c r="IE308" s="27"/>
      <c r="IF308" s="27"/>
      <c r="IG308" s="27"/>
      <c r="IH308" s="27"/>
      <c r="II308" s="27"/>
      <c r="IJ308" s="27"/>
      <c r="IK308" s="27"/>
      <c r="IL308" s="27"/>
      <c r="IM308" s="27"/>
      <c r="IN308" s="27"/>
      <c r="IO308" s="27"/>
      <c r="IP308" s="27"/>
      <c r="IQ308" s="27"/>
      <c r="IR308" s="27"/>
      <c r="IS308" s="27"/>
      <c r="IT308" s="27"/>
      <c r="IU308" s="27"/>
      <c r="IV308" s="27"/>
    </row>
    <row r="309" spans="1:256" s="361" customFormat="1" x14ac:dyDescent="0.2">
      <c r="A309" s="27"/>
      <c r="B309" s="27"/>
      <c r="C309" s="27"/>
      <c r="D309" s="362"/>
      <c r="E309" s="350" t="s">
        <v>157</v>
      </c>
      <c r="F309" s="354">
        <v>15</v>
      </c>
      <c r="G309" s="355">
        <v>1</v>
      </c>
      <c r="H309" s="355">
        <v>27</v>
      </c>
      <c r="I309" s="355">
        <v>23</v>
      </c>
      <c r="J309" s="356">
        <v>19</v>
      </c>
      <c r="K309" s="354">
        <v>20</v>
      </c>
      <c r="L309" s="355">
        <v>6</v>
      </c>
      <c r="M309" s="355">
        <v>2</v>
      </c>
      <c r="N309" s="355">
        <v>28</v>
      </c>
      <c r="O309" s="356">
        <v>24</v>
      </c>
      <c r="P309" s="354">
        <v>25</v>
      </c>
      <c r="Q309" s="355">
        <v>11</v>
      </c>
      <c r="R309" s="355">
        <v>7</v>
      </c>
      <c r="S309" s="355">
        <v>3</v>
      </c>
      <c r="T309" s="356">
        <v>29</v>
      </c>
      <c r="U309" s="354">
        <v>30</v>
      </c>
      <c r="V309" s="355">
        <v>16</v>
      </c>
      <c r="W309" s="355">
        <v>12</v>
      </c>
      <c r="X309" s="355">
        <v>8</v>
      </c>
      <c r="Y309" s="356">
        <v>4</v>
      </c>
      <c r="Z309" s="354">
        <v>5</v>
      </c>
      <c r="AA309" s="355">
        <v>21</v>
      </c>
      <c r="AB309" s="355">
        <v>17</v>
      </c>
      <c r="AC309" s="355">
        <v>13</v>
      </c>
      <c r="AD309" s="356">
        <v>9</v>
      </c>
      <c r="AE309" s="354">
        <v>10</v>
      </c>
      <c r="AF309" s="355">
        <v>26</v>
      </c>
      <c r="AG309" s="355">
        <v>22</v>
      </c>
      <c r="AH309" s="355">
        <v>18</v>
      </c>
      <c r="AI309" s="356">
        <v>14</v>
      </c>
      <c r="AJ309" s="354">
        <v>50</v>
      </c>
      <c r="AK309" s="355">
        <v>31</v>
      </c>
      <c r="AL309" s="355">
        <v>62</v>
      </c>
      <c r="AM309" s="355">
        <v>58</v>
      </c>
      <c r="AN309" s="356">
        <v>54</v>
      </c>
      <c r="AO309" s="354">
        <v>55</v>
      </c>
      <c r="AP309" s="355">
        <v>36</v>
      </c>
      <c r="AQ309" s="355">
        <v>32</v>
      </c>
      <c r="AR309" s="355">
        <v>63</v>
      </c>
      <c r="AS309" s="356">
        <v>59</v>
      </c>
      <c r="AT309" s="354">
        <v>60</v>
      </c>
      <c r="AU309" s="355">
        <v>41</v>
      </c>
      <c r="AV309" s="355">
        <v>37</v>
      </c>
      <c r="AW309" s="355">
        <v>33</v>
      </c>
      <c r="AX309" s="356">
        <v>64</v>
      </c>
      <c r="AY309" s="354">
        <v>45</v>
      </c>
      <c r="AZ309" s="355">
        <v>61</v>
      </c>
      <c r="BA309" s="355">
        <v>57</v>
      </c>
      <c r="BB309" s="355">
        <v>53</v>
      </c>
      <c r="BC309" s="356">
        <v>49</v>
      </c>
      <c r="BD309" s="354">
        <v>35</v>
      </c>
      <c r="BE309" s="355">
        <v>51</v>
      </c>
      <c r="BF309" s="355">
        <v>47</v>
      </c>
      <c r="BG309" s="355">
        <v>43</v>
      </c>
      <c r="BH309" s="356">
        <v>39</v>
      </c>
      <c r="BI309" s="354">
        <v>40</v>
      </c>
      <c r="BJ309" s="355">
        <v>56</v>
      </c>
      <c r="BK309" s="355">
        <v>52</v>
      </c>
      <c r="BL309" s="355">
        <v>48</v>
      </c>
      <c r="BM309" s="356">
        <v>44</v>
      </c>
      <c r="BN309" s="354">
        <v>42</v>
      </c>
      <c r="BO309" s="355">
        <v>46</v>
      </c>
      <c r="BP309" s="355">
        <v>34</v>
      </c>
      <c r="BQ309" s="355">
        <v>38</v>
      </c>
      <c r="BR309" s="365"/>
      <c r="GX309" s="27"/>
      <c r="GY309" s="27"/>
      <c r="GZ309" s="27"/>
      <c r="HA309" s="27"/>
      <c r="HB309" s="27"/>
      <c r="HC309" s="27"/>
      <c r="HD309" s="27"/>
      <c r="HE309" s="27"/>
      <c r="HF309" s="27"/>
      <c r="HG309" s="27"/>
      <c r="HH309" s="27"/>
      <c r="HI309" s="27"/>
      <c r="HJ309" s="27"/>
      <c r="HK309" s="27"/>
      <c r="HL309" s="27"/>
      <c r="HM309" s="27"/>
      <c r="HN309" s="27"/>
      <c r="HO309" s="27"/>
      <c r="HP309" s="27"/>
      <c r="HQ309" s="27"/>
      <c r="HR309" s="27"/>
      <c r="HS309" s="27"/>
      <c r="HT309" s="27"/>
      <c r="HU309" s="27"/>
      <c r="HV309" s="27"/>
      <c r="HW309" s="27"/>
      <c r="HX309" s="27"/>
      <c r="HY309" s="27"/>
      <c r="HZ309" s="27"/>
      <c r="IA309" s="27"/>
      <c r="IB309" s="27"/>
      <c r="IC309" s="27"/>
      <c r="ID309" s="27"/>
      <c r="IE309" s="27"/>
      <c r="IF309" s="27"/>
      <c r="IG309" s="27"/>
      <c r="IH309" s="27"/>
      <c r="II309" s="27"/>
      <c r="IJ309" s="27"/>
      <c r="IK309" s="27"/>
      <c r="IL309" s="27"/>
      <c r="IM309" s="27"/>
      <c r="IN309" s="27"/>
      <c r="IO309" s="27"/>
      <c r="IP309" s="27"/>
      <c r="IQ309" s="27"/>
      <c r="IR309" s="27"/>
      <c r="IS309" s="27"/>
      <c r="IT309" s="27"/>
      <c r="IU309" s="27"/>
      <c r="IV309" s="27"/>
    </row>
    <row r="310" spans="1:256" s="361" customFormat="1" x14ac:dyDescent="0.2">
      <c r="A310" s="27"/>
      <c r="B310" s="27"/>
      <c r="C310" s="27"/>
      <c r="D310" s="362"/>
      <c r="E310" s="350" t="s">
        <v>159</v>
      </c>
      <c r="F310" s="357">
        <v>29</v>
      </c>
      <c r="G310" s="358">
        <v>10</v>
      </c>
      <c r="H310" s="358">
        <v>1</v>
      </c>
      <c r="I310" s="358">
        <v>17</v>
      </c>
      <c r="J310" s="359">
        <v>12</v>
      </c>
      <c r="K310" s="357">
        <v>2</v>
      </c>
      <c r="L310" s="358">
        <v>30</v>
      </c>
      <c r="M310" s="358">
        <v>21</v>
      </c>
      <c r="N310" s="358">
        <v>11</v>
      </c>
      <c r="O310" s="359">
        <v>18</v>
      </c>
      <c r="P310" s="357">
        <v>19</v>
      </c>
      <c r="Q310" s="358">
        <v>13</v>
      </c>
      <c r="R310" s="358">
        <v>6</v>
      </c>
      <c r="S310" s="358">
        <v>22</v>
      </c>
      <c r="T310" s="359">
        <v>3</v>
      </c>
      <c r="U310" s="357">
        <v>4</v>
      </c>
      <c r="V310" s="358">
        <v>20</v>
      </c>
      <c r="W310" s="358">
        <v>26</v>
      </c>
      <c r="X310" s="358">
        <v>7</v>
      </c>
      <c r="Y310" s="359">
        <v>23</v>
      </c>
      <c r="Z310" s="357">
        <v>24</v>
      </c>
      <c r="AA310" s="358">
        <v>5</v>
      </c>
      <c r="AB310" s="358">
        <v>14</v>
      </c>
      <c r="AC310" s="358">
        <v>27</v>
      </c>
      <c r="AD310" s="359">
        <v>8</v>
      </c>
      <c r="AE310" s="357">
        <v>9</v>
      </c>
      <c r="AF310" s="358">
        <v>25</v>
      </c>
      <c r="AG310" s="358">
        <v>16</v>
      </c>
      <c r="AH310" s="358">
        <v>15</v>
      </c>
      <c r="AI310" s="359">
        <v>28</v>
      </c>
      <c r="AJ310" s="357">
        <v>34</v>
      </c>
      <c r="AK310" s="358">
        <v>50</v>
      </c>
      <c r="AL310" s="358">
        <v>61</v>
      </c>
      <c r="AM310" s="358">
        <v>52</v>
      </c>
      <c r="AN310" s="359">
        <v>43</v>
      </c>
      <c r="AO310" s="357">
        <v>39</v>
      </c>
      <c r="AP310" s="358">
        <v>55</v>
      </c>
      <c r="AQ310" s="358">
        <v>31</v>
      </c>
      <c r="AR310" s="358">
        <v>57</v>
      </c>
      <c r="AS310" s="359">
        <v>48</v>
      </c>
      <c r="AT310" s="357">
        <v>44</v>
      </c>
      <c r="AU310" s="358">
        <v>60</v>
      </c>
      <c r="AV310" s="358">
        <v>36</v>
      </c>
      <c r="AW310" s="358">
        <v>62</v>
      </c>
      <c r="AX310" s="359">
        <v>53</v>
      </c>
      <c r="AY310" s="357">
        <v>64</v>
      </c>
      <c r="AZ310" s="358">
        <v>45</v>
      </c>
      <c r="BA310" s="358">
        <v>56</v>
      </c>
      <c r="BB310" s="358">
        <v>47</v>
      </c>
      <c r="BC310" s="359">
        <v>38</v>
      </c>
      <c r="BD310" s="357">
        <v>54</v>
      </c>
      <c r="BE310" s="358">
        <v>35</v>
      </c>
      <c r="BF310" s="358">
        <v>46</v>
      </c>
      <c r="BG310" s="358">
        <v>37</v>
      </c>
      <c r="BH310" s="359">
        <v>63</v>
      </c>
      <c r="BI310" s="357">
        <v>59</v>
      </c>
      <c r="BJ310" s="358">
        <v>40</v>
      </c>
      <c r="BK310" s="358">
        <v>51</v>
      </c>
      <c r="BL310" s="358">
        <v>42</v>
      </c>
      <c r="BM310" s="359">
        <v>33</v>
      </c>
      <c r="BN310" s="357">
        <v>49</v>
      </c>
      <c r="BO310" s="358">
        <v>58</v>
      </c>
      <c r="BP310" s="358">
        <v>41</v>
      </c>
      <c r="BQ310" s="358">
        <v>32</v>
      </c>
      <c r="BR310" s="365"/>
      <c r="GX310" s="27"/>
      <c r="GY310" s="27"/>
      <c r="GZ310" s="27"/>
      <c r="HA310" s="27"/>
      <c r="HB310" s="27"/>
      <c r="HC310" s="27"/>
      <c r="HD310" s="27"/>
      <c r="HE310" s="27"/>
      <c r="HF310" s="27"/>
      <c r="HG310" s="27"/>
      <c r="HH310" s="27"/>
      <c r="HI310" s="27"/>
      <c r="HJ310" s="27"/>
      <c r="HK310" s="27"/>
      <c r="HL310" s="27"/>
      <c r="HM310" s="27"/>
      <c r="HN310" s="27"/>
      <c r="HO310" s="27"/>
      <c r="HP310" s="27"/>
      <c r="HQ310" s="27"/>
      <c r="HR310" s="27"/>
      <c r="HS310" s="27"/>
      <c r="HT310" s="27"/>
      <c r="HU310" s="27"/>
      <c r="HV310" s="27"/>
      <c r="HW310" s="27"/>
      <c r="HX310" s="27"/>
      <c r="HY310" s="27"/>
      <c r="HZ310" s="27"/>
      <c r="IA310" s="27"/>
      <c r="IB310" s="27"/>
      <c r="IC310" s="27"/>
      <c r="ID310" s="27"/>
      <c r="IE310" s="27"/>
      <c r="IF310" s="27"/>
      <c r="IG310" s="27"/>
      <c r="IH310" s="27"/>
      <c r="II310" s="27"/>
      <c r="IJ310" s="27"/>
      <c r="IK310" s="27"/>
      <c r="IL310" s="27"/>
      <c r="IM310" s="27"/>
      <c r="IN310" s="27"/>
      <c r="IO310" s="27"/>
      <c r="IP310" s="27"/>
      <c r="IQ310" s="27"/>
      <c r="IR310" s="27"/>
      <c r="IS310" s="27"/>
      <c r="IT310" s="27"/>
      <c r="IU310" s="27"/>
      <c r="IV310" s="27"/>
    </row>
    <row r="311" spans="1:256" s="363" customFormat="1" x14ac:dyDescent="0.2">
      <c r="A311" s="27"/>
      <c r="B311" s="27"/>
      <c r="C311" s="27"/>
      <c r="D311" s="362"/>
      <c r="E311" s="360"/>
      <c r="GX311" s="27"/>
      <c r="GY311" s="27"/>
      <c r="GZ311" s="27"/>
      <c r="HA311" s="27"/>
      <c r="HB311" s="27"/>
      <c r="HC311" s="27"/>
      <c r="HD311" s="27"/>
      <c r="HE311" s="27"/>
      <c r="HF311" s="27"/>
      <c r="HG311" s="27"/>
      <c r="HH311" s="27"/>
      <c r="HI311" s="27"/>
      <c r="HJ311" s="27"/>
      <c r="HK311" s="27"/>
      <c r="HL311" s="27"/>
      <c r="HM311" s="27"/>
      <c r="HN311" s="27"/>
      <c r="HO311" s="27"/>
      <c r="HP311" s="27"/>
      <c r="HQ311" s="27"/>
      <c r="HR311" s="27"/>
      <c r="HS311" s="27"/>
      <c r="HT311" s="27"/>
      <c r="HU311" s="27"/>
      <c r="HV311" s="27"/>
      <c r="HW311" s="27"/>
      <c r="HX311" s="27"/>
      <c r="HY311" s="27"/>
      <c r="HZ311" s="27"/>
      <c r="IA311" s="27"/>
      <c r="IB311" s="27"/>
      <c r="IC311" s="27"/>
      <c r="ID311" s="27"/>
      <c r="IE311" s="27"/>
      <c r="IF311" s="27"/>
      <c r="IG311" s="27"/>
      <c r="IH311" s="27"/>
      <c r="II311" s="27"/>
      <c r="IJ311" s="27"/>
      <c r="IK311" s="27"/>
      <c r="IL311" s="27"/>
      <c r="IM311" s="27"/>
      <c r="IN311" s="27"/>
      <c r="IO311" s="27"/>
      <c r="IP311" s="27"/>
      <c r="IQ311" s="27"/>
      <c r="IR311" s="27"/>
      <c r="IS311" s="27"/>
      <c r="IT311" s="27"/>
      <c r="IU311" s="27"/>
      <c r="IV311" s="27"/>
    </row>
    <row r="312" spans="1:256" s="363" customFormat="1" x14ac:dyDescent="0.2">
      <c r="A312" s="27"/>
      <c r="B312" s="27"/>
      <c r="C312" s="27"/>
      <c r="D312" s="362">
        <v>65</v>
      </c>
      <c r="E312" s="349" t="s">
        <v>180</v>
      </c>
      <c r="GX312" s="27"/>
      <c r="GY312" s="27"/>
      <c r="GZ312" s="27"/>
      <c r="HA312" s="27"/>
      <c r="HB312" s="27"/>
      <c r="HC312" s="27"/>
      <c r="HD312" s="27"/>
      <c r="HE312" s="27"/>
      <c r="HF312" s="27"/>
      <c r="HG312" s="27"/>
      <c r="HH312" s="27"/>
      <c r="HI312" s="27"/>
      <c r="HJ312" s="27"/>
      <c r="HK312" s="27"/>
      <c r="HL312" s="27"/>
      <c r="HM312" s="27"/>
      <c r="HN312" s="27"/>
      <c r="HO312" s="27"/>
      <c r="HP312" s="27"/>
      <c r="HQ312" s="27"/>
      <c r="HR312" s="27"/>
      <c r="HS312" s="27"/>
      <c r="HT312" s="27"/>
      <c r="HU312" s="27"/>
      <c r="HV312" s="27"/>
      <c r="HW312" s="27"/>
      <c r="HX312" s="27"/>
      <c r="HY312" s="27"/>
      <c r="HZ312" s="27"/>
      <c r="IA312" s="27"/>
      <c r="IB312" s="27"/>
      <c r="IC312" s="27"/>
      <c r="ID312" s="27"/>
      <c r="IE312" s="27"/>
      <c r="IF312" s="27"/>
      <c r="IG312" s="27"/>
      <c r="IH312" s="27"/>
      <c r="II312" s="27"/>
      <c r="IJ312" s="27"/>
      <c r="IK312" s="27"/>
      <c r="IL312" s="27"/>
      <c r="IM312" s="27"/>
      <c r="IN312" s="27"/>
      <c r="IO312" s="27"/>
      <c r="IP312" s="27"/>
      <c r="IQ312" s="27"/>
      <c r="IR312" s="27"/>
      <c r="IS312" s="27"/>
      <c r="IT312" s="27"/>
      <c r="IU312" s="27"/>
      <c r="IV312" s="27"/>
    </row>
    <row r="313" spans="1:256" s="361" customFormat="1" x14ac:dyDescent="0.2">
      <c r="A313" s="27"/>
      <c r="B313" s="27"/>
      <c r="C313" s="27"/>
      <c r="D313" s="362"/>
      <c r="E313" s="350" t="s">
        <v>130</v>
      </c>
      <c r="F313" s="351">
        <v>1</v>
      </c>
      <c r="G313" s="352">
        <v>2</v>
      </c>
      <c r="H313" s="352">
        <v>3</v>
      </c>
      <c r="I313" s="352">
        <v>4</v>
      </c>
      <c r="J313" s="353">
        <v>5</v>
      </c>
      <c r="K313" s="351">
        <v>6</v>
      </c>
      <c r="L313" s="352">
        <v>7</v>
      </c>
      <c r="M313" s="352">
        <v>8</v>
      </c>
      <c r="N313" s="352">
        <v>9</v>
      </c>
      <c r="O313" s="353">
        <v>10</v>
      </c>
      <c r="P313" s="351">
        <v>11</v>
      </c>
      <c r="Q313" s="352">
        <v>12</v>
      </c>
      <c r="R313" s="352">
        <v>13</v>
      </c>
      <c r="S313" s="352">
        <v>14</v>
      </c>
      <c r="T313" s="353">
        <v>15</v>
      </c>
      <c r="U313" s="351">
        <v>16</v>
      </c>
      <c r="V313" s="352">
        <v>17</v>
      </c>
      <c r="W313" s="352">
        <v>18</v>
      </c>
      <c r="X313" s="352">
        <v>19</v>
      </c>
      <c r="Y313" s="353">
        <v>20</v>
      </c>
      <c r="Z313" s="351">
        <v>21</v>
      </c>
      <c r="AA313" s="352">
        <v>22</v>
      </c>
      <c r="AB313" s="352">
        <v>23</v>
      </c>
      <c r="AC313" s="352">
        <v>24</v>
      </c>
      <c r="AD313" s="353">
        <v>25</v>
      </c>
      <c r="AE313" s="351">
        <v>26</v>
      </c>
      <c r="AF313" s="352">
        <v>27</v>
      </c>
      <c r="AG313" s="352">
        <v>28</v>
      </c>
      <c r="AH313" s="352">
        <v>29</v>
      </c>
      <c r="AI313" s="353">
        <v>30</v>
      </c>
      <c r="AJ313" s="351">
        <v>31</v>
      </c>
      <c r="AK313" s="352">
        <v>32</v>
      </c>
      <c r="AL313" s="352">
        <v>33</v>
      </c>
      <c r="AM313" s="352">
        <v>34</v>
      </c>
      <c r="AN313" s="353">
        <v>35</v>
      </c>
      <c r="AO313" s="351">
        <v>36</v>
      </c>
      <c r="AP313" s="352">
        <v>37</v>
      </c>
      <c r="AQ313" s="352">
        <v>38</v>
      </c>
      <c r="AR313" s="352">
        <v>39</v>
      </c>
      <c r="AS313" s="353">
        <v>40</v>
      </c>
      <c r="AT313" s="351">
        <v>41</v>
      </c>
      <c r="AU313" s="352">
        <v>42</v>
      </c>
      <c r="AV313" s="352">
        <v>43</v>
      </c>
      <c r="AW313" s="352">
        <v>44</v>
      </c>
      <c r="AX313" s="353">
        <v>45</v>
      </c>
      <c r="AY313" s="351">
        <v>46</v>
      </c>
      <c r="AZ313" s="352">
        <v>47</v>
      </c>
      <c r="BA313" s="352">
        <v>48</v>
      </c>
      <c r="BB313" s="352">
        <v>49</v>
      </c>
      <c r="BC313" s="353">
        <v>50</v>
      </c>
      <c r="BD313" s="351">
        <v>51</v>
      </c>
      <c r="BE313" s="352">
        <v>52</v>
      </c>
      <c r="BF313" s="352">
        <v>53</v>
      </c>
      <c r="BG313" s="352">
        <v>54</v>
      </c>
      <c r="BH313" s="353">
        <v>55</v>
      </c>
      <c r="BI313" s="351">
        <v>56</v>
      </c>
      <c r="BJ313" s="352">
        <v>57</v>
      </c>
      <c r="BK313" s="352">
        <v>58</v>
      </c>
      <c r="BL313" s="352">
        <v>59</v>
      </c>
      <c r="BM313" s="353">
        <v>60</v>
      </c>
      <c r="BN313" s="351">
        <v>61</v>
      </c>
      <c r="BO313" s="352">
        <v>62</v>
      </c>
      <c r="BP313" s="352">
        <v>63</v>
      </c>
      <c r="BQ313" s="352">
        <v>64</v>
      </c>
      <c r="BR313" s="353">
        <v>65</v>
      </c>
      <c r="BS313" s="365"/>
      <c r="GX313" s="27"/>
      <c r="GY313" s="27"/>
      <c r="GZ313" s="27"/>
      <c r="HA313" s="27"/>
      <c r="HB313" s="27"/>
      <c r="HC313" s="27"/>
      <c r="HD313" s="27"/>
      <c r="HE313" s="27"/>
      <c r="HF313" s="27"/>
      <c r="HG313" s="27"/>
      <c r="HH313" s="27"/>
      <c r="HI313" s="27"/>
      <c r="HJ313" s="27"/>
      <c r="HK313" s="27"/>
      <c r="HL313" s="27"/>
      <c r="HM313" s="27"/>
      <c r="HN313" s="27"/>
      <c r="HO313" s="27"/>
      <c r="HP313" s="27"/>
      <c r="HQ313" s="27"/>
      <c r="HR313" s="27"/>
      <c r="HS313" s="27"/>
      <c r="HT313" s="27"/>
      <c r="HU313" s="27"/>
      <c r="HV313" s="27"/>
      <c r="HW313" s="27"/>
      <c r="HX313" s="27"/>
      <c r="HY313" s="27"/>
      <c r="HZ313" s="27"/>
      <c r="IA313" s="27"/>
      <c r="IB313" s="27"/>
      <c r="IC313" s="27"/>
      <c r="ID313" s="27"/>
      <c r="IE313" s="27"/>
      <c r="IF313" s="27"/>
      <c r="IG313" s="27"/>
      <c r="IH313" s="27"/>
      <c r="II313" s="27"/>
      <c r="IJ313" s="27"/>
      <c r="IK313" s="27"/>
      <c r="IL313" s="27"/>
      <c r="IM313" s="27"/>
      <c r="IN313" s="27"/>
      <c r="IO313" s="27"/>
      <c r="IP313" s="27"/>
      <c r="IQ313" s="27"/>
      <c r="IR313" s="27"/>
      <c r="IS313" s="27"/>
      <c r="IT313" s="27"/>
      <c r="IU313" s="27"/>
      <c r="IV313" s="27"/>
    </row>
    <row r="314" spans="1:256" s="361" customFormat="1" x14ac:dyDescent="0.2">
      <c r="A314" s="27"/>
      <c r="B314" s="27"/>
      <c r="C314" s="27"/>
      <c r="D314" s="362"/>
      <c r="E314" s="350" t="s">
        <v>157</v>
      </c>
      <c r="F314" s="354">
        <v>15</v>
      </c>
      <c r="G314" s="355">
        <v>1</v>
      </c>
      <c r="H314" s="355">
        <v>27</v>
      </c>
      <c r="I314" s="355">
        <v>23</v>
      </c>
      <c r="J314" s="356">
        <v>19</v>
      </c>
      <c r="K314" s="354">
        <v>20</v>
      </c>
      <c r="L314" s="355">
        <v>6</v>
      </c>
      <c r="M314" s="355">
        <v>2</v>
      </c>
      <c r="N314" s="355">
        <v>28</v>
      </c>
      <c r="O314" s="356">
        <v>24</v>
      </c>
      <c r="P314" s="354">
        <v>25</v>
      </c>
      <c r="Q314" s="355">
        <v>11</v>
      </c>
      <c r="R314" s="355">
        <v>7</v>
      </c>
      <c r="S314" s="355">
        <v>3</v>
      </c>
      <c r="T314" s="356">
        <v>29</v>
      </c>
      <c r="U314" s="354">
        <v>30</v>
      </c>
      <c r="V314" s="355">
        <v>16</v>
      </c>
      <c r="W314" s="355">
        <v>12</v>
      </c>
      <c r="X314" s="355">
        <v>8</v>
      </c>
      <c r="Y314" s="356">
        <v>4</v>
      </c>
      <c r="Z314" s="354">
        <v>5</v>
      </c>
      <c r="AA314" s="355">
        <v>21</v>
      </c>
      <c r="AB314" s="355">
        <v>17</v>
      </c>
      <c r="AC314" s="355">
        <v>13</v>
      </c>
      <c r="AD314" s="356">
        <v>9</v>
      </c>
      <c r="AE314" s="354">
        <v>10</v>
      </c>
      <c r="AF314" s="355">
        <v>26</v>
      </c>
      <c r="AG314" s="355">
        <v>22</v>
      </c>
      <c r="AH314" s="355">
        <v>18</v>
      </c>
      <c r="AI314" s="356">
        <v>14</v>
      </c>
      <c r="AJ314" s="354">
        <v>50</v>
      </c>
      <c r="AK314" s="355">
        <v>31</v>
      </c>
      <c r="AL314" s="355">
        <v>62</v>
      </c>
      <c r="AM314" s="355">
        <v>58</v>
      </c>
      <c r="AN314" s="356">
        <v>54</v>
      </c>
      <c r="AO314" s="354">
        <v>55</v>
      </c>
      <c r="AP314" s="355">
        <v>36</v>
      </c>
      <c r="AQ314" s="355">
        <v>32</v>
      </c>
      <c r="AR314" s="355">
        <v>63</v>
      </c>
      <c r="AS314" s="356">
        <v>59</v>
      </c>
      <c r="AT314" s="354">
        <v>60</v>
      </c>
      <c r="AU314" s="355">
        <v>41</v>
      </c>
      <c r="AV314" s="355">
        <v>37</v>
      </c>
      <c r="AW314" s="355">
        <v>33</v>
      </c>
      <c r="AX314" s="356">
        <v>64</v>
      </c>
      <c r="AY314" s="354">
        <v>65</v>
      </c>
      <c r="AZ314" s="355">
        <v>46</v>
      </c>
      <c r="BA314" s="355">
        <v>42</v>
      </c>
      <c r="BB314" s="355">
        <v>38</v>
      </c>
      <c r="BC314" s="356">
        <v>34</v>
      </c>
      <c r="BD314" s="354">
        <v>35</v>
      </c>
      <c r="BE314" s="355">
        <v>51</v>
      </c>
      <c r="BF314" s="355">
        <v>47</v>
      </c>
      <c r="BG314" s="355">
        <v>43</v>
      </c>
      <c r="BH314" s="356">
        <v>39</v>
      </c>
      <c r="BI314" s="354">
        <v>40</v>
      </c>
      <c r="BJ314" s="355">
        <v>56</v>
      </c>
      <c r="BK314" s="355">
        <v>52</v>
      </c>
      <c r="BL314" s="355">
        <v>48</v>
      </c>
      <c r="BM314" s="356">
        <v>44</v>
      </c>
      <c r="BN314" s="354">
        <v>45</v>
      </c>
      <c r="BO314" s="355">
        <v>61</v>
      </c>
      <c r="BP314" s="355">
        <v>57</v>
      </c>
      <c r="BQ314" s="355">
        <v>53</v>
      </c>
      <c r="BR314" s="356">
        <v>49</v>
      </c>
      <c r="BS314" s="365"/>
      <c r="GX314" s="27"/>
      <c r="GY314" s="27"/>
      <c r="GZ314" s="27"/>
      <c r="HA314" s="27"/>
      <c r="HB314" s="27"/>
      <c r="HC314" s="27"/>
      <c r="HD314" s="27"/>
      <c r="HE314" s="27"/>
      <c r="HF314" s="27"/>
      <c r="HG314" s="27"/>
      <c r="HH314" s="27"/>
      <c r="HI314" s="27"/>
      <c r="HJ314" s="27"/>
      <c r="HK314" s="27"/>
      <c r="HL314" s="27"/>
      <c r="HM314" s="27"/>
      <c r="HN314" s="27"/>
      <c r="HO314" s="27"/>
      <c r="HP314" s="27"/>
      <c r="HQ314" s="27"/>
      <c r="HR314" s="27"/>
      <c r="HS314" s="27"/>
      <c r="HT314" s="27"/>
      <c r="HU314" s="27"/>
      <c r="HV314" s="27"/>
      <c r="HW314" s="27"/>
      <c r="HX314" s="27"/>
      <c r="HY314" s="27"/>
      <c r="HZ314" s="27"/>
      <c r="IA314" s="27"/>
      <c r="IB314" s="27"/>
      <c r="IC314" s="27"/>
      <c r="ID314" s="27"/>
      <c r="IE314" s="27"/>
      <c r="IF314" s="27"/>
      <c r="IG314" s="27"/>
      <c r="IH314" s="27"/>
      <c r="II314" s="27"/>
      <c r="IJ314" s="27"/>
      <c r="IK314" s="27"/>
      <c r="IL314" s="27"/>
      <c r="IM314" s="27"/>
      <c r="IN314" s="27"/>
      <c r="IO314" s="27"/>
      <c r="IP314" s="27"/>
      <c r="IQ314" s="27"/>
      <c r="IR314" s="27"/>
      <c r="IS314" s="27"/>
      <c r="IT314" s="27"/>
      <c r="IU314" s="27"/>
      <c r="IV314" s="27"/>
    </row>
    <row r="315" spans="1:256" s="361" customFormat="1" x14ac:dyDescent="0.2">
      <c r="A315" s="27"/>
      <c r="B315" s="27"/>
      <c r="C315" s="27"/>
      <c r="D315" s="362"/>
      <c r="E315" s="350" t="s">
        <v>159</v>
      </c>
      <c r="F315" s="357">
        <v>29</v>
      </c>
      <c r="G315" s="358">
        <v>10</v>
      </c>
      <c r="H315" s="358">
        <v>1</v>
      </c>
      <c r="I315" s="358">
        <v>17</v>
      </c>
      <c r="J315" s="359">
        <v>12</v>
      </c>
      <c r="K315" s="357">
        <v>2</v>
      </c>
      <c r="L315" s="358">
        <v>30</v>
      </c>
      <c r="M315" s="358">
        <v>21</v>
      </c>
      <c r="N315" s="358">
        <v>11</v>
      </c>
      <c r="O315" s="359">
        <v>18</v>
      </c>
      <c r="P315" s="357">
        <v>19</v>
      </c>
      <c r="Q315" s="358">
        <v>13</v>
      </c>
      <c r="R315" s="358">
        <v>6</v>
      </c>
      <c r="S315" s="358">
        <v>22</v>
      </c>
      <c r="T315" s="359">
        <v>3</v>
      </c>
      <c r="U315" s="357">
        <v>4</v>
      </c>
      <c r="V315" s="358">
        <v>20</v>
      </c>
      <c r="W315" s="358">
        <v>26</v>
      </c>
      <c r="X315" s="358">
        <v>7</v>
      </c>
      <c r="Y315" s="359">
        <v>23</v>
      </c>
      <c r="Z315" s="357">
        <v>24</v>
      </c>
      <c r="AA315" s="358">
        <v>5</v>
      </c>
      <c r="AB315" s="358">
        <v>14</v>
      </c>
      <c r="AC315" s="358">
        <v>27</v>
      </c>
      <c r="AD315" s="359">
        <v>8</v>
      </c>
      <c r="AE315" s="357">
        <v>9</v>
      </c>
      <c r="AF315" s="358">
        <v>25</v>
      </c>
      <c r="AG315" s="358">
        <v>16</v>
      </c>
      <c r="AH315" s="358">
        <v>15</v>
      </c>
      <c r="AI315" s="359">
        <v>28</v>
      </c>
      <c r="AJ315" s="357">
        <v>34</v>
      </c>
      <c r="AK315" s="358">
        <v>50</v>
      </c>
      <c r="AL315" s="358">
        <v>61</v>
      </c>
      <c r="AM315" s="358">
        <v>52</v>
      </c>
      <c r="AN315" s="359">
        <v>43</v>
      </c>
      <c r="AO315" s="357">
        <v>39</v>
      </c>
      <c r="AP315" s="358">
        <v>55</v>
      </c>
      <c r="AQ315" s="358">
        <v>31</v>
      </c>
      <c r="AR315" s="358">
        <v>57</v>
      </c>
      <c r="AS315" s="359">
        <v>48</v>
      </c>
      <c r="AT315" s="357">
        <v>44</v>
      </c>
      <c r="AU315" s="358">
        <v>60</v>
      </c>
      <c r="AV315" s="358">
        <v>36</v>
      </c>
      <c r="AW315" s="358">
        <v>62</v>
      </c>
      <c r="AX315" s="359">
        <v>53</v>
      </c>
      <c r="AY315" s="357">
        <v>49</v>
      </c>
      <c r="AZ315" s="358">
        <v>65</v>
      </c>
      <c r="BA315" s="358">
        <v>41</v>
      </c>
      <c r="BB315" s="358">
        <v>32</v>
      </c>
      <c r="BC315" s="359">
        <v>58</v>
      </c>
      <c r="BD315" s="357">
        <v>54</v>
      </c>
      <c r="BE315" s="358">
        <v>35</v>
      </c>
      <c r="BF315" s="358">
        <v>46</v>
      </c>
      <c r="BG315" s="358">
        <v>37</v>
      </c>
      <c r="BH315" s="359">
        <v>63</v>
      </c>
      <c r="BI315" s="357">
        <v>59</v>
      </c>
      <c r="BJ315" s="358">
        <v>40</v>
      </c>
      <c r="BK315" s="358">
        <v>51</v>
      </c>
      <c r="BL315" s="358">
        <v>42</v>
      </c>
      <c r="BM315" s="359">
        <v>33</v>
      </c>
      <c r="BN315" s="357">
        <v>64</v>
      </c>
      <c r="BO315" s="358">
        <v>45</v>
      </c>
      <c r="BP315" s="358">
        <v>56</v>
      </c>
      <c r="BQ315" s="358">
        <v>47</v>
      </c>
      <c r="BR315" s="359">
        <v>38</v>
      </c>
      <c r="BS315" s="365"/>
      <c r="GX315" s="27"/>
      <c r="GY315" s="27"/>
      <c r="GZ315" s="27"/>
      <c r="HA315" s="27"/>
      <c r="HB315" s="27"/>
      <c r="HC315" s="27"/>
      <c r="HD315" s="27"/>
      <c r="HE315" s="27"/>
      <c r="HF315" s="27"/>
      <c r="HG315" s="27"/>
      <c r="HH315" s="27"/>
      <c r="HI315" s="27"/>
      <c r="HJ315" s="27"/>
      <c r="HK315" s="27"/>
      <c r="HL315" s="27"/>
      <c r="HM315" s="27"/>
      <c r="HN315" s="27"/>
      <c r="HO315" s="27"/>
      <c r="HP315" s="27"/>
      <c r="HQ315" s="27"/>
      <c r="HR315" s="27"/>
      <c r="HS315" s="27"/>
      <c r="HT315" s="27"/>
      <c r="HU315" s="27"/>
      <c r="HV315" s="27"/>
      <c r="HW315" s="27"/>
      <c r="HX315" s="27"/>
      <c r="HY315" s="27"/>
      <c r="HZ315" s="27"/>
      <c r="IA315" s="27"/>
      <c r="IB315" s="27"/>
      <c r="IC315" s="27"/>
      <c r="ID315" s="27"/>
      <c r="IE315" s="27"/>
      <c r="IF315" s="27"/>
      <c r="IG315" s="27"/>
      <c r="IH315" s="27"/>
      <c r="II315" s="27"/>
      <c r="IJ315" s="27"/>
      <c r="IK315" s="27"/>
      <c r="IL315" s="27"/>
      <c r="IM315" s="27"/>
      <c r="IN315" s="27"/>
      <c r="IO315" s="27"/>
      <c r="IP315" s="27"/>
      <c r="IQ315" s="27"/>
      <c r="IR315" s="27"/>
      <c r="IS315" s="27"/>
      <c r="IT315" s="27"/>
      <c r="IU315" s="27"/>
      <c r="IV315" s="27"/>
    </row>
    <row r="316" spans="1:256" s="363" customFormat="1" x14ac:dyDescent="0.2">
      <c r="A316" s="27"/>
      <c r="B316" s="27"/>
      <c r="C316" s="27"/>
      <c r="D316" s="362"/>
      <c r="E316" s="360"/>
      <c r="GX316" s="27"/>
      <c r="GY316" s="27"/>
      <c r="GZ316" s="27"/>
      <c r="HA316" s="27"/>
      <c r="HB316" s="27"/>
      <c r="HC316" s="27"/>
      <c r="HD316" s="27"/>
      <c r="HE316" s="27"/>
      <c r="HF316" s="27"/>
      <c r="HG316" s="27"/>
      <c r="HH316" s="27"/>
      <c r="HI316" s="27"/>
      <c r="HJ316" s="27"/>
      <c r="HK316" s="27"/>
      <c r="HL316" s="27"/>
      <c r="HM316" s="27"/>
      <c r="HN316" s="27"/>
      <c r="HO316" s="27"/>
      <c r="HP316" s="27"/>
      <c r="HQ316" s="27"/>
      <c r="HR316" s="27"/>
      <c r="HS316" s="27"/>
      <c r="HT316" s="27"/>
      <c r="HU316" s="27"/>
      <c r="HV316" s="27"/>
      <c r="HW316" s="27"/>
      <c r="HX316" s="27"/>
      <c r="HY316" s="27"/>
      <c r="HZ316" s="27"/>
      <c r="IA316" s="27"/>
      <c r="IB316" s="27"/>
      <c r="IC316" s="27"/>
      <c r="ID316" s="27"/>
      <c r="IE316" s="27"/>
      <c r="IF316" s="27"/>
      <c r="IG316" s="27"/>
      <c r="IH316" s="27"/>
      <c r="II316" s="27"/>
      <c r="IJ316" s="27"/>
      <c r="IK316" s="27"/>
      <c r="IL316" s="27"/>
      <c r="IM316" s="27"/>
      <c r="IN316" s="27"/>
      <c r="IO316" s="27"/>
      <c r="IP316" s="27"/>
      <c r="IQ316" s="27"/>
      <c r="IR316" s="27"/>
      <c r="IS316" s="27"/>
      <c r="IT316" s="27"/>
      <c r="IU316" s="27"/>
      <c r="IV316" s="27"/>
    </row>
    <row r="317" spans="1:256" s="363" customFormat="1" x14ac:dyDescent="0.2">
      <c r="A317" s="27"/>
      <c r="B317" s="27"/>
      <c r="C317" s="27"/>
      <c r="D317" s="362">
        <v>66</v>
      </c>
      <c r="E317" s="349" t="s">
        <v>180</v>
      </c>
      <c r="GX317" s="27"/>
      <c r="GY317" s="27"/>
      <c r="GZ317" s="27"/>
      <c r="HA317" s="27"/>
      <c r="HB317" s="27"/>
      <c r="HC317" s="27"/>
      <c r="HD317" s="27"/>
      <c r="HE317" s="27"/>
      <c r="HF317" s="27"/>
      <c r="HG317" s="27"/>
      <c r="HH317" s="27"/>
      <c r="HI317" s="27"/>
      <c r="HJ317" s="27"/>
      <c r="HK317" s="27"/>
      <c r="HL317" s="27"/>
      <c r="HM317" s="27"/>
      <c r="HN317" s="27"/>
      <c r="HO317" s="27"/>
      <c r="HP317" s="27"/>
      <c r="HQ317" s="27"/>
      <c r="HR317" s="27"/>
      <c r="HS317" s="27"/>
      <c r="HT317" s="27"/>
      <c r="HU317" s="27"/>
      <c r="HV317" s="27"/>
      <c r="HW317" s="27"/>
      <c r="HX317" s="27"/>
      <c r="HY317" s="27"/>
      <c r="HZ317" s="27"/>
      <c r="IA317" s="27"/>
      <c r="IB317" s="27"/>
      <c r="IC317" s="27"/>
      <c r="ID317" s="27"/>
      <c r="IE317" s="27"/>
      <c r="IF317" s="27"/>
      <c r="IG317" s="27"/>
      <c r="IH317" s="27"/>
      <c r="II317" s="27"/>
      <c r="IJ317" s="27"/>
      <c r="IK317" s="27"/>
      <c r="IL317" s="27"/>
      <c r="IM317" s="27"/>
      <c r="IN317" s="27"/>
      <c r="IO317" s="27"/>
      <c r="IP317" s="27"/>
      <c r="IQ317" s="27"/>
      <c r="IR317" s="27"/>
      <c r="IS317" s="27"/>
      <c r="IT317" s="27"/>
      <c r="IU317" s="27"/>
      <c r="IV317" s="27"/>
    </row>
    <row r="318" spans="1:256" s="361" customFormat="1" x14ac:dyDescent="0.2">
      <c r="A318" s="27"/>
      <c r="B318" s="27"/>
      <c r="C318" s="27"/>
      <c r="D318" s="362"/>
      <c r="E318" s="350" t="s">
        <v>130</v>
      </c>
      <c r="F318" s="351">
        <v>1</v>
      </c>
      <c r="G318" s="352">
        <v>2</v>
      </c>
      <c r="H318" s="352">
        <v>3</v>
      </c>
      <c r="I318" s="352">
        <v>4</v>
      </c>
      <c r="J318" s="353">
        <v>5</v>
      </c>
      <c r="K318" s="351">
        <v>6</v>
      </c>
      <c r="L318" s="352">
        <v>7</v>
      </c>
      <c r="M318" s="352">
        <v>8</v>
      </c>
      <c r="N318" s="352">
        <v>9</v>
      </c>
      <c r="O318" s="353">
        <v>10</v>
      </c>
      <c r="P318" s="351">
        <v>11</v>
      </c>
      <c r="Q318" s="352">
        <v>12</v>
      </c>
      <c r="R318" s="352">
        <v>13</v>
      </c>
      <c r="S318" s="352">
        <v>14</v>
      </c>
      <c r="T318" s="353">
        <v>15</v>
      </c>
      <c r="U318" s="351">
        <v>16</v>
      </c>
      <c r="V318" s="352">
        <v>17</v>
      </c>
      <c r="W318" s="352">
        <v>18</v>
      </c>
      <c r="X318" s="352">
        <v>19</v>
      </c>
      <c r="Y318" s="353">
        <v>20</v>
      </c>
      <c r="Z318" s="351">
        <v>21</v>
      </c>
      <c r="AA318" s="352">
        <v>22</v>
      </c>
      <c r="AB318" s="352">
        <v>23</v>
      </c>
      <c r="AC318" s="352">
        <v>24</v>
      </c>
      <c r="AD318" s="353">
        <v>25</v>
      </c>
      <c r="AE318" s="351">
        <v>26</v>
      </c>
      <c r="AF318" s="352">
        <v>27</v>
      </c>
      <c r="AG318" s="352">
        <v>28</v>
      </c>
      <c r="AH318" s="352">
        <v>29</v>
      </c>
      <c r="AI318" s="364"/>
      <c r="AJ318" s="351">
        <v>30</v>
      </c>
      <c r="AK318" s="352">
        <v>31</v>
      </c>
      <c r="AL318" s="352">
        <v>32</v>
      </c>
      <c r="AM318" s="352">
        <v>33</v>
      </c>
      <c r="AN318" s="364"/>
      <c r="AO318" s="351">
        <v>34</v>
      </c>
      <c r="AP318" s="352">
        <v>35</v>
      </c>
      <c r="AQ318" s="352">
        <v>36</v>
      </c>
      <c r="AR318" s="352">
        <v>37</v>
      </c>
      <c r="AS318" s="353">
        <v>38</v>
      </c>
      <c r="AT318" s="351">
        <v>39</v>
      </c>
      <c r="AU318" s="352">
        <v>40</v>
      </c>
      <c r="AV318" s="352">
        <v>41</v>
      </c>
      <c r="AW318" s="352">
        <v>42</v>
      </c>
      <c r="AX318" s="353">
        <v>43</v>
      </c>
      <c r="AY318" s="351">
        <v>44</v>
      </c>
      <c r="AZ318" s="352">
        <v>45</v>
      </c>
      <c r="BA318" s="352">
        <v>46</v>
      </c>
      <c r="BB318" s="352">
        <v>47</v>
      </c>
      <c r="BC318" s="353">
        <v>48</v>
      </c>
      <c r="BD318" s="351">
        <v>49</v>
      </c>
      <c r="BE318" s="352">
        <v>50</v>
      </c>
      <c r="BF318" s="352">
        <v>51</v>
      </c>
      <c r="BG318" s="352">
        <v>52</v>
      </c>
      <c r="BH318" s="353">
        <v>53</v>
      </c>
      <c r="BI318" s="351">
        <v>54</v>
      </c>
      <c r="BJ318" s="352">
        <v>55</v>
      </c>
      <c r="BK318" s="352">
        <v>56</v>
      </c>
      <c r="BL318" s="352">
        <v>57</v>
      </c>
      <c r="BM318" s="353">
        <v>58</v>
      </c>
      <c r="BN318" s="351">
        <v>59</v>
      </c>
      <c r="BO318" s="352">
        <v>60</v>
      </c>
      <c r="BP318" s="352">
        <v>61</v>
      </c>
      <c r="BQ318" s="352">
        <v>62</v>
      </c>
      <c r="BR318" s="364"/>
      <c r="BS318" s="351">
        <v>63</v>
      </c>
      <c r="BT318" s="352">
        <v>64</v>
      </c>
      <c r="BU318" s="352">
        <v>65</v>
      </c>
      <c r="BV318" s="352">
        <v>66</v>
      </c>
      <c r="BW318" s="365"/>
      <c r="GX318" s="27"/>
      <c r="GY318" s="27"/>
      <c r="GZ318" s="27"/>
      <c r="HA318" s="27"/>
      <c r="HB318" s="27"/>
      <c r="HC318" s="27"/>
      <c r="HD318" s="27"/>
      <c r="HE318" s="27"/>
      <c r="HF318" s="27"/>
      <c r="HG318" s="27"/>
      <c r="HH318" s="27"/>
      <c r="HI318" s="27"/>
      <c r="HJ318" s="27"/>
      <c r="HK318" s="27"/>
      <c r="HL318" s="27"/>
      <c r="HM318" s="27"/>
      <c r="HN318" s="27"/>
      <c r="HO318" s="27"/>
      <c r="HP318" s="27"/>
      <c r="HQ318" s="27"/>
      <c r="HR318" s="27"/>
      <c r="HS318" s="27"/>
      <c r="HT318" s="27"/>
      <c r="HU318" s="27"/>
      <c r="HV318" s="27"/>
      <c r="HW318" s="27"/>
      <c r="HX318" s="27"/>
      <c r="HY318" s="27"/>
      <c r="HZ318" s="27"/>
      <c r="IA318" s="27"/>
      <c r="IB318" s="27"/>
      <c r="IC318" s="27"/>
      <c r="ID318" s="27"/>
      <c r="IE318" s="27"/>
      <c r="IF318" s="27"/>
      <c r="IG318" s="27"/>
      <c r="IH318" s="27"/>
      <c r="II318" s="27"/>
      <c r="IJ318" s="27"/>
      <c r="IK318" s="27"/>
      <c r="IL318" s="27"/>
      <c r="IM318" s="27"/>
      <c r="IN318" s="27"/>
      <c r="IO318" s="27"/>
      <c r="IP318" s="27"/>
      <c r="IQ318" s="27"/>
      <c r="IR318" s="27"/>
      <c r="IS318" s="27"/>
      <c r="IT318" s="27"/>
      <c r="IU318" s="27"/>
      <c r="IV318" s="27"/>
    </row>
    <row r="319" spans="1:256" s="361" customFormat="1" x14ac:dyDescent="0.2">
      <c r="A319" s="27"/>
      <c r="B319" s="27"/>
      <c r="C319" s="27"/>
      <c r="D319" s="362"/>
      <c r="E319" s="350" t="s">
        <v>157</v>
      </c>
      <c r="F319" s="354">
        <v>20</v>
      </c>
      <c r="G319" s="355">
        <v>1</v>
      </c>
      <c r="H319" s="355">
        <v>31</v>
      </c>
      <c r="I319" s="355">
        <v>27</v>
      </c>
      <c r="J319" s="356">
        <v>24</v>
      </c>
      <c r="K319" s="354">
        <v>25</v>
      </c>
      <c r="L319" s="355">
        <v>6</v>
      </c>
      <c r="M319" s="355">
        <v>2</v>
      </c>
      <c r="N319" s="355">
        <v>32</v>
      </c>
      <c r="O319" s="356">
        <v>28</v>
      </c>
      <c r="P319" s="354">
        <v>29</v>
      </c>
      <c r="Q319" s="355">
        <v>11</v>
      </c>
      <c r="R319" s="355">
        <v>7</v>
      </c>
      <c r="S319" s="355">
        <v>3</v>
      </c>
      <c r="T319" s="356">
        <v>33</v>
      </c>
      <c r="U319" s="354">
        <v>19</v>
      </c>
      <c r="V319" s="355">
        <v>26</v>
      </c>
      <c r="W319" s="355">
        <v>22</v>
      </c>
      <c r="X319" s="355">
        <v>30</v>
      </c>
      <c r="Y319" s="356">
        <v>14</v>
      </c>
      <c r="Z319" s="354">
        <v>5</v>
      </c>
      <c r="AA319" s="355">
        <v>21</v>
      </c>
      <c r="AB319" s="355">
        <v>17</v>
      </c>
      <c r="AC319" s="355">
        <v>13</v>
      </c>
      <c r="AD319" s="356">
        <v>9</v>
      </c>
      <c r="AE319" s="354">
        <v>15</v>
      </c>
      <c r="AF319" s="355">
        <v>23</v>
      </c>
      <c r="AG319" s="355">
        <v>10</v>
      </c>
      <c r="AH319" s="355">
        <v>18</v>
      </c>
      <c r="AI319" s="364"/>
      <c r="AJ319" s="354">
        <v>12</v>
      </c>
      <c r="AK319" s="355">
        <v>16</v>
      </c>
      <c r="AL319" s="355">
        <v>4</v>
      </c>
      <c r="AM319" s="355">
        <v>8</v>
      </c>
      <c r="AN319" s="364"/>
      <c r="AO319" s="354">
        <v>53</v>
      </c>
      <c r="AP319" s="355">
        <v>34</v>
      </c>
      <c r="AQ319" s="355">
        <v>64</v>
      </c>
      <c r="AR319" s="355">
        <v>60</v>
      </c>
      <c r="AS319" s="356">
        <v>57</v>
      </c>
      <c r="AT319" s="354">
        <v>58</v>
      </c>
      <c r="AU319" s="355">
        <v>39</v>
      </c>
      <c r="AV319" s="355">
        <v>35</v>
      </c>
      <c r="AW319" s="355">
        <v>65</v>
      </c>
      <c r="AX319" s="356">
        <v>61</v>
      </c>
      <c r="AY319" s="354">
        <v>62</v>
      </c>
      <c r="AZ319" s="355">
        <v>44</v>
      </c>
      <c r="BA319" s="355">
        <v>40</v>
      </c>
      <c r="BB319" s="355">
        <v>36</v>
      </c>
      <c r="BC319" s="356">
        <v>66</v>
      </c>
      <c r="BD319" s="354">
        <v>52</v>
      </c>
      <c r="BE319" s="355">
        <v>59</v>
      </c>
      <c r="BF319" s="355">
        <v>55</v>
      </c>
      <c r="BG319" s="355">
        <v>63</v>
      </c>
      <c r="BH319" s="356">
        <v>47</v>
      </c>
      <c r="BI319" s="354">
        <v>38</v>
      </c>
      <c r="BJ319" s="355">
        <v>54</v>
      </c>
      <c r="BK319" s="355">
        <v>50</v>
      </c>
      <c r="BL319" s="355">
        <v>46</v>
      </c>
      <c r="BM319" s="356">
        <v>42</v>
      </c>
      <c r="BN319" s="354">
        <v>48</v>
      </c>
      <c r="BO319" s="355">
        <v>56</v>
      </c>
      <c r="BP319" s="355">
        <v>43</v>
      </c>
      <c r="BQ319" s="355">
        <v>51</v>
      </c>
      <c r="BR319" s="364"/>
      <c r="BS319" s="354">
        <v>45</v>
      </c>
      <c r="BT319" s="355">
        <v>49</v>
      </c>
      <c r="BU319" s="355">
        <v>37</v>
      </c>
      <c r="BV319" s="355">
        <v>41</v>
      </c>
      <c r="BW319" s="365"/>
      <c r="GX319" s="27"/>
      <c r="GY319" s="27"/>
      <c r="GZ319" s="27"/>
      <c r="HA319" s="27"/>
      <c r="HB319" s="27"/>
      <c r="HC319" s="27"/>
      <c r="HD319" s="27"/>
      <c r="HE319" s="27"/>
      <c r="HF319" s="27"/>
      <c r="HG319" s="27"/>
      <c r="HH319" s="27"/>
      <c r="HI319" s="27"/>
      <c r="HJ319" s="27"/>
      <c r="HK319" s="27"/>
      <c r="HL319" s="27"/>
      <c r="HM319" s="27"/>
      <c r="HN319" s="27"/>
      <c r="HO319" s="27"/>
      <c r="HP319" s="27"/>
      <c r="HQ319" s="27"/>
      <c r="HR319" s="27"/>
      <c r="HS319" s="27"/>
      <c r="HT319" s="27"/>
      <c r="HU319" s="27"/>
      <c r="HV319" s="27"/>
      <c r="HW319" s="27"/>
      <c r="HX319" s="27"/>
      <c r="HY319" s="27"/>
      <c r="HZ319" s="27"/>
      <c r="IA319" s="27"/>
      <c r="IB319" s="27"/>
      <c r="IC319" s="27"/>
      <c r="ID319" s="27"/>
      <c r="IE319" s="27"/>
      <c r="IF319" s="27"/>
      <c r="IG319" s="27"/>
      <c r="IH319" s="27"/>
      <c r="II319" s="27"/>
      <c r="IJ319" s="27"/>
      <c r="IK319" s="27"/>
      <c r="IL319" s="27"/>
      <c r="IM319" s="27"/>
      <c r="IN319" s="27"/>
      <c r="IO319" s="27"/>
      <c r="IP319" s="27"/>
      <c r="IQ319" s="27"/>
      <c r="IR319" s="27"/>
      <c r="IS319" s="27"/>
      <c r="IT319" s="27"/>
      <c r="IU319" s="27"/>
      <c r="IV319" s="27"/>
    </row>
    <row r="320" spans="1:256" s="361" customFormat="1" x14ac:dyDescent="0.2">
      <c r="A320" s="27"/>
      <c r="B320" s="27"/>
      <c r="C320" s="27"/>
      <c r="D320" s="362"/>
      <c r="E320" s="350" t="s">
        <v>159</v>
      </c>
      <c r="F320" s="357">
        <v>4</v>
      </c>
      <c r="G320" s="358">
        <v>20</v>
      </c>
      <c r="H320" s="358">
        <v>30</v>
      </c>
      <c r="I320" s="358">
        <v>25</v>
      </c>
      <c r="J320" s="359">
        <v>13</v>
      </c>
      <c r="K320" s="357">
        <v>28</v>
      </c>
      <c r="L320" s="358">
        <v>18</v>
      </c>
      <c r="M320" s="358">
        <v>21</v>
      </c>
      <c r="N320" s="358">
        <v>12</v>
      </c>
      <c r="O320" s="359">
        <v>3</v>
      </c>
      <c r="P320" s="357">
        <v>14</v>
      </c>
      <c r="Q320" s="358">
        <v>29</v>
      </c>
      <c r="R320" s="358">
        <v>6</v>
      </c>
      <c r="S320" s="358">
        <v>31</v>
      </c>
      <c r="T320" s="359">
        <v>23</v>
      </c>
      <c r="U320" s="357">
        <v>33</v>
      </c>
      <c r="V320" s="358">
        <v>15</v>
      </c>
      <c r="W320" s="358">
        <v>26</v>
      </c>
      <c r="X320" s="358">
        <v>17</v>
      </c>
      <c r="Y320" s="359">
        <v>8</v>
      </c>
      <c r="Z320" s="357">
        <v>10</v>
      </c>
      <c r="AA320" s="358">
        <v>5</v>
      </c>
      <c r="AB320" s="358">
        <v>27</v>
      </c>
      <c r="AC320" s="358">
        <v>16</v>
      </c>
      <c r="AD320" s="359">
        <v>32</v>
      </c>
      <c r="AE320" s="357">
        <v>22</v>
      </c>
      <c r="AF320" s="358">
        <v>9</v>
      </c>
      <c r="AG320" s="358">
        <v>1</v>
      </c>
      <c r="AH320" s="358">
        <v>11</v>
      </c>
      <c r="AI320" s="364"/>
      <c r="AJ320" s="357">
        <v>7</v>
      </c>
      <c r="AK320" s="358">
        <v>24</v>
      </c>
      <c r="AL320" s="358">
        <v>19</v>
      </c>
      <c r="AM320" s="358">
        <v>2</v>
      </c>
      <c r="AN320" s="364"/>
      <c r="AO320" s="357">
        <v>37</v>
      </c>
      <c r="AP320" s="358">
        <v>53</v>
      </c>
      <c r="AQ320" s="358">
        <v>63</v>
      </c>
      <c r="AR320" s="358">
        <v>58</v>
      </c>
      <c r="AS320" s="359">
        <v>46</v>
      </c>
      <c r="AT320" s="357">
        <v>61</v>
      </c>
      <c r="AU320" s="358">
        <v>51</v>
      </c>
      <c r="AV320" s="358">
        <v>54</v>
      </c>
      <c r="AW320" s="358">
        <v>45</v>
      </c>
      <c r="AX320" s="359">
        <v>36</v>
      </c>
      <c r="AY320" s="357">
        <v>47</v>
      </c>
      <c r="AZ320" s="358">
        <v>62</v>
      </c>
      <c r="BA320" s="358">
        <v>39</v>
      </c>
      <c r="BB320" s="358">
        <v>64</v>
      </c>
      <c r="BC320" s="359">
        <v>56</v>
      </c>
      <c r="BD320" s="357">
        <v>66</v>
      </c>
      <c r="BE320" s="358">
        <v>48</v>
      </c>
      <c r="BF320" s="358">
        <v>59</v>
      </c>
      <c r="BG320" s="358">
        <v>50</v>
      </c>
      <c r="BH320" s="359">
        <v>41</v>
      </c>
      <c r="BI320" s="357">
        <v>43</v>
      </c>
      <c r="BJ320" s="358">
        <v>38</v>
      </c>
      <c r="BK320" s="358">
        <v>60</v>
      </c>
      <c r="BL320" s="358">
        <v>49</v>
      </c>
      <c r="BM320" s="359">
        <v>65</v>
      </c>
      <c r="BN320" s="357">
        <v>55</v>
      </c>
      <c r="BO320" s="358">
        <v>42</v>
      </c>
      <c r="BP320" s="358">
        <v>34</v>
      </c>
      <c r="BQ320" s="358">
        <v>44</v>
      </c>
      <c r="BR320" s="364"/>
      <c r="BS320" s="357">
        <v>40</v>
      </c>
      <c r="BT320" s="358">
        <v>57</v>
      </c>
      <c r="BU320" s="358">
        <v>52</v>
      </c>
      <c r="BV320" s="358">
        <v>35</v>
      </c>
      <c r="BW320" s="365"/>
      <c r="GX320" s="27"/>
      <c r="GY320" s="27"/>
      <c r="GZ320" s="27"/>
      <c r="HA320" s="27"/>
      <c r="HB320" s="27"/>
      <c r="HC320" s="27"/>
      <c r="HD320" s="27"/>
      <c r="HE320" s="27"/>
      <c r="HF320" s="27"/>
      <c r="HG320" s="27"/>
      <c r="HH320" s="27"/>
      <c r="HI320" s="27"/>
      <c r="HJ320" s="27"/>
      <c r="HK320" s="27"/>
      <c r="HL320" s="27"/>
      <c r="HM320" s="27"/>
      <c r="HN320" s="27"/>
      <c r="HO320" s="27"/>
      <c r="HP320" s="27"/>
      <c r="HQ320" s="27"/>
      <c r="HR320" s="27"/>
      <c r="HS320" s="27"/>
      <c r="HT320" s="27"/>
      <c r="HU320" s="27"/>
      <c r="HV320" s="27"/>
      <c r="HW320" s="27"/>
      <c r="HX320" s="27"/>
      <c r="HY320" s="27"/>
      <c r="HZ320" s="27"/>
      <c r="IA320" s="27"/>
      <c r="IB320" s="27"/>
      <c r="IC320" s="27"/>
      <c r="ID320" s="27"/>
      <c r="IE320" s="27"/>
      <c r="IF320" s="27"/>
      <c r="IG320" s="27"/>
      <c r="IH320" s="27"/>
      <c r="II320" s="27"/>
      <c r="IJ320" s="27"/>
      <c r="IK320" s="27"/>
      <c r="IL320" s="27"/>
      <c r="IM320" s="27"/>
      <c r="IN320" s="27"/>
      <c r="IO320" s="27"/>
      <c r="IP320" s="27"/>
      <c r="IQ320" s="27"/>
      <c r="IR320" s="27"/>
      <c r="IS320" s="27"/>
      <c r="IT320" s="27"/>
      <c r="IU320" s="27"/>
      <c r="IV320" s="27"/>
    </row>
    <row r="321" spans="1:256" s="363" customFormat="1" x14ac:dyDescent="0.2">
      <c r="A321" s="27"/>
      <c r="B321" s="27"/>
      <c r="C321" s="27"/>
      <c r="D321" s="362"/>
      <c r="E321" s="360"/>
      <c r="GX321" s="27"/>
      <c r="GY321" s="27"/>
      <c r="GZ321" s="27"/>
      <c r="HA321" s="27"/>
      <c r="HB321" s="27"/>
      <c r="HC321" s="27"/>
      <c r="HD321" s="27"/>
      <c r="HE321" s="27"/>
      <c r="HF321" s="27"/>
      <c r="HG321" s="27"/>
      <c r="HH321" s="27"/>
      <c r="HI321" s="27"/>
      <c r="HJ321" s="27"/>
      <c r="HK321" s="27"/>
      <c r="HL321" s="27"/>
      <c r="HM321" s="27"/>
      <c r="HN321" s="27"/>
      <c r="HO321" s="27"/>
      <c r="HP321" s="27"/>
      <c r="HQ321" s="27"/>
      <c r="HR321" s="27"/>
      <c r="HS321" s="27"/>
      <c r="HT321" s="27"/>
      <c r="HU321" s="27"/>
      <c r="HV321" s="27"/>
      <c r="HW321" s="27"/>
      <c r="HX321" s="27"/>
      <c r="HY321" s="27"/>
      <c r="HZ321" s="27"/>
      <c r="IA321" s="27"/>
      <c r="IB321" s="27"/>
      <c r="IC321" s="27"/>
      <c r="ID321" s="27"/>
      <c r="IE321" s="27"/>
      <c r="IF321" s="27"/>
      <c r="IG321" s="27"/>
      <c r="IH321" s="27"/>
      <c r="II321" s="27"/>
      <c r="IJ321" s="27"/>
      <c r="IK321" s="27"/>
      <c r="IL321" s="27"/>
      <c r="IM321" s="27"/>
      <c r="IN321" s="27"/>
      <c r="IO321" s="27"/>
      <c r="IP321" s="27"/>
      <c r="IQ321" s="27"/>
      <c r="IR321" s="27"/>
      <c r="IS321" s="27"/>
      <c r="IT321" s="27"/>
      <c r="IU321" s="27"/>
      <c r="IV321" s="27"/>
    </row>
    <row r="322" spans="1:256" s="363" customFormat="1" x14ac:dyDescent="0.2">
      <c r="A322" s="27"/>
      <c r="B322" s="27"/>
      <c r="C322" s="27"/>
      <c r="D322" s="362">
        <v>67</v>
      </c>
      <c r="E322" s="349" t="s">
        <v>180</v>
      </c>
      <c r="GX322" s="27"/>
      <c r="GY322" s="27"/>
      <c r="GZ322" s="27"/>
      <c r="HA322" s="27"/>
      <c r="HB322" s="27"/>
      <c r="HC322" s="27"/>
      <c r="HD322" s="27"/>
      <c r="HE322" s="27"/>
      <c r="HF322" s="27"/>
      <c r="HG322" s="27"/>
      <c r="HH322" s="27"/>
      <c r="HI322" s="27"/>
      <c r="HJ322" s="27"/>
      <c r="HK322" s="27"/>
      <c r="HL322" s="27"/>
      <c r="HM322" s="27"/>
      <c r="HN322" s="27"/>
      <c r="HO322" s="27"/>
      <c r="HP322" s="27"/>
      <c r="HQ322" s="27"/>
      <c r="HR322" s="27"/>
      <c r="HS322" s="27"/>
      <c r="HT322" s="27"/>
      <c r="HU322" s="27"/>
      <c r="HV322" s="27"/>
      <c r="HW322" s="27"/>
      <c r="HX322" s="27"/>
      <c r="HY322" s="27"/>
      <c r="HZ322" s="27"/>
      <c r="IA322" s="27"/>
      <c r="IB322" s="27"/>
      <c r="IC322" s="27"/>
      <c r="ID322" s="27"/>
      <c r="IE322" s="27"/>
      <c r="IF322" s="27"/>
      <c r="IG322" s="27"/>
      <c r="IH322" s="27"/>
      <c r="II322" s="27"/>
      <c r="IJ322" s="27"/>
      <c r="IK322" s="27"/>
      <c r="IL322" s="27"/>
      <c r="IM322" s="27"/>
      <c r="IN322" s="27"/>
      <c r="IO322" s="27"/>
      <c r="IP322" s="27"/>
      <c r="IQ322" s="27"/>
      <c r="IR322" s="27"/>
      <c r="IS322" s="27"/>
      <c r="IT322" s="27"/>
      <c r="IU322" s="27"/>
      <c r="IV322" s="27"/>
    </row>
    <row r="323" spans="1:256" s="361" customFormat="1" x14ac:dyDescent="0.2">
      <c r="A323" s="27"/>
      <c r="B323" s="27"/>
      <c r="C323" s="27"/>
      <c r="D323" s="362"/>
      <c r="E323" s="350" t="s">
        <v>130</v>
      </c>
      <c r="F323" s="351">
        <v>1</v>
      </c>
      <c r="G323" s="352">
        <v>2</v>
      </c>
      <c r="H323" s="352">
        <v>3</v>
      </c>
      <c r="I323" s="352">
        <v>4</v>
      </c>
      <c r="J323" s="353">
        <v>5</v>
      </c>
      <c r="K323" s="351">
        <v>6</v>
      </c>
      <c r="L323" s="352">
        <v>7</v>
      </c>
      <c r="M323" s="352">
        <v>8</v>
      </c>
      <c r="N323" s="352">
        <v>9</v>
      </c>
      <c r="O323" s="353">
        <v>10</v>
      </c>
      <c r="P323" s="351">
        <v>11</v>
      </c>
      <c r="Q323" s="352">
        <v>12</v>
      </c>
      <c r="R323" s="352">
        <v>13</v>
      </c>
      <c r="S323" s="352">
        <v>14</v>
      </c>
      <c r="T323" s="353">
        <v>15</v>
      </c>
      <c r="U323" s="351">
        <v>16</v>
      </c>
      <c r="V323" s="352">
        <v>17</v>
      </c>
      <c r="W323" s="352">
        <v>18</v>
      </c>
      <c r="X323" s="352">
        <v>19</v>
      </c>
      <c r="Y323" s="353">
        <v>20</v>
      </c>
      <c r="Z323" s="351">
        <v>21</v>
      </c>
      <c r="AA323" s="352">
        <v>22</v>
      </c>
      <c r="AB323" s="352">
        <v>23</v>
      </c>
      <c r="AC323" s="352">
        <v>24</v>
      </c>
      <c r="AD323" s="353">
        <v>25</v>
      </c>
      <c r="AE323" s="351">
        <v>26</v>
      </c>
      <c r="AF323" s="352">
        <v>27</v>
      </c>
      <c r="AG323" s="352">
        <v>28</v>
      </c>
      <c r="AH323" s="352">
        <v>29</v>
      </c>
      <c r="AI323" s="364"/>
      <c r="AJ323" s="351">
        <v>30</v>
      </c>
      <c r="AK323" s="352">
        <v>31</v>
      </c>
      <c r="AL323" s="352">
        <v>32</v>
      </c>
      <c r="AM323" s="352">
        <v>33</v>
      </c>
      <c r="AN323" s="364"/>
      <c r="AO323" s="351">
        <v>34</v>
      </c>
      <c r="AP323" s="352">
        <v>35</v>
      </c>
      <c r="AQ323" s="352">
        <v>36</v>
      </c>
      <c r="AR323" s="352">
        <v>37</v>
      </c>
      <c r="AS323" s="353">
        <v>38</v>
      </c>
      <c r="AT323" s="351">
        <v>39</v>
      </c>
      <c r="AU323" s="352">
        <v>40</v>
      </c>
      <c r="AV323" s="352">
        <v>41</v>
      </c>
      <c r="AW323" s="352">
        <v>42</v>
      </c>
      <c r="AX323" s="353">
        <v>43</v>
      </c>
      <c r="AY323" s="351">
        <v>44</v>
      </c>
      <c r="AZ323" s="352">
        <v>45</v>
      </c>
      <c r="BA323" s="352">
        <v>46</v>
      </c>
      <c r="BB323" s="352">
        <v>47</v>
      </c>
      <c r="BC323" s="353">
        <v>48</v>
      </c>
      <c r="BD323" s="351">
        <v>49</v>
      </c>
      <c r="BE323" s="352">
        <v>50</v>
      </c>
      <c r="BF323" s="352">
        <v>51</v>
      </c>
      <c r="BG323" s="352">
        <v>52</v>
      </c>
      <c r="BH323" s="353">
        <v>53</v>
      </c>
      <c r="BI323" s="351">
        <v>54</v>
      </c>
      <c r="BJ323" s="352">
        <v>55</v>
      </c>
      <c r="BK323" s="352">
        <v>56</v>
      </c>
      <c r="BL323" s="352">
        <v>57</v>
      </c>
      <c r="BM323" s="353">
        <v>58</v>
      </c>
      <c r="BN323" s="351">
        <v>59</v>
      </c>
      <c r="BO323" s="352">
        <v>60</v>
      </c>
      <c r="BP323" s="352">
        <v>61</v>
      </c>
      <c r="BQ323" s="352">
        <v>62</v>
      </c>
      <c r="BR323" s="353">
        <v>63</v>
      </c>
      <c r="BS323" s="351">
        <v>64</v>
      </c>
      <c r="BT323" s="352">
        <v>65</v>
      </c>
      <c r="BU323" s="352">
        <v>66</v>
      </c>
      <c r="BV323" s="352">
        <v>67</v>
      </c>
      <c r="BW323" s="365"/>
      <c r="GX323" s="27"/>
      <c r="GY323" s="27"/>
      <c r="GZ323" s="27"/>
      <c r="HA323" s="27"/>
      <c r="HB323" s="27"/>
      <c r="HC323" s="27"/>
      <c r="HD323" s="27"/>
      <c r="HE323" s="27"/>
      <c r="HF323" s="27"/>
      <c r="HG323" s="27"/>
      <c r="HH323" s="27"/>
      <c r="HI323" s="27"/>
      <c r="HJ323" s="27"/>
      <c r="HK323" s="27"/>
      <c r="HL323" s="27"/>
      <c r="HM323" s="27"/>
      <c r="HN323" s="27"/>
      <c r="HO323" s="27"/>
      <c r="HP323" s="27"/>
      <c r="HQ323" s="27"/>
      <c r="HR323" s="27"/>
      <c r="HS323" s="27"/>
      <c r="HT323" s="27"/>
      <c r="HU323" s="27"/>
      <c r="HV323" s="27"/>
      <c r="HW323" s="27"/>
      <c r="HX323" s="27"/>
      <c r="HY323" s="27"/>
      <c r="HZ323" s="27"/>
      <c r="IA323" s="27"/>
      <c r="IB323" s="27"/>
      <c r="IC323" s="27"/>
      <c r="ID323" s="27"/>
      <c r="IE323" s="27"/>
      <c r="IF323" s="27"/>
      <c r="IG323" s="27"/>
      <c r="IH323" s="27"/>
      <c r="II323" s="27"/>
      <c r="IJ323" s="27"/>
      <c r="IK323" s="27"/>
      <c r="IL323" s="27"/>
      <c r="IM323" s="27"/>
      <c r="IN323" s="27"/>
      <c r="IO323" s="27"/>
      <c r="IP323" s="27"/>
      <c r="IQ323" s="27"/>
      <c r="IR323" s="27"/>
      <c r="IS323" s="27"/>
      <c r="IT323" s="27"/>
      <c r="IU323" s="27"/>
      <c r="IV323" s="27"/>
    </row>
    <row r="324" spans="1:256" s="361" customFormat="1" x14ac:dyDescent="0.2">
      <c r="A324" s="27"/>
      <c r="B324" s="27"/>
      <c r="C324" s="27"/>
      <c r="D324" s="362"/>
      <c r="E324" s="350" t="s">
        <v>157</v>
      </c>
      <c r="F324" s="354">
        <v>20</v>
      </c>
      <c r="G324" s="355">
        <v>1</v>
      </c>
      <c r="H324" s="355">
        <v>31</v>
      </c>
      <c r="I324" s="355">
        <v>27</v>
      </c>
      <c r="J324" s="356">
        <v>24</v>
      </c>
      <c r="K324" s="354">
        <v>25</v>
      </c>
      <c r="L324" s="355">
        <v>6</v>
      </c>
      <c r="M324" s="355">
        <v>2</v>
      </c>
      <c r="N324" s="355">
        <v>32</v>
      </c>
      <c r="O324" s="356">
        <v>28</v>
      </c>
      <c r="P324" s="354">
        <v>29</v>
      </c>
      <c r="Q324" s="355">
        <v>11</v>
      </c>
      <c r="R324" s="355">
        <v>7</v>
      </c>
      <c r="S324" s="355">
        <v>3</v>
      </c>
      <c r="T324" s="356">
        <v>33</v>
      </c>
      <c r="U324" s="354">
        <v>19</v>
      </c>
      <c r="V324" s="355">
        <v>26</v>
      </c>
      <c r="W324" s="355">
        <v>22</v>
      </c>
      <c r="X324" s="355">
        <v>30</v>
      </c>
      <c r="Y324" s="356">
        <v>14</v>
      </c>
      <c r="Z324" s="354">
        <v>5</v>
      </c>
      <c r="AA324" s="355">
        <v>21</v>
      </c>
      <c r="AB324" s="355">
        <v>17</v>
      </c>
      <c r="AC324" s="355">
        <v>13</v>
      </c>
      <c r="AD324" s="356">
        <v>9</v>
      </c>
      <c r="AE324" s="354">
        <v>15</v>
      </c>
      <c r="AF324" s="355">
        <v>23</v>
      </c>
      <c r="AG324" s="355">
        <v>10</v>
      </c>
      <c r="AH324" s="355">
        <v>18</v>
      </c>
      <c r="AI324" s="364"/>
      <c r="AJ324" s="354">
        <v>12</v>
      </c>
      <c r="AK324" s="355">
        <v>16</v>
      </c>
      <c r="AL324" s="355">
        <v>4</v>
      </c>
      <c r="AM324" s="355">
        <v>8</v>
      </c>
      <c r="AN324" s="364"/>
      <c r="AO324" s="354">
        <v>53</v>
      </c>
      <c r="AP324" s="355">
        <v>34</v>
      </c>
      <c r="AQ324" s="355">
        <v>65</v>
      </c>
      <c r="AR324" s="355">
        <v>61</v>
      </c>
      <c r="AS324" s="356">
        <v>57</v>
      </c>
      <c r="AT324" s="354">
        <v>58</v>
      </c>
      <c r="AU324" s="355">
        <v>39</v>
      </c>
      <c r="AV324" s="355">
        <v>35</v>
      </c>
      <c r="AW324" s="355">
        <v>66</v>
      </c>
      <c r="AX324" s="356">
        <v>62</v>
      </c>
      <c r="AY324" s="354">
        <v>63</v>
      </c>
      <c r="AZ324" s="355">
        <v>44</v>
      </c>
      <c r="BA324" s="355">
        <v>40</v>
      </c>
      <c r="BB324" s="355">
        <v>36</v>
      </c>
      <c r="BC324" s="356">
        <v>67</v>
      </c>
      <c r="BD324" s="354">
        <v>48</v>
      </c>
      <c r="BE324" s="355">
        <v>64</v>
      </c>
      <c r="BF324" s="355">
        <v>60</v>
      </c>
      <c r="BG324" s="355">
        <v>56</v>
      </c>
      <c r="BH324" s="356">
        <v>52</v>
      </c>
      <c r="BI324" s="354">
        <v>38</v>
      </c>
      <c r="BJ324" s="355">
        <v>54</v>
      </c>
      <c r="BK324" s="355">
        <v>50</v>
      </c>
      <c r="BL324" s="355">
        <v>46</v>
      </c>
      <c r="BM324" s="356">
        <v>42</v>
      </c>
      <c r="BN324" s="354">
        <v>43</v>
      </c>
      <c r="BO324" s="355">
        <v>59</v>
      </c>
      <c r="BP324" s="355">
        <v>55</v>
      </c>
      <c r="BQ324" s="355">
        <v>51</v>
      </c>
      <c r="BR324" s="356">
        <v>47</v>
      </c>
      <c r="BS324" s="354">
        <v>45</v>
      </c>
      <c r="BT324" s="355">
        <v>49</v>
      </c>
      <c r="BU324" s="355">
        <v>37</v>
      </c>
      <c r="BV324" s="355">
        <v>41</v>
      </c>
      <c r="BW324" s="365"/>
      <c r="GX324" s="27"/>
      <c r="GY324" s="27"/>
      <c r="GZ324" s="27"/>
      <c r="HA324" s="27"/>
      <c r="HB324" s="27"/>
      <c r="HC324" s="27"/>
      <c r="HD324" s="27"/>
      <c r="HE324" s="27"/>
      <c r="HF324" s="27"/>
      <c r="HG324" s="27"/>
      <c r="HH324" s="27"/>
      <c r="HI324" s="27"/>
      <c r="HJ324" s="27"/>
      <c r="HK324" s="27"/>
      <c r="HL324" s="27"/>
      <c r="HM324" s="27"/>
      <c r="HN324" s="27"/>
      <c r="HO324" s="27"/>
      <c r="HP324" s="27"/>
      <c r="HQ324" s="27"/>
      <c r="HR324" s="27"/>
      <c r="HS324" s="27"/>
      <c r="HT324" s="27"/>
      <c r="HU324" s="27"/>
      <c r="HV324" s="27"/>
      <c r="HW324" s="27"/>
      <c r="HX324" s="27"/>
      <c r="HY324" s="27"/>
      <c r="HZ324" s="27"/>
      <c r="IA324" s="27"/>
      <c r="IB324" s="27"/>
      <c r="IC324" s="27"/>
      <c r="ID324" s="27"/>
      <c r="IE324" s="27"/>
      <c r="IF324" s="27"/>
      <c r="IG324" s="27"/>
      <c r="IH324" s="27"/>
      <c r="II324" s="27"/>
      <c r="IJ324" s="27"/>
      <c r="IK324" s="27"/>
      <c r="IL324" s="27"/>
      <c r="IM324" s="27"/>
      <c r="IN324" s="27"/>
      <c r="IO324" s="27"/>
      <c r="IP324" s="27"/>
      <c r="IQ324" s="27"/>
      <c r="IR324" s="27"/>
      <c r="IS324" s="27"/>
      <c r="IT324" s="27"/>
      <c r="IU324" s="27"/>
      <c r="IV324" s="27"/>
    </row>
    <row r="325" spans="1:256" s="361" customFormat="1" x14ac:dyDescent="0.2">
      <c r="A325" s="27"/>
      <c r="B325" s="27"/>
      <c r="C325" s="27"/>
      <c r="D325" s="362"/>
      <c r="E325" s="350" t="s">
        <v>159</v>
      </c>
      <c r="F325" s="357">
        <v>4</v>
      </c>
      <c r="G325" s="358">
        <v>20</v>
      </c>
      <c r="H325" s="358">
        <v>30</v>
      </c>
      <c r="I325" s="358">
        <v>25</v>
      </c>
      <c r="J325" s="359">
        <v>13</v>
      </c>
      <c r="K325" s="357">
        <v>28</v>
      </c>
      <c r="L325" s="358">
        <v>18</v>
      </c>
      <c r="M325" s="358">
        <v>21</v>
      </c>
      <c r="N325" s="358">
        <v>12</v>
      </c>
      <c r="O325" s="359">
        <v>3</v>
      </c>
      <c r="P325" s="357">
        <v>14</v>
      </c>
      <c r="Q325" s="358">
        <v>29</v>
      </c>
      <c r="R325" s="358">
        <v>6</v>
      </c>
      <c r="S325" s="358">
        <v>31</v>
      </c>
      <c r="T325" s="359">
        <v>23</v>
      </c>
      <c r="U325" s="357">
        <v>33</v>
      </c>
      <c r="V325" s="358">
        <v>15</v>
      </c>
      <c r="W325" s="358">
        <v>26</v>
      </c>
      <c r="X325" s="358">
        <v>17</v>
      </c>
      <c r="Y325" s="359">
        <v>8</v>
      </c>
      <c r="Z325" s="357">
        <v>10</v>
      </c>
      <c r="AA325" s="358">
        <v>5</v>
      </c>
      <c r="AB325" s="358">
        <v>27</v>
      </c>
      <c r="AC325" s="358">
        <v>16</v>
      </c>
      <c r="AD325" s="359">
        <v>32</v>
      </c>
      <c r="AE325" s="357">
        <v>22</v>
      </c>
      <c r="AF325" s="358">
        <v>9</v>
      </c>
      <c r="AG325" s="358">
        <v>1</v>
      </c>
      <c r="AH325" s="358">
        <v>11</v>
      </c>
      <c r="AI325" s="364"/>
      <c r="AJ325" s="357">
        <v>7</v>
      </c>
      <c r="AK325" s="358">
        <v>24</v>
      </c>
      <c r="AL325" s="358">
        <v>19</v>
      </c>
      <c r="AM325" s="358">
        <v>2</v>
      </c>
      <c r="AN325" s="364"/>
      <c r="AO325" s="357">
        <v>37</v>
      </c>
      <c r="AP325" s="358">
        <v>53</v>
      </c>
      <c r="AQ325" s="358">
        <v>64</v>
      </c>
      <c r="AR325" s="358">
        <v>55</v>
      </c>
      <c r="AS325" s="359">
        <v>46</v>
      </c>
      <c r="AT325" s="357">
        <v>42</v>
      </c>
      <c r="AU325" s="358">
        <v>58</v>
      </c>
      <c r="AV325" s="358">
        <v>34</v>
      </c>
      <c r="AW325" s="358">
        <v>60</v>
      </c>
      <c r="AX325" s="359">
        <v>51</v>
      </c>
      <c r="AY325" s="357">
        <v>47</v>
      </c>
      <c r="AZ325" s="358">
        <v>63</v>
      </c>
      <c r="BA325" s="358">
        <v>39</v>
      </c>
      <c r="BB325" s="358">
        <v>65</v>
      </c>
      <c r="BC325" s="359">
        <v>56</v>
      </c>
      <c r="BD325" s="357">
        <v>67</v>
      </c>
      <c r="BE325" s="358">
        <v>48</v>
      </c>
      <c r="BF325" s="358">
        <v>59</v>
      </c>
      <c r="BG325" s="358">
        <v>50</v>
      </c>
      <c r="BH325" s="359">
        <v>41</v>
      </c>
      <c r="BI325" s="357">
        <v>57</v>
      </c>
      <c r="BJ325" s="358">
        <v>38</v>
      </c>
      <c r="BK325" s="358">
        <v>49</v>
      </c>
      <c r="BL325" s="358">
        <v>40</v>
      </c>
      <c r="BM325" s="359">
        <v>66</v>
      </c>
      <c r="BN325" s="357">
        <v>62</v>
      </c>
      <c r="BO325" s="358">
        <v>43</v>
      </c>
      <c r="BP325" s="358">
        <v>54</v>
      </c>
      <c r="BQ325" s="358">
        <v>45</v>
      </c>
      <c r="BR325" s="359">
        <v>36</v>
      </c>
      <c r="BS325" s="357">
        <v>52</v>
      </c>
      <c r="BT325" s="358">
        <v>61</v>
      </c>
      <c r="BU325" s="358">
        <v>44</v>
      </c>
      <c r="BV325" s="358">
        <v>35</v>
      </c>
      <c r="BW325" s="365"/>
      <c r="GX325" s="27"/>
      <c r="GY325" s="27"/>
      <c r="GZ325" s="27"/>
      <c r="HA325" s="27"/>
      <c r="HB325" s="27"/>
      <c r="HC325" s="27"/>
      <c r="HD325" s="27"/>
      <c r="HE325" s="27"/>
      <c r="HF325" s="27"/>
      <c r="HG325" s="27"/>
      <c r="HH325" s="27"/>
      <c r="HI325" s="27"/>
      <c r="HJ325" s="27"/>
      <c r="HK325" s="27"/>
      <c r="HL325" s="27"/>
      <c r="HM325" s="27"/>
      <c r="HN325" s="27"/>
      <c r="HO325" s="27"/>
      <c r="HP325" s="27"/>
      <c r="HQ325" s="27"/>
      <c r="HR325" s="27"/>
      <c r="HS325" s="27"/>
      <c r="HT325" s="27"/>
      <c r="HU325" s="27"/>
      <c r="HV325" s="27"/>
      <c r="HW325" s="27"/>
      <c r="HX325" s="27"/>
      <c r="HY325" s="27"/>
      <c r="HZ325" s="27"/>
      <c r="IA325" s="27"/>
      <c r="IB325" s="27"/>
      <c r="IC325" s="27"/>
      <c r="ID325" s="27"/>
      <c r="IE325" s="27"/>
      <c r="IF325" s="27"/>
      <c r="IG325" s="27"/>
      <c r="IH325" s="27"/>
      <c r="II325" s="27"/>
      <c r="IJ325" s="27"/>
      <c r="IK325" s="27"/>
      <c r="IL325" s="27"/>
      <c r="IM325" s="27"/>
      <c r="IN325" s="27"/>
      <c r="IO325" s="27"/>
      <c r="IP325" s="27"/>
      <c r="IQ325" s="27"/>
      <c r="IR325" s="27"/>
      <c r="IS325" s="27"/>
      <c r="IT325" s="27"/>
      <c r="IU325" s="27"/>
      <c r="IV325" s="27"/>
    </row>
    <row r="326" spans="1:256" s="363" customFormat="1" x14ac:dyDescent="0.2">
      <c r="A326" s="27"/>
      <c r="B326" s="27"/>
      <c r="C326" s="27"/>
      <c r="D326" s="362"/>
      <c r="E326" s="360"/>
      <c r="GX326" s="27"/>
      <c r="GY326" s="27"/>
      <c r="GZ326" s="27"/>
      <c r="HA326" s="27"/>
      <c r="HB326" s="27"/>
      <c r="HC326" s="27"/>
      <c r="HD326" s="27"/>
      <c r="HE326" s="27"/>
      <c r="HF326" s="27"/>
      <c r="HG326" s="27"/>
      <c r="HH326" s="27"/>
      <c r="HI326" s="27"/>
      <c r="HJ326" s="27"/>
      <c r="HK326" s="27"/>
      <c r="HL326" s="27"/>
      <c r="HM326" s="27"/>
      <c r="HN326" s="27"/>
      <c r="HO326" s="27"/>
      <c r="HP326" s="27"/>
      <c r="HQ326" s="27"/>
      <c r="HR326" s="27"/>
      <c r="HS326" s="27"/>
      <c r="HT326" s="27"/>
      <c r="HU326" s="27"/>
      <c r="HV326" s="27"/>
      <c r="HW326" s="27"/>
      <c r="HX326" s="27"/>
      <c r="HY326" s="27"/>
      <c r="HZ326" s="27"/>
      <c r="IA326" s="27"/>
      <c r="IB326" s="27"/>
      <c r="IC326" s="27"/>
      <c r="ID326" s="27"/>
      <c r="IE326" s="27"/>
      <c r="IF326" s="27"/>
      <c r="IG326" s="27"/>
      <c r="IH326" s="27"/>
      <c r="II326" s="27"/>
      <c r="IJ326" s="27"/>
      <c r="IK326" s="27"/>
      <c r="IL326" s="27"/>
      <c r="IM326" s="27"/>
      <c r="IN326" s="27"/>
      <c r="IO326" s="27"/>
      <c r="IP326" s="27"/>
      <c r="IQ326" s="27"/>
      <c r="IR326" s="27"/>
      <c r="IS326" s="27"/>
      <c r="IT326" s="27"/>
      <c r="IU326" s="27"/>
      <c r="IV326" s="27"/>
    </row>
    <row r="327" spans="1:256" s="363" customFormat="1" x14ac:dyDescent="0.2">
      <c r="A327" s="27"/>
      <c r="B327" s="27"/>
      <c r="C327" s="27"/>
      <c r="D327" s="362">
        <v>68</v>
      </c>
      <c r="E327" s="349" t="s">
        <v>180</v>
      </c>
      <c r="GX327" s="27"/>
      <c r="GY327" s="27"/>
      <c r="GZ327" s="27"/>
      <c r="HA327" s="27"/>
      <c r="HB327" s="27"/>
      <c r="HC327" s="27"/>
      <c r="HD327" s="27"/>
      <c r="HE327" s="27"/>
      <c r="HF327" s="27"/>
      <c r="HG327" s="27"/>
      <c r="HH327" s="27"/>
      <c r="HI327" s="27"/>
      <c r="HJ327" s="27"/>
      <c r="HK327" s="27"/>
      <c r="HL327" s="27"/>
      <c r="HM327" s="27"/>
      <c r="HN327" s="27"/>
      <c r="HO327" s="27"/>
      <c r="HP327" s="27"/>
      <c r="HQ327" s="27"/>
      <c r="HR327" s="27"/>
      <c r="HS327" s="27"/>
      <c r="HT327" s="27"/>
      <c r="HU327" s="27"/>
      <c r="HV327" s="27"/>
      <c r="HW327" s="27"/>
      <c r="HX327" s="27"/>
      <c r="HY327" s="27"/>
      <c r="HZ327" s="27"/>
      <c r="IA327" s="27"/>
      <c r="IB327" s="27"/>
      <c r="IC327" s="27"/>
      <c r="ID327" s="27"/>
      <c r="IE327" s="27"/>
      <c r="IF327" s="27"/>
      <c r="IG327" s="27"/>
      <c r="IH327" s="27"/>
      <c r="II327" s="27"/>
      <c r="IJ327" s="27"/>
      <c r="IK327" s="27"/>
      <c r="IL327" s="27"/>
      <c r="IM327" s="27"/>
      <c r="IN327" s="27"/>
      <c r="IO327" s="27"/>
      <c r="IP327" s="27"/>
      <c r="IQ327" s="27"/>
      <c r="IR327" s="27"/>
      <c r="IS327" s="27"/>
      <c r="IT327" s="27"/>
      <c r="IU327" s="27"/>
      <c r="IV327" s="27"/>
    </row>
    <row r="328" spans="1:256" s="361" customFormat="1" x14ac:dyDescent="0.2">
      <c r="A328" s="27"/>
      <c r="B328" s="27"/>
      <c r="C328" s="27"/>
      <c r="D328" s="362"/>
      <c r="E328" s="350" t="s">
        <v>130</v>
      </c>
      <c r="F328" s="351">
        <v>1</v>
      </c>
      <c r="G328" s="352">
        <v>2</v>
      </c>
      <c r="H328" s="352">
        <v>3</v>
      </c>
      <c r="I328" s="352">
        <v>4</v>
      </c>
      <c r="J328" s="353">
        <v>5</v>
      </c>
      <c r="K328" s="351">
        <v>6</v>
      </c>
      <c r="L328" s="352">
        <v>7</v>
      </c>
      <c r="M328" s="352">
        <v>8</v>
      </c>
      <c r="N328" s="352">
        <v>9</v>
      </c>
      <c r="O328" s="353">
        <v>10</v>
      </c>
      <c r="P328" s="351">
        <v>11</v>
      </c>
      <c r="Q328" s="352">
        <v>12</v>
      </c>
      <c r="R328" s="352">
        <v>13</v>
      </c>
      <c r="S328" s="352">
        <v>14</v>
      </c>
      <c r="T328" s="353">
        <v>15</v>
      </c>
      <c r="U328" s="351">
        <v>16</v>
      </c>
      <c r="V328" s="352">
        <v>17</v>
      </c>
      <c r="W328" s="352">
        <v>18</v>
      </c>
      <c r="X328" s="352">
        <v>19</v>
      </c>
      <c r="Y328" s="353">
        <v>20</v>
      </c>
      <c r="Z328" s="351">
        <v>21</v>
      </c>
      <c r="AA328" s="352">
        <v>22</v>
      </c>
      <c r="AB328" s="352">
        <v>23</v>
      </c>
      <c r="AC328" s="352">
        <v>24</v>
      </c>
      <c r="AD328" s="353">
        <v>25</v>
      </c>
      <c r="AE328" s="351">
        <v>26</v>
      </c>
      <c r="AF328" s="352">
        <v>27</v>
      </c>
      <c r="AG328" s="352">
        <v>28</v>
      </c>
      <c r="AH328" s="352">
        <v>29</v>
      </c>
      <c r="AI328" s="364"/>
      <c r="AJ328" s="351">
        <v>30</v>
      </c>
      <c r="AK328" s="352">
        <v>31</v>
      </c>
      <c r="AL328" s="352">
        <v>32</v>
      </c>
      <c r="AM328" s="352">
        <v>33</v>
      </c>
      <c r="AN328" s="364"/>
      <c r="AO328" s="351">
        <v>34</v>
      </c>
      <c r="AP328" s="352">
        <v>35</v>
      </c>
      <c r="AQ328" s="352">
        <v>36</v>
      </c>
      <c r="AR328" s="352">
        <v>37</v>
      </c>
      <c r="AS328" s="353">
        <v>38</v>
      </c>
      <c r="AT328" s="351">
        <v>39</v>
      </c>
      <c r="AU328" s="352">
        <v>40</v>
      </c>
      <c r="AV328" s="352">
        <v>41</v>
      </c>
      <c r="AW328" s="352">
        <v>42</v>
      </c>
      <c r="AX328" s="353">
        <v>43</v>
      </c>
      <c r="AY328" s="351">
        <v>44</v>
      </c>
      <c r="AZ328" s="352">
        <v>45</v>
      </c>
      <c r="BA328" s="352">
        <v>46</v>
      </c>
      <c r="BB328" s="352">
        <v>47</v>
      </c>
      <c r="BC328" s="353">
        <v>48</v>
      </c>
      <c r="BD328" s="351">
        <v>49</v>
      </c>
      <c r="BE328" s="352">
        <v>50</v>
      </c>
      <c r="BF328" s="352">
        <v>51</v>
      </c>
      <c r="BG328" s="352">
        <v>52</v>
      </c>
      <c r="BH328" s="353">
        <v>53</v>
      </c>
      <c r="BI328" s="351">
        <v>54</v>
      </c>
      <c r="BJ328" s="352">
        <v>55</v>
      </c>
      <c r="BK328" s="352">
        <v>56</v>
      </c>
      <c r="BL328" s="352">
        <v>57</v>
      </c>
      <c r="BM328" s="353">
        <v>58</v>
      </c>
      <c r="BN328" s="351">
        <v>59</v>
      </c>
      <c r="BO328" s="352">
        <v>60</v>
      </c>
      <c r="BP328" s="352">
        <v>61</v>
      </c>
      <c r="BQ328" s="352">
        <v>62</v>
      </c>
      <c r="BR328" s="353">
        <v>63</v>
      </c>
      <c r="BS328" s="351">
        <v>64</v>
      </c>
      <c r="BT328" s="352">
        <v>65</v>
      </c>
      <c r="BU328" s="352">
        <v>66</v>
      </c>
      <c r="BV328" s="352">
        <v>67</v>
      </c>
      <c r="BW328" s="353">
        <v>68</v>
      </c>
      <c r="BX328" s="365"/>
      <c r="GX328" s="27"/>
      <c r="GY328" s="27"/>
      <c r="GZ328" s="27"/>
      <c r="HA328" s="27"/>
      <c r="HB328" s="27"/>
      <c r="HC328" s="27"/>
      <c r="HD328" s="27"/>
      <c r="HE328" s="27"/>
      <c r="HF328" s="27"/>
      <c r="HG328" s="27"/>
      <c r="HH328" s="27"/>
      <c r="HI328" s="27"/>
      <c r="HJ328" s="27"/>
      <c r="HK328" s="27"/>
      <c r="HL328" s="27"/>
      <c r="HM328" s="27"/>
      <c r="HN328" s="27"/>
      <c r="HO328" s="27"/>
      <c r="HP328" s="27"/>
      <c r="HQ328" s="27"/>
      <c r="HR328" s="27"/>
      <c r="HS328" s="27"/>
      <c r="HT328" s="27"/>
      <c r="HU328" s="27"/>
      <c r="HV328" s="27"/>
      <c r="HW328" s="27"/>
      <c r="HX328" s="27"/>
      <c r="HY328" s="27"/>
      <c r="HZ328" s="27"/>
      <c r="IA328" s="27"/>
      <c r="IB328" s="27"/>
      <c r="IC328" s="27"/>
      <c r="ID328" s="27"/>
      <c r="IE328" s="27"/>
      <c r="IF328" s="27"/>
      <c r="IG328" s="27"/>
      <c r="IH328" s="27"/>
      <c r="II328" s="27"/>
      <c r="IJ328" s="27"/>
      <c r="IK328" s="27"/>
      <c r="IL328" s="27"/>
      <c r="IM328" s="27"/>
      <c r="IN328" s="27"/>
      <c r="IO328" s="27"/>
      <c r="IP328" s="27"/>
      <c r="IQ328" s="27"/>
      <c r="IR328" s="27"/>
      <c r="IS328" s="27"/>
      <c r="IT328" s="27"/>
      <c r="IU328" s="27"/>
      <c r="IV328" s="27"/>
    </row>
    <row r="329" spans="1:256" s="361" customFormat="1" x14ac:dyDescent="0.2">
      <c r="A329" s="27"/>
      <c r="B329" s="27"/>
      <c r="C329" s="27"/>
      <c r="D329" s="362"/>
      <c r="E329" s="350" t="s">
        <v>157</v>
      </c>
      <c r="F329" s="354">
        <v>20</v>
      </c>
      <c r="G329" s="355">
        <v>1</v>
      </c>
      <c r="H329" s="355">
        <v>31</v>
      </c>
      <c r="I329" s="355">
        <v>27</v>
      </c>
      <c r="J329" s="356">
        <v>24</v>
      </c>
      <c r="K329" s="354">
        <v>25</v>
      </c>
      <c r="L329" s="355">
        <v>6</v>
      </c>
      <c r="M329" s="355">
        <v>2</v>
      </c>
      <c r="N329" s="355">
        <v>32</v>
      </c>
      <c r="O329" s="356">
        <v>28</v>
      </c>
      <c r="P329" s="354">
        <v>29</v>
      </c>
      <c r="Q329" s="355">
        <v>11</v>
      </c>
      <c r="R329" s="355">
        <v>7</v>
      </c>
      <c r="S329" s="355">
        <v>3</v>
      </c>
      <c r="T329" s="356">
        <v>33</v>
      </c>
      <c r="U329" s="354">
        <v>19</v>
      </c>
      <c r="V329" s="355">
        <v>26</v>
      </c>
      <c r="W329" s="355">
        <v>22</v>
      </c>
      <c r="X329" s="355">
        <v>30</v>
      </c>
      <c r="Y329" s="356">
        <v>14</v>
      </c>
      <c r="Z329" s="354">
        <v>5</v>
      </c>
      <c r="AA329" s="355">
        <v>21</v>
      </c>
      <c r="AB329" s="355">
        <v>17</v>
      </c>
      <c r="AC329" s="355">
        <v>13</v>
      </c>
      <c r="AD329" s="356">
        <v>9</v>
      </c>
      <c r="AE329" s="354">
        <v>15</v>
      </c>
      <c r="AF329" s="355">
        <v>23</v>
      </c>
      <c r="AG329" s="355">
        <v>10</v>
      </c>
      <c r="AH329" s="355">
        <v>18</v>
      </c>
      <c r="AI329" s="364"/>
      <c r="AJ329" s="354">
        <v>12</v>
      </c>
      <c r="AK329" s="355">
        <v>16</v>
      </c>
      <c r="AL329" s="355">
        <v>4</v>
      </c>
      <c r="AM329" s="355">
        <v>8</v>
      </c>
      <c r="AN329" s="364"/>
      <c r="AO329" s="354">
        <v>53</v>
      </c>
      <c r="AP329" s="355">
        <v>34</v>
      </c>
      <c r="AQ329" s="355">
        <v>65</v>
      </c>
      <c r="AR329" s="355">
        <v>61</v>
      </c>
      <c r="AS329" s="356">
        <v>57</v>
      </c>
      <c r="AT329" s="354">
        <v>58</v>
      </c>
      <c r="AU329" s="355">
        <v>39</v>
      </c>
      <c r="AV329" s="355">
        <v>35</v>
      </c>
      <c r="AW329" s="355">
        <v>66</v>
      </c>
      <c r="AX329" s="356">
        <v>62</v>
      </c>
      <c r="AY329" s="354">
        <v>63</v>
      </c>
      <c r="AZ329" s="355">
        <v>44</v>
      </c>
      <c r="BA329" s="355">
        <v>40</v>
      </c>
      <c r="BB329" s="355">
        <v>36</v>
      </c>
      <c r="BC329" s="356">
        <v>67</v>
      </c>
      <c r="BD329" s="354">
        <v>68</v>
      </c>
      <c r="BE329" s="355">
        <v>49</v>
      </c>
      <c r="BF329" s="355">
        <v>45</v>
      </c>
      <c r="BG329" s="355">
        <v>41</v>
      </c>
      <c r="BH329" s="356">
        <v>37</v>
      </c>
      <c r="BI329" s="354">
        <v>38</v>
      </c>
      <c r="BJ329" s="355">
        <v>54</v>
      </c>
      <c r="BK329" s="355">
        <v>50</v>
      </c>
      <c r="BL329" s="355">
        <v>46</v>
      </c>
      <c r="BM329" s="356">
        <v>42</v>
      </c>
      <c r="BN329" s="354">
        <v>43</v>
      </c>
      <c r="BO329" s="355">
        <v>59</v>
      </c>
      <c r="BP329" s="355">
        <v>55</v>
      </c>
      <c r="BQ329" s="355">
        <v>51</v>
      </c>
      <c r="BR329" s="356">
        <v>47</v>
      </c>
      <c r="BS329" s="354">
        <v>48</v>
      </c>
      <c r="BT329" s="355">
        <v>64</v>
      </c>
      <c r="BU329" s="355">
        <v>60</v>
      </c>
      <c r="BV329" s="355">
        <v>56</v>
      </c>
      <c r="BW329" s="356">
        <v>52</v>
      </c>
      <c r="BX329" s="365"/>
      <c r="GX329" s="27"/>
      <c r="GY329" s="27"/>
      <c r="GZ329" s="27"/>
      <c r="HA329" s="27"/>
      <c r="HB329" s="27"/>
      <c r="HC329" s="27"/>
      <c r="HD329" s="27"/>
      <c r="HE329" s="27"/>
      <c r="HF329" s="27"/>
      <c r="HG329" s="27"/>
      <c r="HH329" s="27"/>
      <c r="HI329" s="27"/>
      <c r="HJ329" s="27"/>
      <c r="HK329" s="27"/>
      <c r="HL329" s="27"/>
      <c r="HM329" s="27"/>
      <c r="HN329" s="27"/>
      <c r="HO329" s="27"/>
      <c r="HP329" s="27"/>
      <c r="HQ329" s="27"/>
      <c r="HR329" s="27"/>
      <c r="HS329" s="27"/>
      <c r="HT329" s="27"/>
      <c r="HU329" s="27"/>
      <c r="HV329" s="27"/>
      <c r="HW329" s="27"/>
      <c r="HX329" s="27"/>
      <c r="HY329" s="27"/>
      <c r="HZ329" s="27"/>
      <c r="IA329" s="27"/>
      <c r="IB329" s="27"/>
      <c r="IC329" s="27"/>
      <c r="ID329" s="27"/>
      <c r="IE329" s="27"/>
      <c r="IF329" s="27"/>
      <c r="IG329" s="27"/>
      <c r="IH329" s="27"/>
      <c r="II329" s="27"/>
      <c r="IJ329" s="27"/>
      <c r="IK329" s="27"/>
      <c r="IL329" s="27"/>
      <c r="IM329" s="27"/>
      <c r="IN329" s="27"/>
      <c r="IO329" s="27"/>
      <c r="IP329" s="27"/>
      <c r="IQ329" s="27"/>
      <c r="IR329" s="27"/>
      <c r="IS329" s="27"/>
      <c r="IT329" s="27"/>
      <c r="IU329" s="27"/>
      <c r="IV329" s="27"/>
    </row>
    <row r="330" spans="1:256" s="361" customFormat="1" x14ac:dyDescent="0.2">
      <c r="A330" s="27"/>
      <c r="B330" s="27"/>
      <c r="C330" s="27"/>
      <c r="D330" s="362"/>
      <c r="E330" s="350" t="s">
        <v>159</v>
      </c>
      <c r="F330" s="357">
        <v>4</v>
      </c>
      <c r="G330" s="358">
        <v>20</v>
      </c>
      <c r="H330" s="358">
        <v>30</v>
      </c>
      <c r="I330" s="358">
        <v>25</v>
      </c>
      <c r="J330" s="359">
        <v>13</v>
      </c>
      <c r="K330" s="357">
        <v>28</v>
      </c>
      <c r="L330" s="358">
        <v>18</v>
      </c>
      <c r="M330" s="358">
        <v>21</v>
      </c>
      <c r="N330" s="358">
        <v>12</v>
      </c>
      <c r="O330" s="359">
        <v>3</v>
      </c>
      <c r="P330" s="357">
        <v>14</v>
      </c>
      <c r="Q330" s="358">
        <v>29</v>
      </c>
      <c r="R330" s="358">
        <v>6</v>
      </c>
      <c r="S330" s="358">
        <v>31</v>
      </c>
      <c r="T330" s="359">
        <v>23</v>
      </c>
      <c r="U330" s="357">
        <v>33</v>
      </c>
      <c r="V330" s="358">
        <v>15</v>
      </c>
      <c r="W330" s="358">
        <v>26</v>
      </c>
      <c r="X330" s="358">
        <v>17</v>
      </c>
      <c r="Y330" s="359">
        <v>8</v>
      </c>
      <c r="Z330" s="357">
        <v>10</v>
      </c>
      <c r="AA330" s="358">
        <v>5</v>
      </c>
      <c r="AB330" s="358">
        <v>27</v>
      </c>
      <c r="AC330" s="358">
        <v>16</v>
      </c>
      <c r="AD330" s="359">
        <v>32</v>
      </c>
      <c r="AE330" s="357">
        <v>22</v>
      </c>
      <c r="AF330" s="358">
        <v>9</v>
      </c>
      <c r="AG330" s="358">
        <v>1</v>
      </c>
      <c r="AH330" s="358">
        <v>11</v>
      </c>
      <c r="AI330" s="364"/>
      <c r="AJ330" s="357">
        <v>7</v>
      </c>
      <c r="AK330" s="358">
        <v>24</v>
      </c>
      <c r="AL330" s="358">
        <v>19</v>
      </c>
      <c r="AM330" s="358">
        <v>2</v>
      </c>
      <c r="AN330" s="364"/>
      <c r="AO330" s="357">
        <v>37</v>
      </c>
      <c r="AP330" s="358">
        <v>53</v>
      </c>
      <c r="AQ330" s="358">
        <v>64</v>
      </c>
      <c r="AR330" s="358">
        <v>55</v>
      </c>
      <c r="AS330" s="359">
        <v>46</v>
      </c>
      <c r="AT330" s="357">
        <v>42</v>
      </c>
      <c r="AU330" s="358">
        <v>58</v>
      </c>
      <c r="AV330" s="358">
        <v>34</v>
      </c>
      <c r="AW330" s="358">
        <v>60</v>
      </c>
      <c r="AX330" s="359">
        <v>51</v>
      </c>
      <c r="AY330" s="357">
        <v>47</v>
      </c>
      <c r="AZ330" s="358">
        <v>63</v>
      </c>
      <c r="BA330" s="358">
        <v>39</v>
      </c>
      <c r="BB330" s="358">
        <v>65</v>
      </c>
      <c r="BC330" s="359">
        <v>56</v>
      </c>
      <c r="BD330" s="357">
        <v>52</v>
      </c>
      <c r="BE330" s="358">
        <v>68</v>
      </c>
      <c r="BF330" s="358">
        <v>44</v>
      </c>
      <c r="BG330" s="358">
        <v>35</v>
      </c>
      <c r="BH330" s="359">
        <v>61</v>
      </c>
      <c r="BI330" s="357">
        <v>57</v>
      </c>
      <c r="BJ330" s="358">
        <v>38</v>
      </c>
      <c r="BK330" s="358">
        <v>49</v>
      </c>
      <c r="BL330" s="358">
        <v>40</v>
      </c>
      <c r="BM330" s="359">
        <v>66</v>
      </c>
      <c r="BN330" s="357">
        <v>62</v>
      </c>
      <c r="BO330" s="358">
        <v>43</v>
      </c>
      <c r="BP330" s="358">
        <v>54</v>
      </c>
      <c r="BQ330" s="358">
        <v>45</v>
      </c>
      <c r="BR330" s="359">
        <v>36</v>
      </c>
      <c r="BS330" s="357">
        <v>67</v>
      </c>
      <c r="BT330" s="358">
        <v>48</v>
      </c>
      <c r="BU330" s="358">
        <v>59</v>
      </c>
      <c r="BV330" s="358">
        <v>50</v>
      </c>
      <c r="BW330" s="359">
        <v>41</v>
      </c>
      <c r="BX330" s="365"/>
      <c r="GX330" s="27"/>
      <c r="GY330" s="27"/>
      <c r="GZ330" s="27"/>
      <c r="HA330" s="27"/>
      <c r="HB330" s="27"/>
      <c r="HC330" s="27"/>
      <c r="HD330" s="27"/>
      <c r="HE330" s="27"/>
      <c r="HF330" s="27"/>
      <c r="HG330" s="27"/>
      <c r="HH330" s="27"/>
      <c r="HI330" s="27"/>
      <c r="HJ330" s="27"/>
      <c r="HK330" s="27"/>
      <c r="HL330" s="27"/>
      <c r="HM330" s="27"/>
      <c r="HN330" s="27"/>
      <c r="HO330" s="27"/>
      <c r="HP330" s="27"/>
      <c r="HQ330" s="27"/>
      <c r="HR330" s="27"/>
      <c r="HS330" s="27"/>
      <c r="HT330" s="27"/>
      <c r="HU330" s="27"/>
      <c r="HV330" s="27"/>
      <c r="HW330" s="27"/>
      <c r="HX330" s="27"/>
      <c r="HY330" s="27"/>
      <c r="HZ330" s="27"/>
      <c r="IA330" s="27"/>
      <c r="IB330" s="27"/>
      <c r="IC330" s="27"/>
      <c r="ID330" s="27"/>
      <c r="IE330" s="27"/>
      <c r="IF330" s="27"/>
      <c r="IG330" s="27"/>
      <c r="IH330" s="27"/>
      <c r="II330" s="27"/>
      <c r="IJ330" s="27"/>
      <c r="IK330" s="27"/>
      <c r="IL330" s="27"/>
      <c r="IM330" s="27"/>
      <c r="IN330" s="27"/>
      <c r="IO330" s="27"/>
      <c r="IP330" s="27"/>
      <c r="IQ330" s="27"/>
      <c r="IR330" s="27"/>
      <c r="IS330" s="27"/>
      <c r="IT330" s="27"/>
      <c r="IU330" s="27"/>
      <c r="IV330" s="27"/>
    </row>
    <row r="331" spans="1:256" s="363" customFormat="1" x14ac:dyDescent="0.2">
      <c r="A331" s="27"/>
      <c r="B331" s="27"/>
      <c r="C331" s="27"/>
      <c r="D331" s="362"/>
      <c r="E331" s="360"/>
      <c r="GX331" s="27"/>
      <c r="GY331" s="27"/>
      <c r="GZ331" s="27"/>
      <c r="HA331" s="27"/>
      <c r="HB331" s="27"/>
      <c r="HC331" s="27"/>
      <c r="HD331" s="27"/>
      <c r="HE331" s="27"/>
      <c r="HF331" s="27"/>
      <c r="HG331" s="27"/>
      <c r="HH331" s="27"/>
      <c r="HI331" s="27"/>
      <c r="HJ331" s="27"/>
      <c r="HK331" s="27"/>
      <c r="HL331" s="27"/>
      <c r="HM331" s="27"/>
      <c r="HN331" s="27"/>
      <c r="HO331" s="27"/>
      <c r="HP331" s="27"/>
      <c r="HQ331" s="27"/>
      <c r="HR331" s="27"/>
      <c r="HS331" s="27"/>
      <c r="HT331" s="27"/>
      <c r="HU331" s="27"/>
      <c r="HV331" s="27"/>
      <c r="HW331" s="27"/>
      <c r="HX331" s="27"/>
      <c r="HY331" s="27"/>
      <c r="HZ331" s="27"/>
      <c r="IA331" s="27"/>
      <c r="IB331" s="27"/>
      <c r="IC331" s="27"/>
      <c r="ID331" s="27"/>
      <c r="IE331" s="27"/>
      <c r="IF331" s="27"/>
      <c r="IG331" s="27"/>
      <c r="IH331" s="27"/>
      <c r="II331" s="27"/>
      <c r="IJ331" s="27"/>
      <c r="IK331" s="27"/>
      <c r="IL331" s="27"/>
      <c r="IM331" s="27"/>
      <c r="IN331" s="27"/>
      <c r="IO331" s="27"/>
      <c r="IP331" s="27"/>
      <c r="IQ331" s="27"/>
      <c r="IR331" s="27"/>
      <c r="IS331" s="27"/>
      <c r="IT331" s="27"/>
      <c r="IU331" s="27"/>
      <c r="IV331" s="27"/>
    </row>
    <row r="332" spans="1:256" s="363" customFormat="1" x14ac:dyDescent="0.2">
      <c r="A332" s="27"/>
      <c r="B332" s="27"/>
      <c r="C332" s="27"/>
      <c r="D332" s="362">
        <v>69</v>
      </c>
      <c r="E332" s="349" t="s">
        <v>180</v>
      </c>
      <c r="GX332" s="27"/>
      <c r="GY332" s="27"/>
      <c r="GZ332" s="27"/>
      <c r="HA332" s="27"/>
      <c r="HB332" s="27"/>
      <c r="HC332" s="27"/>
      <c r="HD332" s="27"/>
      <c r="HE332" s="27"/>
      <c r="HF332" s="27"/>
      <c r="HG332" s="27"/>
      <c r="HH332" s="27"/>
      <c r="HI332" s="27"/>
      <c r="HJ332" s="27"/>
      <c r="HK332" s="27"/>
      <c r="HL332" s="27"/>
      <c r="HM332" s="27"/>
      <c r="HN332" s="27"/>
      <c r="HO332" s="27"/>
      <c r="HP332" s="27"/>
      <c r="HQ332" s="27"/>
      <c r="HR332" s="27"/>
      <c r="HS332" s="27"/>
      <c r="HT332" s="27"/>
      <c r="HU332" s="27"/>
      <c r="HV332" s="27"/>
      <c r="HW332" s="27"/>
      <c r="HX332" s="27"/>
      <c r="HY332" s="27"/>
      <c r="HZ332" s="27"/>
      <c r="IA332" s="27"/>
      <c r="IB332" s="27"/>
      <c r="IC332" s="27"/>
      <c r="ID332" s="27"/>
      <c r="IE332" s="27"/>
      <c r="IF332" s="27"/>
      <c r="IG332" s="27"/>
      <c r="IH332" s="27"/>
      <c r="II332" s="27"/>
      <c r="IJ332" s="27"/>
      <c r="IK332" s="27"/>
      <c r="IL332" s="27"/>
      <c r="IM332" s="27"/>
      <c r="IN332" s="27"/>
      <c r="IO332" s="27"/>
      <c r="IP332" s="27"/>
      <c r="IQ332" s="27"/>
      <c r="IR332" s="27"/>
      <c r="IS332" s="27"/>
      <c r="IT332" s="27"/>
      <c r="IU332" s="27"/>
      <c r="IV332" s="27"/>
    </row>
    <row r="333" spans="1:256" s="361" customFormat="1" x14ac:dyDescent="0.2">
      <c r="A333" s="27"/>
      <c r="B333" s="27"/>
      <c r="C333" s="27"/>
      <c r="D333" s="362"/>
      <c r="E333" s="350" t="s">
        <v>130</v>
      </c>
      <c r="F333" s="351">
        <v>1</v>
      </c>
      <c r="G333" s="352">
        <v>2</v>
      </c>
      <c r="H333" s="352">
        <v>3</v>
      </c>
      <c r="I333" s="352">
        <v>4</v>
      </c>
      <c r="J333" s="353">
        <v>5</v>
      </c>
      <c r="K333" s="351">
        <v>6</v>
      </c>
      <c r="L333" s="352">
        <v>7</v>
      </c>
      <c r="M333" s="352">
        <v>8</v>
      </c>
      <c r="N333" s="352">
        <v>9</v>
      </c>
      <c r="O333" s="353">
        <v>10</v>
      </c>
      <c r="P333" s="351">
        <v>11</v>
      </c>
      <c r="Q333" s="352">
        <v>12</v>
      </c>
      <c r="R333" s="352">
        <v>13</v>
      </c>
      <c r="S333" s="352">
        <v>14</v>
      </c>
      <c r="T333" s="353">
        <v>15</v>
      </c>
      <c r="U333" s="351">
        <v>16</v>
      </c>
      <c r="V333" s="352">
        <v>17</v>
      </c>
      <c r="W333" s="352">
        <v>18</v>
      </c>
      <c r="X333" s="352">
        <v>19</v>
      </c>
      <c r="Y333" s="353">
        <v>20</v>
      </c>
      <c r="Z333" s="351">
        <v>21</v>
      </c>
      <c r="AA333" s="352">
        <v>22</v>
      </c>
      <c r="AB333" s="352">
        <v>23</v>
      </c>
      <c r="AC333" s="352">
        <v>24</v>
      </c>
      <c r="AD333" s="353">
        <v>25</v>
      </c>
      <c r="AE333" s="351">
        <v>26</v>
      </c>
      <c r="AF333" s="352">
        <v>27</v>
      </c>
      <c r="AG333" s="352">
        <v>28</v>
      </c>
      <c r="AH333" s="352">
        <v>29</v>
      </c>
      <c r="AI333" s="353">
        <v>30</v>
      </c>
      <c r="AJ333" s="351">
        <v>31</v>
      </c>
      <c r="AK333" s="352">
        <v>32</v>
      </c>
      <c r="AL333" s="352">
        <v>33</v>
      </c>
      <c r="AM333" s="352">
        <v>34</v>
      </c>
      <c r="AN333" s="364"/>
      <c r="AO333" s="351">
        <v>35</v>
      </c>
      <c r="AP333" s="352">
        <v>36</v>
      </c>
      <c r="AQ333" s="352">
        <v>37</v>
      </c>
      <c r="AR333" s="352">
        <v>38</v>
      </c>
      <c r="AS333" s="353">
        <v>39</v>
      </c>
      <c r="AT333" s="351">
        <v>40</v>
      </c>
      <c r="AU333" s="352">
        <v>41</v>
      </c>
      <c r="AV333" s="352">
        <v>42</v>
      </c>
      <c r="AW333" s="352">
        <v>43</v>
      </c>
      <c r="AX333" s="353">
        <v>44</v>
      </c>
      <c r="AY333" s="351">
        <v>45</v>
      </c>
      <c r="AZ333" s="352">
        <v>46</v>
      </c>
      <c r="BA333" s="352">
        <v>47</v>
      </c>
      <c r="BB333" s="352">
        <v>48</v>
      </c>
      <c r="BC333" s="353">
        <v>49</v>
      </c>
      <c r="BD333" s="351">
        <v>50</v>
      </c>
      <c r="BE333" s="352">
        <v>51</v>
      </c>
      <c r="BF333" s="352">
        <v>52</v>
      </c>
      <c r="BG333" s="352">
        <v>53</v>
      </c>
      <c r="BH333" s="353">
        <v>54</v>
      </c>
      <c r="BI333" s="351">
        <v>55</v>
      </c>
      <c r="BJ333" s="352">
        <v>56</v>
      </c>
      <c r="BK333" s="352">
        <v>57</v>
      </c>
      <c r="BL333" s="352">
        <v>58</v>
      </c>
      <c r="BM333" s="353">
        <v>59</v>
      </c>
      <c r="BN333" s="351">
        <v>60</v>
      </c>
      <c r="BO333" s="352">
        <v>61</v>
      </c>
      <c r="BP333" s="352">
        <v>62</v>
      </c>
      <c r="BQ333" s="352">
        <v>63</v>
      </c>
      <c r="BR333" s="353">
        <v>64</v>
      </c>
      <c r="BS333" s="351">
        <v>65</v>
      </c>
      <c r="BT333" s="352">
        <v>66</v>
      </c>
      <c r="BU333" s="352">
        <v>67</v>
      </c>
      <c r="BV333" s="352">
        <v>68</v>
      </c>
      <c r="BW333" s="353">
        <v>69</v>
      </c>
      <c r="BX333" s="365"/>
      <c r="GX333" s="27"/>
      <c r="GY333" s="27"/>
      <c r="GZ333" s="27"/>
      <c r="HA333" s="27"/>
      <c r="HB333" s="27"/>
      <c r="HC333" s="27"/>
      <c r="HD333" s="27"/>
      <c r="HE333" s="27"/>
      <c r="HF333" s="27"/>
      <c r="HG333" s="27"/>
      <c r="HH333" s="27"/>
      <c r="HI333" s="27"/>
      <c r="HJ333" s="27"/>
      <c r="HK333" s="27"/>
      <c r="HL333" s="27"/>
      <c r="HM333" s="27"/>
      <c r="HN333" s="27"/>
      <c r="HO333" s="27"/>
      <c r="HP333" s="27"/>
      <c r="HQ333" s="27"/>
      <c r="HR333" s="27"/>
      <c r="HS333" s="27"/>
      <c r="HT333" s="27"/>
      <c r="HU333" s="27"/>
      <c r="HV333" s="27"/>
      <c r="HW333" s="27"/>
      <c r="HX333" s="27"/>
      <c r="HY333" s="27"/>
      <c r="HZ333" s="27"/>
      <c r="IA333" s="27"/>
      <c r="IB333" s="27"/>
      <c r="IC333" s="27"/>
      <c r="ID333" s="27"/>
      <c r="IE333" s="27"/>
      <c r="IF333" s="27"/>
      <c r="IG333" s="27"/>
      <c r="IH333" s="27"/>
      <c r="II333" s="27"/>
      <c r="IJ333" s="27"/>
      <c r="IK333" s="27"/>
      <c r="IL333" s="27"/>
      <c r="IM333" s="27"/>
      <c r="IN333" s="27"/>
      <c r="IO333" s="27"/>
      <c r="IP333" s="27"/>
      <c r="IQ333" s="27"/>
      <c r="IR333" s="27"/>
      <c r="IS333" s="27"/>
      <c r="IT333" s="27"/>
      <c r="IU333" s="27"/>
      <c r="IV333" s="27"/>
    </row>
    <row r="334" spans="1:256" s="361" customFormat="1" x14ac:dyDescent="0.2">
      <c r="A334" s="27"/>
      <c r="B334" s="27"/>
      <c r="C334" s="27"/>
      <c r="D334" s="362"/>
      <c r="E334" s="350" t="s">
        <v>157</v>
      </c>
      <c r="F334" s="354">
        <v>20</v>
      </c>
      <c r="G334" s="355">
        <v>1</v>
      </c>
      <c r="H334" s="355">
        <v>32</v>
      </c>
      <c r="I334" s="355">
        <v>28</v>
      </c>
      <c r="J334" s="356">
        <v>24</v>
      </c>
      <c r="K334" s="354">
        <v>25</v>
      </c>
      <c r="L334" s="355">
        <v>6</v>
      </c>
      <c r="M334" s="355">
        <v>2</v>
      </c>
      <c r="N334" s="355">
        <v>33</v>
      </c>
      <c r="O334" s="356">
        <v>29</v>
      </c>
      <c r="P334" s="354">
        <v>30</v>
      </c>
      <c r="Q334" s="355">
        <v>11</v>
      </c>
      <c r="R334" s="355">
        <v>7</v>
      </c>
      <c r="S334" s="355">
        <v>3</v>
      </c>
      <c r="T334" s="356">
        <v>34</v>
      </c>
      <c r="U334" s="354">
        <v>15</v>
      </c>
      <c r="V334" s="355">
        <v>31</v>
      </c>
      <c r="W334" s="355">
        <v>27</v>
      </c>
      <c r="X334" s="355">
        <v>23</v>
      </c>
      <c r="Y334" s="356">
        <v>19</v>
      </c>
      <c r="Z334" s="354">
        <v>5</v>
      </c>
      <c r="AA334" s="355">
        <v>21</v>
      </c>
      <c r="AB334" s="355">
        <v>17</v>
      </c>
      <c r="AC334" s="355">
        <v>13</v>
      </c>
      <c r="AD334" s="356">
        <v>9</v>
      </c>
      <c r="AE334" s="354">
        <v>10</v>
      </c>
      <c r="AF334" s="355">
        <v>26</v>
      </c>
      <c r="AG334" s="355">
        <v>22</v>
      </c>
      <c r="AH334" s="355">
        <v>18</v>
      </c>
      <c r="AI334" s="356">
        <v>14</v>
      </c>
      <c r="AJ334" s="354">
        <v>12</v>
      </c>
      <c r="AK334" s="355">
        <v>16</v>
      </c>
      <c r="AL334" s="355">
        <v>4</v>
      </c>
      <c r="AM334" s="355">
        <v>8</v>
      </c>
      <c r="AN334" s="364"/>
      <c r="AO334" s="354">
        <v>54</v>
      </c>
      <c r="AP334" s="355">
        <v>35</v>
      </c>
      <c r="AQ334" s="355">
        <v>66</v>
      </c>
      <c r="AR334" s="355">
        <v>62</v>
      </c>
      <c r="AS334" s="356">
        <v>58</v>
      </c>
      <c r="AT334" s="354">
        <v>59</v>
      </c>
      <c r="AU334" s="355">
        <v>40</v>
      </c>
      <c r="AV334" s="355">
        <v>36</v>
      </c>
      <c r="AW334" s="355">
        <v>67</v>
      </c>
      <c r="AX334" s="356">
        <v>63</v>
      </c>
      <c r="AY334" s="354">
        <v>64</v>
      </c>
      <c r="AZ334" s="355">
        <v>45</v>
      </c>
      <c r="BA334" s="355">
        <v>41</v>
      </c>
      <c r="BB334" s="355">
        <v>37</v>
      </c>
      <c r="BC334" s="356">
        <v>68</v>
      </c>
      <c r="BD334" s="354">
        <v>69</v>
      </c>
      <c r="BE334" s="355">
        <v>50</v>
      </c>
      <c r="BF334" s="355">
        <v>46</v>
      </c>
      <c r="BG334" s="355">
        <v>42</v>
      </c>
      <c r="BH334" s="356">
        <v>38</v>
      </c>
      <c r="BI334" s="354">
        <v>39</v>
      </c>
      <c r="BJ334" s="355">
        <v>55</v>
      </c>
      <c r="BK334" s="355">
        <v>51</v>
      </c>
      <c r="BL334" s="355">
        <v>47</v>
      </c>
      <c r="BM334" s="356">
        <v>43</v>
      </c>
      <c r="BN334" s="354">
        <v>44</v>
      </c>
      <c r="BO334" s="355">
        <v>60</v>
      </c>
      <c r="BP334" s="355">
        <v>56</v>
      </c>
      <c r="BQ334" s="355">
        <v>52</v>
      </c>
      <c r="BR334" s="356">
        <v>48</v>
      </c>
      <c r="BS334" s="354">
        <v>49</v>
      </c>
      <c r="BT334" s="355">
        <v>65</v>
      </c>
      <c r="BU334" s="355">
        <v>61</v>
      </c>
      <c r="BV334" s="355">
        <v>57</v>
      </c>
      <c r="BW334" s="356">
        <v>53</v>
      </c>
      <c r="BX334" s="365"/>
      <c r="GX334" s="27"/>
      <c r="GY334" s="27"/>
      <c r="GZ334" s="27"/>
      <c r="HA334" s="27"/>
      <c r="HB334" s="27"/>
      <c r="HC334" s="27"/>
      <c r="HD334" s="27"/>
      <c r="HE334" s="27"/>
      <c r="HF334" s="27"/>
      <c r="HG334" s="27"/>
      <c r="HH334" s="27"/>
      <c r="HI334" s="27"/>
      <c r="HJ334" s="27"/>
      <c r="HK334" s="27"/>
      <c r="HL334" s="27"/>
      <c r="HM334" s="27"/>
      <c r="HN334" s="27"/>
      <c r="HO334" s="27"/>
      <c r="HP334" s="27"/>
      <c r="HQ334" s="27"/>
      <c r="HR334" s="27"/>
      <c r="HS334" s="27"/>
      <c r="HT334" s="27"/>
      <c r="HU334" s="27"/>
      <c r="HV334" s="27"/>
      <c r="HW334" s="27"/>
      <c r="HX334" s="27"/>
      <c r="HY334" s="27"/>
      <c r="HZ334" s="27"/>
      <c r="IA334" s="27"/>
      <c r="IB334" s="27"/>
      <c r="IC334" s="27"/>
      <c r="ID334" s="27"/>
      <c r="IE334" s="27"/>
      <c r="IF334" s="27"/>
      <c r="IG334" s="27"/>
      <c r="IH334" s="27"/>
      <c r="II334" s="27"/>
      <c r="IJ334" s="27"/>
      <c r="IK334" s="27"/>
      <c r="IL334" s="27"/>
      <c r="IM334" s="27"/>
      <c r="IN334" s="27"/>
      <c r="IO334" s="27"/>
      <c r="IP334" s="27"/>
      <c r="IQ334" s="27"/>
      <c r="IR334" s="27"/>
      <c r="IS334" s="27"/>
      <c r="IT334" s="27"/>
      <c r="IU334" s="27"/>
      <c r="IV334" s="27"/>
    </row>
    <row r="335" spans="1:256" s="361" customFormat="1" x14ac:dyDescent="0.2">
      <c r="A335" s="27"/>
      <c r="B335" s="27"/>
      <c r="C335" s="27"/>
      <c r="D335" s="362"/>
      <c r="E335" s="350" t="s">
        <v>159</v>
      </c>
      <c r="F335" s="357">
        <v>4</v>
      </c>
      <c r="G335" s="358">
        <v>20</v>
      </c>
      <c r="H335" s="358">
        <v>31</v>
      </c>
      <c r="I335" s="358">
        <v>22</v>
      </c>
      <c r="J335" s="359">
        <v>13</v>
      </c>
      <c r="K335" s="357">
        <v>9</v>
      </c>
      <c r="L335" s="358">
        <v>25</v>
      </c>
      <c r="M335" s="358">
        <v>1</v>
      </c>
      <c r="N335" s="358">
        <v>27</v>
      </c>
      <c r="O335" s="359">
        <v>18</v>
      </c>
      <c r="P335" s="357">
        <v>14</v>
      </c>
      <c r="Q335" s="358">
        <v>30</v>
      </c>
      <c r="R335" s="358">
        <v>6</v>
      </c>
      <c r="S335" s="358">
        <v>32</v>
      </c>
      <c r="T335" s="359">
        <v>23</v>
      </c>
      <c r="U335" s="357">
        <v>34</v>
      </c>
      <c r="V335" s="358">
        <v>15</v>
      </c>
      <c r="W335" s="358">
        <v>26</v>
      </c>
      <c r="X335" s="358">
        <v>17</v>
      </c>
      <c r="Y335" s="359">
        <v>8</v>
      </c>
      <c r="Z335" s="357">
        <v>24</v>
      </c>
      <c r="AA335" s="358">
        <v>5</v>
      </c>
      <c r="AB335" s="358">
        <v>16</v>
      </c>
      <c r="AC335" s="358">
        <v>7</v>
      </c>
      <c r="AD335" s="359">
        <v>33</v>
      </c>
      <c r="AE335" s="357">
        <v>29</v>
      </c>
      <c r="AF335" s="358">
        <v>10</v>
      </c>
      <c r="AG335" s="358">
        <v>21</v>
      </c>
      <c r="AH335" s="358">
        <v>12</v>
      </c>
      <c r="AI335" s="359">
        <v>3</v>
      </c>
      <c r="AJ335" s="357">
        <v>19</v>
      </c>
      <c r="AK335" s="358">
        <v>28</v>
      </c>
      <c r="AL335" s="358">
        <v>11</v>
      </c>
      <c r="AM335" s="358">
        <v>2</v>
      </c>
      <c r="AN335" s="364"/>
      <c r="AO335" s="357">
        <v>38</v>
      </c>
      <c r="AP335" s="358">
        <v>54</v>
      </c>
      <c r="AQ335" s="358">
        <v>65</v>
      </c>
      <c r="AR335" s="358">
        <v>56</v>
      </c>
      <c r="AS335" s="359">
        <v>47</v>
      </c>
      <c r="AT335" s="357">
        <v>43</v>
      </c>
      <c r="AU335" s="358">
        <v>59</v>
      </c>
      <c r="AV335" s="358">
        <v>35</v>
      </c>
      <c r="AW335" s="358">
        <v>61</v>
      </c>
      <c r="AX335" s="359">
        <v>52</v>
      </c>
      <c r="AY335" s="357">
        <v>48</v>
      </c>
      <c r="AZ335" s="358">
        <v>64</v>
      </c>
      <c r="BA335" s="358">
        <v>40</v>
      </c>
      <c r="BB335" s="358">
        <v>66</v>
      </c>
      <c r="BC335" s="359">
        <v>57</v>
      </c>
      <c r="BD335" s="357">
        <v>53</v>
      </c>
      <c r="BE335" s="358">
        <v>69</v>
      </c>
      <c r="BF335" s="358">
        <v>45</v>
      </c>
      <c r="BG335" s="358">
        <v>36</v>
      </c>
      <c r="BH335" s="359">
        <v>62</v>
      </c>
      <c r="BI335" s="357">
        <v>58</v>
      </c>
      <c r="BJ335" s="358">
        <v>39</v>
      </c>
      <c r="BK335" s="358">
        <v>50</v>
      </c>
      <c r="BL335" s="358">
        <v>41</v>
      </c>
      <c r="BM335" s="359">
        <v>67</v>
      </c>
      <c r="BN335" s="357">
        <v>63</v>
      </c>
      <c r="BO335" s="358">
        <v>44</v>
      </c>
      <c r="BP335" s="358">
        <v>55</v>
      </c>
      <c r="BQ335" s="358">
        <v>46</v>
      </c>
      <c r="BR335" s="359">
        <v>37</v>
      </c>
      <c r="BS335" s="357">
        <v>68</v>
      </c>
      <c r="BT335" s="358">
        <v>49</v>
      </c>
      <c r="BU335" s="358">
        <v>60</v>
      </c>
      <c r="BV335" s="358">
        <v>51</v>
      </c>
      <c r="BW335" s="359">
        <v>42</v>
      </c>
      <c r="BX335" s="365"/>
      <c r="GX335" s="27"/>
      <c r="GY335" s="27"/>
      <c r="GZ335" s="27"/>
      <c r="HA335" s="27"/>
      <c r="HB335" s="27"/>
      <c r="HC335" s="27"/>
      <c r="HD335" s="27"/>
      <c r="HE335" s="27"/>
      <c r="HF335" s="27"/>
      <c r="HG335" s="27"/>
      <c r="HH335" s="27"/>
      <c r="HI335" s="27"/>
      <c r="HJ335" s="27"/>
      <c r="HK335" s="27"/>
      <c r="HL335" s="27"/>
      <c r="HM335" s="27"/>
      <c r="HN335" s="27"/>
      <c r="HO335" s="27"/>
      <c r="HP335" s="27"/>
      <c r="HQ335" s="27"/>
      <c r="HR335" s="27"/>
      <c r="HS335" s="27"/>
      <c r="HT335" s="27"/>
      <c r="HU335" s="27"/>
      <c r="HV335" s="27"/>
      <c r="HW335" s="27"/>
      <c r="HX335" s="27"/>
      <c r="HY335" s="27"/>
      <c r="HZ335" s="27"/>
      <c r="IA335" s="27"/>
      <c r="IB335" s="27"/>
      <c r="IC335" s="27"/>
      <c r="ID335" s="27"/>
      <c r="IE335" s="27"/>
      <c r="IF335" s="27"/>
      <c r="IG335" s="27"/>
      <c r="IH335" s="27"/>
      <c r="II335" s="27"/>
      <c r="IJ335" s="27"/>
      <c r="IK335" s="27"/>
      <c r="IL335" s="27"/>
      <c r="IM335" s="27"/>
      <c r="IN335" s="27"/>
      <c r="IO335" s="27"/>
      <c r="IP335" s="27"/>
      <c r="IQ335" s="27"/>
      <c r="IR335" s="27"/>
      <c r="IS335" s="27"/>
      <c r="IT335" s="27"/>
      <c r="IU335" s="27"/>
      <c r="IV335" s="27"/>
    </row>
    <row r="336" spans="1:256" s="363" customFormat="1" x14ac:dyDescent="0.2">
      <c r="A336" s="27"/>
      <c r="B336" s="27"/>
      <c r="C336" s="27"/>
      <c r="D336" s="362"/>
      <c r="E336" s="360"/>
      <c r="GX336" s="27"/>
      <c r="GY336" s="27"/>
      <c r="GZ336" s="27"/>
      <c r="HA336" s="27"/>
      <c r="HB336" s="27"/>
      <c r="HC336" s="27"/>
      <c r="HD336" s="27"/>
      <c r="HE336" s="27"/>
      <c r="HF336" s="27"/>
      <c r="HG336" s="27"/>
      <c r="HH336" s="27"/>
      <c r="HI336" s="27"/>
      <c r="HJ336" s="27"/>
      <c r="HK336" s="27"/>
      <c r="HL336" s="27"/>
      <c r="HM336" s="27"/>
      <c r="HN336" s="27"/>
      <c r="HO336" s="27"/>
      <c r="HP336" s="27"/>
      <c r="HQ336" s="27"/>
      <c r="HR336" s="27"/>
      <c r="HS336" s="27"/>
      <c r="HT336" s="27"/>
      <c r="HU336" s="27"/>
      <c r="HV336" s="27"/>
      <c r="HW336" s="27"/>
      <c r="HX336" s="27"/>
      <c r="HY336" s="27"/>
      <c r="HZ336" s="27"/>
      <c r="IA336" s="27"/>
      <c r="IB336" s="27"/>
      <c r="IC336" s="27"/>
      <c r="ID336" s="27"/>
      <c r="IE336" s="27"/>
      <c r="IF336" s="27"/>
      <c r="IG336" s="27"/>
      <c r="IH336" s="27"/>
      <c r="II336" s="27"/>
      <c r="IJ336" s="27"/>
      <c r="IK336" s="27"/>
      <c r="IL336" s="27"/>
      <c r="IM336" s="27"/>
      <c r="IN336" s="27"/>
      <c r="IO336" s="27"/>
      <c r="IP336" s="27"/>
      <c r="IQ336" s="27"/>
      <c r="IR336" s="27"/>
      <c r="IS336" s="27"/>
      <c r="IT336" s="27"/>
      <c r="IU336" s="27"/>
      <c r="IV336" s="27"/>
    </row>
    <row r="337" spans="1:256" s="363" customFormat="1" x14ac:dyDescent="0.2">
      <c r="A337" s="27"/>
      <c r="B337" s="27"/>
      <c r="C337" s="27"/>
      <c r="D337" s="362">
        <v>70</v>
      </c>
      <c r="E337" s="349" t="s">
        <v>180</v>
      </c>
      <c r="GX337" s="27"/>
      <c r="GY337" s="27"/>
      <c r="GZ337" s="27"/>
      <c r="HA337" s="27"/>
      <c r="HB337" s="27"/>
      <c r="HC337" s="27"/>
      <c r="HD337" s="27"/>
      <c r="HE337" s="27"/>
      <c r="HF337" s="27"/>
      <c r="HG337" s="27"/>
      <c r="HH337" s="27"/>
      <c r="HI337" s="27"/>
      <c r="HJ337" s="27"/>
      <c r="HK337" s="27"/>
      <c r="HL337" s="27"/>
      <c r="HM337" s="27"/>
      <c r="HN337" s="27"/>
      <c r="HO337" s="27"/>
      <c r="HP337" s="27"/>
      <c r="HQ337" s="27"/>
      <c r="HR337" s="27"/>
      <c r="HS337" s="27"/>
      <c r="HT337" s="27"/>
      <c r="HU337" s="27"/>
      <c r="HV337" s="27"/>
      <c r="HW337" s="27"/>
      <c r="HX337" s="27"/>
      <c r="HY337" s="27"/>
      <c r="HZ337" s="27"/>
      <c r="IA337" s="27"/>
      <c r="IB337" s="27"/>
      <c r="IC337" s="27"/>
      <c r="ID337" s="27"/>
      <c r="IE337" s="27"/>
      <c r="IF337" s="27"/>
      <c r="IG337" s="27"/>
      <c r="IH337" s="27"/>
      <c r="II337" s="27"/>
      <c r="IJ337" s="27"/>
      <c r="IK337" s="27"/>
      <c r="IL337" s="27"/>
      <c r="IM337" s="27"/>
      <c r="IN337" s="27"/>
      <c r="IO337" s="27"/>
      <c r="IP337" s="27"/>
      <c r="IQ337" s="27"/>
      <c r="IR337" s="27"/>
      <c r="IS337" s="27"/>
      <c r="IT337" s="27"/>
      <c r="IU337" s="27"/>
      <c r="IV337" s="27"/>
    </row>
    <row r="338" spans="1:256" s="361" customFormat="1" x14ac:dyDescent="0.2">
      <c r="A338" s="27"/>
      <c r="B338" s="27"/>
      <c r="C338" s="27"/>
      <c r="D338" s="362"/>
      <c r="E338" s="350" t="s">
        <v>130</v>
      </c>
      <c r="F338" s="351">
        <v>1</v>
      </c>
      <c r="G338" s="352">
        <v>2</v>
      </c>
      <c r="H338" s="352">
        <v>3</v>
      </c>
      <c r="I338" s="352">
        <v>4</v>
      </c>
      <c r="J338" s="353">
        <v>5</v>
      </c>
      <c r="K338" s="351">
        <v>6</v>
      </c>
      <c r="L338" s="352">
        <v>7</v>
      </c>
      <c r="M338" s="352">
        <v>8</v>
      </c>
      <c r="N338" s="352">
        <v>9</v>
      </c>
      <c r="O338" s="353">
        <v>10</v>
      </c>
      <c r="P338" s="351">
        <v>11</v>
      </c>
      <c r="Q338" s="352">
        <v>12</v>
      </c>
      <c r="R338" s="352">
        <v>13</v>
      </c>
      <c r="S338" s="352">
        <v>14</v>
      </c>
      <c r="T338" s="353">
        <v>15</v>
      </c>
      <c r="U338" s="351">
        <v>16</v>
      </c>
      <c r="V338" s="352">
        <v>17</v>
      </c>
      <c r="W338" s="352">
        <v>18</v>
      </c>
      <c r="X338" s="352">
        <v>19</v>
      </c>
      <c r="Y338" s="353">
        <v>20</v>
      </c>
      <c r="Z338" s="351">
        <v>21</v>
      </c>
      <c r="AA338" s="352">
        <v>22</v>
      </c>
      <c r="AB338" s="352">
        <v>23</v>
      </c>
      <c r="AC338" s="352">
        <v>24</v>
      </c>
      <c r="AD338" s="353">
        <v>25</v>
      </c>
      <c r="AE338" s="351">
        <v>26</v>
      </c>
      <c r="AF338" s="352">
        <v>27</v>
      </c>
      <c r="AG338" s="352">
        <v>28</v>
      </c>
      <c r="AH338" s="352">
        <v>29</v>
      </c>
      <c r="AI338" s="353">
        <v>30</v>
      </c>
      <c r="AJ338" s="351">
        <v>31</v>
      </c>
      <c r="AK338" s="352">
        <v>32</v>
      </c>
      <c r="AL338" s="352">
        <v>33</v>
      </c>
      <c r="AM338" s="352">
        <v>34</v>
      </c>
      <c r="AN338" s="353">
        <v>35</v>
      </c>
      <c r="AO338" s="351">
        <v>36</v>
      </c>
      <c r="AP338" s="352">
        <v>37</v>
      </c>
      <c r="AQ338" s="352">
        <v>38</v>
      </c>
      <c r="AR338" s="352">
        <v>39</v>
      </c>
      <c r="AS338" s="353">
        <v>40</v>
      </c>
      <c r="AT338" s="351">
        <v>41</v>
      </c>
      <c r="AU338" s="352">
        <v>42</v>
      </c>
      <c r="AV338" s="352">
        <v>43</v>
      </c>
      <c r="AW338" s="352">
        <v>44</v>
      </c>
      <c r="AX338" s="353">
        <v>45</v>
      </c>
      <c r="AY338" s="351">
        <v>46</v>
      </c>
      <c r="AZ338" s="352">
        <v>47</v>
      </c>
      <c r="BA338" s="352">
        <v>48</v>
      </c>
      <c r="BB338" s="352">
        <v>49</v>
      </c>
      <c r="BC338" s="353">
        <v>50</v>
      </c>
      <c r="BD338" s="351">
        <v>51</v>
      </c>
      <c r="BE338" s="352">
        <v>52</v>
      </c>
      <c r="BF338" s="352">
        <v>53</v>
      </c>
      <c r="BG338" s="352">
        <v>54</v>
      </c>
      <c r="BH338" s="353">
        <v>55</v>
      </c>
      <c r="BI338" s="351">
        <v>56</v>
      </c>
      <c r="BJ338" s="352">
        <v>57</v>
      </c>
      <c r="BK338" s="352">
        <v>58</v>
      </c>
      <c r="BL338" s="352">
        <v>59</v>
      </c>
      <c r="BM338" s="353">
        <v>60</v>
      </c>
      <c r="BN338" s="351">
        <v>61</v>
      </c>
      <c r="BO338" s="352">
        <v>62</v>
      </c>
      <c r="BP338" s="352">
        <v>63</v>
      </c>
      <c r="BQ338" s="352">
        <v>64</v>
      </c>
      <c r="BR338" s="353">
        <v>65</v>
      </c>
      <c r="BS338" s="351">
        <v>66</v>
      </c>
      <c r="BT338" s="352">
        <v>67</v>
      </c>
      <c r="BU338" s="352">
        <v>68</v>
      </c>
      <c r="BV338" s="352">
        <v>69</v>
      </c>
      <c r="BW338" s="353">
        <v>70</v>
      </c>
      <c r="BX338" s="365"/>
      <c r="GX338" s="27"/>
      <c r="GY338" s="27"/>
      <c r="GZ338" s="27"/>
      <c r="HA338" s="27"/>
      <c r="HB338" s="27"/>
      <c r="HC338" s="27"/>
      <c r="HD338" s="27"/>
      <c r="HE338" s="27"/>
      <c r="HF338" s="27"/>
      <c r="HG338" s="27"/>
      <c r="HH338" s="27"/>
      <c r="HI338" s="27"/>
      <c r="HJ338" s="27"/>
      <c r="HK338" s="27"/>
      <c r="HL338" s="27"/>
      <c r="HM338" s="27"/>
      <c r="HN338" s="27"/>
      <c r="HO338" s="27"/>
      <c r="HP338" s="27"/>
      <c r="HQ338" s="27"/>
      <c r="HR338" s="27"/>
      <c r="HS338" s="27"/>
      <c r="HT338" s="27"/>
      <c r="HU338" s="27"/>
      <c r="HV338" s="27"/>
      <c r="HW338" s="27"/>
      <c r="HX338" s="27"/>
      <c r="HY338" s="27"/>
      <c r="HZ338" s="27"/>
      <c r="IA338" s="27"/>
      <c r="IB338" s="27"/>
      <c r="IC338" s="27"/>
      <c r="ID338" s="27"/>
      <c r="IE338" s="27"/>
      <c r="IF338" s="27"/>
      <c r="IG338" s="27"/>
      <c r="IH338" s="27"/>
      <c r="II338" s="27"/>
      <c r="IJ338" s="27"/>
      <c r="IK338" s="27"/>
      <c r="IL338" s="27"/>
      <c r="IM338" s="27"/>
      <c r="IN338" s="27"/>
      <c r="IO338" s="27"/>
      <c r="IP338" s="27"/>
      <c r="IQ338" s="27"/>
      <c r="IR338" s="27"/>
      <c r="IS338" s="27"/>
      <c r="IT338" s="27"/>
      <c r="IU338" s="27"/>
      <c r="IV338" s="27"/>
    </row>
    <row r="339" spans="1:256" s="361" customFormat="1" x14ac:dyDescent="0.2">
      <c r="A339" s="27"/>
      <c r="B339" s="27"/>
      <c r="C339" s="27"/>
      <c r="D339" s="362"/>
      <c r="E339" s="350" t="s">
        <v>157</v>
      </c>
      <c r="F339" s="354">
        <v>20</v>
      </c>
      <c r="G339" s="355">
        <v>1</v>
      </c>
      <c r="H339" s="355">
        <v>32</v>
      </c>
      <c r="I339" s="355">
        <v>28</v>
      </c>
      <c r="J339" s="356">
        <v>24</v>
      </c>
      <c r="K339" s="354">
        <v>25</v>
      </c>
      <c r="L339" s="355">
        <v>6</v>
      </c>
      <c r="M339" s="355">
        <v>2</v>
      </c>
      <c r="N339" s="355">
        <v>33</v>
      </c>
      <c r="O339" s="356">
        <v>29</v>
      </c>
      <c r="P339" s="354">
        <v>30</v>
      </c>
      <c r="Q339" s="355">
        <v>11</v>
      </c>
      <c r="R339" s="355">
        <v>7</v>
      </c>
      <c r="S339" s="355">
        <v>3</v>
      </c>
      <c r="T339" s="356">
        <v>34</v>
      </c>
      <c r="U339" s="354">
        <v>35</v>
      </c>
      <c r="V339" s="355">
        <v>16</v>
      </c>
      <c r="W339" s="355">
        <v>12</v>
      </c>
      <c r="X339" s="355">
        <v>8</v>
      </c>
      <c r="Y339" s="356">
        <v>4</v>
      </c>
      <c r="Z339" s="354">
        <v>5</v>
      </c>
      <c r="AA339" s="355">
        <v>21</v>
      </c>
      <c r="AB339" s="355">
        <v>17</v>
      </c>
      <c r="AC339" s="355">
        <v>13</v>
      </c>
      <c r="AD339" s="356">
        <v>9</v>
      </c>
      <c r="AE339" s="354">
        <v>10</v>
      </c>
      <c r="AF339" s="355">
        <v>26</v>
      </c>
      <c r="AG339" s="355">
        <v>22</v>
      </c>
      <c r="AH339" s="355">
        <v>18</v>
      </c>
      <c r="AI339" s="356">
        <v>14</v>
      </c>
      <c r="AJ339" s="354">
        <v>15</v>
      </c>
      <c r="AK339" s="355">
        <v>31</v>
      </c>
      <c r="AL339" s="355">
        <v>27</v>
      </c>
      <c r="AM339" s="355">
        <v>23</v>
      </c>
      <c r="AN339" s="356">
        <v>19</v>
      </c>
      <c r="AO339" s="354">
        <v>55</v>
      </c>
      <c r="AP339" s="355">
        <v>36</v>
      </c>
      <c r="AQ339" s="355">
        <v>67</v>
      </c>
      <c r="AR339" s="355">
        <v>63</v>
      </c>
      <c r="AS339" s="356">
        <v>59</v>
      </c>
      <c r="AT339" s="354">
        <v>60</v>
      </c>
      <c r="AU339" s="355">
        <v>41</v>
      </c>
      <c r="AV339" s="355">
        <v>37</v>
      </c>
      <c r="AW339" s="355">
        <v>68</v>
      </c>
      <c r="AX339" s="356">
        <v>64</v>
      </c>
      <c r="AY339" s="354">
        <v>65</v>
      </c>
      <c r="AZ339" s="355">
        <v>46</v>
      </c>
      <c r="BA339" s="355">
        <v>42</v>
      </c>
      <c r="BB339" s="355">
        <v>38</v>
      </c>
      <c r="BC339" s="356">
        <v>69</v>
      </c>
      <c r="BD339" s="354">
        <v>70</v>
      </c>
      <c r="BE339" s="355">
        <v>51</v>
      </c>
      <c r="BF339" s="355">
        <v>47</v>
      </c>
      <c r="BG339" s="355">
        <v>43</v>
      </c>
      <c r="BH339" s="356">
        <v>39</v>
      </c>
      <c r="BI339" s="354">
        <v>40</v>
      </c>
      <c r="BJ339" s="355">
        <v>56</v>
      </c>
      <c r="BK339" s="355">
        <v>52</v>
      </c>
      <c r="BL339" s="355">
        <v>48</v>
      </c>
      <c r="BM339" s="356">
        <v>44</v>
      </c>
      <c r="BN339" s="354">
        <v>45</v>
      </c>
      <c r="BO339" s="355">
        <v>61</v>
      </c>
      <c r="BP339" s="355">
        <v>57</v>
      </c>
      <c r="BQ339" s="355">
        <v>53</v>
      </c>
      <c r="BR339" s="356">
        <v>49</v>
      </c>
      <c r="BS339" s="354">
        <v>50</v>
      </c>
      <c r="BT339" s="355">
        <v>66</v>
      </c>
      <c r="BU339" s="355">
        <v>62</v>
      </c>
      <c r="BV339" s="355">
        <v>58</v>
      </c>
      <c r="BW339" s="356">
        <v>54</v>
      </c>
      <c r="BX339" s="365"/>
      <c r="GX339" s="27"/>
      <c r="GY339" s="27"/>
      <c r="GZ339" s="27"/>
      <c r="HA339" s="27"/>
      <c r="HB339" s="27"/>
      <c r="HC339" s="27"/>
      <c r="HD339" s="27"/>
      <c r="HE339" s="27"/>
      <c r="HF339" s="27"/>
      <c r="HG339" s="27"/>
      <c r="HH339" s="27"/>
      <c r="HI339" s="27"/>
      <c r="HJ339" s="27"/>
      <c r="HK339" s="27"/>
      <c r="HL339" s="27"/>
      <c r="HM339" s="27"/>
      <c r="HN339" s="27"/>
      <c r="HO339" s="27"/>
      <c r="HP339" s="27"/>
      <c r="HQ339" s="27"/>
      <c r="HR339" s="27"/>
      <c r="HS339" s="27"/>
      <c r="HT339" s="27"/>
      <c r="HU339" s="27"/>
      <c r="HV339" s="27"/>
      <c r="HW339" s="27"/>
      <c r="HX339" s="27"/>
      <c r="HY339" s="27"/>
      <c r="HZ339" s="27"/>
      <c r="IA339" s="27"/>
      <c r="IB339" s="27"/>
      <c r="IC339" s="27"/>
      <c r="ID339" s="27"/>
      <c r="IE339" s="27"/>
      <c r="IF339" s="27"/>
      <c r="IG339" s="27"/>
      <c r="IH339" s="27"/>
      <c r="II339" s="27"/>
      <c r="IJ339" s="27"/>
      <c r="IK339" s="27"/>
      <c r="IL339" s="27"/>
      <c r="IM339" s="27"/>
      <c r="IN339" s="27"/>
      <c r="IO339" s="27"/>
      <c r="IP339" s="27"/>
      <c r="IQ339" s="27"/>
      <c r="IR339" s="27"/>
      <c r="IS339" s="27"/>
      <c r="IT339" s="27"/>
      <c r="IU339" s="27"/>
      <c r="IV339" s="27"/>
    </row>
    <row r="340" spans="1:256" s="361" customFormat="1" x14ac:dyDescent="0.2">
      <c r="A340" s="27"/>
      <c r="B340" s="27"/>
      <c r="C340" s="27"/>
      <c r="D340" s="362"/>
      <c r="E340" s="350" t="s">
        <v>159</v>
      </c>
      <c r="F340" s="357">
        <v>4</v>
      </c>
      <c r="G340" s="358">
        <v>20</v>
      </c>
      <c r="H340" s="358">
        <v>31</v>
      </c>
      <c r="I340" s="358">
        <v>22</v>
      </c>
      <c r="J340" s="359">
        <v>13</v>
      </c>
      <c r="K340" s="357">
        <v>9</v>
      </c>
      <c r="L340" s="358">
        <v>25</v>
      </c>
      <c r="M340" s="358">
        <v>1</v>
      </c>
      <c r="N340" s="358">
        <v>27</v>
      </c>
      <c r="O340" s="359">
        <v>18</v>
      </c>
      <c r="P340" s="357">
        <v>14</v>
      </c>
      <c r="Q340" s="358">
        <v>30</v>
      </c>
      <c r="R340" s="358">
        <v>6</v>
      </c>
      <c r="S340" s="358">
        <v>32</v>
      </c>
      <c r="T340" s="359">
        <v>23</v>
      </c>
      <c r="U340" s="357">
        <v>19</v>
      </c>
      <c r="V340" s="358">
        <v>35</v>
      </c>
      <c r="W340" s="358">
        <v>11</v>
      </c>
      <c r="X340" s="358">
        <v>2</v>
      </c>
      <c r="Y340" s="359">
        <v>28</v>
      </c>
      <c r="Z340" s="357">
        <v>24</v>
      </c>
      <c r="AA340" s="358">
        <v>5</v>
      </c>
      <c r="AB340" s="358">
        <v>16</v>
      </c>
      <c r="AC340" s="358">
        <v>7</v>
      </c>
      <c r="AD340" s="359">
        <v>33</v>
      </c>
      <c r="AE340" s="357">
        <v>29</v>
      </c>
      <c r="AF340" s="358">
        <v>10</v>
      </c>
      <c r="AG340" s="358">
        <v>21</v>
      </c>
      <c r="AH340" s="358">
        <v>12</v>
      </c>
      <c r="AI340" s="359">
        <v>3</v>
      </c>
      <c r="AJ340" s="357">
        <v>34</v>
      </c>
      <c r="AK340" s="358">
        <v>15</v>
      </c>
      <c r="AL340" s="358">
        <v>26</v>
      </c>
      <c r="AM340" s="358">
        <v>17</v>
      </c>
      <c r="AN340" s="359">
        <v>8</v>
      </c>
      <c r="AO340" s="357">
        <v>39</v>
      </c>
      <c r="AP340" s="358">
        <v>55</v>
      </c>
      <c r="AQ340" s="358">
        <v>66</v>
      </c>
      <c r="AR340" s="358">
        <v>57</v>
      </c>
      <c r="AS340" s="359">
        <v>48</v>
      </c>
      <c r="AT340" s="357">
        <v>44</v>
      </c>
      <c r="AU340" s="358">
        <v>60</v>
      </c>
      <c r="AV340" s="358">
        <v>36</v>
      </c>
      <c r="AW340" s="358">
        <v>62</v>
      </c>
      <c r="AX340" s="359">
        <v>53</v>
      </c>
      <c r="AY340" s="357">
        <v>49</v>
      </c>
      <c r="AZ340" s="358">
        <v>65</v>
      </c>
      <c r="BA340" s="358">
        <v>41</v>
      </c>
      <c r="BB340" s="358">
        <v>67</v>
      </c>
      <c r="BC340" s="359">
        <v>58</v>
      </c>
      <c r="BD340" s="357">
        <v>54</v>
      </c>
      <c r="BE340" s="358">
        <v>70</v>
      </c>
      <c r="BF340" s="358">
        <v>46</v>
      </c>
      <c r="BG340" s="358">
        <v>37</v>
      </c>
      <c r="BH340" s="359">
        <v>63</v>
      </c>
      <c r="BI340" s="357">
        <v>59</v>
      </c>
      <c r="BJ340" s="358">
        <v>40</v>
      </c>
      <c r="BK340" s="358">
        <v>51</v>
      </c>
      <c r="BL340" s="358">
        <v>42</v>
      </c>
      <c r="BM340" s="359">
        <v>68</v>
      </c>
      <c r="BN340" s="357">
        <v>64</v>
      </c>
      <c r="BO340" s="358">
        <v>45</v>
      </c>
      <c r="BP340" s="358">
        <v>56</v>
      </c>
      <c r="BQ340" s="358">
        <v>47</v>
      </c>
      <c r="BR340" s="359">
        <v>38</v>
      </c>
      <c r="BS340" s="357">
        <v>69</v>
      </c>
      <c r="BT340" s="358">
        <v>50</v>
      </c>
      <c r="BU340" s="358">
        <v>61</v>
      </c>
      <c r="BV340" s="358">
        <v>52</v>
      </c>
      <c r="BW340" s="359">
        <v>43</v>
      </c>
      <c r="BX340" s="365"/>
      <c r="GX340" s="27"/>
      <c r="GY340" s="27"/>
      <c r="GZ340" s="27"/>
      <c r="HA340" s="27"/>
      <c r="HB340" s="27"/>
      <c r="HC340" s="27"/>
      <c r="HD340" s="27"/>
      <c r="HE340" s="27"/>
      <c r="HF340" s="27"/>
      <c r="HG340" s="27"/>
      <c r="HH340" s="27"/>
      <c r="HI340" s="27"/>
      <c r="HJ340" s="27"/>
      <c r="HK340" s="27"/>
      <c r="HL340" s="27"/>
      <c r="HM340" s="27"/>
      <c r="HN340" s="27"/>
      <c r="HO340" s="27"/>
      <c r="HP340" s="27"/>
      <c r="HQ340" s="27"/>
      <c r="HR340" s="27"/>
      <c r="HS340" s="27"/>
      <c r="HT340" s="27"/>
      <c r="HU340" s="27"/>
      <c r="HV340" s="27"/>
      <c r="HW340" s="27"/>
      <c r="HX340" s="27"/>
      <c r="HY340" s="27"/>
      <c r="HZ340" s="27"/>
      <c r="IA340" s="27"/>
      <c r="IB340" s="27"/>
      <c r="IC340" s="27"/>
      <c r="ID340" s="27"/>
      <c r="IE340" s="27"/>
      <c r="IF340" s="27"/>
      <c r="IG340" s="27"/>
      <c r="IH340" s="27"/>
      <c r="II340" s="27"/>
      <c r="IJ340" s="27"/>
      <c r="IK340" s="27"/>
      <c r="IL340" s="27"/>
      <c r="IM340" s="27"/>
      <c r="IN340" s="27"/>
      <c r="IO340" s="27"/>
      <c r="IP340" s="27"/>
      <c r="IQ340" s="27"/>
      <c r="IR340" s="27"/>
      <c r="IS340" s="27"/>
      <c r="IT340" s="27"/>
      <c r="IU340" s="27"/>
      <c r="IV340" s="27"/>
    </row>
    <row r="341" spans="1:256" s="363" customFormat="1" x14ac:dyDescent="0.2">
      <c r="A341" s="27"/>
      <c r="B341" s="27"/>
      <c r="C341" s="27"/>
      <c r="D341" s="362"/>
      <c r="E341" s="360"/>
      <c r="GX341" s="27"/>
      <c r="GY341" s="27"/>
      <c r="GZ341" s="27"/>
      <c r="HA341" s="27"/>
      <c r="HB341" s="27"/>
      <c r="HC341" s="27"/>
      <c r="HD341" s="27"/>
      <c r="HE341" s="27"/>
      <c r="HF341" s="27"/>
      <c r="HG341" s="27"/>
      <c r="HH341" s="27"/>
      <c r="HI341" s="27"/>
      <c r="HJ341" s="27"/>
      <c r="HK341" s="27"/>
      <c r="HL341" s="27"/>
      <c r="HM341" s="27"/>
      <c r="HN341" s="27"/>
      <c r="HO341" s="27"/>
      <c r="HP341" s="27"/>
      <c r="HQ341" s="27"/>
      <c r="HR341" s="27"/>
      <c r="HS341" s="27"/>
      <c r="HT341" s="27"/>
      <c r="HU341" s="27"/>
      <c r="HV341" s="27"/>
      <c r="HW341" s="27"/>
      <c r="HX341" s="27"/>
      <c r="HY341" s="27"/>
      <c r="HZ341" s="27"/>
      <c r="IA341" s="27"/>
      <c r="IB341" s="27"/>
      <c r="IC341" s="27"/>
      <c r="ID341" s="27"/>
      <c r="IE341" s="27"/>
      <c r="IF341" s="27"/>
      <c r="IG341" s="27"/>
      <c r="IH341" s="27"/>
      <c r="II341" s="27"/>
      <c r="IJ341" s="27"/>
      <c r="IK341" s="27"/>
      <c r="IL341" s="27"/>
      <c r="IM341" s="27"/>
      <c r="IN341" s="27"/>
      <c r="IO341" s="27"/>
      <c r="IP341" s="27"/>
      <c r="IQ341" s="27"/>
      <c r="IR341" s="27"/>
      <c r="IS341" s="27"/>
      <c r="IT341" s="27"/>
      <c r="IU341" s="27"/>
      <c r="IV341" s="27"/>
    </row>
    <row r="342" spans="1:256" s="363" customFormat="1" x14ac:dyDescent="0.2">
      <c r="A342" s="27"/>
      <c r="B342" s="27"/>
      <c r="C342" s="27"/>
      <c r="D342" s="362">
        <v>71</v>
      </c>
      <c r="E342" s="349" t="s">
        <v>180</v>
      </c>
      <c r="GX342" s="27"/>
      <c r="GY342" s="27"/>
      <c r="GZ342" s="27"/>
      <c r="HA342" s="27"/>
      <c r="HB342" s="27"/>
      <c r="HC342" s="27"/>
      <c r="HD342" s="27"/>
      <c r="HE342" s="27"/>
      <c r="HF342" s="27"/>
      <c r="HG342" s="27"/>
      <c r="HH342" s="27"/>
      <c r="HI342" s="27"/>
      <c r="HJ342" s="27"/>
      <c r="HK342" s="27"/>
      <c r="HL342" s="27"/>
      <c r="HM342" s="27"/>
      <c r="HN342" s="27"/>
      <c r="HO342" s="27"/>
      <c r="HP342" s="27"/>
      <c r="HQ342" s="27"/>
      <c r="HR342" s="27"/>
      <c r="HS342" s="27"/>
      <c r="HT342" s="27"/>
      <c r="HU342" s="27"/>
      <c r="HV342" s="27"/>
      <c r="HW342" s="27"/>
      <c r="HX342" s="27"/>
      <c r="HY342" s="27"/>
      <c r="HZ342" s="27"/>
      <c r="IA342" s="27"/>
      <c r="IB342" s="27"/>
      <c r="IC342" s="27"/>
      <c r="ID342" s="27"/>
      <c r="IE342" s="27"/>
      <c r="IF342" s="27"/>
      <c r="IG342" s="27"/>
      <c r="IH342" s="27"/>
      <c r="II342" s="27"/>
      <c r="IJ342" s="27"/>
      <c r="IK342" s="27"/>
      <c r="IL342" s="27"/>
      <c r="IM342" s="27"/>
      <c r="IN342" s="27"/>
      <c r="IO342" s="27"/>
      <c r="IP342" s="27"/>
      <c r="IQ342" s="27"/>
      <c r="IR342" s="27"/>
      <c r="IS342" s="27"/>
      <c r="IT342" s="27"/>
      <c r="IU342" s="27"/>
      <c r="IV342" s="27"/>
    </row>
    <row r="343" spans="1:256" s="361" customFormat="1" x14ac:dyDescent="0.2">
      <c r="A343" s="27"/>
      <c r="B343" s="27"/>
      <c r="C343" s="27"/>
      <c r="D343" s="362"/>
      <c r="E343" s="350" t="s">
        <v>130</v>
      </c>
      <c r="F343" s="351">
        <v>1</v>
      </c>
      <c r="G343" s="352">
        <v>2</v>
      </c>
      <c r="H343" s="352">
        <v>3</v>
      </c>
      <c r="I343" s="352">
        <v>4</v>
      </c>
      <c r="J343" s="353">
        <v>5</v>
      </c>
      <c r="K343" s="351">
        <v>6</v>
      </c>
      <c r="L343" s="352">
        <v>7</v>
      </c>
      <c r="M343" s="352">
        <v>8</v>
      </c>
      <c r="N343" s="352">
        <v>9</v>
      </c>
      <c r="O343" s="353">
        <v>10</v>
      </c>
      <c r="P343" s="351">
        <v>11</v>
      </c>
      <c r="Q343" s="352">
        <v>12</v>
      </c>
      <c r="R343" s="352">
        <v>13</v>
      </c>
      <c r="S343" s="352">
        <v>14</v>
      </c>
      <c r="T343" s="353">
        <v>15</v>
      </c>
      <c r="U343" s="351">
        <v>16</v>
      </c>
      <c r="V343" s="352">
        <v>17</v>
      </c>
      <c r="W343" s="352">
        <v>18</v>
      </c>
      <c r="X343" s="352">
        <v>19</v>
      </c>
      <c r="Y343" s="353">
        <v>20</v>
      </c>
      <c r="Z343" s="351">
        <v>21</v>
      </c>
      <c r="AA343" s="352">
        <v>22</v>
      </c>
      <c r="AB343" s="352">
        <v>23</v>
      </c>
      <c r="AC343" s="352">
        <v>24</v>
      </c>
      <c r="AD343" s="353">
        <v>25</v>
      </c>
      <c r="AE343" s="351">
        <v>26</v>
      </c>
      <c r="AF343" s="352">
        <v>27</v>
      </c>
      <c r="AG343" s="352">
        <v>28</v>
      </c>
      <c r="AH343" s="352">
        <v>29</v>
      </c>
      <c r="AI343" s="364"/>
      <c r="AJ343" s="351">
        <v>30</v>
      </c>
      <c r="AK343" s="352">
        <v>31</v>
      </c>
      <c r="AL343" s="352">
        <v>32</v>
      </c>
      <c r="AM343" s="352">
        <v>33</v>
      </c>
      <c r="AN343" s="364"/>
      <c r="AO343" s="351">
        <v>34</v>
      </c>
      <c r="AP343" s="352">
        <v>35</v>
      </c>
      <c r="AQ343" s="352">
        <v>36</v>
      </c>
      <c r="AR343" s="352">
        <v>37</v>
      </c>
      <c r="AS343" s="353">
        <v>38</v>
      </c>
      <c r="AT343" s="351">
        <v>39</v>
      </c>
      <c r="AU343" s="352">
        <v>40</v>
      </c>
      <c r="AV343" s="352">
        <v>41</v>
      </c>
      <c r="AW343" s="352">
        <v>42</v>
      </c>
      <c r="AX343" s="353">
        <v>43</v>
      </c>
      <c r="AY343" s="351">
        <v>44</v>
      </c>
      <c r="AZ343" s="352">
        <v>45</v>
      </c>
      <c r="BA343" s="352">
        <v>46</v>
      </c>
      <c r="BB343" s="352">
        <v>47</v>
      </c>
      <c r="BC343" s="353">
        <v>48</v>
      </c>
      <c r="BD343" s="351">
        <v>49</v>
      </c>
      <c r="BE343" s="352">
        <v>50</v>
      </c>
      <c r="BF343" s="352">
        <v>51</v>
      </c>
      <c r="BG343" s="352">
        <v>52</v>
      </c>
      <c r="BH343" s="353">
        <v>53</v>
      </c>
      <c r="BI343" s="351">
        <v>54</v>
      </c>
      <c r="BJ343" s="352">
        <v>55</v>
      </c>
      <c r="BK343" s="352">
        <v>56</v>
      </c>
      <c r="BL343" s="352">
        <v>57</v>
      </c>
      <c r="BM343" s="353">
        <v>58</v>
      </c>
      <c r="BN343" s="351">
        <v>59</v>
      </c>
      <c r="BO343" s="352">
        <v>60</v>
      </c>
      <c r="BP343" s="352">
        <v>61</v>
      </c>
      <c r="BQ343" s="352">
        <v>62</v>
      </c>
      <c r="BR343" s="353">
        <v>63</v>
      </c>
      <c r="BS343" s="351">
        <v>64</v>
      </c>
      <c r="BT343" s="352">
        <v>65</v>
      </c>
      <c r="BU343" s="352">
        <v>66</v>
      </c>
      <c r="BV343" s="352">
        <v>67</v>
      </c>
      <c r="BW343" s="364"/>
      <c r="BX343" s="351">
        <v>68</v>
      </c>
      <c r="BY343" s="352">
        <v>69</v>
      </c>
      <c r="BZ343" s="352">
        <v>70</v>
      </c>
      <c r="CA343" s="352">
        <v>71</v>
      </c>
      <c r="CB343" s="365"/>
      <c r="GX343" s="27"/>
      <c r="GY343" s="27"/>
      <c r="GZ343" s="27"/>
      <c r="HA343" s="27"/>
      <c r="HB343" s="27"/>
      <c r="HC343" s="27"/>
      <c r="HD343" s="27"/>
      <c r="HE343" s="27"/>
      <c r="HF343" s="27"/>
      <c r="HG343" s="27"/>
      <c r="HH343" s="27"/>
      <c r="HI343" s="27"/>
      <c r="HJ343" s="27"/>
      <c r="HK343" s="27"/>
      <c r="HL343" s="27"/>
      <c r="HM343" s="27"/>
      <c r="HN343" s="27"/>
      <c r="HO343" s="27"/>
      <c r="HP343" s="27"/>
      <c r="HQ343" s="27"/>
      <c r="HR343" s="27"/>
      <c r="HS343" s="27"/>
      <c r="HT343" s="27"/>
      <c r="HU343" s="27"/>
      <c r="HV343" s="27"/>
      <c r="HW343" s="27"/>
      <c r="HX343" s="27"/>
      <c r="HY343" s="27"/>
      <c r="HZ343" s="27"/>
      <c r="IA343" s="27"/>
      <c r="IB343" s="27"/>
      <c r="IC343" s="27"/>
      <c r="ID343" s="27"/>
      <c r="IE343" s="27"/>
      <c r="IF343" s="27"/>
      <c r="IG343" s="27"/>
      <c r="IH343" s="27"/>
      <c r="II343" s="27"/>
      <c r="IJ343" s="27"/>
      <c r="IK343" s="27"/>
      <c r="IL343" s="27"/>
      <c r="IM343" s="27"/>
      <c r="IN343" s="27"/>
      <c r="IO343" s="27"/>
      <c r="IP343" s="27"/>
      <c r="IQ343" s="27"/>
      <c r="IR343" s="27"/>
      <c r="IS343" s="27"/>
      <c r="IT343" s="27"/>
      <c r="IU343" s="27"/>
      <c r="IV343" s="27"/>
    </row>
    <row r="344" spans="1:256" s="361" customFormat="1" x14ac:dyDescent="0.2">
      <c r="A344" s="27"/>
      <c r="B344" s="27"/>
      <c r="C344" s="27"/>
      <c r="D344" s="362"/>
      <c r="E344" s="350" t="s">
        <v>157</v>
      </c>
      <c r="F344" s="354">
        <v>20</v>
      </c>
      <c r="G344" s="355">
        <v>1</v>
      </c>
      <c r="H344" s="355">
        <v>31</v>
      </c>
      <c r="I344" s="355">
        <v>27</v>
      </c>
      <c r="J344" s="356">
        <v>24</v>
      </c>
      <c r="K344" s="354">
        <v>25</v>
      </c>
      <c r="L344" s="355">
        <v>6</v>
      </c>
      <c r="M344" s="355">
        <v>2</v>
      </c>
      <c r="N344" s="355">
        <v>32</v>
      </c>
      <c r="O344" s="356">
        <v>28</v>
      </c>
      <c r="P344" s="354">
        <v>29</v>
      </c>
      <c r="Q344" s="355">
        <v>11</v>
      </c>
      <c r="R344" s="355">
        <v>7</v>
      </c>
      <c r="S344" s="355">
        <v>3</v>
      </c>
      <c r="T344" s="356">
        <v>33</v>
      </c>
      <c r="U344" s="354">
        <v>19</v>
      </c>
      <c r="V344" s="355">
        <v>26</v>
      </c>
      <c r="W344" s="355">
        <v>22</v>
      </c>
      <c r="X344" s="355">
        <v>30</v>
      </c>
      <c r="Y344" s="356">
        <v>14</v>
      </c>
      <c r="Z344" s="354">
        <v>5</v>
      </c>
      <c r="AA344" s="355">
        <v>21</v>
      </c>
      <c r="AB344" s="355">
        <v>17</v>
      </c>
      <c r="AC344" s="355">
        <v>13</v>
      </c>
      <c r="AD344" s="356">
        <v>9</v>
      </c>
      <c r="AE344" s="354">
        <v>15</v>
      </c>
      <c r="AF344" s="355">
        <v>23</v>
      </c>
      <c r="AG344" s="355">
        <v>10</v>
      </c>
      <c r="AH344" s="355">
        <v>18</v>
      </c>
      <c r="AI344" s="364"/>
      <c r="AJ344" s="354">
        <v>12</v>
      </c>
      <c r="AK344" s="355">
        <v>16</v>
      </c>
      <c r="AL344" s="355">
        <v>4</v>
      </c>
      <c r="AM344" s="355">
        <v>8</v>
      </c>
      <c r="AN344" s="364"/>
      <c r="AO344" s="354">
        <v>58</v>
      </c>
      <c r="AP344" s="355">
        <v>34</v>
      </c>
      <c r="AQ344" s="355">
        <v>69</v>
      </c>
      <c r="AR344" s="355">
        <v>66</v>
      </c>
      <c r="AS344" s="356">
        <v>62</v>
      </c>
      <c r="AT344" s="354">
        <v>61</v>
      </c>
      <c r="AU344" s="355">
        <v>39</v>
      </c>
      <c r="AV344" s="355">
        <v>35</v>
      </c>
      <c r="AW344" s="355">
        <v>70</v>
      </c>
      <c r="AX344" s="356">
        <v>67</v>
      </c>
      <c r="AY344" s="354">
        <v>53</v>
      </c>
      <c r="AZ344" s="355">
        <v>44</v>
      </c>
      <c r="BA344" s="355">
        <v>40</v>
      </c>
      <c r="BB344" s="355">
        <v>36</v>
      </c>
      <c r="BC344" s="356">
        <v>71</v>
      </c>
      <c r="BD344" s="354">
        <v>43</v>
      </c>
      <c r="BE344" s="355">
        <v>68</v>
      </c>
      <c r="BF344" s="355">
        <v>65</v>
      </c>
      <c r="BG344" s="355">
        <v>63</v>
      </c>
      <c r="BH344" s="356">
        <v>57</v>
      </c>
      <c r="BI344" s="354">
        <v>38</v>
      </c>
      <c r="BJ344" s="355">
        <v>54</v>
      </c>
      <c r="BK344" s="355">
        <v>50</v>
      </c>
      <c r="BL344" s="355">
        <v>46</v>
      </c>
      <c r="BM344" s="356">
        <v>42</v>
      </c>
      <c r="BN344" s="354">
        <v>48</v>
      </c>
      <c r="BO344" s="355">
        <v>64</v>
      </c>
      <c r="BP344" s="355">
        <v>60</v>
      </c>
      <c r="BQ344" s="355">
        <v>56</v>
      </c>
      <c r="BR344" s="356">
        <v>52</v>
      </c>
      <c r="BS344" s="354">
        <v>55</v>
      </c>
      <c r="BT344" s="355">
        <v>59</v>
      </c>
      <c r="BU344" s="355">
        <v>47</v>
      </c>
      <c r="BV344" s="355">
        <v>51</v>
      </c>
      <c r="BW344" s="364"/>
      <c r="BX344" s="354">
        <v>45</v>
      </c>
      <c r="BY344" s="355">
        <v>49</v>
      </c>
      <c r="BZ344" s="355">
        <v>37</v>
      </c>
      <c r="CA344" s="355">
        <v>41</v>
      </c>
      <c r="CB344" s="365"/>
      <c r="GX344" s="27"/>
      <c r="GY344" s="27"/>
      <c r="GZ344" s="27"/>
      <c r="HA344" s="27"/>
      <c r="HB344" s="27"/>
      <c r="HC344" s="27"/>
      <c r="HD344" s="27"/>
      <c r="HE344" s="27"/>
      <c r="HF344" s="27"/>
      <c r="HG344" s="27"/>
      <c r="HH344" s="27"/>
      <c r="HI344" s="27"/>
      <c r="HJ344" s="27"/>
      <c r="HK344" s="27"/>
      <c r="HL344" s="27"/>
      <c r="HM344" s="27"/>
      <c r="HN344" s="27"/>
      <c r="HO344" s="27"/>
      <c r="HP344" s="27"/>
      <c r="HQ344" s="27"/>
      <c r="HR344" s="27"/>
      <c r="HS344" s="27"/>
      <c r="HT344" s="27"/>
      <c r="HU344" s="27"/>
      <c r="HV344" s="27"/>
      <c r="HW344" s="27"/>
      <c r="HX344" s="27"/>
      <c r="HY344" s="27"/>
      <c r="HZ344" s="27"/>
      <c r="IA344" s="27"/>
      <c r="IB344" s="27"/>
      <c r="IC344" s="27"/>
      <c r="ID344" s="27"/>
      <c r="IE344" s="27"/>
      <c r="IF344" s="27"/>
      <c r="IG344" s="27"/>
      <c r="IH344" s="27"/>
      <c r="II344" s="27"/>
      <c r="IJ344" s="27"/>
      <c r="IK344" s="27"/>
      <c r="IL344" s="27"/>
      <c r="IM344" s="27"/>
      <c r="IN344" s="27"/>
      <c r="IO344" s="27"/>
      <c r="IP344" s="27"/>
      <c r="IQ344" s="27"/>
      <c r="IR344" s="27"/>
      <c r="IS344" s="27"/>
      <c r="IT344" s="27"/>
      <c r="IU344" s="27"/>
      <c r="IV344" s="27"/>
    </row>
    <row r="345" spans="1:256" s="361" customFormat="1" x14ac:dyDescent="0.2">
      <c r="A345" s="27"/>
      <c r="B345" s="27"/>
      <c r="C345" s="27"/>
      <c r="D345" s="362"/>
      <c r="E345" s="350" t="s">
        <v>159</v>
      </c>
      <c r="F345" s="357">
        <v>4</v>
      </c>
      <c r="G345" s="358">
        <v>20</v>
      </c>
      <c r="H345" s="358">
        <v>30</v>
      </c>
      <c r="I345" s="358">
        <v>25</v>
      </c>
      <c r="J345" s="359">
        <v>13</v>
      </c>
      <c r="K345" s="357">
        <v>28</v>
      </c>
      <c r="L345" s="358">
        <v>18</v>
      </c>
      <c r="M345" s="358">
        <v>21</v>
      </c>
      <c r="N345" s="358">
        <v>12</v>
      </c>
      <c r="O345" s="359">
        <v>3</v>
      </c>
      <c r="P345" s="357">
        <v>14</v>
      </c>
      <c r="Q345" s="358">
        <v>29</v>
      </c>
      <c r="R345" s="358">
        <v>6</v>
      </c>
      <c r="S345" s="358">
        <v>31</v>
      </c>
      <c r="T345" s="359">
        <v>23</v>
      </c>
      <c r="U345" s="357">
        <v>33</v>
      </c>
      <c r="V345" s="358">
        <v>15</v>
      </c>
      <c r="W345" s="358">
        <v>26</v>
      </c>
      <c r="X345" s="358">
        <v>17</v>
      </c>
      <c r="Y345" s="359">
        <v>8</v>
      </c>
      <c r="Z345" s="357">
        <v>10</v>
      </c>
      <c r="AA345" s="358">
        <v>5</v>
      </c>
      <c r="AB345" s="358">
        <v>27</v>
      </c>
      <c r="AC345" s="358">
        <v>16</v>
      </c>
      <c r="AD345" s="359">
        <v>32</v>
      </c>
      <c r="AE345" s="357">
        <v>22</v>
      </c>
      <c r="AF345" s="358">
        <v>9</v>
      </c>
      <c r="AG345" s="358">
        <v>1</v>
      </c>
      <c r="AH345" s="358">
        <v>11</v>
      </c>
      <c r="AI345" s="364"/>
      <c r="AJ345" s="357">
        <v>7</v>
      </c>
      <c r="AK345" s="358">
        <v>24</v>
      </c>
      <c r="AL345" s="358">
        <v>19</v>
      </c>
      <c r="AM345" s="358">
        <v>2</v>
      </c>
      <c r="AN345" s="364"/>
      <c r="AO345" s="357">
        <v>42</v>
      </c>
      <c r="AP345" s="358">
        <v>58</v>
      </c>
      <c r="AQ345" s="358">
        <v>68</v>
      </c>
      <c r="AR345" s="358">
        <v>60</v>
      </c>
      <c r="AS345" s="359">
        <v>51</v>
      </c>
      <c r="AT345" s="357">
        <v>71</v>
      </c>
      <c r="AU345" s="358">
        <v>48</v>
      </c>
      <c r="AV345" s="358">
        <v>59</v>
      </c>
      <c r="AW345" s="358">
        <v>50</v>
      </c>
      <c r="AX345" s="359">
        <v>41</v>
      </c>
      <c r="AY345" s="357">
        <v>65</v>
      </c>
      <c r="AZ345" s="358">
        <v>47</v>
      </c>
      <c r="BA345" s="358">
        <v>39</v>
      </c>
      <c r="BB345" s="358">
        <v>69</v>
      </c>
      <c r="BC345" s="359">
        <v>56</v>
      </c>
      <c r="BD345" s="357">
        <v>37</v>
      </c>
      <c r="BE345" s="358">
        <v>53</v>
      </c>
      <c r="BF345" s="358">
        <v>64</v>
      </c>
      <c r="BG345" s="358">
        <v>55</v>
      </c>
      <c r="BH345" s="359">
        <v>46</v>
      </c>
      <c r="BI345" s="357">
        <v>66</v>
      </c>
      <c r="BJ345" s="358">
        <v>38</v>
      </c>
      <c r="BK345" s="358">
        <v>49</v>
      </c>
      <c r="BL345" s="358">
        <v>40</v>
      </c>
      <c r="BM345" s="359">
        <v>70</v>
      </c>
      <c r="BN345" s="357">
        <v>67</v>
      </c>
      <c r="BO345" s="358">
        <v>63</v>
      </c>
      <c r="BP345" s="358">
        <v>54</v>
      </c>
      <c r="BQ345" s="358">
        <v>45</v>
      </c>
      <c r="BR345" s="359">
        <v>36</v>
      </c>
      <c r="BS345" s="357">
        <v>52</v>
      </c>
      <c r="BT345" s="358">
        <v>43</v>
      </c>
      <c r="BU345" s="358">
        <v>34</v>
      </c>
      <c r="BV345" s="358">
        <v>61</v>
      </c>
      <c r="BW345" s="364"/>
      <c r="BX345" s="357">
        <v>62</v>
      </c>
      <c r="BY345" s="358">
        <v>57</v>
      </c>
      <c r="BZ345" s="358">
        <v>44</v>
      </c>
      <c r="CA345" s="358">
        <v>35</v>
      </c>
      <c r="CB345" s="365"/>
      <c r="GX345" s="27"/>
      <c r="GY345" s="27"/>
      <c r="GZ345" s="27"/>
      <c r="HA345" s="27"/>
      <c r="HB345" s="27"/>
      <c r="HC345" s="27"/>
      <c r="HD345" s="27"/>
      <c r="HE345" s="27"/>
      <c r="HF345" s="27"/>
      <c r="HG345" s="27"/>
      <c r="HH345" s="27"/>
      <c r="HI345" s="27"/>
      <c r="HJ345" s="27"/>
      <c r="HK345" s="27"/>
      <c r="HL345" s="27"/>
      <c r="HM345" s="27"/>
      <c r="HN345" s="27"/>
      <c r="HO345" s="27"/>
      <c r="HP345" s="27"/>
      <c r="HQ345" s="27"/>
      <c r="HR345" s="27"/>
      <c r="HS345" s="27"/>
      <c r="HT345" s="27"/>
      <c r="HU345" s="27"/>
      <c r="HV345" s="27"/>
      <c r="HW345" s="27"/>
      <c r="HX345" s="27"/>
      <c r="HY345" s="27"/>
      <c r="HZ345" s="27"/>
      <c r="IA345" s="27"/>
      <c r="IB345" s="27"/>
      <c r="IC345" s="27"/>
      <c r="ID345" s="27"/>
      <c r="IE345" s="27"/>
      <c r="IF345" s="27"/>
      <c r="IG345" s="27"/>
      <c r="IH345" s="27"/>
      <c r="II345" s="27"/>
      <c r="IJ345" s="27"/>
      <c r="IK345" s="27"/>
      <c r="IL345" s="27"/>
      <c r="IM345" s="27"/>
      <c r="IN345" s="27"/>
      <c r="IO345" s="27"/>
      <c r="IP345" s="27"/>
      <c r="IQ345" s="27"/>
      <c r="IR345" s="27"/>
      <c r="IS345" s="27"/>
      <c r="IT345" s="27"/>
      <c r="IU345" s="27"/>
      <c r="IV345" s="27"/>
    </row>
    <row r="346" spans="1:256" s="363" customFormat="1" x14ac:dyDescent="0.2">
      <c r="A346" s="27"/>
      <c r="B346" s="27"/>
      <c r="C346" s="27"/>
      <c r="D346" s="362"/>
      <c r="E346" s="360"/>
      <c r="GX346" s="27"/>
      <c r="GY346" s="27"/>
      <c r="GZ346" s="27"/>
      <c r="HA346" s="27"/>
      <c r="HB346" s="27"/>
      <c r="HC346" s="27"/>
      <c r="HD346" s="27"/>
      <c r="HE346" s="27"/>
      <c r="HF346" s="27"/>
      <c r="HG346" s="27"/>
      <c r="HH346" s="27"/>
      <c r="HI346" s="27"/>
      <c r="HJ346" s="27"/>
      <c r="HK346" s="27"/>
      <c r="HL346" s="27"/>
      <c r="HM346" s="27"/>
      <c r="HN346" s="27"/>
      <c r="HO346" s="27"/>
      <c r="HP346" s="27"/>
      <c r="HQ346" s="27"/>
      <c r="HR346" s="27"/>
      <c r="HS346" s="27"/>
      <c r="HT346" s="27"/>
      <c r="HU346" s="27"/>
      <c r="HV346" s="27"/>
      <c r="HW346" s="27"/>
      <c r="HX346" s="27"/>
      <c r="HY346" s="27"/>
      <c r="HZ346" s="27"/>
      <c r="IA346" s="27"/>
      <c r="IB346" s="27"/>
      <c r="IC346" s="27"/>
      <c r="ID346" s="27"/>
      <c r="IE346" s="27"/>
      <c r="IF346" s="27"/>
      <c r="IG346" s="27"/>
      <c r="IH346" s="27"/>
      <c r="II346" s="27"/>
      <c r="IJ346" s="27"/>
      <c r="IK346" s="27"/>
      <c r="IL346" s="27"/>
      <c r="IM346" s="27"/>
      <c r="IN346" s="27"/>
      <c r="IO346" s="27"/>
      <c r="IP346" s="27"/>
      <c r="IQ346" s="27"/>
      <c r="IR346" s="27"/>
      <c r="IS346" s="27"/>
      <c r="IT346" s="27"/>
      <c r="IU346" s="27"/>
      <c r="IV346" s="27"/>
    </row>
    <row r="347" spans="1:256" s="363" customFormat="1" x14ac:dyDescent="0.2">
      <c r="A347" s="27"/>
      <c r="B347" s="27"/>
      <c r="C347" s="27"/>
      <c r="D347" s="362">
        <v>72</v>
      </c>
      <c r="E347" s="349" t="s">
        <v>180</v>
      </c>
      <c r="GX347" s="27"/>
      <c r="GY347" s="27"/>
      <c r="GZ347" s="27"/>
      <c r="HA347" s="27"/>
      <c r="HB347" s="27"/>
      <c r="HC347" s="27"/>
      <c r="HD347" s="27"/>
      <c r="HE347" s="27"/>
      <c r="HF347" s="27"/>
      <c r="HG347" s="27"/>
      <c r="HH347" s="27"/>
      <c r="HI347" s="27"/>
      <c r="HJ347" s="27"/>
      <c r="HK347" s="27"/>
      <c r="HL347" s="27"/>
      <c r="HM347" s="27"/>
      <c r="HN347" s="27"/>
      <c r="HO347" s="27"/>
      <c r="HP347" s="27"/>
      <c r="HQ347" s="27"/>
      <c r="HR347" s="27"/>
      <c r="HS347" s="27"/>
      <c r="HT347" s="27"/>
      <c r="HU347" s="27"/>
      <c r="HV347" s="27"/>
      <c r="HW347" s="27"/>
      <c r="HX347" s="27"/>
      <c r="HY347" s="27"/>
      <c r="HZ347" s="27"/>
      <c r="IA347" s="27"/>
      <c r="IB347" s="27"/>
      <c r="IC347" s="27"/>
      <c r="ID347" s="27"/>
      <c r="IE347" s="27"/>
      <c r="IF347" s="27"/>
      <c r="IG347" s="27"/>
      <c r="IH347" s="27"/>
      <c r="II347" s="27"/>
      <c r="IJ347" s="27"/>
      <c r="IK347" s="27"/>
      <c r="IL347" s="27"/>
      <c r="IM347" s="27"/>
      <c r="IN347" s="27"/>
      <c r="IO347" s="27"/>
      <c r="IP347" s="27"/>
      <c r="IQ347" s="27"/>
      <c r="IR347" s="27"/>
      <c r="IS347" s="27"/>
      <c r="IT347" s="27"/>
      <c r="IU347" s="27"/>
      <c r="IV347" s="27"/>
    </row>
    <row r="348" spans="1:256" s="361" customFormat="1" x14ac:dyDescent="0.2">
      <c r="A348" s="27"/>
      <c r="B348" s="27"/>
      <c r="C348" s="27"/>
      <c r="D348" s="362"/>
      <c r="E348" s="350" t="s">
        <v>130</v>
      </c>
      <c r="F348" s="351">
        <v>1</v>
      </c>
      <c r="G348" s="352">
        <v>2</v>
      </c>
      <c r="H348" s="352">
        <v>3</v>
      </c>
      <c r="I348" s="352">
        <v>4</v>
      </c>
      <c r="J348" s="353">
        <v>5</v>
      </c>
      <c r="K348" s="351">
        <v>6</v>
      </c>
      <c r="L348" s="352">
        <v>7</v>
      </c>
      <c r="M348" s="352">
        <v>8</v>
      </c>
      <c r="N348" s="352">
        <v>9</v>
      </c>
      <c r="O348" s="353">
        <v>10</v>
      </c>
      <c r="P348" s="351">
        <v>11</v>
      </c>
      <c r="Q348" s="352">
        <v>12</v>
      </c>
      <c r="R348" s="352">
        <v>13</v>
      </c>
      <c r="S348" s="352">
        <v>14</v>
      </c>
      <c r="T348" s="353">
        <v>15</v>
      </c>
      <c r="U348" s="351">
        <v>16</v>
      </c>
      <c r="V348" s="352">
        <v>17</v>
      </c>
      <c r="W348" s="352">
        <v>18</v>
      </c>
      <c r="X348" s="352">
        <v>19</v>
      </c>
      <c r="Y348" s="353">
        <v>20</v>
      </c>
      <c r="Z348" s="351">
        <v>21</v>
      </c>
      <c r="AA348" s="352">
        <v>22</v>
      </c>
      <c r="AB348" s="352">
        <v>23</v>
      </c>
      <c r="AC348" s="352">
        <v>24</v>
      </c>
      <c r="AD348" s="353">
        <v>25</v>
      </c>
      <c r="AE348" s="351">
        <v>26</v>
      </c>
      <c r="AF348" s="352">
        <v>27</v>
      </c>
      <c r="AG348" s="352">
        <v>28</v>
      </c>
      <c r="AH348" s="352">
        <v>29</v>
      </c>
      <c r="AI348" s="353">
        <v>30</v>
      </c>
      <c r="AJ348" s="351">
        <v>31</v>
      </c>
      <c r="AK348" s="352">
        <v>32</v>
      </c>
      <c r="AL348" s="352">
        <v>33</v>
      </c>
      <c r="AM348" s="352">
        <v>34</v>
      </c>
      <c r="AN348" s="364"/>
      <c r="AO348" s="351">
        <v>35</v>
      </c>
      <c r="AP348" s="352">
        <v>36</v>
      </c>
      <c r="AQ348" s="352">
        <v>37</v>
      </c>
      <c r="AR348" s="352">
        <v>38</v>
      </c>
      <c r="AS348" s="353">
        <v>39</v>
      </c>
      <c r="AT348" s="351">
        <v>40</v>
      </c>
      <c r="AU348" s="352">
        <v>41</v>
      </c>
      <c r="AV348" s="352">
        <v>42</v>
      </c>
      <c r="AW348" s="352">
        <v>43</v>
      </c>
      <c r="AX348" s="353">
        <v>44</v>
      </c>
      <c r="AY348" s="351">
        <v>45</v>
      </c>
      <c r="AZ348" s="352">
        <v>46</v>
      </c>
      <c r="BA348" s="352">
        <v>47</v>
      </c>
      <c r="BB348" s="352">
        <v>48</v>
      </c>
      <c r="BC348" s="353">
        <v>49</v>
      </c>
      <c r="BD348" s="351">
        <v>50</v>
      </c>
      <c r="BE348" s="352">
        <v>51</v>
      </c>
      <c r="BF348" s="352">
        <v>52</v>
      </c>
      <c r="BG348" s="352">
        <v>53</v>
      </c>
      <c r="BH348" s="353">
        <v>54</v>
      </c>
      <c r="BI348" s="351">
        <v>55</v>
      </c>
      <c r="BJ348" s="352">
        <v>56</v>
      </c>
      <c r="BK348" s="352">
        <v>57</v>
      </c>
      <c r="BL348" s="352">
        <v>58</v>
      </c>
      <c r="BM348" s="353">
        <v>59</v>
      </c>
      <c r="BN348" s="351">
        <v>60</v>
      </c>
      <c r="BO348" s="352">
        <v>61</v>
      </c>
      <c r="BP348" s="352">
        <v>62</v>
      </c>
      <c r="BQ348" s="352">
        <v>63</v>
      </c>
      <c r="BR348" s="353">
        <v>64</v>
      </c>
      <c r="BS348" s="351">
        <v>65</v>
      </c>
      <c r="BT348" s="352">
        <v>66</v>
      </c>
      <c r="BU348" s="352">
        <v>67</v>
      </c>
      <c r="BV348" s="352">
        <v>68</v>
      </c>
      <c r="BW348" s="364"/>
      <c r="BX348" s="351">
        <v>69</v>
      </c>
      <c r="BY348" s="352">
        <v>70</v>
      </c>
      <c r="BZ348" s="352">
        <v>71</v>
      </c>
      <c r="CA348" s="352">
        <v>72</v>
      </c>
      <c r="CB348" s="365"/>
      <c r="GX348" s="27"/>
      <c r="GY348" s="27"/>
      <c r="GZ348" s="27"/>
      <c r="HA348" s="27"/>
      <c r="HB348" s="27"/>
      <c r="HC348" s="27"/>
      <c r="HD348" s="27"/>
      <c r="HE348" s="27"/>
      <c r="HF348" s="27"/>
      <c r="HG348" s="27"/>
      <c r="HH348" s="27"/>
      <c r="HI348" s="27"/>
      <c r="HJ348" s="27"/>
      <c r="HK348" s="27"/>
      <c r="HL348" s="27"/>
      <c r="HM348" s="27"/>
      <c r="HN348" s="27"/>
      <c r="HO348" s="27"/>
      <c r="HP348" s="27"/>
      <c r="HQ348" s="27"/>
      <c r="HR348" s="27"/>
      <c r="HS348" s="27"/>
      <c r="HT348" s="27"/>
      <c r="HU348" s="27"/>
      <c r="HV348" s="27"/>
      <c r="HW348" s="27"/>
      <c r="HX348" s="27"/>
      <c r="HY348" s="27"/>
      <c r="HZ348" s="27"/>
      <c r="IA348" s="27"/>
      <c r="IB348" s="27"/>
      <c r="IC348" s="27"/>
      <c r="ID348" s="27"/>
      <c r="IE348" s="27"/>
      <c r="IF348" s="27"/>
      <c r="IG348" s="27"/>
      <c r="IH348" s="27"/>
      <c r="II348" s="27"/>
      <c r="IJ348" s="27"/>
      <c r="IK348" s="27"/>
      <c r="IL348" s="27"/>
      <c r="IM348" s="27"/>
      <c r="IN348" s="27"/>
      <c r="IO348" s="27"/>
      <c r="IP348" s="27"/>
      <c r="IQ348" s="27"/>
      <c r="IR348" s="27"/>
      <c r="IS348" s="27"/>
      <c r="IT348" s="27"/>
      <c r="IU348" s="27"/>
      <c r="IV348" s="27"/>
    </row>
    <row r="349" spans="1:256" s="361" customFormat="1" x14ac:dyDescent="0.2">
      <c r="A349" s="27"/>
      <c r="B349" s="27"/>
      <c r="C349" s="27"/>
      <c r="D349" s="362"/>
      <c r="E349" s="350" t="s">
        <v>157</v>
      </c>
      <c r="F349" s="354">
        <v>20</v>
      </c>
      <c r="G349" s="355">
        <v>1</v>
      </c>
      <c r="H349" s="355">
        <v>32</v>
      </c>
      <c r="I349" s="355">
        <v>28</v>
      </c>
      <c r="J349" s="356">
        <v>24</v>
      </c>
      <c r="K349" s="354">
        <v>25</v>
      </c>
      <c r="L349" s="355">
        <v>6</v>
      </c>
      <c r="M349" s="355">
        <v>2</v>
      </c>
      <c r="N349" s="355">
        <v>33</v>
      </c>
      <c r="O349" s="356">
        <v>29</v>
      </c>
      <c r="P349" s="354">
        <v>30</v>
      </c>
      <c r="Q349" s="355">
        <v>11</v>
      </c>
      <c r="R349" s="355">
        <v>7</v>
      </c>
      <c r="S349" s="355">
        <v>3</v>
      </c>
      <c r="T349" s="356">
        <v>34</v>
      </c>
      <c r="U349" s="354">
        <v>15</v>
      </c>
      <c r="V349" s="355">
        <v>31</v>
      </c>
      <c r="W349" s="355">
        <v>27</v>
      </c>
      <c r="X349" s="355">
        <v>23</v>
      </c>
      <c r="Y349" s="356">
        <v>19</v>
      </c>
      <c r="Z349" s="354">
        <v>5</v>
      </c>
      <c r="AA349" s="355">
        <v>21</v>
      </c>
      <c r="AB349" s="355">
        <v>17</v>
      </c>
      <c r="AC349" s="355">
        <v>13</v>
      </c>
      <c r="AD349" s="356">
        <v>9</v>
      </c>
      <c r="AE349" s="354">
        <v>10</v>
      </c>
      <c r="AF349" s="355">
        <v>26</v>
      </c>
      <c r="AG349" s="355">
        <v>22</v>
      </c>
      <c r="AH349" s="355">
        <v>18</v>
      </c>
      <c r="AI349" s="356">
        <v>14</v>
      </c>
      <c r="AJ349" s="354">
        <v>12</v>
      </c>
      <c r="AK349" s="355">
        <v>16</v>
      </c>
      <c r="AL349" s="355">
        <v>4</v>
      </c>
      <c r="AM349" s="355">
        <v>8</v>
      </c>
      <c r="AN349" s="364"/>
      <c r="AO349" s="354">
        <v>59</v>
      </c>
      <c r="AP349" s="355">
        <v>35</v>
      </c>
      <c r="AQ349" s="355">
        <v>70</v>
      </c>
      <c r="AR349" s="355">
        <v>67</v>
      </c>
      <c r="AS349" s="356">
        <v>63</v>
      </c>
      <c r="AT349" s="354">
        <v>62</v>
      </c>
      <c r="AU349" s="355">
        <v>40</v>
      </c>
      <c r="AV349" s="355">
        <v>36</v>
      </c>
      <c r="AW349" s="355">
        <v>71</v>
      </c>
      <c r="AX349" s="356">
        <v>68</v>
      </c>
      <c r="AY349" s="354">
        <v>54</v>
      </c>
      <c r="AZ349" s="355">
        <v>45</v>
      </c>
      <c r="BA349" s="355">
        <v>41</v>
      </c>
      <c r="BB349" s="355">
        <v>37</v>
      </c>
      <c r="BC349" s="356">
        <v>72</v>
      </c>
      <c r="BD349" s="354">
        <v>44</v>
      </c>
      <c r="BE349" s="355">
        <v>69</v>
      </c>
      <c r="BF349" s="355">
        <v>66</v>
      </c>
      <c r="BG349" s="355">
        <v>64</v>
      </c>
      <c r="BH349" s="356">
        <v>58</v>
      </c>
      <c r="BI349" s="354">
        <v>39</v>
      </c>
      <c r="BJ349" s="355">
        <v>55</v>
      </c>
      <c r="BK349" s="355">
        <v>51</v>
      </c>
      <c r="BL349" s="355">
        <v>47</v>
      </c>
      <c r="BM349" s="356">
        <v>43</v>
      </c>
      <c r="BN349" s="354">
        <v>49</v>
      </c>
      <c r="BO349" s="355">
        <v>65</v>
      </c>
      <c r="BP349" s="355">
        <v>61</v>
      </c>
      <c r="BQ349" s="355">
        <v>57</v>
      </c>
      <c r="BR349" s="356">
        <v>53</v>
      </c>
      <c r="BS349" s="354">
        <v>56</v>
      </c>
      <c r="BT349" s="355">
        <v>60</v>
      </c>
      <c r="BU349" s="355">
        <v>48</v>
      </c>
      <c r="BV349" s="355">
        <v>52</v>
      </c>
      <c r="BW349" s="364"/>
      <c r="BX349" s="354">
        <v>46</v>
      </c>
      <c r="BY349" s="355">
        <v>50</v>
      </c>
      <c r="BZ349" s="355">
        <v>38</v>
      </c>
      <c r="CA349" s="355">
        <v>42</v>
      </c>
      <c r="CB349" s="365"/>
      <c r="GX349" s="27"/>
      <c r="GY349" s="27"/>
      <c r="GZ349" s="27"/>
      <c r="HA349" s="27"/>
      <c r="HB349" s="27"/>
      <c r="HC349" s="27"/>
      <c r="HD349" s="27"/>
      <c r="HE349" s="27"/>
      <c r="HF349" s="27"/>
      <c r="HG349" s="27"/>
      <c r="HH349" s="27"/>
      <c r="HI349" s="27"/>
      <c r="HJ349" s="27"/>
      <c r="HK349" s="27"/>
      <c r="HL349" s="27"/>
      <c r="HM349" s="27"/>
      <c r="HN349" s="27"/>
      <c r="HO349" s="27"/>
      <c r="HP349" s="27"/>
      <c r="HQ349" s="27"/>
      <c r="HR349" s="27"/>
      <c r="HS349" s="27"/>
      <c r="HT349" s="27"/>
      <c r="HU349" s="27"/>
      <c r="HV349" s="27"/>
      <c r="HW349" s="27"/>
      <c r="HX349" s="27"/>
      <c r="HY349" s="27"/>
      <c r="HZ349" s="27"/>
      <c r="IA349" s="27"/>
      <c r="IB349" s="27"/>
      <c r="IC349" s="27"/>
      <c r="ID349" s="27"/>
      <c r="IE349" s="27"/>
      <c r="IF349" s="27"/>
      <c r="IG349" s="27"/>
      <c r="IH349" s="27"/>
      <c r="II349" s="27"/>
      <c r="IJ349" s="27"/>
      <c r="IK349" s="27"/>
      <c r="IL349" s="27"/>
      <c r="IM349" s="27"/>
      <c r="IN349" s="27"/>
      <c r="IO349" s="27"/>
      <c r="IP349" s="27"/>
      <c r="IQ349" s="27"/>
      <c r="IR349" s="27"/>
      <c r="IS349" s="27"/>
      <c r="IT349" s="27"/>
      <c r="IU349" s="27"/>
      <c r="IV349" s="27"/>
    </row>
    <row r="350" spans="1:256" s="361" customFormat="1" x14ac:dyDescent="0.2">
      <c r="A350" s="27"/>
      <c r="B350" s="27"/>
      <c r="C350" s="27"/>
      <c r="D350" s="362"/>
      <c r="E350" s="350" t="s">
        <v>159</v>
      </c>
      <c r="F350" s="357">
        <v>4</v>
      </c>
      <c r="G350" s="358">
        <v>20</v>
      </c>
      <c r="H350" s="358">
        <v>31</v>
      </c>
      <c r="I350" s="358">
        <v>22</v>
      </c>
      <c r="J350" s="359">
        <v>13</v>
      </c>
      <c r="K350" s="357">
        <v>9</v>
      </c>
      <c r="L350" s="358">
        <v>25</v>
      </c>
      <c r="M350" s="358">
        <v>1</v>
      </c>
      <c r="N350" s="358">
        <v>27</v>
      </c>
      <c r="O350" s="359">
        <v>18</v>
      </c>
      <c r="P350" s="357">
        <v>14</v>
      </c>
      <c r="Q350" s="358">
        <v>30</v>
      </c>
      <c r="R350" s="358">
        <v>6</v>
      </c>
      <c r="S350" s="358">
        <v>32</v>
      </c>
      <c r="T350" s="359">
        <v>23</v>
      </c>
      <c r="U350" s="357">
        <v>34</v>
      </c>
      <c r="V350" s="358">
        <v>15</v>
      </c>
      <c r="W350" s="358">
        <v>26</v>
      </c>
      <c r="X350" s="358">
        <v>17</v>
      </c>
      <c r="Y350" s="359">
        <v>8</v>
      </c>
      <c r="Z350" s="357">
        <v>24</v>
      </c>
      <c r="AA350" s="358">
        <v>5</v>
      </c>
      <c r="AB350" s="358">
        <v>16</v>
      </c>
      <c r="AC350" s="358">
        <v>7</v>
      </c>
      <c r="AD350" s="359">
        <v>33</v>
      </c>
      <c r="AE350" s="357">
        <v>29</v>
      </c>
      <c r="AF350" s="358">
        <v>10</v>
      </c>
      <c r="AG350" s="358">
        <v>21</v>
      </c>
      <c r="AH350" s="358">
        <v>12</v>
      </c>
      <c r="AI350" s="359">
        <v>3</v>
      </c>
      <c r="AJ350" s="357">
        <v>19</v>
      </c>
      <c r="AK350" s="358">
        <v>28</v>
      </c>
      <c r="AL350" s="358">
        <v>11</v>
      </c>
      <c r="AM350" s="358">
        <v>2</v>
      </c>
      <c r="AN350" s="364"/>
      <c r="AO350" s="357">
        <v>43</v>
      </c>
      <c r="AP350" s="358">
        <v>59</v>
      </c>
      <c r="AQ350" s="358">
        <v>69</v>
      </c>
      <c r="AR350" s="358">
        <v>61</v>
      </c>
      <c r="AS350" s="359">
        <v>52</v>
      </c>
      <c r="AT350" s="357">
        <v>72</v>
      </c>
      <c r="AU350" s="358">
        <v>49</v>
      </c>
      <c r="AV350" s="358">
        <v>60</v>
      </c>
      <c r="AW350" s="358">
        <v>51</v>
      </c>
      <c r="AX350" s="359">
        <v>42</v>
      </c>
      <c r="AY350" s="357">
        <v>66</v>
      </c>
      <c r="AZ350" s="358">
        <v>48</v>
      </c>
      <c r="BA350" s="358">
        <v>40</v>
      </c>
      <c r="BB350" s="358">
        <v>70</v>
      </c>
      <c r="BC350" s="359">
        <v>57</v>
      </c>
      <c r="BD350" s="357">
        <v>38</v>
      </c>
      <c r="BE350" s="358">
        <v>54</v>
      </c>
      <c r="BF350" s="358">
        <v>65</v>
      </c>
      <c r="BG350" s="358">
        <v>56</v>
      </c>
      <c r="BH350" s="359">
        <v>47</v>
      </c>
      <c r="BI350" s="357">
        <v>67</v>
      </c>
      <c r="BJ350" s="358">
        <v>39</v>
      </c>
      <c r="BK350" s="358">
        <v>50</v>
      </c>
      <c r="BL350" s="358">
        <v>41</v>
      </c>
      <c r="BM350" s="359">
        <v>71</v>
      </c>
      <c r="BN350" s="357">
        <v>68</v>
      </c>
      <c r="BO350" s="358">
        <v>64</v>
      </c>
      <c r="BP350" s="358">
        <v>55</v>
      </c>
      <c r="BQ350" s="358">
        <v>46</v>
      </c>
      <c r="BR350" s="359">
        <v>37</v>
      </c>
      <c r="BS350" s="357">
        <v>53</v>
      </c>
      <c r="BT350" s="358">
        <v>44</v>
      </c>
      <c r="BU350" s="358">
        <v>35</v>
      </c>
      <c r="BV350" s="358">
        <v>62</v>
      </c>
      <c r="BW350" s="364"/>
      <c r="BX350" s="357">
        <v>63</v>
      </c>
      <c r="BY350" s="358">
        <v>58</v>
      </c>
      <c r="BZ350" s="358">
        <v>45</v>
      </c>
      <c r="CA350" s="358">
        <v>36</v>
      </c>
      <c r="CB350" s="365"/>
      <c r="GX350" s="27"/>
      <c r="GY350" s="27"/>
      <c r="GZ350" s="27"/>
      <c r="HA350" s="27"/>
      <c r="HB350" s="27"/>
      <c r="HC350" s="27"/>
      <c r="HD350" s="27"/>
      <c r="HE350" s="27"/>
      <c r="HF350" s="27"/>
      <c r="HG350" s="27"/>
      <c r="HH350" s="27"/>
      <c r="HI350" s="27"/>
      <c r="HJ350" s="27"/>
      <c r="HK350" s="27"/>
      <c r="HL350" s="27"/>
      <c r="HM350" s="27"/>
      <c r="HN350" s="27"/>
      <c r="HO350" s="27"/>
      <c r="HP350" s="27"/>
      <c r="HQ350" s="27"/>
      <c r="HR350" s="27"/>
      <c r="HS350" s="27"/>
      <c r="HT350" s="27"/>
      <c r="HU350" s="27"/>
      <c r="HV350" s="27"/>
      <c r="HW350" s="27"/>
      <c r="HX350" s="27"/>
      <c r="HY350" s="27"/>
      <c r="HZ350" s="27"/>
      <c r="IA350" s="27"/>
      <c r="IB350" s="27"/>
      <c r="IC350" s="27"/>
      <c r="ID350" s="27"/>
      <c r="IE350" s="27"/>
      <c r="IF350" s="27"/>
      <c r="IG350" s="27"/>
      <c r="IH350" s="27"/>
      <c r="II350" s="27"/>
      <c r="IJ350" s="27"/>
      <c r="IK350" s="27"/>
      <c r="IL350" s="27"/>
      <c r="IM350" s="27"/>
      <c r="IN350" s="27"/>
      <c r="IO350" s="27"/>
      <c r="IP350" s="27"/>
      <c r="IQ350" s="27"/>
      <c r="IR350" s="27"/>
      <c r="IS350" s="27"/>
      <c r="IT350" s="27"/>
      <c r="IU350" s="27"/>
      <c r="IV350" s="27"/>
    </row>
    <row r="351" spans="1:256" s="363" customFormat="1" x14ac:dyDescent="0.2">
      <c r="A351" s="27"/>
      <c r="B351" s="27"/>
      <c r="C351" s="27"/>
      <c r="D351" s="362"/>
      <c r="E351" s="360"/>
      <c r="GX351" s="27"/>
      <c r="GY351" s="27"/>
      <c r="GZ351" s="27"/>
      <c r="HA351" s="27"/>
      <c r="HB351" s="27"/>
      <c r="HC351" s="27"/>
      <c r="HD351" s="27"/>
      <c r="HE351" s="27"/>
      <c r="HF351" s="27"/>
      <c r="HG351" s="27"/>
      <c r="HH351" s="27"/>
      <c r="HI351" s="27"/>
      <c r="HJ351" s="27"/>
      <c r="HK351" s="27"/>
      <c r="HL351" s="27"/>
      <c r="HM351" s="27"/>
      <c r="HN351" s="27"/>
      <c r="HO351" s="27"/>
      <c r="HP351" s="27"/>
      <c r="HQ351" s="27"/>
      <c r="HR351" s="27"/>
      <c r="HS351" s="27"/>
      <c r="HT351" s="27"/>
      <c r="HU351" s="27"/>
      <c r="HV351" s="27"/>
      <c r="HW351" s="27"/>
      <c r="HX351" s="27"/>
      <c r="HY351" s="27"/>
      <c r="HZ351" s="27"/>
      <c r="IA351" s="27"/>
      <c r="IB351" s="27"/>
      <c r="IC351" s="27"/>
      <c r="ID351" s="27"/>
      <c r="IE351" s="27"/>
      <c r="IF351" s="27"/>
      <c r="IG351" s="27"/>
      <c r="IH351" s="27"/>
      <c r="II351" s="27"/>
      <c r="IJ351" s="27"/>
      <c r="IK351" s="27"/>
      <c r="IL351" s="27"/>
      <c r="IM351" s="27"/>
      <c r="IN351" s="27"/>
      <c r="IO351" s="27"/>
      <c r="IP351" s="27"/>
      <c r="IQ351" s="27"/>
      <c r="IR351" s="27"/>
      <c r="IS351" s="27"/>
      <c r="IT351" s="27"/>
      <c r="IU351" s="27"/>
      <c r="IV351" s="27"/>
    </row>
    <row r="352" spans="1:256" s="363" customFormat="1" x14ac:dyDescent="0.2">
      <c r="A352" s="27"/>
      <c r="B352" s="27"/>
      <c r="C352" s="27"/>
      <c r="D352" s="362">
        <v>73</v>
      </c>
      <c r="E352" s="349" t="s">
        <v>180</v>
      </c>
      <c r="GX352" s="27"/>
      <c r="GY352" s="27"/>
      <c r="GZ352" s="27"/>
      <c r="HA352" s="27"/>
      <c r="HB352" s="27"/>
      <c r="HC352" s="27"/>
      <c r="HD352" s="27"/>
      <c r="HE352" s="27"/>
      <c r="HF352" s="27"/>
      <c r="HG352" s="27"/>
      <c r="HH352" s="27"/>
      <c r="HI352" s="27"/>
      <c r="HJ352" s="27"/>
      <c r="HK352" s="27"/>
      <c r="HL352" s="27"/>
      <c r="HM352" s="27"/>
      <c r="HN352" s="27"/>
      <c r="HO352" s="27"/>
      <c r="HP352" s="27"/>
      <c r="HQ352" s="27"/>
      <c r="HR352" s="27"/>
      <c r="HS352" s="27"/>
      <c r="HT352" s="27"/>
      <c r="HU352" s="27"/>
      <c r="HV352" s="27"/>
      <c r="HW352" s="27"/>
      <c r="HX352" s="27"/>
      <c r="HY352" s="27"/>
      <c r="HZ352" s="27"/>
      <c r="IA352" s="27"/>
      <c r="IB352" s="27"/>
      <c r="IC352" s="27"/>
      <c r="ID352" s="27"/>
      <c r="IE352" s="27"/>
      <c r="IF352" s="27"/>
      <c r="IG352" s="27"/>
      <c r="IH352" s="27"/>
      <c r="II352" s="27"/>
      <c r="IJ352" s="27"/>
      <c r="IK352" s="27"/>
      <c r="IL352" s="27"/>
      <c r="IM352" s="27"/>
      <c r="IN352" s="27"/>
      <c r="IO352" s="27"/>
      <c r="IP352" s="27"/>
      <c r="IQ352" s="27"/>
      <c r="IR352" s="27"/>
      <c r="IS352" s="27"/>
      <c r="IT352" s="27"/>
      <c r="IU352" s="27"/>
      <c r="IV352" s="27"/>
    </row>
    <row r="353" spans="1:256" s="361" customFormat="1" x14ac:dyDescent="0.2">
      <c r="A353" s="27"/>
      <c r="B353" s="27"/>
      <c r="C353" s="27"/>
      <c r="D353" s="362"/>
      <c r="E353" s="350" t="s">
        <v>130</v>
      </c>
      <c r="F353" s="351">
        <v>1</v>
      </c>
      <c r="G353" s="352">
        <v>2</v>
      </c>
      <c r="H353" s="352">
        <v>3</v>
      </c>
      <c r="I353" s="352">
        <v>4</v>
      </c>
      <c r="J353" s="353">
        <v>5</v>
      </c>
      <c r="K353" s="351">
        <v>6</v>
      </c>
      <c r="L353" s="352">
        <v>7</v>
      </c>
      <c r="M353" s="352">
        <v>8</v>
      </c>
      <c r="N353" s="352">
        <v>9</v>
      </c>
      <c r="O353" s="353">
        <v>10</v>
      </c>
      <c r="P353" s="351">
        <v>11</v>
      </c>
      <c r="Q353" s="352">
        <v>12</v>
      </c>
      <c r="R353" s="352">
        <v>13</v>
      </c>
      <c r="S353" s="352">
        <v>14</v>
      </c>
      <c r="T353" s="353">
        <v>15</v>
      </c>
      <c r="U353" s="351">
        <v>16</v>
      </c>
      <c r="V353" s="352">
        <v>17</v>
      </c>
      <c r="W353" s="352">
        <v>18</v>
      </c>
      <c r="X353" s="352">
        <v>19</v>
      </c>
      <c r="Y353" s="353">
        <v>20</v>
      </c>
      <c r="Z353" s="351">
        <v>21</v>
      </c>
      <c r="AA353" s="352">
        <v>22</v>
      </c>
      <c r="AB353" s="352">
        <v>23</v>
      </c>
      <c r="AC353" s="352">
        <v>24</v>
      </c>
      <c r="AD353" s="353">
        <v>25</v>
      </c>
      <c r="AE353" s="351">
        <v>26</v>
      </c>
      <c r="AF353" s="352">
        <v>27</v>
      </c>
      <c r="AG353" s="352">
        <v>28</v>
      </c>
      <c r="AH353" s="352">
        <v>29</v>
      </c>
      <c r="AI353" s="353">
        <v>30</v>
      </c>
      <c r="AJ353" s="351">
        <v>31</v>
      </c>
      <c r="AK353" s="352">
        <v>32</v>
      </c>
      <c r="AL353" s="352">
        <v>33</v>
      </c>
      <c r="AM353" s="352">
        <v>34</v>
      </c>
      <c r="AN353" s="353">
        <v>35</v>
      </c>
      <c r="AO353" s="351">
        <v>36</v>
      </c>
      <c r="AP353" s="352">
        <v>37</v>
      </c>
      <c r="AQ353" s="352">
        <v>38</v>
      </c>
      <c r="AR353" s="352">
        <v>39</v>
      </c>
      <c r="AS353" s="353">
        <v>40</v>
      </c>
      <c r="AT353" s="351">
        <v>41</v>
      </c>
      <c r="AU353" s="352">
        <v>42</v>
      </c>
      <c r="AV353" s="352">
        <v>43</v>
      </c>
      <c r="AW353" s="352">
        <v>44</v>
      </c>
      <c r="AX353" s="353">
        <v>45</v>
      </c>
      <c r="AY353" s="351">
        <v>46</v>
      </c>
      <c r="AZ353" s="352">
        <v>47</v>
      </c>
      <c r="BA353" s="352">
        <v>48</v>
      </c>
      <c r="BB353" s="352">
        <v>49</v>
      </c>
      <c r="BC353" s="353">
        <v>50</v>
      </c>
      <c r="BD353" s="351">
        <v>51</v>
      </c>
      <c r="BE353" s="352">
        <v>52</v>
      </c>
      <c r="BF353" s="352">
        <v>53</v>
      </c>
      <c r="BG353" s="352">
        <v>54</v>
      </c>
      <c r="BH353" s="353">
        <v>55</v>
      </c>
      <c r="BI353" s="351">
        <v>56</v>
      </c>
      <c r="BJ353" s="352">
        <v>57</v>
      </c>
      <c r="BK353" s="352">
        <v>58</v>
      </c>
      <c r="BL353" s="352">
        <v>59</v>
      </c>
      <c r="BM353" s="353">
        <v>60</v>
      </c>
      <c r="BN353" s="351">
        <v>61</v>
      </c>
      <c r="BO353" s="352">
        <v>62</v>
      </c>
      <c r="BP353" s="352">
        <v>63</v>
      </c>
      <c r="BQ353" s="352">
        <v>64</v>
      </c>
      <c r="BR353" s="353">
        <v>65</v>
      </c>
      <c r="BS353" s="351">
        <v>66</v>
      </c>
      <c r="BT353" s="352">
        <v>67</v>
      </c>
      <c r="BU353" s="352">
        <v>68</v>
      </c>
      <c r="BV353" s="352">
        <v>69</v>
      </c>
      <c r="BW353" s="364"/>
      <c r="BX353" s="351">
        <v>70</v>
      </c>
      <c r="BY353" s="352">
        <v>71</v>
      </c>
      <c r="BZ353" s="352">
        <v>72</v>
      </c>
      <c r="CA353" s="352">
        <v>73</v>
      </c>
      <c r="CB353" s="365"/>
      <c r="GX353" s="27"/>
      <c r="GY353" s="27"/>
      <c r="GZ353" s="27"/>
      <c r="HA353" s="27"/>
      <c r="HB353" s="27"/>
      <c r="HC353" s="27"/>
      <c r="HD353" s="27"/>
      <c r="HE353" s="27"/>
      <c r="HF353" s="27"/>
      <c r="HG353" s="27"/>
      <c r="HH353" s="27"/>
      <c r="HI353" s="27"/>
      <c r="HJ353" s="27"/>
      <c r="HK353" s="27"/>
      <c r="HL353" s="27"/>
      <c r="HM353" s="27"/>
      <c r="HN353" s="27"/>
      <c r="HO353" s="27"/>
      <c r="HP353" s="27"/>
      <c r="HQ353" s="27"/>
      <c r="HR353" s="27"/>
      <c r="HS353" s="27"/>
      <c r="HT353" s="27"/>
      <c r="HU353" s="27"/>
      <c r="HV353" s="27"/>
      <c r="HW353" s="27"/>
      <c r="HX353" s="27"/>
      <c r="HY353" s="27"/>
      <c r="HZ353" s="27"/>
      <c r="IA353" s="27"/>
      <c r="IB353" s="27"/>
      <c r="IC353" s="27"/>
      <c r="ID353" s="27"/>
      <c r="IE353" s="27"/>
      <c r="IF353" s="27"/>
      <c r="IG353" s="27"/>
      <c r="IH353" s="27"/>
      <c r="II353" s="27"/>
      <c r="IJ353" s="27"/>
      <c r="IK353" s="27"/>
      <c r="IL353" s="27"/>
      <c r="IM353" s="27"/>
      <c r="IN353" s="27"/>
      <c r="IO353" s="27"/>
      <c r="IP353" s="27"/>
      <c r="IQ353" s="27"/>
      <c r="IR353" s="27"/>
      <c r="IS353" s="27"/>
      <c r="IT353" s="27"/>
      <c r="IU353" s="27"/>
      <c r="IV353" s="27"/>
    </row>
    <row r="354" spans="1:256" s="361" customFormat="1" x14ac:dyDescent="0.2">
      <c r="A354" s="27"/>
      <c r="B354" s="27"/>
      <c r="C354" s="27"/>
      <c r="D354" s="362"/>
      <c r="E354" s="350" t="s">
        <v>157</v>
      </c>
      <c r="F354" s="354">
        <v>20</v>
      </c>
      <c r="G354" s="355">
        <v>1</v>
      </c>
      <c r="H354" s="355">
        <v>32</v>
      </c>
      <c r="I354" s="355">
        <v>28</v>
      </c>
      <c r="J354" s="356">
        <v>24</v>
      </c>
      <c r="K354" s="354">
        <v>25</v>
      </c>
      <c r="L354" s="355">
        <v>6</v>
      </c>
      <c r="M354" s="355">
        <v>2</v>
      </c>
      <c r="N354" s="355">
        <v>33</v>
      </c>
      <c r="O354" s="356">
        <v>29</v>
      </c>
      <c r="P354" s="354">
        <v>30</v>
      </c>
      <c r="Q354" s="355">
        <v>11</v>
      </c>
      <c r="R354" s="355">
        <v>7</v>
      </c>
      <c r="S354" s="355">
        <v>3</v>
      </c>
      <c r="T354" s="356">
        <v>34</v>
      </c>
      <c r="U354" s="354">
        <v>35</v>
      </c>
      <c r="V354" s="355">
        <v>16</v>
      </c>
      <c r="W354" s="355">
        <v>12</v>
      </c>
      <c r="X354" s="355">
        <v>8</v>
      </c>
      <c r="Y354" s="356">
        <v>4</v>
      </c>
      <c r="Z354" s="354">
        <v>5</v>
      </c>
      <c r="AA354" s="355">
        <v>21</v>
      </c>
      <c r="AB354" s="355">
        <v>17</v>
      </c>
      <c r="AC354" s="355">
        <v>13</v>
      </c>
      <c r="AD354" s="356">
        <v>9</v>
      </c>
      <c r="AE354" s="354">
        <v>10</v>
      </c>
      <c r="AF354" s="355">
        <v>26</v>
      </c>
      <c r="AG354" s="355">
        <v>22</v>
      </c>
      <c r="AH354" s="355">
        <v>18</v>
      </c>
      <c r="AI354" s="356">
        <v>14</v>
      </c>
      <c r="AJ354" s="354">
        <v>15</v>
      </c>
      <c r="AK354" s="355">
        <v>31</v>
      </c>
      <c r="AL354" s="355">
        <v>27</v>
      </c>
      <c r="AM354" s="355">
        <v>23</v>
      </c>
      <c r="AN354" s="356">
        <v>19</v>
      </c>
      <c r="AO354" s="354">
        <v>60</v>
      </c>
      <c r="AP354" s="355">
        <v>36</v>
      </c>
      <c r="AQ354" s="355">
        <v>71</v>
      </c>
      <c r="AR354" s="355">
        <v>68</v>
      </c>
      <c r="AS354" s="356">
        <v>64</v>
      </c>
      <c r="AT354" s="354">
        <v>63</v>
      </c>
      <c r="AU354" s="355">
        <v>41</v>
      </c>
      <c r="AV354" s="355">
        <v>37</v>
      </c>
      <c r="AW354" s="355">
        <v>72</v>
      </c>
      <c r="AX354" s="356">
        <v>69</v>
      </c>
      <c r="AY354" s="354">
        <v>55</v>
      </c>
      <c r="AZ354" s="355">
        <v>46</v>
      </c>
      <c r="BA354" s="355">
        <v>42</v>
      </c>
      <c r="BB354" s="355">
        <v>38</v>
      </c>
      <c r="BC354" s="356">
        <v>73</v>
      </c>
      <c r="BD354" s="354">
        <v>45</v>
      </c>
      <c r="BE354" s="355">
        <v>70</v>
      </c>
      <c r="BF354" s="355">
        <v>67</v>
      </c>
      <c r="BG354" s="355">
        <v>65</v>
      </c>
      <c r="BH354" s="356">
        <v>59</v>
      </c>
      <c r="BI354" s="354">
        <v>40</v>
      </c>
      <c r="BJ354" s="355">
        <v>56</v>
      </c>
      <c r="BK354" s="355">
        <v>52</v>
      </c>
      <c r="BL354" s="355">
        <v>48</v>
      </c>
      <c r="BM354" s="356">
        <v>44</v>
      </c>
      <c r="BN354" s="354">
        <v>50</v>
      </c>
      <c r="BO354" s="355">
        <v>66</v>
      </c>
      <c r="BP354" s="355">
        <v>62</v>
      </c>
      <c r="BQ354" s="355">
        <v>58</v>
      </c>
      <c r="BR354" s="356">
        <v>54</v>
      </c>
      <c r="BS354" s="354">
        <v>57</v>
      </c>
      <c r="BT354" s="355">
        <v>61</v>
      </c>
      <c r="BU354" s="355">
        <v>49</v>
      </c>
      <c r="BV354" s="355">
        <v>53</v>
      </c>
      <c r="BW354" s="364"/>
      <c r="BX354" s="354">
        <v>47</v>
      </c>
      <c r="BY354" s="355">
        <v>51</v>
      </c>
      <c r="BZ354" s="355">
        <v>39</v>
      </c>
      <c r="CA354" s="355">
        <v>43</v>
      </c>
      <c r="CB354" s="365"/>
      <c r="GX354" s="27"/>
      <c r="GY354" s="27"/>
      <c r="GZ354" s="27"/>
      <c r="HA354" s="27"/>
      <c r="HB354" s="27"/>
      <c r="HC354" s="27"/>
      <c r="HD354" s="27"/>
      <c r="HE354" s="27"/>
      <c r="HF354" s="27"/>
      <c r="HG354" s="27"/>
      <c r="HH354" s="27"/>
      <c r="HI354" s="27"/>
      <c r="HJ354" s="27"/>
      <c r="HK354" s="27"/>
      <c r="HL354" s="27"/>
      <c r="HM354" s="27"/>
      <c r="HN354" s="27"/>
      <c r="HO354" s="27"/>
      <c r="HP354" s="27"/>
      <c r="HQ354" s="27"/>
      <c r="HR354" s="27"/>
      <c r="HS354" s="27"/>
      <c r="HT354" s="27"/>
      <c r="HU354" s="27"/>
      <c r="HV354" s="27"/>
      <c r="HW354" s="27"/>
      <c r="HX354" s="27"/>
      <c r="HY354" s="27"/>
      <c r="HZ354" s="27"/>
      <c r="IA354" s="27"/>
      <c r="IB354" s="27"/>
      <c r="IC354" s="27"/>
      <c r="ID354" s="27"/>
      <c r="IE354" s="27"/>
      <c r="IF354" s="27"/>
      <c r="IG354" s="27"/>
      <c r="IH354" s="27"/>
      <c r="II354" s="27"/>
      <c r="IJ354" s="27"/>
      <c r="IK354" s="27"/>
      <c r="IL354" s="27"/>
      <c r="IM354" s="27"/>
      <c r="IN354" s="27"/>
      <c r="IO354" s="27"/>
      <c r="IP354" s="27"/>
      <c r="IQ354" s="27"/>
      <c r="IR354" s="27"/>
      <c r="IS354" s="27"/>
      <c r="IT354" s="27"/>
      <c r="IU354" s="27"/>
      <c r="IV354" s="27"/>
    </row>
    <row r="355" spans="1:256" s="361" customFormat="1" x14ac:dyDescent="0.2">
      <c r="A355" s="27"/>
      <c r="B355" s="27"/>
      <c r="C355" s="27"/>
      <c r="D355" s="362"/>
      <c r="E355" s="350" t="s">
        <v>159</v>
      </c>
      <c r="F355" s="357">
        <v>4</v>
      </c>
      <c r="G355" s="358">
        <v>20</v>
      </c>
      <c r="H355" s="358">
        <v>31</v>
      </c>
      <c r="I355" s="358">
        <v>22</v>
      </c>
      <c r="J355" s="359">
        <v>13</v>
      </c>
      <c r="K355" s="357">
        <v>9</v>
      </c>
      <c r="L355" s="358">
        <v>25</v>
      </c>
      <c r="M355" s="358">
        <v>1</v>
      </c>
      <c r="N355" s="358">
        <v>27</v>
      </c>
      <c r="O355" s="359">
        <v>18</v>
      </c>
      <c r="P355" s="357">
        <v>14</v>
      </c>
      <c r="Q355" s="358">
        <v>30</v>
      </c>
      <c r="R355" s="358">
        <v>6</v>
      </c>
      <c r="S355" s="358">
        <v>32</v>
      </c>
      <c r="T355" s="359">
        <v>23</v>
      </c>
      <c r="U355" s="357">
        <v>19</v>
      </c>
      <c r="V355" s="358">
        <v>35</v>
      </c>
      <c r="W355" s="358">
        <v>11</v>
      </c>
      <c r="X355" s="358">
        <v>2</v>
      </c>
      <c r="Y355" s="359">
        <v>28</v>
      </c>
      <c r="Z355" s="357">
        <v>24</v>
      </c>
      <c r="AA355" s="358">
        <v>5</v>
      </c>
      <c r="AB355" s="358">
        <v>16</v>
      </c>
      <c r="AC355" s="358">
        <v>7</v>
      </c>
      <c r="AD355" s="359">
        <v>33</v>
      </c>
      <c r="AE355" s="357">
        <v>29</v>
      </c>
      <c r="AF355" s="358">
        <v>10</v>
      </c>
      <c r="AG355" s="358">
        <v>21</v>
      </c>
      <c r="AH355" s="358">
        <v>12</v>
      </c>
      <c r="AI355" s="359">
        <v>3</v>
      </c>
      <c r="AJ355" s="357">
        <v>34</v>
      </c>
      <c r="AK355" s="358">
        <v>15</v>
      </c>
      <c r="AL355" s="358">
        <v>26</v>
      </c>
      <c r="AM355" s="358">
        <v>17</v>
      </c>
      <c r="AN355" s="359">
        <v>8</v>
      </c>
      <c r="AO355" s="357">
        <v>44</v>
      </c>
      <c r="AP355" s="358">
        <v>60</v>
      </c>
      <c r="AQ355" s="358">
        <v>70</v>
      </c>
      <c r="AR355" s="358">
        <v>62</v>
      </c>
      <c r="AS355" s="359">
        <v>53</v>
      </c>
      <c r="AT355" s="357">
        <v>73</v>
      </c>
      <c r="AU355" s="358">
        <v>50</v>
      </c>
      <c r="AV355" s="358">
        <v>61</v>
      </c>
      <c r="AW355" s="358">
        <v>52</v>
      </c>
      <c r="AX355" s="359">
        <v>43</v>
      </c>
      <c r="AY355" s="357">
        <v>67</v>
      </c>
      <c r="AZ355" s="358">
        <v>49</v>
      </c>
      <c r="BA355" s="358">
        <v>41</v>
      </c>
      <c r="BB355" s="358">
        <v>71</v>
      </c>
      <c r="BC355" s="359">
        <v>58</v>
      </c>
      <c r="BD355" s="357">
        <v>39</v>
      </c>
      <c r="BE355" s="358">
        <v>55</v>
      </c>
      <c r="BF355" s="358">
        <v>66</v>
      </c>
      <c r="BG355" s="358">
        <v>57</v>
      </c>
      <c r="BH355" s="359">
        <v>48</v>
      </c>
      <c r="BI355" s="357">
        <v>68</v>
      </c>
      <c r="BJ355" s="358">
        <v>40</v>
      </c>
      <c r="BK355" s="358">
        <v>51</v>
      </c>
      <c r="BL355" s="358">
        <v>42</v>
      </c>
      <c r="BM355" s="359">
        <v>72</v>
      </c>
      <c r="BN355" s="357">
        <v>69</v>
      </c>
      <c r="BO355" s="358">
        <v>65</v>
      </c>
      <c r="BP355" s="358">
        <v>56</v>
      </c>
      <c r="BQ355" s="358">
        <v>47</v>
      </c>
      <c r="BR355" s="359">
        <v>38</v>
      </c>
      <c r="BS355" s="357">
        <v>54</v>
      </c>
      <c r="BT355" s="358">
        <v>45</v>
      </c>
      <c r="BU355" s="358">
        <v>36</v>
      </c>
      <c r="BV355" s="358">
        <v>63</v>
      </c>
      <c r="BW355" s="364"/>
      <c r="BX355" s="357">
        <v>64</v>
      </c>
      <c r="BY355" s="358">
        <v>59</v>
      </c>
      <c r="BZ355" s="358">
        <v>46</v>
      </c>
      <c r="CA355" s="358">
        <v>37</v>
      </c>
      <c r="CB355" s="365"/>
      <c r="GX355" s="27"/>
      <c r="GY355" s="27"/>
      <c r="GZ355" s="27"/>
      <c r="HA355" s="27"/>
      <c r="HB355" s="27"/>
      <c r="HC355" s="27"/>
      <c r="HD355" s="27"/>
      <c r="HE355" s="27"/>
      <c r="HF355" s="27"/>
      <c r="HG355" s="27"/>
      <c r="HH355" s="27"/>
      <c r="HI355" s="27"/>
      <c r="HJ355" s="27"/>
      <c r="HK355" s="27"/>
      <c r="HL355" s="27"/>
      <c r="HM355" s="27"/>
      <c r="HN355" s="27"/>
      <c r="HO355" s="27"/>
      <c r="HP355" s="27"/>
      <c r="HQ355" s="27"/>
      <c r="HR355" s="27"/>
      <c r="HS355" s="27"/>
      <c r="HT355" s="27"/>
      <c r="HU355" s="27"/>
      <c r="HV355" s="27"/>
      <c r="HW355" s="27"/>
      <c r="HX355" s="27"/>
      <c r="HY355" s="27"/>
      <c r="HZ355" s="27"/>
      <c r="IA355" s="27"/>
      <c r="IB355" s="27"/>
      <c r="IC355" s="27"/>
      <c r="ID355" s="27"/>
      <c r="IE355" s="27"/>
      <c r="IF355" s="27"/>
      <c r="IG355" s="27"/>
      <c r="IH355" s="27"/>
      <c r="II355" s="27"/>
      <c r="IJ355" s="27"/>
      <c r="IK355" s="27"/>
      <c r="IL355" s="27"/>
      <c r="IM355" s="27"/>
      <c r="IN355" s="27"/>
      <c r="IO355" s="27"/>
      <c r="IP355" s="27"/>
      <c r="IQ355" s="27"/>
      <c r="IR355" s="27"/>
      <c r="IS355" s="27"/>
      <c r="IT355" s="27"/>
      <c r="IU355" s="27"/>
      <c r="IV355" s="27"/>
    </row>
    <row r="356" spans="1:256" s="363" customFormat="1" x14ac:dyDescent="0.2">
      <c r="A356" s="27"/>
      <c r="B356" s="27"/>
      <c r="C356" s="27"/>
      <c r="D356" s="362"/>
      <c r="E356" s="360"/>
      <c r="GX356" s="27"/>
      <c r="GY356" s="27"/>
      <c r="GZ356" s="27"/>
      <c r="HA356" s="27"/>
      <c r="HB356" s="27"/>
      <c r="HC356" s="27"/>
      <c r="HD356" s="27"/>
      <c r="HE356" s="27"/>
      <c r="HF356" s="27"/>
      <c r="HG356" s="27"/>
      <c r="HH356" s="27"/>
      <c r="HI356" s="27"/>
      <c r="HJ356" s="27"/>
      <c r="HK356" s="27"/>
      <c r="HL356" s="27"/>
      <c r="HM356" s="27"/>
      <c r="HN356" s="27"/>
      <c r="HO356" s="27"/>
      <c r="HP356" s="27"/>
      <c r="HQ356" s="27"/>
      <c r="HR356" s="27"/>
      <c r="HS356" s="27"/>
      <c r="HT356" s="27"/>
      <c r="HU356" s="27"/>
      <c r="HV356" s="27"/>
      <c r="HW356" s="27"/>
      <c r="HX356" s="27"/>
      <c r="HY356" s="27"/>
      <c r="HZ356" s="27"/>
      <c r="IA356" s="27"/>
      <c r="IB356" s="27"/>
      <c r="IC356" s="27"/>
      <c r="ID356" s="27"/>
      <c r="IE356" s="27"/>
      <c r="IF356" s="27"/>
      <c r="IG356" s="27"/>
      <c r="IH356" s="27"/>
      <c r="II356" s="27"/>
      <c r="IJ356" s="27"/>
      <c r="IK356" s="27"/>
      <c r="IL356" s="27"/>
      <c r="IM356" s="27"/>
      <c r="IN356" s="27"/>
      <c r="IO356" s="27"/>
      <c r="IP356" s="27"/>
      <c r="IQ356" s="27"/>
      <c r="IR356" s="27"/>
      <c r="IS356" s="27"/>
      <c r="IT356" s="27"/>
      <c r="IU356" s="27"/>
      <c r="IV356" s="27"/>
    </row>
    <row r="357" spans="1:256" s="363" customFormat="1" x14ac:dyDescent="0.2">
      <c r="A357" s="27"/>
      <c r="B357" s="27"/>
      <c r="C357" s="27"/>
      <c r="D357" s="362">
        <v>74</v>
      </c>
      <c r="E357" s="349" t="s">
        <v>180</v>
      </c>
      <c r="GX357" s="27"/>
      <c r="GY357" s="27"/>
      <c r="GZ357" s="27"/>
      <c r="HA357" s="27"/>
      <c r="HB357" s="27"/>
      <c r="HC357" s="27"/>
      <c r="HD357" s="27"/>
      <c r="HE357" s="27"/>
      <c r="HF357" s="27"/>
      <c r="HG357" s="27"/>
      <c r="HH357" s="27"/>
      <c r="HI357" s="27"/>
      <c r="HJ357" s="27"/>
      <c r="HK357" s="27"/>
      <c r="HL357" s="27"/>
      <c r="HM357" s="27"/>
      <c r="HN357" s="27"/>
      <c r="HO357" s="27"/>
      <c r="HP357" s="27"/>
      <c r="HQ357" s="27"/>
      <c r="HR357" s="27"/>
      <c r="HS357" s="27"/>
      <c r="HT357" s="27"/>
      <c r="HU357" s="27"/>
      <c r="HV357" s="27"/>
      <c r="HW357" s="27"/>
      <c r="HX357" s="27"/>
      <c r="HY357" s="27"/>
      <c r="HZ357" s="27"/>
      <c r="IA357" s="27"/>
      <c r="IB357" s="27"/>
      <c r="IC357" s="27"/>
      <c r="ID357" s="27"/>
      <c r="IE357" s="27"/>
      <c r="IF357" s="27"/>
      <c r="IG357" s="27"/>
      <c r="IH357" s="27"/>
      <c r="II357" s="27"/>
      <c r="IJ357" s="27"/>
      <c r="IK357" s="27"/>
      <c r="IL357" s="27"/>
      <c r="IM357" s="27"/>
      <c r="IN357" s="27"/>
      <c r="IO357" s="27"/>
      <c r="IP357" s="27"/>
      <c r="IQ357" s="27"/>
      <c r="IR357" s="27"/>
      <c r="IS357" s="27"/>
      <c r="IT357" s="27"/>
      <c r="IU357" s="27"/>
      <c r="IV357" s="27"/>
    </row>
    <row r="358" spans="1:256" s="361" customFormat="1" x14ac:dyDescent="0.2">
      <c r="A358" s="27"/>
      <c r="B358" s="27"/>
      <c r="C358" s="27"/>
      <c r="D358" s="362"/>
      <c r="E358" s="350" t="s">
        <v>130</v>
      </c>
      <c r="F358" s="351">
        <v>1</v>
      </c>
      <c r="G358" s="352">
        <v>2</v>
      </c>
      <c r="H358" s="352">
        <v>3</v>
      </c>
      <c r="I358" s="352">
        <v>4</v>
      </c>
      <c r="J358" s="353">
        <v>5</v>
      </c>
      <c r="K358" s="351">
        <v>6</v>
      </c>
      <c r="L358" s="352">
        <v>7</v>
      </c>
      <c r="M358" s="352">
        <v>8</v>
      </c>
      <c r="N358" s="352">
        <v>9</v>
      </c>
      <c r="O358" s="353">
        <v>10</v>
      </c>
      <c r="P358" s="351">
        <v>11</v>
      </c>
      <c r="Q358" s="352">
        <v>12</v>
      </c>
      <c r="R358" s="352">
        <v>13</v>
      </c>
      <c r="S358" s="352">
        <v>14</v>
      </c>
      <c r="T358" s="353">
        <v>15</v>
      </c>
      <c r="U358" s="351">
        <v>16</v>
      </c>
      <c r="V358" s="352">
        <v>17</v>
      </c>
      <c r="W358" s="352">
        <v>18</v>
      </c>
      <c r="X358" s="352">
        <v>19</v>
      </c>
      <c r="Y358" s="353">
        <v>20</v>
      </c>
      <c r="Z358" s="351">
        <v>21</v>
      </c>
      <c r="AA358" s="352">
        <v>22</v>
      </c>
      <c r="AB358" s="352">
        <v>23</v>
      </c>
      <c r="AC358" s="352">
        <v>24</v>
      </c>
      <c r="AD358" s="353">
        <v>25</v>
      </c>
      <c r="AE358" s="351">
        <v>26</v>
      </c>
      <c r="AF358" s="352">
        <v>27</v>
      </c>
      <c r="AG358" s="352">
        <v>28</v>
      </c>
      <c r="AH358" s="352">
        <v>29</v>
      </c>
      <c r="AI358" s="353">
        <v>30</v>
      </c>
      <c r="AJ358" s="351">
        <v>31</v>
      </c>
      <c r="AK358" s="352">
        <v>32</v>
      </c>
      <c r="AL358" s="352">
        <v>33</v>
      </c>
      <c r="AM358" s="352">
        <v>34</v>
      </c>
      <c r="AN358" s="353">
        <v>35</v>
      </c>
      <c r="AO358" s="351">
        <v>36</v>
      </c>
      <c r="AP358" s="352">
        <v>37</v>
      </c>
      <c r="AQ358" s="352">
        <v>38</v>
      </c>
      <c r="AR358" s="352">
        <v>39</v>
      </c>
      <c r="AS358" s="353">
        <v>40</v>
      </c>
      <c r="AT358" s="351">
        <v>41</v>
      </c>
      <c r="AU358" s="352">
        <v>42</v>
      </c>
      <c r="AV358" s="352">
        <v>43</v>
      </c>
      <c r="AW358" s="352">
        <v>44</v>
      </c>
      <c r="AX358" s="353">
        <v>45</v>
      </c>
      <c r="AY358" s="351">
        <v>46</v>
      </c>
      <c r="AZ358" s="352">
        <v>47</v>
      </c>
      <c r="BA358" s="352">
        <v>48</v>
      </c>
      <c r="BB358" s="352">
        <v>49</v>
      </c>
      <c r="BC358" s="353">
        <v>50</v>
      </c>
      <c r="BD358" s="351">
        <v>51</v>
      </c>
      <c r="BE358" s="352">
        <v>52</v>
      </c>
      <c r="BF358" s="352">
        <v>53</v>
      </c>
      <c r="BG358" s="352">
        <v>54</v>
      </c>
      <c r="BH358" s="353">
        <v>55</v>
      </c>
      <c r="BI358" s="351">
        <v>56</v>
      </c>
      <c r="BJ358" s="352">
        <v>57</v>
      </c>
      <c r="BK358" s="352">
        <v>58</v>
      </c>
      <c r="BL358" s="352">
        <v>59</v>
      </c>
      <c r="BM358" s="353">
        <v>60</v>
      </c>
      <c r="BN358" s="351">
        <v>61</v>
      </c>
      <c r="BO358" s="352">
        <v>62</v>
      </c>
      <c r="BP358" s="352">
        <v>63</v>
      </c>
      <c r="BQ358" s="352">
        <v>64</v>
      </c>
      <c r="BR358" s="353">
        <v>65</v>
      </c>
      <c r="BS358" s="351">
        <v>66</v>
      </c>
      <c r="BT358" s="352">
        <v>67</v>
      </c>
      <c r="BU358" s="352">
        <v>68</v>
      </c>
      <c r="BV358" s="352">
        <v>69</v>
      </c>
      <c r="BW358" s="353">
        <v>70</v>
      </c>
      <c r="BX358" s="351">
        <v>71</v>
      </c>
      <c r="BY358" s="352">
        <v>72</v>
      </c>
      <c r="BZ358" s="352">
        <v>73</v>
      </c>
      <c r="CA358" s="352">
        <v>74</v>
      </c>
      <c r="CB358" s="365"/>
      <c r="GX358" s="27"/>
      <c r="GY358" s="27"/>
      <c r="GZ358" s="27"/>
      <c r="HA358" s="27"/>
      <c r="HB358" s="27"/>
      <c r="HC358" s="27"/>
      <c r="HD358" s="27"/>
      <c r="HE358" s="27"/>
      <c r="HF358" s="27"/>
      <c r="HG358" s="27"/>
      <c r="HH358" s="27"/>
      <c r="HI358" s="27"/>
      <c r="HJ358" s="27"/>
      <c r="HK358" s="27"/>
      <c r="HL358" s="27"/>
      <c r="HM358" s="27"/>
      <c r="HN358" s="27"/>
      <c r="HO358" s="27"/>
      <c r="HP358" s="27"/>
      <c r="HQ358" s="27"/>
      <c r="HR358" s="27"/>
      <c r="HS358" s="27"/>
      <c r="HT358" s="27"/>
      <c r="HU358" s="27"/>
      <c r="HV358" s="27"/>
      <c r="HW358" s="27"/>
      <c r="HX358" s="27"/>
      <c r="HY358" s="27"/>
      <c r="HZ358" s="27"/>
      <c r="IA358" s="27"/>
      <c r="IB358" s="27"/>
      <c r="IC358" s="27"/>
      <c r="ID358" s="27"/>
      <c r="IE358" s="27"/>
      <c r="IF358" s="27"/>
      <c r="IG358" s="27"/>
      <c r="IH358" s="27"/>
      <c r="II358" s="27"/>
      <c r="IJ358" s="27"/>
      <c r="IK358" s="27"/>
      <c r="IL358" s="27"/>
      <c r="IM358" s="27"/>
      <c r="IN358" s="27"/>
      <c r="IO358" s="27"/>
      <c r="IP358" s="27"/>
      <c r="IQ358" s="27"/>
      <c r="IR358" s="27"/>
      <c r="IS358" s="27"/>
      <c r="IT358" s="27"/>
      <c r="IU358" s="27"/>
      <c r="IV358" s="27"/>
    </row>
    <row r="359" spans="1:256" s="361" customFormat="1" x14ac:dyDescent="0.2">
      <c r="A359" s="27"/>
      <c r="B359" s="27"/>
      <c r="C359" s="27"/>
      <c r="D359" s="362"/>
      <c r="E359" s="350" t="s">
        <v>157</v>
      </c>
      <c r="F359" s="354">
        <v>20</v>
      </c>
      <c r="G359" s="355">
        <v>1</v>
      </c>
      <c r="H359" s="355">
        <v>32</v>
      </c>
      <c r="I359" s="355">
        <v>28</v>
      </c>
      <c r="J359" s="356">
        <v>24</v>
      </c>
      <c r="K359" s="354">
        <v>25</v>
      </c>
      <c r="L359" s="355">
        <v>6</v>
      </c>
      <c r="M359" s="355">
        <v>2</v>
      </c>
      <c r="N359" s="355">
        <v>33</v>
      </c>
      <c r="O359" s="356">
        <v>29</v>
      </c>
      <c r="P359" s="354">
        <v>30</v>
      </c>
      <c r="Q359" s="355">
        <v>11</v>
      </c>
      <c r="R359" s="355">
        <v>7</v>
      </c>
      <c r="S359" s="355">
        <v>3</v>
      </c>
      <c r="T359" s="356">
        <v>34</v>
      </c>
      <c r="U359" s="354">
        <v>35</v>
      </c>
      <c r="V359" s="355">
        <v>16</v>
      </c>
      <c r="W359" s="355">
        <v>12</v>
      </c>
      <c r="X359" s="355">
        <v>8</v>
      </c>
      <c r="Y359" s="356">
        <v>4</v>
      </c>
      <c r="Z359" s="354">
        <v>5</v>
      </c>
      <c r="AA359" s="355">
        <v>21</v>
      </c>
      <c r="AB359" s="355">
        <v>17</v>
      </c>
      <c r="AC359" s="355">
        <v>13</v>
      </c>
      <c r="AD359" s="356">
        <v>9</v>
      </c>
      <c r="AE359" s="354">
        <v>10</v>
      </c>
      <c r="AF359" s="355">
        <v>26</v>
      </c>
      <c r="AG359" s="355">
        <v>22</v>
      </c>
      <c r="AH359" s="355">
        <v>18</v>
      </c>
      <c r="AI359" s="356">
        <v>14</v>
      </c>
      <c r="AJ359" s="354">
        <v>15</v>
      </c>
      <c r="AK359" s="355">
        <v>31</v>
      </c>
      <c r="AL359" s="355">
        <v>27</v>
      </c>
      <c r="AM359" s="355">
        <v>23</v>
      </c>
      <c r="AN359" s="356">
        <v>19</v>
      </c>
      <c r="AO359" s="354">
        <v>60</v>
      </c>
      <c r="AP359" s="355">
        <v>36</v>
      </c>
      <c r="AQ359" s="355">
        <v>72</v>
      </c>
      <c r="AR359" s="355">
        <v>68</v>
      </c>
      <c r="AS359" s="356">
        <v>64</v>
      </c>
      <c r="AT359" s="354">
        <v>65</v>
      </c>
      <c r="AU359" s="355">
        <v>41</v>
      </c>
      <c r="AV359" s="355">
        <v>37</v>
      </c>
      <c r="AW359" s="355">
        <v>73</v>
      </c>
      <c r="AX359" s="356">
        <v>69</v>
      </c>
      <c r="AY359" s="354">
        <v>70</v>
      </c>
      <c r="AZ359" s="355">
        <v>46</v>
      </c>
      <c r="BA359" s="355">
        <v>42</v>
      </c>
      <c r="BB359" s="355">
        <v>38</v>
      </c>
      <c r="BC359" s="356">
        <v>74</v>
      </c>
      <c r="BD359" s="354">
        <v>55</v>
      </c>
      <c r="BE359" s="355">
        <v>71</v>
      </c>
      <c r="BF359" s="355">
        <v>67</v>
      </c>
      <c r="BG359" s="355">
        <v>63</v>
      </c>
      <c r="BH359" s="356">
        <v>59</v>
      </c>
      <c r="BI359" s="354">
        <v>40</v>
      </c>
      <c r="BJ359" s="355">
        <v>56</v>
      </c>
      <c r="BK359" s="355">
        <v>52</v>
      </c>
      <c r="BL359" s="355">
        <v>48</v>
      </c>
      <c r="BM359" s="356">
        <v>44</v>
      </c>
      <c r="BN359" s="354">
        <v>45</v>
      </c>
      <c r="BO359" s="355">
        <v>61</v>
      </c>
      <c r="BP359" s="355">
        <v>57</v>
      </c>
      <c r="BQ359" s="355">
        <v>53</v>
      </c>
      <c r="BR359" s="356">
        <v>49</v>
      </c>
      <c r="BS359" s="354">
        <v>50</v>
      </c>
      <c r="BT359" s="355">
        <v>66</v>
      </c>
      <c r="BU359" s="355">
        <v>62</v>
      </c>
      <c r="BV359" s="355">
        <v>58</v>
      </c>
      <c r="BW359" s="356">
        <v>54</v>
      </c>
      <c r="BX359" s="354">
        <v>47</v>
      </c>
      <c r="BY359" s="355">
        <v>51</v>
      </c>
      <c r="BZ359" s="355">
        <v>39</v>
      </c>
      <c r="CA359" s="355">
        <v>43</v>
      </c>
      <c r="CB359" s="365"/>
      <c r="GX359" s="27"/>
      <c r="GY359" s="27"/>
      <c r="GZ359" s="27"/>
      <c r="HA359" s="27"/>
      <c r="HB359" s="27"/>
      <c r="HC359" s="27"/>
      <c r="HD359" s="27"/>
      <c r="HE359" s="27"/>
      <c r="HF359" s="27"/>
      <c r="HG359" s="27"/>
      <c r="HH359" s="27"/>
      <c r="HI359" s="27"/>
      <c r="HJ359" s="27"/>
      <c r="HK359" s="27"/>
      <c r="HL359" s="27"/>
      <c r="HM359" s="27"/>
      <c r="HN359" s="27"/>
      <c r="HO359" s="27"/>
      <c r="HP359" s="27"/>
      <c r="HQ359" s="27"/>
      <c r="HR359" s="27"/>
      <c r="HS359" s="27"/>
      <c r="HT359" s="27"/>
      <c r="HU359" s="27"/>
      <c r="HV359" s="27"/>
      <c r="HW359" s="27"/>
      <c r="HX359" s="27"/>
      <c r="HY359" s="27"/>
      <c r="HZ359" s="27"/>
      <c r="IA359" s="27"/>
      <c r="IB359" s="27"/>
      <c r="IC359" s="27"/>
      <c r="ID359" s="27"/>
      <c r="IE359" s="27"/>
      <c r="IF359" s="27"/>
      <c r="IG359" s="27"/>
      <c r="IH359" s="27"/>
      <c r="II359" s="27"/>
      <c r="IJ359" s="27"/>
      <c r="IK359" s="27"/>
      <c r="IL359" s="27"/>
      <c r="IM359" s="27"/>
      <c r="IN359" s="27"/>
      <c r="IO359" s="27"/>
      <c r="IP359" s="27"/>
      <c r="IQ359" s="27"/>
      <c r="IR359" s="27"/>
      <c r="IS359" s="27"/>
      <c r="IT359" s="27"/>
      <c r="IU359" s="27"/>
      <c r="IV359" s="27"/>
    </row>
    <row r="360" spans="1:256" s="361" customFormat="1" x14ac:dyDescent="0.2">
      <c r="A360" s="27"/>
      <c r="B360" s="27"/>
      <c r="C360" s="27"/>
      <c r="D360" s="362"/>
      <c r="E360" s="350" t="s">
        <v>159</v>
      </c>
      <c r="F360" s="357">
        <v>4</v>
      </c>
      <c r="G360" s="358">
        <v>20</v>
      </c>
      <c r="H360" s="358">
        <v>31</v>
      </c>
      <c r="I360" s="358">
        <v>22</v>
      </c>
      <c r="J360" s="359">
        <v>13</v>
      </c>
      <c r="K360" s="357">
        <v>9</v>
      </c>
      <c r="L360" s="358">
        <v>25</v>
      </c>
      <c r="M360" s="358">
        <v>1</v>
      </c>
      <c r="N360" s="358">
        <v>27</v>
      </c>
      <c r="O360" s="359">
        <v>18</v>
      </c>
      <c r="P360" s="357">
        <v>14</v>
      </c>
      <c r="Q360" s="358">
        <v>30</v>
      </c>
      <c r="R360" s="358">
        <v>6</v>
      </c>
      <c r="S360" s="358">
        <v>32</v>
      </c>
      <c r="T360" s="359">
        <v>23</v>
      </c>
      <c r="U360" s="357">
        <v>19</v>
      </c>
      <c r="V360" s="358">
        <v>35</v>
      </c>
      <c r="W360" s="358">
        <v>11</v>
      </c>
      <c r="X360" s="358">
        <v>2</v>
      </c>
      <c r="Y360" s="359">
        <v>28</v>
      </c>
      <c r="Z360" s="357">
        <v>24</v>
      </c>
      <c r="AA360" s="358">
        <v>5</v>
      </c>
      <c r="AB360" s="358">
        <v>16</v>
      </c>
      <c r="AC360" s="358">
        <v>7</v>
      </c>
      <c r="AD360" s="359">
        <v>33</v>
      </c>
      <c r="AE360" s="357">
        <v>29</v>
      </c>
      <c r="AF360" s="358">
        <v>10</v>
      </c>
      <c r="AG360" s="358">
        <v>21</v>
      </c>
      <c r="AH360" s="358">
        <v>12</v>
      </c>
      <c r="AI360" s="359">
        <v>3</v>
      </c>
      <c r="AJ360" s="357">
        <v>34</v>
      </c>
      <c r="AK360" s="358">
        <v>15</v>
      </c>
      <c r="AL360" s="358">
        <v>26</v>
      </c>
      <c r="AM360" s="358">
        <v>17</v>
      </c>
      <c r="AN360" s="359">
        <v>8</v>
      </c>
      <c r="AO360" s="357">
        <v>44</v>
      </c>
      <c r="AP360" s="358">
        <v>60</v>
      </c>
      <c r="AQ360" s="358">
        <v>71</v>
      </c>
      <c r="AR360" s="358">
        <v>62</v>
      </c>
      <c r="AS360" s="359">
        <v>53</v>
      </c>
      <c r="AT360" s="357">
        <v>49</v>
      </c>
      <c r="AU360" s="358">
        <v>65</v>
      </c>
      <c r="AV360" s="358">
        <v>36</v>
      </c>
      <c r="AW360" s="358">
        <v>67</v>
      </c>
      <c r="AX360" s="359">
        <v>58</v>
      </c>
      <c r="AY360" s="357">
        <v>54</v>
      </c>
      <c r="AZ360" s="358">
        <v>70</v>
      </c>
      <c r="BA360" s="358">
        <v>41</v>
      </c>
      <c r="BB360" s="358">
        <v>72</v>
      </c>
      <c r="BC360" s="359">
        <v>63</v>
      </c>
      <c r="BD360" s="357">
        <v>39</v>
      </c>
      <c r="BE360" s="358">
        <v>55</v>
      </c>
      <c r="BF360" s="358">
        <v>66</v>
      </c>
      <c r="BG360" s="358">
        <v>57</v>
      </c>
      <c r="BH360" s="359">
        <v>48</v>
      </c>
      <c r="BI360" s="357">
        <v>64</v>
      </c>
      <c r="BJ360" s="358">
        <v>40</v>
      </c>
      <c r="BK360" s="358">
        <v>51</v>
      </c>
      <c r="BL360" s="358">
        <v>42</v>
      </c>
      <c r="BM360" s="359">
        <v>73</v>
      </c>
      <c r="BN360" s="357">
        <v>69</v>
      </c>
      <c r="BO360" s="358">
        <v>45</v>
      </c>
      <c r="BP360" s="358">
        <v>56</v>
      </c>
      <c r="BQ360" s="358">
        <v>47</v>
      </c>
      <c r="BR360" s="359">
        <v>38</v>
      </c>
      <c r="BS360" s="357">
        <v>74</v>
      </c>
      <c r="BT360" s="358">
        <v>50</v>
      </c>
      <c r="BU360" s="358">
        <v>61</v>
      </c>
      <c r="BV360" s="358">
        <v>52</v>
      </c>
      <c r="BW360" s="359">
        <v>43</v>
      </c>
      <c r="BX360" s="357">
        <v>68</v>
      </c>
      <c r="BY360" s="358">
        <v>59</v>
      </c>
      <c r="BZ360" s="358">
        <v>46</v>
      </c>
      <c r="CA360" s="358">
        <v>37</v>
      </c>
      <c r="CB360" s="365"/>
      <c r="GX360" s="27"/>
      <c r="GY360" s="27"/>
      <c r="GZ360" s="27"/>
      <c r="HA360" s="27"/>
      <c r="HB360" s="27"/>
      <c r="HC360" s="27"/>
      <c r="HD360" s="27"/>
      <c r="HE360" s="27"/>
      <c r="HF360" s="27"/>
      <c r="HG360" s="27"/>
      <c r="HH360" s="27"/>
      <c r="HI360" s="27"/>
      <c r="HJ360" s="27"/>
      <c r="HK360" s="27"/>
      <c r="HL360" s="27"/>
      <c r="HM360" s="27"/>
      <c r="HN360" s="27"/>
      <c r="HO360" s="27"/>
      <c r="HP360" s="27"/>
      <c r="HQ360" s="27"/>
      <c r="HR360" s="27"/>
      <c r="HS360" s="27"/>
      <c r="HT360" s="27"/>
      <c r="HU360" s="27"/>
      <c r="HV360" s="27"/>
      <c r="HW360" s="27"/>
      <c r="HX360" s="27"/>
      <c r="HY360" s="27"/>
      <c r="HZ360" s="27"/>
      <c r="IA360" s="27"/>
      <c r="IB360" s="27"/>
      <c r="IC360" s="27"/>
      <c r="ID360" s="27"/>
      <c r="IE360" s="27"/>
      <c r="IF360" s="27"/>
      <c r="IG360" s="27"/>
      <c r="IH360" s="27"/>
      <c r="II360" s="27"/>
      <c r="IJ360" s="27"/>
      <c r="IK360" s="27"/>
      <c r="IL360" s="27"/>
      <c r="IM360" s="27"/>
      <c r="IN360" s="27"/>
      <c r="IO360" s="27"/>
      <c r="IP360" s="27"/>
      <c r="IQ360" s="27"/>
      <c r="IR360" s="27"/>
      <c r="IS360" s="27"/>
      <c r="IT360" s="27"/>
      <c r="IU360" s="27"/>
      <c r="IV360" s="27"/>
    </row>
    <row r="361" spans="1:256" s="363" customFormat="1" x14ac:dyDescent="0.2">
      <c r="A361" s="27"/>
      <c r="B361" s="27"/>
      <c r="C361" s="27"/>
      <c r="D361" s="362"/>
      <c r="E361" s="360"/>
      <c r="GX361" s="27"/>
      <c r="GY361" s="27"/>
      <c r="GZ361" s="27"/>
      <c r="HA361" s="27"/>
      <c r="HB361" s="27"/>
      <c r="HC361" s="27"/>
      <c r="HD361" s="27"/>
      <c r="HE361" s="27"/>
      <c r="HF361" s="27"/>
      <c r="HG361" s="27"/>
      <c r="HH361" s="27"/>
      <c r="HI361" s="27"/>
      <c r="HJ361" s="27"/>
      <c r="HK361" s="27"/>
      <c r="HL361" s="27"/>
      <c r="HM361" s="27"/>
      <c r="HN361" s="27"/>
      <c r="HO361" s="27"/>
      <c r="HP361" s="27"/>
      <c r="HQ361" s="27"/>
      <c r="HR361" s="27"/>
      <c r="HS361" s="27"/>
      <c r="HT361" s="27"/>
      <c r="HU361" s="27"/>
      <c r="HV361" s="27"/>
      <c r="HW361" s="27"/>
      <c r="HX361" s="27"/>
      <c r="HY361" s="27"/>
      <c r="HZ361" s="27"/>
      <c r="IA361" s="27"/>
      <c r="IB361" s="27"/>
      <c r="IC361" s="27"/>
      <c r="ID361" s="27"/>
      <c r="IE361" s="27"/>
      <c r="IF361" s="27"/>
      <c r="IG361" s="27"/>
      <c r="IH361" s="27"/>
      <c r="II361" s="27"/>
      <c r="IJ361" s="27"/>
      <c r="IK361" s="27"/>
      <c r="IL361" s="27"/>
      <c r="IM361" s="27"/>
      <c r="IN361" s="27"/>
      <c r="IO361" s="27"/>
      <c r="IP361" s="27"/>
      <c r="IQ361" s="27"/>
      <c r="IR361" s="27"/>
      <c r="IS361" s="27"/>
      <c r="IT361" s="27"/>
      <c r="IU361" s="27"/>
      <c r="IV361" s="27"/>
    </row>
    <row r="362" spans="1:256" s="363" customFormat="1" x14ac:dyDescent="0.2">
      <c r="A362" s="27"/>
      <c r="B362" s="27"/>
      <c r="C362" s="27"/>
      <c r="D362" s="362">
        <v>75</v>
      </c>
      <c r="E362" s="349" t="s">
        <v>180</v>
      </c>
      <c r="GX362" s="27"/>
      <c r="GY362" s="27"/>
      <c r="GZ362" s="27"/>
      <c r="HA362" s="27"/>
      <c r="HB362" s="27"/>
      <c r="HC362" s="27"/>
      <c r="HD362" s="27"/>
      <c r="HE362" s="27"/>
      <c r="HF362" s="27"/>
      <c r="HG362" s="27"/>
      <c r="HH362" s="27"/>
      <c r="HI362" s="27"/>
      <c r="HJ362" s="27"/>
      <c r="HK362" s="27"/>
      <c r="HL362" s="27"/>
      <c r="HM362" s="27"/>
      <c r="HN362" s="27"/>
      <c r="HO362" s="27"/>
      <c r="HP362" s="27"/>
      <c r="HQ362" s="27"/>
      <c r="HR362" s="27"/>
      <c r="HS362" s="27"/>
      <c r="HT362" s="27"/>
      <c r="HU362" s="27"/>
      <c r="HV362" s="27"/>
      <c r="HW362" s="27"/>
      <c r="HX362" s="27"/>
      <c r="HY362" s="27"/>
      <c r="HZ362" s="27"/>
      <c r="IA362" s="27"/>
      <c r="IB362" s="27"/>
      <c r="IC362" s="27"/>
      <c r="ID362" s="27"/>
      <c r="IE362" s="27"/>
      <c r="IF362" s="27"/>
      <c r="IG362" s="27"/>
      <c r="IH362" s="27"/>
      <c r="II362" s="27"/>
      <c r="IJ362" s="27"/>
      <c r="IK362" s="27"/>
      <c r="IL362" s="27"/>
      <c r="IM362" s="27"/>
      <c r="IN362" s="27"/>
      <c r="IO362" s="27"/>
      <c r="IP362" s="27"/>
      <c r="IQ362" s="27"/>
      <c r="IR362" s="27"/>
      <c r="IS362" s="27"/>
      <c r="IT362" s="27"/>
      <c r="IU362" s="27"/>
      <c r="IV362" s="27"/>
    </row>
    <row r="363" spans="1:256" s="361" customFormat="1" x14ac:dyDescent="0.2">
      <c r="A363" s="27"/>
      <c r="B363" s="27"/>
      <c r="C363" s="27"/>
      <c r="D363" s="362"/>
      <c r="E363" s="350" t="s">
        <v>130</v>
      </c>
      <c r="F363" s="351">
        <v>1</v>
      </c>
      <c r="G363" s="352">
        <v>2</v>
      </c>
      <c r="H363" s="352">
        <v>3</v>
      </c>
      <c r="I363" s="352">
        <v>4</v>
      </c>
      <c r="J363" s="353">
        <v>5</v>
      </c>
      <c r="K363" s="351">
        <v>6</v>
      </c>
      <c r="L363" s="352">
        <v>7</v>
      </c>
      <c r="M363" s="352">
        <v>8</v>
      </c>
      <c r="N363" s="352">
        <v>9</v>
      </c>
      <c r="O363" s="353">
        <v>10</v>
      </c>
      <c r="P363" s="351">
        <v>11</v>
      </c>
      <c r="Q363" s="352">
        <v>12</v>
      </c>
      <c r="R363" s="352">
        <v>13</v>
      </c>
      <c r="S363" s="352">
        <v>14</v>
      </c>
      <c r="T363" s="353">
        <v>15</v>
      </c>
      <c r="U363" s="351">
        <v>16</v>
      </c>
      <c r="V363" s="352">
        <v>17</v>
      </c>
      <c r="W363" s="352">
        <v>18</v>
      </c>
      <c r="X363" s="352">
        <v>19</v>
      </c>
      <c r="Y363" s="353">
        <v>20</v>
      </c>
      <c r="Z363" s="351">
        <v>21</v>
      </c>
      <c r="AA363" s="352">
        <v>22</v>
      </c>
      <c r="AB363" s="352">
        <v>23</v>
      </c>
      <c r="AC363" s="352">
        <v>24</v>
      </c>
      <c r="AD363" s="353">
        <v>25</v>
      </c>
      <c r="AE363" s="351">
        <v>26</v>
      </c>
      <c r="AF363" s="352">
        <v>27</v>
      </c>
      <c r="AG363" s="352">
        <v>28</v>
      </c>
      <c r="AH363" s="352">
        <v>29</v>
      </c>
      <c r="AI363" s="353">
        <v>30</v>
      </c>
      <c r="AJ363" s="351">
        <v>31</v>
      </c>
      <c r="AK363" s="352">
        <v>32</v>
      </c>
      <c r="AL363" s="352">
        <v>33</v>
      </c>
      <c r="AM363" s="352">
        <v>34</v>
      </c>
      <c r="AN363" s="353">
        <v>35</v>
      </c>
      <c r="AO363" s="351">
        <v>36</v>
      </c>
      <c r="AP363" s="352">
        <v>37</v>
      </c>
      <c r="AQ363" s="352">
        <v>38</v>
      </c>
      <c r="AR363" s="352">
        <v>39</v>
      </c>
      <c r="AS363" s="353">
        <v>40</v>
      </c>
      <c r="AT363" s="351">
        <v>41</v>
      </c>
      <c r="AU363" s="352">
        <v>42</v>
      </c>
      <c r="AV363" s="352">
        <v>43</v>
      </c>
      <c r="AW363" s="352">
        <v>44</v>
      </c>
      <c r="AX363" s="353">
        <v>45</v>
      </c>
      <c r="AY363" s="351">
        <v>46</v>
      </c>
      <c r="AZ363" s="352">
        <v>47</v>
      </c>
      <c r="BA363" s="352">
        <v>48</v>
      </c>
      <c r="BB363" s="352">
        <v>49</v>
      </c>
      <c r="BC363" s="353">
        <v>50</v>
      </c>
      <c r="BD363" s="351">
        <v>51</v>
      </c>
      <c r="BE363" s="352">
        <v>52</v>
      </c>
      <c r="BF363" s="352">
        <v>53</v>
      </c>
      <c r="BG363" s="352">
        <v>54</v>
      </c>
      <c r="BH363" s="353">
        <v>55</v>
      </c>
      <c r="BI363" s="351">
        <v>56</v>
      </c>
      <c r="BJ363" s="352">
        <v>57</v>
      </c>
      <c r="BK363" s="352">
        <v>58</v>
      </c>
      <c r="BL363" s="352">
        <v>59</v>
      </c>
      <c r="BM363" s="353">
        <v>60</v>
      </c>
      <c r="BN363" s="351">
        <v>61</v>
      </c>
      <c r="BO363" s="352">
        <v>62</v>
      </c>
      <c r="BP363" s="352">
        <v>63</v>
      </c>
      <c r="BQ363" s="352">
        <v>64</v>
      </c>
      <c r="BR363" s="353">
        <v>65</v>
      </c>
      <c r="BS363" s="351">
        <v>66</v>
      </c>
      <c r="BT363" s="352">
        <v>67</v>
      </c>
      <c r="BU363" s="352">
        <v>68</v>
      </c>
      <c r="BV363" s="352">
        <v>69</v>
      </c>
      <c r="BW363" s="353">
        <v>70</v>
      </c>
      <c r="BX363" s="351">
        <v>71</v>
      </c>
      <c r="BY363" s="352">
        <v>72</v>
      </c>
      <c r="BZ363" s="352">
        <v>73</v>
      </c>
      <c r="CA363" s="352">
        <v>74</v>
      </c>
      <c r="CB363" s="353">
        <v>75</v>
      </c>
      <c r="CC363" s="365"/>
      <c r="GX363" s="27"/>
      <c r="GY363" s="27"/>
      <c r="GZ363" s="27"/>
      <c r="HA363" s="27"/>
      <c r="HB363" s="27"/>
      <c r="HC363" s="27"/>
      <c r="HD363" s="27"/>
      <c r="HE363" s="27"/>
      <c r="HF363" s="27"/>
      <c r="HG363" s="27"/>
      <c r="HH363" s="27"/>
      <c r="HI363" s="27"/>
      <c r="HJ363" s="27"/>
      <c r="HK363" s="27"/>
      <c r="HL363" s="27"/>
      <c r="HM363" s="27"/>
      <c r="HN363" s="27"/>
      <c r="HO363" s="27"/>
      <c r="HP363" s="27"/>
      <c r="HQ363" s="27"/>
      <c r="HR363" s="27"/>
      <c r="HS363" s="27"/>
      <c r="HT363" s="27"/>
      <c r="HU363" s="27"/>
      <c r="HV363" s="27"/>
      <c r="HW363" s="27"/>
      <c r="HX363" s="27"/>
      <c r="HY363" s="27"/>
      <c r="HZ363" s="27"/>
      <c r="IA363" s="27"/>
      <c r="IB363" s="27"/>
      <c r="IC363" s="27"/>
      <c r="ID363" s="27"/>
      <c r="IE363" s="27"/>
      <c r="IF363" s="27"/>
      <c r="IG363" s="27"/>
      <c r="IH363" s="27"/>
      <c r="II363" s="27"/>
      <c r="IJ363" s="27"/>
      <c r="IK363" s="27"/>
      <c r="IL363" s="27"/>
      <c r="IM363" s="27"/>
      <c r="IN363" s="27"/>
      <c r="IO363" s="27"/>
      <c r="IP363" s="27"/>
      <c r="IQ363" s="27"/>
      <c r="IR363" s="27"/>
      <c r="IS363" s="27"/>
      <c r="IT363" s="27"/>
      <c r="IU363" s="27"/>
      <c r="IV363" s="27"/>
    </row>
    <row r="364" spans="1:256" s="361" customFormat="1" x14ac:dyDescent="0.2">
      <c r="A364" s="27"/>
      <c r="B364" s="27"/>
      <c r="C364" s="27"/>
      <c r="D364" s="362"/>
      <c r="E364" s="350" t="s">
        <v>157</v>
      </c>
      <c r="F364" s="354">
        <v>14</v>
      </c>
      <c r="G364" s="355">
        <v>10</v>
      </c>
      <c r="H364" s="355">
        <v>1</v>
      </c>
      <c r="I364" s="355">
        <v>22</v>
      </c>
      <c r="J364" s="356">
        <v>18</v>
      </c>
      <c r="K364" s="354">
        <v>19</v>
      </c>
      <c r="L364" s="355">
        <v>15</v>
      </c>
      <c r="M364" s="355">
        <v>6</v>
      </c>
      <c r="N364" s="355">
        <v>2</v>
      </c>
      <c r="O364" s="356">
        <v>23</v>
      </c>
      <c r="P364" s="354">
        <v>24</v>
      </c>
      <c r="Q364" s="355">
        <v>20</v>
      </c>
      <c r="R364" s="355">
        <v>11</v>
      </c>
      <c r="S364" s="355">
        <v>7</v>
      </c>
      <c r="T364" s="356">
        <v>3</v>
      </c>
      <c r="U364" s="354">
        <v>4</v>
      </c>
      <c r="V364" s="355">
        <v>25</v>
      </c>
      <c r="W364" s="355">
        <v>16</v>
      </c>
      <c r="X364" s="355">
        <v>12</v>
      </c>
      <c r="Y364" s="356">
        <v>8</v>
      </c>
      <c r="Z364" s="354">
        <v>9</v>
      </c>
      <c r="AA364" s="355">
        <v>5</v>
      </c>
      <c r="AB364" s="355">
        <v>21</v>
      </c>
      <c r="AC364" s="355">
        <v>17</v>
      </c>
      <c r="AD364" s="356">
        <v>13</v>
      </c>
      <c r="AE364" s="354">
        <v>39</v>
      </c>
      <c r="AF364" s="355">
        <v>35</v>
      </c>
      <c r="AG364" s="355">
        <v>26</v>
      </c>
      <c r="AH364" s="355">
        <v>47</v>
      </c>
      <c r="AI364" s="356">
        <v>43</v>
      </c>
      <c r="AJ364" s="354">
        <v>44</v>
      </c>
      <c r="AK364" s="355">
        <v>40</v>
      </c>
      <c r="AL364" s="355">
        <v>31</v>
      </c>
      <c r="AM364" s="355">
        <v>27</v>
      </c>
      <c r="AN364" s="356">
        <v>48</v>
      </c>
      <c r="AO364" s="354">
        <v>49</v>
      </c>
      <c r="AP364" s="355">
        <v>45</v>
      </c>
      <c r="AQ364" s="355">
        <v>36</v>
      </c>
      <c r="AR364" s="355">
        <v>32</v>
      </c>
      <c r="AS364" s="356">
        <v>28</v>
      </c>
      <c r="AT364" s="354">
        <v>29</v>
      </c>
      <c r="AU364" s="355">
        <v>50</v>
      </c>
      <c r="AV364" s="355">
        <v>41</v>
      </c>
      <c r="AW364" s="355">
        <v>37</v>
      </c>
      <c r="AX364" s="356">
        <v>33</v>
      </c>
      <c r="AY364" s="354">
        <v>34</v>
      </c>
      <c r="AZ364" s="355">
        <v>30</v>
      </c>
      <c r="BA364" s="355">
        <v>46</v>
      </c>
      <c r="BB364" s="355">
        <v>42</v>
      </c>
      <c r="BC364" s="356">
        <v>38</v>
      </c>
      <c r="BD364" s="354">
        <v>64</v>
      </c>
      <c r="BE364" s="355">
        <v>60</v>
      </c>
      <c r="BF364" s="355">
        <v>51</v>
      </c>
      <c r="BG364" s="355">
        <v>72</v>
      </c>
      <c r="BH364" s="356">
        <v>68</v>
      </c>
      <c r="BI364" s="354">
        <v>69</v>
      </c>
      <c r="BJ364" s="355">
        <v>65</v>
      </c>
      <c r="BK364" s="355">
        <v>56</v>
      </c>
      <c r="BL364" s="355">
        <v>52</v>
      </c>
      <c r="BM364" s="356">
        <v>73</v>
      </c>
      <c r="BN364" s="354">
        <v>74</v>
      </c>
      <c r="BO364" s="355">
        <v>70</v>
      </c>
      <c r="BP364" s="355">
        <v>61</v>
      </c>
      <c r="BQ364" s="355">
        <v>57</v>
      </c>
      <c r="BR364" s="356">
        <v>53</v>
      </c>
      <c r="BS364" s="354">
        <v>54</v>
      </c>
      <c r="BT364" s="355">
        <v>75</v>
      </c>
      <c r="BU364" s="355">
        <v>66</v>
      </c>
      <c r="BV364" s="355">
        <v>62</v>
      </c>
      <c r="BW364" s="356">
        <v>58</v>
      </c>
      <c r="BX364" s="354">
        <v>59</v>
      </c>
      <c r="BY364" s="355">
        <v>55</v>
      </c>
      <c r="BZ364" s="355">
        <v>71</v>
      </c>
      <c r="CA364" s="355">
        <v>67</v>
      </c>
      <c r="CB364" s="356">
        <v>63</v>
      </c>
      <c r="CC364" s="365"/>
      <c r="GX364" s="27"/>
      <c r="GY364" s="27"/>
      <c r="GZ364" s="27"/>
      <c r="HA364" s="27"/>
      <c r="HB364" s="27"/>
      <c r="HC364" s="27"/>
      <c r="HD364" s="27"/>
      <c r="HE364" s="27"/>
      <c r="HF364" s="27"/>
      <c r="HG364" s="27"/>
      <c r="HH364" s="27"/>
      <c r="HI364" s="27"/>
      <c r="HJ364" s="27"/>
      <c r="HK364" s="27"/>
      <c r="HL364" s="27"/>
      <c r="HM364" s="27"/>
      <c r="HN364" s="27"/>
      <c r="HO364" s="27"/>
      <c r="HP364" s="27"/>
      <c r="HQ364" s="27"/>
      <c r="HR364" s="27"/>
      <c r="HS364" s="27"/>
      <c r="HT364" s="27"/>
      <c r="HU364" s="27"/>
      <c r="HV364" s="27"/>
      <c r="HW364" s="27"/>
      <c r="HX364" s="27"/>
      <c r="HY364" s="27"/>
      <c r="HZ364" s="27"/>
      <c r="IA364" s="27"/>
      <c r="IB364" s="27"/>
      <c r="IC364" s="27"/>
      <c r="ID364" s="27"/>
      <c r="IE364" s="27"/>
      <c r="IF364" s="27"/>
      <c r="IG364" s="27"/>
      <c r="IH364" s="27"/>
      <c r="II364" s="27"/>
      <c r="IJ364" s="27"/>
      <c r="IK364" s="27"/>
      <c r="IL364" s="27"/>
      <c r="IM364" s="27"/>
      <c r="IN364" s="27"/>
      <c r="IO364" s="27"/>
      <c r="IP364" s="27"/>
      <c r="IQ364" s="27"/>
      <c r="IR364" s="27"/>
      <c r="IS364" s="27"/>
      <c r="IT364" s="27"/>
      <c r="IU364" s="27"/>
      <c r="IV364" s="27"/>
    </row>
    <row r="365" spans="1:256" s="361" customFormat="1" x14ac:dyDescent="0.2">
      <c r="A365" s="27"/>
      <c r="B365" s="27"/>
      <c r="C365" s="27"/>
      <c r="D365" s="362"/>
      <c r="E365" s="350" t="s">
        <v>159</v>
      </c>
      <c r="F365" s="357">
        <v>12</v>
      </c>
      <c r="G365" s="358">
        <v>23</v>
      </c>
      <c r="H365" s="358">
        <v>9</v>
      </c>
      <c r="I365" s="358">
        <v>20</v>
      </c>
      <c r="J365" s="359">
        <v>1</v>
      </c>
      <c r="K365" s="357">
        <v>13</v>
      </c>
      <c r="L365" s="358">
        <v>24</v>
      </c>
      <c r="M365" s="358">
        <v>10</v>
      </c>
      <c r="N365" s="358">
        <v>16</v>
      </c>
      <c r="O365" s="359">
        <v>2</v>
      </c>
      <c r="P365" s="357">
        <v>17</v>
      </c>
      <c r="Q365" s="358">
        <v>3</v>
      </c>
      <c r="R365" s="358">
        <v>14</v>
      </c>
      <c r="S365" s="358">
        <v>25</v>
      </c>
      <c r="T365" s="359">
        <v>6</v>
      </c>
      <c r="U365" s="357">
        <v>7</v>
      </c>
      <c r="V365" s="358">
        <v>18</v>
      </c>
      <c r="W365" s="358">
        <v>4</v>
      </c>
      <c r="X365" s="358">
        <v>15</v>
      </c>
      <c r="Y365" s="359">
        <v>21</v>
      </c>
      <c r="Z365" s="357">
        <v>22</v>
      </c>
      <c r="AA365" s="358">
        <v>8</v>
      </c>
      <c r="AB365" s="358">
        <v>19</v>
      </c>
      <c r="AC365" s="358">
        <v>5</v>
      </c>
      <c r="AD365" s="359">
        <v>11</v>
      </c>
      <c r="AE365" s="357">
        <v>37</v>
      </c>
      <c r="AF365" s="358">
        <v>48</v>
      </c>
      <c r="AG365" s="358">
        <v>34</v>
      </c>
      <c r="AH365" s="358">
        <v>45</v>
      </c>
      <c r="AI365" s="359">
        <v>26</v>
      </c>
      <c r="AJ365" s="357">
        <v>38</v>
      </c>
      <c r="AK365" s="358">
        <v>49</v>
      </c>
      <c r="AL365" s="358">
        <v>35</v>
      </c>
      <c r="AM365" s="358">
        <v>41</v>
      </c>
      <c r="AN365" s="359">
        <v>27</v>
      </c>
      <c r="AO365" s="357">
        <v>42</v>
      </c>
      <c r="AP365" s="358">
        <v>28</v>
      </c>
      <c r="AQ365" s="358">
        <v>39</v>
      </c>
      <c r="AR365" s="358">
        <v>50</v>
      </c>
      <c r="AS365" s="359">
        <v>31</v>
      </c>
      <c r="AT365" s="357">
        <v>32</v>
      </c>
      <c r="AU365" s="358">
        <v>43</v>
      </c>
      <c r="AV365" s="358">
        <v>29</v>
      </c>
      <c r="AW365" s="358">
        <v>40</v>
      </c>
      <c r="AX365" s="359">
        <v>46</v>
      </c>
      <c r="AY365" s="357">
        <v>47</v>
      </c>
      <c r="AZ365" s="358">
        <v>33</v>
      </c>
      <c r="BA365" s="358">
        <v>44</v>
      </c>
      <c r="BB365" s="358">
        <v>30</v>
      </c>
      <c r="BC365" s="359">
        <v>36</v>
      </c>
      <c r="BD365" s="357">
        <v>62</v>
      </c>
      <c r="BE365" s="358">
        <v>73</v>
      </c>
      <c r="BF365" s="358">
        <v>59</v>
      </c>
      <c r="BG365" s="358">
        <v>70</v>
      </c>
      <c r="BH365" s="359">
        <v>51</v>
      </c>
      <c r="BI365" s="357">
        <v>63</v>
      </c>
      <c r="BJ365" s="358">
        <v>74</v>
      </c>
      <c r="BK365" s="358">
        <v>60</v>
      </c>
      <c r="BL365" s="358">
        <v>66</v>
      </c>
      <c r="BM365" s="359">
        <v>52</v>
      </c>
      <c r="BN365" s="357">
        <v>67</v>
      </c>
      <c r="BO365" s="358">
        <v>53</v>
      </c>
      <c r="BP365" s="358">
        <v>64</v>
      </c>
      <c r="BQ365" s="358">
        <v>75</v>
      </c>
      <c r="BR365" s="359">
        <v>56</v>
      </c>
      <c r="BS365" s="357">
        <v>57</v>
      </c>
      <c r="BT365" s="358">
        <v>68</v>
      </c>
      <c r="BU365" s="358">
        <v>54</v>
      </c>
      <c r="BV365" s="358">
        <v>65</v>
      </c>
      <c r="BW365" s="359">
        <v>71</v>
      </c>
      <c r="BX365" s="357">
        <v>72</v>
      </c>
      <c r="BY365" s="358">
        <v>58</v>
      </c>
      <c r="BZ365" s="358">
        <v>69</v>
      </c>
      <c r="CA365" s="358">
        <v>55</v>
      </c>
      <c r="CB365" s="359">
        <v>61</v>
      </c>
      <c r="CC365" s="365"/>
      <c r="GX365" s="27"/>
      <c r="GY365" s="27"/>
      <c r="GZ365" s="27"/>
      <c r="HA365" s="27"/>
      <c r="HB365" s="27"/>
      <c r="HC365" s="27"/>
      <c r="HD365" s="27"/>
      <c r="HE365" s="27"/>
      <c r="HF365" s="27"/>
      <c r="HG365" s="27"/>
      <c r="HH365" s="27"/>
      <c r="HI365" s="27"/>
      <c r="HJ365" s="27"/>
      <c r="HK365" s="27"/>
      <c r="HL365" s="27"/>
      <c r="HM365" s="27"/>
      <c r="HN365" s="27"/>
      <c r="HO365" s="27"/>
      <c r="HP365" s="27"/>
      <c r="HQ365" s="27"/>
      <c r="HR365" s="27"/>
      <c r="HS365" s="27"/>
      <c r="HT365" s="27"/>
      <c r="HU365" s="27"/>
      <c r="HV365" s="27"/>
      <c r="HW365" s="27"/>
      <c r="HX365" s="27"/>
      <c r="HY365" s="27"/>
      <c r="HZ365" s="27"/>
      <c r="IA365" s="27"/>
      <c r="IB365" s="27"/>
      <c r="IC365" s="27"/>
      <c r="ID365" s="27"/>
      <c r="IE365" s="27"/>
      <c r="IF365" s="27"/>
      <c r="IG365" s="27"/>
      <c r="IH365" s="27"/>
      <c r="II365" s="27"/>
      <c r="IJ365" s="27"/>
      <c r="IK365" s="27"/>
      <c r="IL365" s="27"/>
      <c r="IM365" s="27"/>
      <c r="IN365" s="27"/>
      <c r="IO365" s="27"/>
      <c r="IP365" s="27"/>
      <c r="IQ365" s="27"/>
      <c r="IR365" s="27"/>
      <c r="IS365" s="27"/>
      <c r="IT365" s="27"/>
      <c r="IU365" s="27"/>
      <c r="IV365" s="27"/>
    </row>
    <row r="366" spans="1:256" s="363" customFormat="1" x14ac:dyDescent="0.2">
      <c r="A366" s="27"/>
      <c r="B366" s="27"/>
      <c r="C366" s="27"/>
      <c r="D366" s="362"/>
      <c r="E366" s="360"/>
      <c r="GX366" s="27"/>
      <c r="GY366" s="27"/>
      <c r="GZ366" s="27"/>
      <c r="HA366" s="27"/>
      <c r="HB366" s="27"/>
      <c r="HC366" s="27"/>
      <c r="HD366" s="27"/>
      <c r="HE366" s="27"/>
      <c r="HF366" s="27"/>
      <c r="HG366" s="27"/>
      <c r="HH366" s="27"/>
      <c r="HI366" s="27"/>
      <c r="HJ366" s="27"/>
      <c r="HK366" s="27"/>
      <c r="HL366" s="27"/>
      <c r="HM366" s="27"/>
      <c r="HN366" s="27"/>
      <c r="HO366" s="27"/>
      <c r="HP366" s="27"/>
      <c r="HQ366" s="27"/>
      <c r="HR366" s="27"/>
      <c r="HS366" s="27"/>
      <c r="HT366" s="27"/>
      <c r="HU366" s="27"/>
      <c r="HV366" s="27"/>
      <c r="HW366" s="27"/>
      <c r="HX366" s="27"/>
      <c r="HY366" s="27"/>
      <c r="HZ366" s="27"/>
      <c r="IA366" s="27"/>
      <c r="IB366" s="27"/>
      <c r="IC366" s="27"/>
      <c r="ID366" s="27"/>
      <c r="IE366" s="27"/>
      <c r="IF366" s="27"/>
      <c r="IG366" s="27"/>
      <c r="IH366" s="27"/>
      <c r="II366" s="27"/>
      <c r="IJ366" s="27"/>
      <c r="IK366" s="27"/>
      <c r="IL366" s="27"/>
      <c r="IM366" s="27"/>
      <c r="IN366" s="27"/>
      <c r="IO366" s="27"/>
      <c r="IP366" s="27"/>
      <c r="IQ366" s="27"/>
      <c r="IR366" s="27"/>
      <c r="IS366" s="27"/>
      <c r="IT366" s="27"/>
      <c r="IU366" s="27"/>
      <c r="IV366" s="27"/>
    </row>
    <row r="367" spans="1:256" s="363" customFormat="1" x14ac:dyDescent="0.2">
      <c r="A367" s="27"/>
      <c r="B367" s="27"/>
      <c r="C367" s="27"/>
      <c r="D367" s="362">
        <v>76</v>
      </c>
      <c r="E367" s="349" t="s">
        <v>180</v>
      </c>
      <c r="GX367" s="27"/>
      <c r="GY367" s="27"/>
      <c r="GZ367" s="27"/>
      <c r="HA367" s="27"/>
      <c r="HB367" s="27"/>
      <c r="HC367" s="27"/>
      <c r="HD367" s="27"/>
      <c r="HE367" s="27"/>
      <c r="HF367" s="27"/>
      <c r="HG367" s="27"/>
      <c r="HH367" s="27"/>
      <c r="HI367" s="27"/>
      <c r="HJ367" s="27"/>
      <c r="HK367" s="27"/>
      <c r="HL367" s="27"/>
      <c r="HM367" s="27"/>
      <c r="HN367" s="27"/>
      <c r="HO367" s="27"/>
      <c r="HP367" s="27"/>
      <c r="HQ367" s="27"/>
      <c r="HR367" s="27"/>
      <c r="HS367" s="27"/>
      <c r="HT367" s="27"/>
      <c r="HU367" s="27"/>
      <c r="HV367" s="27"/>
      <c r="HW367" s="27"/>
      <c r="HX367" s="27"/>
      <c r="HY367" s="27"/>
      <c r="HZ367" s="27"/>
      <c r="IA367" s="27"/>
      <c r="IB367" s="27"/>
      <c r="IC367" s="27"/>
      <c r="ID367" s="27"/>
      <c r="IE367" s="27"/>
      <c r="IF367" s="27"/>
      <c r="IG367" s="27"/>
      <c r="IH367" s="27"/>
      <c r="II367" s="27"/>
      <c r="IJ367" s="27"/>
      <c r="IK367" s="27"/>
      <c r="IL367" s="27"/>
      <c r="IM367" s="27"/>
      <c r="IN367" s="27"/>
      <c r="IO367" s="27"/>
      <c r="IP367" s="27"/>
      <c r="IQ367" s="27"/>
      <c r="IR367" s="27"/>
      <c r="IS367" s="27"/>
      <c r="IT367" s="27"/>
      <c r="IU367" s="27"/>
      <c r="IV367" s="27"/>
    </row>
    <row r="368" spans="1:256" s="361" customFormat="1" x14ac:dyDescent="0.2">
      <c r="A368" s="27"/>
      <c r="B368" s="27"/>
      <c r="C368" s="27"/>
      <c r="D368" s="362"/>
      <c r="E368" s="350" t="s">
        <v>130</v>
      </c>
      <c r="F368" s="351">
        <v>1</v>
      </c>
      <c r="G368" s="352">
        <v>2</v>
      </c>
      <c r="H368" s="352">
        <v>3</v>
      </c>
      <c r="I368" s="352">
        <v>4</v>
      </c>
      <c r="J368" s="353">
        <v>5</v>
      </c>
      <c r="K368" s="351">
        <v>6</v>
      </c>
      <c r="L368" s="352">
        <v>7</v>
      </c>
      <c r="M368" s="352">
        <v>8</v>
      </c>
      <c r="N368" s="352">
        <v>9</v>
      </c>
      <c r="O368" s="353">
        <v>10</v>
      </c>
      <c r="P368" s="351">
        <v>11</v>
      </c>
      <c r="Q368" s="352">
        <v>12</v>
      </c>
      <c r="R368" s="352">
        <v>13</v>
      </c>
      <c r="S368" s="352">
        <v>14</v>
      </c>
      <c r="T368" s="353">
        <v>15</v>
      </c>
      <c r="U368" s="351">
        <v>16</v>
      </c>
      <c r="V368" s="352">
        <v>17</v>
      </c>
      <c r="W368" s="352">
        <v>18</v>
      </c>
      <c r="X368" s="352">
        <v>19</v>
      </c>
      <c r="Y368" s="353">
        <v>20</v>
      </c>
      <c r="Z368" s="351">
        <v>21</v>
      </c>
      <c r="AA368" s="352">
        <v>22</v>
      </c>
      <c r="AB368" s="352">
        <v>23</v>
      </c>
      <c r="AC368" s="352">
        <v>24</v>
      </c>
      <c r="AD368" s="353">
        <v>25</v>
      </c>
      <c r="AE368" s="351">
        <v>26</v>
      </c>
      <c r="AF368" s="352">
        <v>27</v>
      </c>
      <c r="AG368" s="352">
        <v>28</v>
      </c>
      <c r="AH368" s="352">
        <v>29</v>
      </c>
      <c r="AI368" s="353">
        <v>30</v>
      </c>
      <c r="AJ368" s="351">
        <v>31</v>
      </c>
      <c r="AK368" s="352">
        <v>32</v>
      </c>
      <c r="AL368" s="352">
        <v>33</v>
      </c>
      <c r="AM368" s="352">
        <v>34</v>
      </c>
      <c r="AN368" s="353">
        <v>35</v>
      </c>
      <c r="AO368" s="351">
        <v>36</v>
      </c>
      <c r="AP368" s="352">
        <v>37</v>
      </c>
      <c r="AQ368" s="352">
        <v>38</v>
      </c>
      <c r="AR368" s="352">
        <v>39</v>
      </c>
      <c r="AS368" s="353">
        <v>40</v>
      </c>
      <c r="AT368" s="351">
        <v>41</v>
      </c>
      <c r="AU368" s="352">
        <v>42</v>
      </c>
      <c r="AV368" s="352">
        <v>43</v>
      </c>
      <c r="AW368" s="352">
        <v>44</v>
      </c>
      <c r="AX368" s="353">
        <v>45</v>
      </c>
      <c r="AY368" s="351">
        <v>46</v>
      </c>
      <c r="AZ368" s="352">
        <v>47</v>
      </c>
      <c r="BA368" s="352">
        <v>48</v>
      </c>
      <c r="BB368" s="352">
        <v>49</v>
      </c>
      <c r="BC368" s="353">
        <v>50</v>
      </c>
      <c r="BD368" s="351">
        <v>51</v>
      </c>
      <c r="BE368" s="352">
        <v>52</v>
      </c>
      <c r="BF368" s="352">
        <v>53</v>
      </c>
      <c r="BG368" s="352">
        <v>54</v>
      </c>
      <c r="BH368" s="353">
        <v>55</v>
      </c>
      <c r="BI368" s="351">
        <v>56</v>
      </c>
      <c r="BJ368" s="352">
        <v>57</v>
      </c>
      <c r="BK368" s="352">
        <v>58</v>
      </c>
      <c r="BL368" s="352">
        <v>59</v>
      </c>
      <c r="BM368" s="353">
        <v>60</v>
      </c>
      <c r="BN368" s="351">
        <v>61</v>
      </c>
      <c r="BO368" s="352">
        <v>62</v>
      </c>
      <c r="BP368" s="352">
        <v>63</v>
      </c>
      <c r="BQ368" s="352">
        <v>64</v>
      </c>
      <c r="BR368" s="364"/>
      <c r="BS368" s="351">
        <v>65</v>
      </c>
      <c r="BT368" s="352">
        <v>66</v>
      </c>
      <c r="BU368" s="352">
        <v>67</v>
      </c>
      <c r="BV368" s="352">
        <v>68</v>
      </c>
      <c r="BW368" s="364"/>
      <c r="BX368" s="351">
        <v>69</v>
      </c>
      <c r="BY368" s="352">
        <v>70</v>
      </c>
      <c r="BZ368" s="352">
        <v>71</v>
      </c>
      <c r="CA368" s="352">
        <v>72</v>
      </c>
      <c r="CB368" s="364"/>
      <c r="CC368" s="351">
        <v>73</v>
      </c>
      <c r="CD368" s="352">
        <v>74</v>
      </c>
      <c r="CE368" s="352">
        <v>75</v>
      </c>
      <c r="CF368" s="352">
        <v>76</v>
      </c>
      <c r="CG368" s="365"/>
      <c r="GX368" s="27"/>
      <c r="GY368" s="27"/>
      <c r="GZ368" s="27"/>
      <c r="HA368" s="27"/>
      <c r="HB368" s="27"/>
      <c r="HC368" s="27"/>
      <c r="HD368" s="27"/>
      <c r="HE368" s="27"/>
      <c r="HF368" s="27"/>
      <c r="HG368" s="27"/>
      <c r="HH368" s="27"/>
      <c r="HI368" s="27"/>
      <c r="HJ368" s="27"/>
      <c r="HK368" s="27"/>
      <c r="HL368" s="27"/>
      <c r="HM368" s="27"/>
      <c r="HN368" s="27"/>
      <c r="HO368" s="27"/>
      <c r="HP368" s="27"/>
      <c r="HQ368" s="27"/>
      <c r="HR368" s="27"/>
      <c r="HS368" s="27"/>
      <c r="HT368" s="27"/>
      <c r="HU368" s="27"/>
      <c r="HV368" s="27"/>
      <c r="HW368" s="27"/>
      <c r="HX368" s="27"/>
      <c r="HY368" s="27"/>
      <c r="HZ368" s="27"/>
      <c r="IA368" s="27"/>
      <c r="IB368" s="27"/>
      <c r="IC368" s="27"/>
      <c r="ID368" s="27"/>
      <c r="IE368" s="27"/>
      <c r="IF368" s="27"/>
      <c r="IG368" s="27"/>
      <c r="IH368" s="27"/>
      <c r="II368" s="27"/>
      <c r="IJ368" s="27"/>
      <c r="IK368" s="27"/>
      <c r="IL368" s="27"/>
      <c r="IM368" s="27"/>
      <c r="IN368" s="27"/>
      <c r="IO368" s="27"/>
      <c r="IP368" s="27"/>
      <c r="IQ368" s="27"/>
      <c r="IR368" s="27"/>
      <c r="IS368" s="27"/>
      <c r="IT368" s="27"/>
      <c r="IU368" s="27"/>
      <c r="IV368" s="27"/>
    </row>
    <row r="369" spans="1:256" s="361" customFormat="1" x14ac:dyDescent="0.2">
      <c r="A369" s="27"/>
      <c r="B369" s="27"/>
      <c r="C369" s="27"/>
      <c r="D369" s="362"/>
      <c r="E369" s="350" t="s">
        <v>157</v>
      </c>
      <c r="F369" s="354">
        <v>14</v>
      </c>
      <c r="G369" s="355">
        <v>10</v>
      </c>
      <c r="H369" s="355">
        <v>1</v>
      </c>
      <c r="I369" s="355">
        <v>22</v>
      </c>
      <c r="J369" s="356">
        <v>18</v>
      </c>
      <c r="K369" s="354">
        <v>19</v>
      </c>
      <c r="L369" s="355">
        <v>15</v>
      </c>
      <c r="M369" s="355">
        <v>6</v>
      </c>
      <c r="N369" s="355">
        <v>2</v>
      </c>
      <c r="O369" s="356">
        <v>23</v>
      </c>
      <c r="P369" s="354">
        <v>24</v>
      </c>
      <c r="Q369" s="355">
        <v>20</v>
      </c>
      <c r="R369" s="355">
        <v>11</v>
      </c>
      <c r="S369" s="355">
        <v>7</v>
      </c>
      <c r="T369" s="356">
        <v>3</v>
      </c>
      <c r="U369" s="354">
        <v>4</v>
      </c>
      <c r="V369" s="355">
        <v>25</v>
      </c>
      <c r="W369" s="355">
        <v>16</v>
      </c>
      <c r="X369" s="355">
        <v>12</v>
      </c>
      <c r="Y369" s="356">
        <v>8</v>
      </c>
      <c r="Z369" s="354">
        <v>9</v>
      </c>
      <c r="AA369" s="355">
        <v>5</v>
      </c>
      <c r="AB369" s="355">
        <v>21</v>
      </c>
      <c r="AC369" s="355">
        <v>17</v>
      </c>
      <c r="AD369" s="356">
        <v>13</v>
      </c>
      <c r="AE369" s="354">
        <v>39</v>
      </c>
      <c r="AF369" s="355">
        <v>35</v>
      </c>
      <c r="AG369" s="355">
        <v>26</v>
      </c>
      <c r="AH369" s="355">
        <v>47</v>
      </c>
      <c r="AI369" s="356">
        <v>43</v>
      </c>
      <c r="AJ369" s="354">
        <v>44</v>
      </c>
      <c r="AK369" s="355">
        <v>40</v>
      </c>
      <c r="AL369" s="355">
        <v>31</v>
      </c>
      <c r="AM369" s="355">
        <v>27</v>
      </c>
      <c r="AN369" s="356">
        <v>48</v>
      </c>
      <c r="AO369" s="354">
        <v>49</v>
      </c>
      <c r="AP369" s="355">
        <v>45</v>
      </c>
      <c r="AQ369" s="355">
        <v>36</v>
      </c>
      <c r="AR369" s="355">
        <v>32</v>
      </c>
      <c r="AS369" s="356">
        <v>28</v>
      </c>
      <c r="AT369" s="354">
        <v>29</v>
      </c>
      <c r="AU369" s="355">
        <v>50</v>
      </c>
      <c r="AV369" s="355">
        <v>41</v>
      </c>
      <c r="AW369" s="355">
        <v>37</v>
      </c>
      <c r="AX369" s="356">
        <v>33</v>
      </c>
      <c r="AY369" s="354">
        <v>34</v>
      </c>
      <c r="AZ369" s="355">
        <v>30</v>
      </c>
      <c r="BA369" s="355">
        <v>46</v>
      </c>
      <c r="BB369" s="355">
        <v>42</v>
      </c>
      <c r="BC369" s="356">
        <v>38</v>
      </c>
      <c r="BD369" s="354">
        <v>68</v>
      </c>
      <c r="BE369" s="355">
        <v>61</v>
      </c>
      <c r="BF369" s="355">
        <v>74</v>
      </c>
      <c r="BG369" s="355">
        <v>71</v>
      </c>
      <c r="BH369" s="356">
        <v>51</v>
      </c>
      <c r="BI369" s="354">
        <v>60</v>
      </c>
      <c r="BJ369" s="355">
        <v>65</v>
      </c>
      <c r="BK369" s="355">
        <v>62</v>
      </c>
      <c r="BL369" s="355">
        <v>75</v>
      </c>
      <c r="BM369" s="356">
        <v>72</v>
      </c>
      <c r="BN369" s="354">
        <v>63</v>
      </c>
      <c r="BO369" s="355">
        <v>73</v>
      </c>
      <c r="BP369" s="355">
        <v>52</v>
      </c>
      <c r="BQ369" s="355">
        <v>58</v>
      </c>
      <c r="BR369" s="364"/>
      <c r="BS369" s="354">
        <v>64</v>
      </c>
      <c r="BT369" s="355">
        <v>56</v>
      </c>
      <c r="BU369" s="355">
        <v>54</v>
      </c>
      <c r="BV369" s="355">
        <v>66</v>
      </c>
      <c r="BW369" s="364"/>
      <c r="BX369" s="354">
        <v>57</v>
      </c>
      <c r="BY369" s="355">
        <v>55</v>
      </c>
      <c r="BZ369" s="355">
        <v>69</v>
      </c>
      <c r="CA369" s="355">
        <v>67</v>
      </c>
      <c r="CB369" s="364"/>
      <c r="CC369" s="354">
        <v>70</v>
      </c>
      <c r="CD369" s="355">
        <v>59</v>
      </c>
      <c r="CE369" s="355">
        <v>76</v>
      </c>
      <c r="CF369" s="355">
        <v>53</v>
      </c>
      <c r="CG369" s="365"/>
      <c r="GX369" s="27"/>
      <c r="GY369" s="27"/>
      <c r="GZ369" s="27"/>
      <c r="HA369" s="27"/>
      <c r="HB369" s="27"/>
      <c r="HC369" s="27"/>
      <c r="HD369" s="27"/>
      <c r="HE369" s="27"/>
      <c r="HF369" s="27"/>
      <c r="HG369" s="27"/>
      <c r="HH369" s="27"/>
      <c r="HI369" s="27"/>
      <c r="HJ369" s="27"/>
      <c r="HK369" s="27"/>
      <c r="HL369" s="27"/>
      <c r="HM369" s="27"/>
      <c r="HN369" s="27"/>
      <c r="HO369" s="27"/>
      <c r="HP369" s="27"/>
      <c r="HQ369" s="27"/>
      <c r="HR369" s="27"/>
      <c r="HS369" s="27"/>
      <c r="HT369" s="27"/>
      <c r="HU369" s="27"/>
      <c r="HV369" s="27"/>
      <c r="HW369" s="27"/>
      <c r="HX369" s="27"/>
      <c r="HY369" s="27"/>
      <c r="HZ369" s="27"/>
      <c r="IA369" s="27"/>
      <c r="IB369" s="27"/>
      <c r="IC369" s="27"/>
      <c r="ID369" s="27"/>
      <c r="IE369" s="27"/>
      <c r="IF369" s="27"/>
      <c r="IG369" s="27"/>
      <c r="IH369" s="27"/>
      <c r="II369" s="27"/>
      <c r="IJ369" s="27"/>
      <c r="IK369" s="27"/>
      <c r="IL369" s="27"/>
      <c r="IM369" s="27"/>
      <c r="IN369" s="27"/>
      <c r="IO369" s="27"/>
      <c r="IP369" s="27"/>
      <c r="IQ369" s="27"/>
      <c r="IR369" s="27"/>
      <c r="IS369" s="27"/>
      <c r="IT369" s="27"/>
      <c r="IU369" s="27"/>
      <c r="IV369" s="27"/>
    </row>
    <row r="370" spans="1:256" s="361" customFormat="1" x14ac:dyDescent="0.2">
      <c r="A370" s="27"/>
      <c r="B370" s="27"/>
      <c r="C370" s="27"/>
      <c r="D370" s="362"/>
      <c r="E370" s="350" t="s">
        <v>159</v>
      </c>
      <c r="F370" s="357">
        <v>12</v>
      </c>
      <c r="G370" s="358">
        <v>23</v>
      </c>
      <c r="H370" s="358">
        <v>9</v>
      </c>
      <c r="I370" s="358">
        <v>20</v>
      </c>
      <c r="J370" s="359">
        <v>1</v>
      </c>
      <c r="K370" s="357">
        <v>13</v>
      </c>
      <c r="L370" s="358">
        <v>24</v>
      </c>
      <c r="M370" s="358">
        <v>10</v>
      </c>
      <c r="N370" s="358">
        <v>16</v>
      </c>
      <c r="O370" s="359">
        <v>2</v>
      </c>
      <c r="P370" s="357">
        <v>17</v>
      </c>
      <c r="Q370" s="358">
        <v>3</v>
      </c>
      <c r="R370" s="358">
        <v>14</v>
      </c>
      <c r="S370" s="358">
        <v>25</v>
      </c>
      <c r="T370" s="359">
        <v>6</v>
      </c>
      <c r="U370" s="357">
        <v>7</v>
      </c>
      <c r="V370" s="358">
        <v>18</v>
      </c>
      <c r="W370" s="358">
        <v>4</v>
      </c>
      <c r="X370" s="358">
        <v>15</v>
      </c>
      <c r="Y370" s="359">
        <v>21</v>
      </c>
      <c r="Z370" s="357">
        <v>22</v>
      </c>
      <c r="AA370" s="358">
        <v>8</v>
      </c>
      <c r="AB370" s="358">
        <v>19</v>
      </c>
      <c r="AC370" s="358">
        <v>5</v>
      </c>
      <c r="AD370" s="359">
        <v>11</v>
      </c>
      <c r="AE370" s="357">
        <v>37</v>
      </c>
      <c r="AF370" s="358">
        <v>48</v>
      </c>
      <c r="AG370" s="358">
        <v>34</v>
      </c>
      <c r="AH370" s="358">
        <v>45</v>
      </c>
      <c r="AI370" s="359">
        <v>26</v>
      </c>
      <c r="AJ370" s="357">
        <v>38</v>
      </c>
      <c r="AK370" s="358">
        <v>49</v>
      </c>
      <c r="AL370" s="358">
        <v>35</v>
      </c>
      <c r="AM370" s="358">
        <v>41</v>
      </c>
      <c r="AN370" s="359">
        <v>27</v>
      </c>
      <c r="AO370" s="357">
        <v>42</v>
      </c>
      <c r="AP370" s="358">
        <v>28</v>
      </c>
      <c r="AQ370" s="358">
        <v>39</v>
      </c>
      <c r="AR370" s="358">
        <v>50</v>
      </c>
      <c r="AS370" s="359">
        <v>31</v>
      </c>
      <c r="AT370" s="357">
        <v>32</v>
      </c>
      <c r="AU370" s="358">
        <v>43</v>
      </c>
      <c r="AV370" s="358">
        <v>29</v>
      </c>
      <c r="AW370" s="358">
        <v>40</v>
      </c>
      <c r="AX370" s="359">
        <v>46</v>
      </c>
      <c r="AY370" s="357">
        <v>47</v>
      </c>
      <c r="AZ370" s="358">
        <v>33</v>
      </c>
      <c r="BA370" s="358">
        <v>44</v>
      </c>
      <c r="BB370" s="358">
        <v>30</v>
      </c>
      <c r="BC370" s="359">
        <v>36</v>
      </c>
      <c r="BD370" s="357">
        <v>76</v>
      </c>
      <c r="BE370" s="358">
        <v>69</v>
      </c>
      <c r="BF370" s="358">
        <v>59</v>
      </c>
      <c r="BG370" s="358">
        <v>63</v>
      </c>
      <c r="BH370" s="359">
        <v>66</v>
      </c>
      <c r="BI370" s="357">
        <v>52</v>
      </c>
      <c r="BJ370" s="358">
        <v>67</v>
      </c>
      <c r="BK370" s="358">
        <v>73</v>
      </c>
      <c r="BL370" s="358">
        <v>70</v>
      </c>
      <c r="BM370" s="359">
        <v>64</v>
      </c>
      <c r="BN370" s="357">
        <v>75</v>
      </c>
      <c r="BO370" s="358">
        <v>53</v>
      </c>
      <c r="BP370" s="358">
        <v>61</v>
      </c>
      <c r="BQ370" s="358">
        <v>60</v>
      </c>
      <c r="BR370" s="364"/>
      <c r="BS370" s="357">
        <v>55</v>
      </c>
      <c r="BT370" s="358">
        <v>68</v>
      </c>
      <c r="BU370" s="358">
        <v>56</v>
      </c>
      <c r="BV370" s="358">
        <v>62</v>
      </c>
      <c r="BW370" s="364"/>
      <c r="BX370" s="357">
        <v>71</v>
      </c>
      <c r="BY370" s="358">
        <v>54</v>
      </c>
      <c r="BZ370" s="358">
        <v>65</v>
      </c>
      <c r="CA370" s="358">
        <v>57</v>
      </c>
      <c r="CB370" s="364"/>
      <c r="CC370" s="357">
        <v>72</v>
      </c>
      <c r="CD370" s="358">
        <v>58</v>
      </c>
      <c r="CE370" s="358">
        <v>51</v>
      </c>
      <c r="CF370" s="358">
        <v>74</v>
      </c>
      <c r="CG370" s="365"/>
      <c r="GX370" s="27"/>
      <c r="GY370" s="27"/>
      <c r="GZ370" s="27"/>
      <c r="HA370" s="27"/>
      <c r="HB370" s="27"/>
      <c r="HC370" s="27"/>
      <c r="HD370" s="27"/>
      <c r="HE370" s="27"/>
      <c r="HF370" s="27"/>
      <c r="HG370" s="27"/>
      <c r="HH370" s="27"/>
      <c r="HI370" s="27"/>
      <c r="HJ370" s="27"/>
      <c r="HK370" s="27"/>
      <c r="HL370" s="27"/>
      <c r="HM370" s="27"/>
      <c r="HN370" s="27"/>
      <c r="HO370" s="27"/>
      <c r="HP370" s="27"/>
      <c r="HQ370" s="27"/>
      <c r="HR370" s="27"/>
      <c r="HS370" s="27"/>
      <c r="HT370" s="27"/>
      <c r="HU370" s="27"/>
      <c r="HV370" s="27"/>
      <c r="HW370" s="27"/>
      <c r="HX370" s="27"/>
      <c r="HY370" s="27"/>
      <c r="HZ370" s="27"/>
      <c r="IA370" s="27"/>
      <c r="IB370" s="27"/>
      <c r="IC370" s="27"/>
      <c r="ID370" s="27"/>
      <c r="IE370" s="27"/>
      <c r="IF370" s="27"/>
      <c r="IG370" s="27"/>
      <c r="IH370" s="27"/>
      <c r="II370" s="27"/>
      <c r="IJ370" s="27"/>
      <c r="IK370" s="27"/>
      <c r="IL370" s="27"/>
      <c r="IM370" s="27"/>
      <c r="IN370" s="27"/>
      <c r="IO370" s="27"/>
      <c r="IP370" s="27"/>
      <c r="IQ370" s="27"/>
      <c r="IR370" s="27"/>
      <c r="IS370" s="27"/>
      <c r="IT370" s="27"/>
      <c r="IU370" s="27"/>
      <c r="IV370" s="27"/>
    </row>
    <row r="371" spans="1:256" s="363" customFormat="1" x14ac:dyDescent="0.2">
      <c r="A371" s="27"/>
      <c r="B371" s="27"/>
      <c r="C371" s="27"/>
      <c r="D371" s="362"/>
      <c r="E371" s="360"/>
      <c r="GX371" s="27"/>
      <c r="GY371" s="27"/>
      <c r="GZ371" s="27"/>
      <c r="HA371" s="27"/>
      <c r="HB371" s="27"/>
      <c r="HC371" s="27"/>
      <c r="HD371" s="27"/>
      <c r="HE371" s="27"/>
      <c r="HF371" s="27"/>
      <c r="HG371" s="27"/>
      <c r="HH371" s="27"/>
      <c r="HI371" s="27"/>
      <c r="HJ371" s="27"/>
      <c r="HK371" s="27"/>
      <c r="HL371" s="27"/>
      <c r="HM371" s="27"/>
      <c r="HN371" s="27"/>
      <c r="HO371" s="27"/>
      <c r="HP371" s="27"/>
      <c r="HQ371" s="27"/>
      <c r="HR371" s="27"/>
      <c r="HS371" s="27"/>
      <c r="HT371" s="27"/>
      <c r="HU371" s="27"/>
      <c r="HV371" s="27"/>
      <c r="HW371" s="27"/>
      <c r="HX371" s="27"/>
      <c r="HY371" s="27"/>
      <c r="HZ371" s="27"/>
      <c r="IA371" s="27"/>
      <c r="IB371" s="27"/>
      <c r="IC371" s="27"/>
      <c r="ID371" s="27"/>
      <c r="IE371" s="27"/>
      <c r="IF371" s="27"/>
      <c r="IG371" s="27"/>
      <c r="IH371" s="27"/>
      <c r="II371" s="27"/>
      <c r="IJ371" s="27"/>
      <c r="IK371" s="27"/>
      <c r="IL371" s="27"/>
      <c r="IM371" s="27"/>
      <c r="IN371" s="27"/>
      <c r="IO371" s="27"/>
      <c r="IP371" s="27"/>
      <c r="IQ371" s="27"/>
      <c r="IR371" s="27"/>
      <c r="IS371" s="27"/>
      <c r="IT371" s="27"/>
      <c r="IU371" s="27"/>
      <c r="IV371" s="27"/>
    </row>
    <row r="372" spans="1:256" s="363" customFormat="1" x14ac:dyDescent="0.2">
      <c r="A372" s="27"/>
      <c r="B372" s="27"/>
      <c r="C372" s="27"/>
      <c r="D372" s="362">
        <v>77</v>
      </c>
      <c r="E372" s="349" t="s">
        <v>180</v>
      </c>
      <c r="GX372" s="27"/>
      <c r="GY372" s="27"/>
      <c r="GZ372" s="27"/>
      <c r="HA372" s="27"/>
      <c r="HB372" s="27"/>
      <c r="HC372" s="27"/>
      <c r="HD372" s="27"/>
      <c r="HE372" s="27"/>
      <c r="HF372" s="27"/>
      <c r="HG372" s="27"/>
      <c r="HH372" s="27"/>
      <c r="HI372" s="27"/>
      <c r="HJ372" s="27"/>
      <c r="HK372" s="27"/>
      <c r="HL372" s="27"/>
      <c r="HM372" s="27"/>
      <c r="HN372" s="27"/>
      <c r="HO372" s="27"/>
      <c r="HP372" s="27"/>
      <c r="HQ372" s="27"/>
      <c r="HR372" s="27"/>
      <c r="HS372" s="27"/>
      <c r="HT372" s="27"/>
      <c r="HU372" s="27"/>
      <c r="HV372" s="27"/>
      <c r="HW372" s="27"/>
      <c r="HX372" s="27"/>
      <c r="HY372" s="27"/>
      <c r="HZ372" s="27"/>
      <c r="IA372" s="27"/>
      <c r="IB372" s="27"/>
      <c r="IC372" s="27"/>
      <c r="ID372" s="27"/>
      <c r="IE372" s="27"/>
      <c r="IF372" s="27"/>
      <c r="IG372" s="27"/>
      <c r="IH372" s="27"/>
      <c r="II372" s="27"/>
      <c r="IJ372" s="27"/>
      <c r="IK372" s="27"/>
      <c r="IL372" s="27"/>
      <c r="IM372" s="27"/>
      <c r="IN372" s="27"/>
      <c r="IO372" s="27"/>
      <c r="IP372" s="27"/>
      <c r="IQ372" s="27"/>
      <c r="IR372" s="27"/>
      <c r="IS372" s="27"/>
      <c r="IT372" s="27"/>
      <c r="IU372" s="27"/>
      <c r="IV372" s="27"/>
    </row>
    <row r="373" spans="1:256" s="361" customFormat="1" x14ac:dyDescent="0.2">
      <c r="A373" s="27"/>
      <c r="B373" s="27"/>
      <c r="C373" s="27"/>
      <c r="D373" s="362"/>
      <c r="E373" s="350" t="s">
        <v>130</v>
      </c>
      <c r="F373" s="351">
        <v>1</v>
      </c>
      <c r="G373" s="352">
        <v>2</v>
      </c>
      <c r="H373" s="352">
        <v>3</v>
      </c>
      <c r="I373" s="352">
        <v>4</v>
      </c>
      <c r="J373" s="353">
        <v>5</v>
      </c>
      <c r="K373" s="351">
        <v>6</v>
      </c>
      <c r="L373" s="352">
        <v>7</v>
      </c>
      <c r="M373" s="352">
        <v>8</v>
      </c>
      <c r="N373" s="352">
        <v>9</v>
      </c>
      <c r="O373" s="353">
        <v>10</v>
      </c>
      <c r="P373" s="351">
        <v>11</v>
      </c>
      <c r="Q373" s="352">
        <v>12</v>
      </c>
      <c r="R373" s="352">
        <v>13</v>
      </c>
      <c r="S373" s="352">
        <v>14</v>
      </c>
      <c r="T373" s="353">
        <v>15</v>
      </c>
      <c r="U373" s="351">
        <v>16</v>
      </c>
      <c r="V373" s="352">
        <v>17</v>
      </c>
      <c r="W373" s="352">
        <v>18</v>
      </c>
      <c r="X373" s="352">
        <v>19</v>
      </c>
      <c r="Y373" s="353">
        <v>20</v>
      </c>
      <c r="Z373" s="351">
        <v>21</v>
      </c>
      <c r="AA373" s="352">
        <v>22</v>
      </c>
      <c r="AB373" s="352">
        <v>23</v>
      </c>
      <c r="AC373" s="352">
        <v>24</v>
      </c>
      <c r="AD373" s="353">
        <v>25</v>
      </c>
      <c r="AE373" s="351">
        <v>26</v>
      </c>
      <c r="AF373" s="352">
        <v>27</v>
      </c>
      <c r="AG373" s="352">
        <v>28</v>
      </c>
      <c r="AH373" s="352">
        <v>29</v>
      </c>
      <c r="AI373" s="353">
        <v>30</v>
      </c>
      <c r="AJ373" s="351">
        <v>31</v>
      </c>
      <c r="AK373" s="352">
        <v>32</v>
      </c>
      <c r="AL373" s="352">
        <v>33</v>
      </c>
      <c r="AM373" s="352">
        <v>34</v>
      </c>
      <c r="AN373" s="353">
        <v>35</v>
      </c>
      <c r="AO373" s="351">
        <v>36</v>
      </c>
      <c r="AP373" s="352">
        <v>37</v>
      </c>
      <c r="AQ373" s="352">
        <v>38</v>
      </c>
      <c r="AR373" s="352">
        <v>39</v>
      </c>
      <c r="AS373" s="353">
        <v>40</v>
      </c>
      <c r="AT373" s="351">
        <v>41</v>
      </c>
      <c r="AU373" s="352">
        <v>42</v>
      </c>
      <c r="AV373" s="352">
        <v>43</v>
      </c>
      <c r="AW373" s="352">
        <v>44</v>
      </c>
      <c r="AX373" s="353">
        <v>45</v>
      </c>
      <c r="AY373" s="351">
        <v>46</v>
      </c>
      <c r="AZ373" s="352">
        <v>47</v>
      </c>
      <c r="BA373" s="352">
        <v>48</v>
      </c>
      <c r="BB373" s="352">
        <v>49</v>
      </c>
      <c r="BC373" s="353">
        <v>50</v>
      </c>
      <c r="BD373" s="351">
        <v>51</v>
      </c>
      <c r="BE373" s="352">
        <v>52</v>
      </c>
      <c r="BF373" s="352">
        <v>53</v>
      </c>
      <c r="BG373" s="352">
        <v>54</v>
      </c>
      <c r="BH373" s="353">
        <v>55</v>
      </c>
      <c r="BI373" s="351">
        <v>56</v>
      </c>
      <c r="BJ373" s="352">
        <v>57</v>
      </c>
      <c r="BK373" s="352">
        <v>58</v>
      </c>
      <c r="BL373" s="352">
        <v>59</v>
      </c>
      <c r="BM373" s="353">
        <v>60</v>
      </c>
      <c r="BN373" s="351">
        <v>61</v>
      </c>
      <c r="BO373" s="352">
        <v>62</v>
      </c>
      <c r="BP373" s="352">
        <v>63</v>
      </c>
      <c r="BQ373" s="352">
        <v>64</v>
      </c>
      <c r="BR373" s="353">
        <v>65</v>
      </c>
      <c r="BS373" s="351">
        <v>66</v>
      </c>
      <c r="BT373" s="352">
        <v>67</v>
      </c>
      <c r="BU373" s="352">
        <v>68</v>
      </c>
      <c r="BV373" s="352">
        <v>69</v>
      </c>
      <c r="BW373" s="364"/>
      <c r="BX373" s="351">
        <v>70</v>
      </c>
      <c r="BY373" s="352">
        <v>71</v>
      </c>
      <c r="BZ373" s="352">
        <v>72</v>
      </c>
      <c r="CA373" s="352">
        <v>73</v>
      </c>
      <c r="CB373" s="364"/>
      <c r="CC373" s="351">
        <v>74</v>
      </c>
      <c r="CD373" s="352">
        <v>75</v>
      </c>
      <c r="CE373" s="352">
        <v>76</v>
      </c>
      <c r="CF373" s="352">
        <v>77</v>
      </c>
      <c r="CG373" s="365"/>
      <c r="GX373" s="27"/>
      <c r="GY373" s="27"/>
      <c r="GZ373" s="27"/>
      <c r="HA373" s="27"/>
      <c r="HB373" s="27"/>
      <c r="HC373" s="27"/>
      <c r="HD373" s="27"/>
      <c r="HE373" s="27"/>
      <c r="HF373" s="27"/>
      <c r="HG373" s="27"/>
      <c r="HH373" s="27"/>
      <c r="HI373" s="27"/>
      <c r="HJ373" s="27"/>
      <c r="HK373" s="27"/>
      <c r="HL373" s="27"/>
      <c r="HM373" s="27"/>
      <c r="HN373" s="27"/>
      <c r="HO373" s="27"/>
      <c r="HP373" s="27"/>
      <c r="HQ373" s="27"/>
      <c r="HR373" s="27"/>
      <c r="HS373" s="27"/>
      <c r="HT373" s="27"/>
      <c r="HU373" s="27"/>
      <c r="HV373" s="27"/>
      <c r="HW373" s="27"/>
      <c r="HX373" s="27"/>
      <c r="HY373" s="27"/>
      <c r="HZ373" s="27"/>
      <c r="IA373" s="27"/>
      <c r="IB373" s="27"/>
      <c r="IC373" s="27"/>
      <c r="ID373" s="27"/>
      <c r="IE373" s="27"/>
      <c r="IF373" s="27"/>
      <c r="IG373" s="27"/>
      <c r="IH373" s="27"/>
      <c r="II373" s="27"/>
      <c r="IJ373" s="27"/>
      <c r="IK373" s="27"/>
      <c r="IL373" s="27"/>
      <c r="IM373" s="27"/>
      <c r="IN373" s="27"/>
      <c r="IO373" s="27"/>
      <c r="IP373" s="27"/>
      <c r="IQ373" s="27"/>
      <c r="IR373" s="27"/>
      <c r="IS373" s="27"/>
      <c r="IT373" s="27"/>
      <c r="IU373" s="27"/>
      <c r="IV373" s="27"/>
    </row>
    <row r="374" spans="1:256" s="361" customFormat="1" x14ac:dyDescent="0.2">
      <c r="A374" s="27"/>
      <c r="B374" s="27"/>
      <c r="C374" s="27"/>
      <c r="D374" s="362"/>
      <c r="E374" s="350" t="s">
        <v>157</v>
      </c>
      <c r="F374" s="354">
        <v>14</v>
      </c>
      <c r="G374" s="355">
        <v>10</v>
      </c>
      <c r="H374" s="355">
        <v>1</v>
      </c>
      <c r="I374" s="355">
        <v>22</v>
      </c>
      <c r="J374" s="356">
        <v>18</v>
      </c>
      <c r="K374" s="354">
        <v>19</v>
      </c>
      <c r="L374" s="355">
        <v>15</v>
      </c>
      <c r="M374" s="355">
        <v>6</v>
      </c>
      <c r="N374" s="355">
        <v>2</v>
      </c>
      <c r="O374" s="356">
        <v>23</v>
      </c>
      <c r="P374" s="354">
        <v>24</v>
      </c>
      <c r="Q374" s="355">
        <v>20</v>
      </c>
      <c r="R374" s="355">
        <v>11</v>
      </c>
      <c r="S374" s="355">
        <v>7</v>
      </c>
      <c r="T374" s="356">
        <v>3</v>
      </c>
      <c r="U374" s="354">
        <v>4</v>
      </c>
      <c r="V374" s="355">
        <v>25</v>
      </c>
      <c r="W374" s="355">
        <v>16</v>
      </c>
      <c r="X374" s="355">
        <v>12</v>
      </c>
      <c r="Y374" s="356">
        <v>8</v>
      </c>
      <c r="Z374" s="354">
        <v>9</v>
      </c>
      <c r="AA374" s="355">
        <v>5</v>
      </c>
      <c r="AB374" s="355">
        <v>21</v>
      </c>
      <c r="AC374" s="355">
        <v>17</v>
      </c>
      <c r="AD374" s="356">
        <v>13</v>
      </c>
      <c r="AE374" s="354">
        <v>39</v>
      </c>
      <c r="AF374" s="355">
        <v>35</v>
      </c>
      <c r="AG374" s="355">
        <v>26</v>
      </c>
      <c r="AH374" s="355">
        <v>47</v>
      </c>
      <c r="AI374" s="356">
        <v>43</v>
      </c>
      <c r="AJ374" s="354">
        <v>44</v>
      </c>
      <c r="AK374" s="355">
        <v>40</v>
      </c>
      <c r="AL374" s="355">
        <v>31</v>
      </c>
      <c r="AM374" s="355">
        <v>27</v>
      </c>
      <c r="AN374" s="356">
        <v>48</v>
      </c>
      <c r="AO374" s="354">
        <v>49</v>
      </c>
      <c r="AP374" s="355">
        <v>45</v>
      </c>
      <c r="AQ374" s="355">
        <v>36</v>
      </c>
      <c r="AR374" s="355">
        <v>32</v>
      </c>
      <c r="AS374" s="356">
        <v>28</v>
      </c>
      <c r="AT374" s="354">
        <v>29</v>
      </c>
      <c r="AU374" s="355">
        <v>50</v>
      </c>
      <c r="AV374" s="355">
        <v>41</v>
      </c>
      <c r="AW374" s="355">
        <v>37</v>
      </c>
      <c r="AX374" s="356">
        <v>33</v>
      </c>
      <c r="AY374" s="354">
        <v>34</v>
      </c>
      <c r="AZ374" s="355">
        <v>30</v>
      </c>
      <c r="BA374" s="355">
        <v>46</v>
      </c>
      <c r="BB374" s="355">
        <v>42</v>
      </c>
      <c r="BC374" s="356">
        <v>38</v>
      </c>
      <c r="BD374" s="354">
        <v>67</v>
      </c>
      <c r="BE374" s="355">
        <v>60</v>
      </c>
      <c r="BF374" s="355">
        <v>75</v>
      </c>
      <c r="BG374" s="355">
        <v>72</v>
      </c>
      <c r="BH374" s="356">
        <v>64</v>
      </c>
      <c r="BI374" s="354">
        <v>65</v>
      </c>
      <c r="BJ374" s="355">
        <v>74</v>
      </c>
      <c r="BK374" s="355">
        <v>66</v>
      </c>
      <c r="BL374" s="355">
        <v>53</v>
      </c>
      <c r="BM374" s="356">
        <v>73</v>
      </c>
      <c r="BN374" s="354">
        <v>58</v>
      </c>
      <c r="BO374" s="355">
        <v>61</v>
      </c>
      <c r="BP374" s="355">
        <v>71</v>
      </c>
      <c r="BQ374" s="355">
        <v>55</v>
      </c>
      <c r="BR374" s="356">
        <v>77</v>
      </c>
      <c r="BS374" s="354">
        <v>59</v>
      </c>
      <c r="BT374" s="355">
        <v>76</v>
      </c>
      <c r="BU374" s="355">
        <v>70</v>
      </c>
      <c r="BV374" s="355">
        <v>52</v>
      </c>
      <c r="BW374" s="364"/>
      <c r="BX374" s="354">
        <v>69</v>
      </c>
      <c r="BY374" s="355">
        <v>51</v>
      </c>
      <c r="BZ374" s="355">
        <v>57</v>
      </c>
      <c r="CA374" s="355">
        <v>63</v>
      </c>
      <c r="CB374" s="364"/>
      <c r="CC374" s="354">
        <v>54</v>
      </c>
      <c r="CD374" s="355">
        <v>56</v>
      </c>
      <c r="CE374" s="355">
        <v>62</v>
      </c>
      <c r="CF374" s="355">
        <v>68</v>
      </c>
      <c r="CG374" s="365"/>
      <c r="GX374" s="27"/>
      <c r="GY374" s="27"/>
      <c r="GZ374" s="27"/>
      <c r="HA374" s="27"/>
      <c r="HB374" s="27"/>
      <c r="HC374" s="27"/>
      <c r="HD374" s="27"/>
      <c r="HE374" s="27"/>
      <c r="HF374" s="27"/>
      <c r="HG374" s="27"/>
      <c r="HH374" s="27"/>
      <c r="HI374" s="27"/>
      <c r="HJ374" s="27"/>
      <c r="HK374" s="27"/>
      <c r="HL374" s="27"/>
      <c r="HM374" s="27"/>
      <c r="HN374" s="27"/>
      <c r="HO374" s="27"/>
      <c r="HP374" s="27"/>
      <c r="HQ374" s="27"/>
      <c r="HR374" s="27"/>
      <c r="HS374" s="27"/>
      <c r="HT374" s="27"/>
      <c r="HU374" s="27"/>
      <c r="HV374" s="27"/>
      <c r="HW374" s="27"/>
      <c r="HX374" s="27"/>
      <c r="HY374" s="27"/>
      <c r="HZ374" s="27"/>
      <c r="IA374" s="27"/>
      <c r="IB374" s="27"/>
      <c r="IC374" s="27"/>
      <c r="ID374" s="27"/>
      <c r="IE374" s="27"/>
      <c r="IF374" s="27"/>
      <c r="IG374" s="27"/>
      <c r="IH374" s="27"/>
      <c r="II374" s="27"/>
      <c r="IJ374" s="27"/>
      <c r="IK374" s="27"/>
      <c r="IL374" s="27"/>
      <c r="IM374" s="27"/>
      <c r="IN374" s="27"/>
      <c r="IO374" s="27"/>
      <c r="IP374" s="27"/>
      <c r="IQ374" s="27"/>
      <c r="IR374" s="27"/>
      <c r="IS374" s="27"/>
      <c r="IT374" s="27"/>
      <c r="IU374" s="27"/>
      <c r="IV374" s="27"/>
    </row>
    <row r="375" spans="1:256" s="361" customFormat="1" x14ac:dyDescent="0.2">
      <c r="A375" s="27"/>
      <c r="B375" s="27"/>
      <c r="C375" s="27"/>
      <c r="D375" s="362"/>
      <c r="E375" s="350" t="s">
        <v>159</v>
      </c>
      <c r="F375" s="357">
        <v>12</v>
      </c>
      <c r="G375" s="358">
        <v>23</v>
      </c>
      <c r="H375" s="358">
        <v>9</v>
      </c>
      <c r="I375" s="358">
        <v>20</v>
      </c>
      <c r="J375" s="359">
        <v>1</v>
      </c>
      <c r="K375" s="357">
        <v>13</v>
      </c>
      <c r="L375" s="358">
        <v>24</v>
      </c>
      <c r="M375" s="358">
        <v>10</v>
      </c>
      <c r="N375" s="358">
        <v>16</v>
      </c>
      <c r="O375" s="359">
        <v>2</v>
      </c>
      <c r="P375" s="357">
        <v>17</v>
      </c>
      <c r="Q375" s="358">
        <v>3</v>
      </c>
      <c r="R375" s="358">
        <v>14</v>
      </c>
      <c r="S375" s="358">
        <v>25</v>
      </c>
      <c r="T375" s="359">
        <v>6</v>
      </c>
      <c r="U375" s="357">
        <v>7</v>
      </c>
      <c r="V375" s="358">
        <v>18</v>
      </c>
      <c r="W375" s="358">
        <v>4</v>
      </c>
      <c r="X375" s="358">
        <v>15</v>
      </c>
      <c r="Y375" s="359">
        <v>21</v>
      </c>
      <c r="Z375" s="357">
        <v>22</v>
      </c>
      <c r="AA375" s="358">
        <v>8</v>
      </c>
      <c r="AB375" s="358">
        <v>19</v>
      </c>
      <c r="AC375" s="358">
        <v>5</v>
      </c>
      <c r="AD375" s="359">
        <v>11</v>
      </c>
      <c r="AE375" s="357">
        <v>37</v>
      </c>
      <c r="AF375" s="358">
        <v>48</v>
      </c>
      <c r="AG375" s="358">
        <v>34</v>
      </c>
      <c r="AH375" s="358">
        <v>45</v>
      </c>
      <c r="AI375" s="359">
        <v>26</v>
      </c>
      <c r="AJ375" s="357">
        <v>38</v>
      </c>
      <c r="AK375" s="358">
        <v>49</v>
      </c>
      <c r="AL375" s="358">
        <v>35</v>
      </c>
      <c r="AM375" s="358">
        <v>41</v>
      </c>
      <c r="AN375" s="359">
        <v>27</v>
      </c>
      <c r="AO375" s="357">
        <v>42</v>
      </c>
      <c r="AP375" s="358">
        <v>28</v>
      </c>
      <c r="AQ375" s="358">
        <v>39</v>
      </c>
      <c r="AR375" s="358">
        <v>50</v>
      </c>
      <c r="AS375" s="359">
        <v>31</v>
      </c>
      <c r="AT375" s="357">
        <v>32</v>
      </c>
      <c r="AU375" s="358">
        <v>43</v>
      </c>
      <c r="AV375" s="358">
        <v>29</v>
      </c>
      <c r="AW375" s="358">
        <v>40</v>
      </c>
      <c r="AX375" s="359">
        <v>46</v>
      </c>
      <c r="AY375" s="357">
        <v>47</v>
      </c>
      <c r="AZ375" s="358">
        <v>33</v>
      </c>
      <c r="BA375" s="358">
        <v>44</v>
      </c>
      <c r="BB375" s="358">
        <v>30</v>
      </c>
      <c r="BC375" s="359">
        <v>36</v>
      </c>
      <c r="BD375" s="357">
        <v>72</v>
      </c>
      <c r="BE375" s="358">
        <v>68</v>
      </c>
      <c r="BF375" s="358">
        <v>77</v>
      </c>
      <c r="BG375" s="358">
        <v>62</v>
      </c>
      <c r="BH375" s="359">
        <v>57</v>
      </c>
      <c r="BI375" s="357">
        <v>75</v>
      </c>
      <c r="BJ375" s="358">
        <v>69</v>
      </c>
      <c r="BK375" s="358">
        <v>56</v>
      </c>
      <c r="BL375" s="358">
        <v>70</v>
      </c>
      <c r="BM375" s="359">
        <v>51</v>
      </c>
      <c r="BN375" s="357">
        <v>63</v>
      </c>
      <c r="BO375" s="358">
        <v>73</v>
      </c>
      <c r="BP375" s="358">
        <v>54</v>
      </c>
      <c r="BQ375" s="358">
        <v>76</v>
      </c>
      <c r="BR375" s="359">
        <v>59</v>
      </c>
      <c r="BS375" s="357">
        <v>71</v>
      </c>
      <c r="BT375" s="358">
        <v>65</v>
      </c>
      <c r="BU375" s="358">
        <v>55</v>
      </c>
      <c r="BV375" s="358">
        <v>74</v>
      </c>
      <c r="BW375" s="364"/>
      <c r="BX375" s="357">
        <v>60</v>
      </c>
      <c r="BY375" s="358">
        <v>53</v>
      </c>
      <c r="BZ375" s="358">
        <v>67</v>
      </c>
      <c r="CA375" s="358">
        <v>61</v>
      </c>
      <c r="CB375" s="364"/>
      <c r="CC375" s="357">
        <v>64</v>
      </c>
      <c r="CD375" s="358">
        <v>66</v>
      </c>
      <c r="CE375" s="358">
        <v>52</v>
      </c>
      <c r="CF375" s="358">
        <v>58</v>
      </c>
      <c r="CG375" s="365"/>
      <c r="GX375" s="27"/>
      <c r="GY375" s="27"/>
      <c r="GZ375" s="27"/>
      <c r="HA375" s="27"/>
      <c r="HB375" s="27"/>
      <c r="HC375" s="27"/>
      <c r="HD375" s="27"/>
      <c r="HE375" s="27"/>
      <c r="HF375" s="27"/>
      <c r="HG375" s="27"/>
      <c r="HH375" s="27"/>
      <c r="HI375" s="27"/>
      <c r="HJ375" s="27"/>
      <c r="HK375" s="27"/>
      <c r="HL375" s="27"/>
      <c r="HM375" s="27"/>
      <c r="HN375" s="27"/>
      <c r="HO375" s="27"/>
      <c r="HP375" s="27"/>
      <c r="HQ375" s="27"/>
      <c r="HR375" s="27"/>
      <c r="HS375" s="27"/>
      <c r="HT375" s="27"/>
      <c r="HU375" s="27"/>
      <c r="HV375" s="27"/>
      <c r="HW375" s="27"/>
      <c r="HX375" s="27"/>
      <c r="HY375" s="27"/>
      <c r="HZ375" s="27"/>
      <c r="IA375" s="27"/>
      <c r="IB375" s="27"/>
      <c r="IC375" s="27"/>
      <c r="ID375" s="27"/>
      <c r="IE375" s="27"/>
      <c r="IF375" s="27"/>
      <c r="IG375" s="27"/>
      <c r="IH375" s="27"/>
      <c r="II375" s="27"/>
      <c r="IJ375" s="27"/>
      <c r="IK375" s="27"/>
      <c r="IL375" s="27"/>
      <c r="IM375" s="27"/>
      <c r="IN375" s="27"/>
      <c r="IO375" s="27"/>
      <c r="IP375" s="27"/>
      <c r="IQ375" s="27"/>
      <c r="IR375" s="27"/>
      <c r="IS375" s="27"/>
      <c r="IT375" s="27"/>
      <c r="IU375" s="27"/>
      <c r="IV375" s="27"/>
    </row>
    <row r="376" spans="1:256" s="363" customFormat="1" x14ac:dyDescent="0.2">
      <c r="A376" s="27"/>
      <c r="B376" s="27"/>
      <c r="C376" s="27"/>
      <c r="D376" s="362"/>
      <c r="E376" s="360"/>
      <c r="GX376" s="27"/>
      <c r="GY376" s="27"/>
      <c r="GZ376" s="27"/>
      <c r="HA376" s="27"/>
      <c r="HB376" s="27"/>
      <c r="HC376" s="27"/>
      <c r="HD376" s="27"/>
      <c r="HE376" s="27"/>
      <c r="HF376" s="27"/>
      <c r="HG376" s="27"/>
      <c r="HH376" s="27"/>
      <c r="HI376" s="27"/>
      <c r="HJ376" s="27"/>
      <c r="HK376" s="27"/>
      <c r="HL376" s="27"/>
      <c r="HM376" s="27"/>
      <c r="HN376" s="27"/>
      <c r="HO376" s="27"/>
      <c r="HP376" s="27"/>
      <c r="HQ376" s="27"/>
      <c r="HR376" s="27"/>
      <c r="HS376" s="27"/>
      <c r="HT376" s="27"/>
      <c r="HU376" s="27"/>
      <c r="HV376" s="27"/>
      <c r="HW376" s="27"/>
      <c r="HX376" s="27"/>
      <c r="HY376" s="27"/>
      <c r="HZ376" s="27"/>
      <c r="IA376" s="27"/>
      <c r="IB376" s="27"/>
      <c r="IC376" s="27"/>
      <c r="ID376" s="27"/>
      <c r="IE376" s="27"/>
      <c r="IF376" s="27"/>
      <c r="IG376" s="27"/>
      <c r="IH376" s="27"/>
      <c r="II376" s="27"/>
      <c r="IJ376" s="27"/>
      <c r="IK376" s="27"/>
      <c r="IL376" s="27"/>
      <c r="IM376" s="27"/>
      <c r="IN376" s="27"/>
      <c r="IO376" s="27"/>
      <c r="IP376" s="27"/>
      <c r="IQ376" s="27"/>
      <c r="IR376" s="27"/>
      <c r="IS376" s="27"/>
      <c r="IT376" s="27"/>
      <c r="IU376" s="27"/>
      <c r="IV376" s="27"/>
    </row>
    <row r="377" spans="1:256" s="363" customFormat="1" x14ac:dyDescent="0.2">
      <c r="A377" s="27"/>
      <c r="B377" s="27"/>
      <c r="C377" s="27"/>
      <c r="D377" s="362">
        <v>78</v>
      </c>
      <c r="E377" s="349" t="s">
        <v>180</v>
      </c>
      <c r="GX377" s="27"/>
      <c r="GY377" s="27"/>
      <c r="GZ377" s="27"/>
      <c r="HA377" s="27"/>
      <c r="HB377" s="27"/>
      <c r="HC377" s="27"/>
      <c r="HD377" s="27"/>
      <c r="HE377" s="27"/>
      <c r="HF377" s="27"/>
      <c r="HG377" s="27"/>
      <c r="HH377" s="27"/>
      <c r="HI377" s="27"/>
      <c r="HJ377" s="27"/>
      <c r="HK377" s="27"/>
      <c r="HL377" s="27"/>
      <c r="HM377" s="27"/>
      <c r="HN377" s="27"/>
      <c r="HO377" s="27"/>
      <c r="HP377" s="27"/>
      <c r="HQ377" s="27"/>
      <c r="HR377" s="27"/>
      <c r="HS377" s="27"/>
      <c r="HT377" s="27"/>
      <c r="HU377" s="27"/>
      <c r="HV377" s="27"/>
      <c r="HW377" s="27"/>
      <c r="HX377" s="27"/>
      <c r="HY377" s="27"/>
      <c r="HZ377" s="27"/>
      <c r="IA377" s="27"/>
      <c r="IB377" s="27"/>
      <c r="IC377" s="27"/>
      <c r="ID377" s="27"/>
      <c r="IE377" s="27"/>
      <c r="IF377" s="27"/>
      <c r="IG377" s="27"/>
      <c r="IH377" s="27"/>
      <c r="II377" s="27"/>
      <c r="IJ377" s="27"/>
      <c r="IK377" s="27"/>
      <c r="IL377" s="27"/>
      <c r="IM377" s="27"/>
      <c r="IN377" s="27"/>
      <c r="IO377" s="27"/>
      <c r="IP377" s="27"/>
      <c r="IQ377" s="27"/>
      <c r="IR377" s="27"/>
      <c r="IS377" s="27"/>
      <c r="IT377" s="27"/>
      <c r="IU377" s="27"/>
      <c r="IV377" s="27"/>
    </row>
    <row r="378" spans="1:256" s="361" customFormat="1" x14ac:dyDescent="0.2">
      <c r="A378" s="27"/>
      <c r="B378" s="27"/>
      <c r="C378" s="27"/>
      <c r="D378" s="362"/>
      <c r="E378" s="350" t="s">
        <v>130</v>
      </c>
      <c r="F378" s="351">
        <v>1</v>
      </c>
      <c r="G378" s="352">
        <v>2</v>
      </c>
      <c r="H378" s="352">
        <v>3</v>
      </c>
      <c r="I378" s="352">
        <v>4</v>
      </c>
      <c r="J378" s="353">
        <v>5</v>
      </c>
      <c r="K378" s="351">
        <v>6</v>
      </c>
      <c r="L378" s="352">
        <v>7</v>
      </c>
      <c r="M378" s="352">
        <v>8</v>
      </c>
      <c r="N378" s="352">
        <v>9</v>
      </c>
      <c r="O378" s="353">
        <v>10</v>
      </c>
      <c r="P378" s="351">
        <v>11</v>
      </c>
      <c r="Q378" s="352">
        <v>12</v>
      </c>
      <c r="R378" s="352">
        <v>13</v>
      </c>
      <c r="S378" s="352">
        <v>14</v>
      </c>
      <c r="T378" s="353">
        <v>15</v>
      </c>
      <c r="U378" s="351">
        <v>16</v>
      </c>
      <c r="V378" s="352">
        <v>17</v>
      </c>
      <c r="W378" s="352">
        <v>18</v>
      </c>
      <c r="X378" s="352">
        <v>19</v>
      </c>
      <c r="Y378" s="353">
        <v>20</v>
      </c>
      <c r="Z378" s="351">
        <v>21</v>
      </c>
      <c r="AA378" s="352">
        <v>22</v>
      </c>
      <c r="AB378" s="352">
        <v>23</v>
      </c>
      <c r="AC378" s="352">
        <v>24</v>
      </c>
      <c r="AD378" s="353">
        <v>25</v>
      </c>
      <c r="AE378" s="351">
        <v>26</v>
      </c>
      <c r="AF378" s="352">
        <v>27</v>
      </c>
      <c r="AG378" s="352">
        <v>28</v>
      </c>
      <c r="AH378" s="352">
        <v>29</v>
      </c>
      <c r="AI378" s="353">
        <v>30</v>
      </c>
      <c r="AJ378" s="351">
        <v>31</v>
      </c>
      <c r="AK378" s="352">
        <v>32</v>
      </c>
      <c r="AL378" s="352">
        <v>33</v>
      </c>
      <c r="AM378" s="352">
        <v>34</v>
      </c>
      <c r="AN378" s="353">
        <v>35</v>
      </c>
      <c r="AO378" s="351">
        <v>36</v>
      </c>
      <c r="AP378" s="352">
        <v>37</v>
      </c>
      <c r="AQ378" s="352">
        <v>38</v>
      </c>
      <c r="AR378" s="352">
        <v>39</v>
      </c>
      <c r="AS378" s="353">
        <v>40</v>
      </c>
      <c r="AT378" s="351">
        <v>41</v>
      </c>
      <c r="AU378" s="352">
        <v>42</v>
      </c>
      <c r="AV378" s="352">
        <v>43</v>
      </c>
      <c r="AW378" s="352">
        <v>44</v>
      </c>
      <c r="AX378" s="353">
        <v>45</v>
      </c>
      <c r="AY378" s="351">
        <v>46</v>
      </c>
      <c r="AZ378" s="352">
        <v>47</v>
      </c>
      <c r="BA378" s="352">
        <v>48</v>
      </c>
      <c r="BB378" s="352">
        <v>49</v>
      </c>
      <c r="BC378" s="353">
        <v>50</v>
      </c>
      <c r="BD378" s="351">
        <v>51</v>
      </c>
      <c r="BE378" s="352">
        <v>52</v>
      </c>
      <c r="BF378" s="352">
        <v>53</v>
      </c>
      <c r="BG378" s="352">
        <v>54</v>
      </c>
      <c r="BH378" s="353">
        <v>55</v>
      </c>
      <c r="BI378" s="351">
        <v>56</v>
      </c>
      <c r="BJ378" s="352">
        <v>57</v>
      </c>
      <c r="BK378" s="352">
        <v>58</v>
      </c>
      <c r="BL378" s="352">
        <v>59</v>
      </c>
      <c r="BM378" s="353">
        <v>60</v>
      </c>
      <c r="BN378" s="351">
        <v>61</v>
      </c>
      <c r="BO378" s="352">
        <v>62</v>
      </c>
      <c r="BP378" s="352">
        <v>63</v>
      </c>
      <c r="BQ378" s="352">
        <v>64</v>
      </c>
      <c r="BR378" s="353">
        <v>65</v>
      </c>
      <c r="BS378" s="351">
        <v>66</v>
      </c>
      <c r="BT378" s="352">
        <v>67</v>
      </c>
      <c r="BU378" s="352">
        <v>68</v>
      </c>
      <c r="BV378" s="352">
        <v>69</v>
      </c>
      <c r="BW378" s="353">
        <v>70</v>
      </c>
      <c r="BX378" s="351">
        <v>71</v>
      </c>
      <c r="BY378" s="352">
        <v>72</v>
      </c>
      <c r="BZ378" s="352">
        <v>73</v>
      </c>
      <c r="CA378" s="352">
        <v>74</v>
      </c>
      <c r="CB378" s="364"/>
      <c r="CC378" s="351">
        <v>75</v>
      </c>
      <c r="CD378" s="352">
        <v>76</v>
      </c>
      <c r="CE378" s="352">
        <v>77</v>
      </c>
      <c r="CF378" s="352">
        <v>78</v>
      </c>
      <c r="CG378" s="365"/>
      <c r="GX378" s="27"/>
      <c r="GY378" s="27"/>
      <c r="GZ378" s="27"/>
      <c r="HA378" s="27"/>
      <c r="HB378" s="27"/>
      <c r="HC378" s="27"/>
      <c r="HD378" s="27"/>
      <c r="HE378" s="27"/>
      <c r="HF378" s="27"/>
      <c r="HG378" s="27"/>
      <c r="HH378" s="27"/>
      <c r="HI378" s="27"/>
      <c r="HJ378" s="27"/>
      <c r="HK378" s="27"/>
      <c r="HL378" s="27"/>
      <c r="HM378" s="27"/>
      <c r="HN378" s="27"/>
      <c r="HO378" s="27"/>
      <c r="HP378" s="27"/>
      <c r="HQ378" s="27"/>
      <c r="HR378" s="27"/>
      <c r="HS378" s="27"/>
      <c r="HT378" s="27"/>
      <c r="HU378" s="27"/>
      <c r="HV378" s="27"/>
      <c r="HW378" s="27"/>
      <c r="HX378" s="27"/>
      <c r="HY378" s="27"/>
      <c r="HZ378" s="27"/>
      <c r="IA378" s="27"/>
      <c r="IB378" s="27"/>
      <c r="IC378" s="27"/>
      <c r="ID378" s="27"/>
      <c r="IE378" s="27"/>
      <c r="IF378" s="27"/>
      <c r="IG378" s="27"/>
      <c r="IH378" s="27"/>
      <c r="II378" s="27"/>
      <c r="IJ378" s="27"/>
      <c r="IK378" s="27"/>
      <c r="IL378" s="27"/>
      <c r="IM378" s="27"/>
      <c r="IN378" s="27"/>
      <c r="IO378" s="27"/>
      <c r="IP378" s="27"/>
      <c r="IQ378" s="27"/>
      <c r="IR378" s="27"/>
      <c r="IS378" s="27"/>
      <c r="IT378" s="27"/>
      <c r="IU378" s="27"/>
      <c r="IV378" s="27"/>
    </row>
    <row r="379" spans="1:256" s="361" customFormat="1" x14ac:dyDescent="0.2">
      <c r="A379" s="27"/>
      <c r="B379" s="27"/>
      <c r="C379" s="27"/>
      <c r="D379" s="362"/>
      <c r="E379" s="350" t="s">
        <v>157</v>
      </c>
      <c r="F379" s="354">
        <v>14</v>
      </c>
      <c r="G379" s="355">
        <v>10</v>
      </c>
      <c r="H379" s="355">
        <v>1</v>
      </c>
      <c r="I379" s="355">
        <v>22</v>
      </c>
      <c r="J379" s="356">
        <v>18</v>
      </c>
      <c r="K379" s="354">
        <v>19</v>
      </c>
      <c r="L379" s="355">
        <v>15</v>
      </c>
      <c r="M379" s="355">
        <v>6</v>
      </c>
      <c r="N379" s="355">
        <v>2</v>
      </c>
      <c r="O379" s="356">
        <v>23</v>
      </c>
      <c r="P379" s="354">
        <v>24</v>
      </c>
      <c r="Q379" s="355">
        <v>20</v>
      </c>
      <c r="R379" s="355">
        <v>11</v>
      </c>
      <c r="S379" s="355">
        <v>7</v>
      </c>
      <c r="T379" s="356">
        <v>3</v>
      </c>
      <c r="U379" s="354">
        <v>4</v>
      </c>
      <c r="V379" s="355">
        <v>25</v>
      </c>
      <c r="W379" s="355">
        <v>16</v>
      </c>
      <c r="X379" s="355">
        <v>12</v>
      </c>
      <c r="Y379" s="356">
        <v>8</v>
      </c>
      <c r="Z379" s="354">
        <v>9</v>
      </c>
      <c r="AA379" s="355">
        <v>5</v>
      </c>
      <c r="AB379" s="355">
        <v>21</v>
      </c>
      <c r="AC379" s="355">
        <v>17</v>
      </c>
      <c r="AD379" s="356">
        <v>13</v>
      </c>
      <c r="AE379" s="354">
        <v>39</v>
      </c>
      <c r="AF379" s="355">
        <v>35</v>
      </c>
      <c r="AG379" s="355">
        <v>26</v>
      </c>
      <c r="AH379" s="355">
        <v>47</v>
      </c>
      <c r="AI379" s="356">
        <v>43</v>
      </c>
      <c r="AJ379" s="354">
        <v>44</v>
      </c>
      <c r="AK379" s="355">
        <v>40</v>
      </c>
      <c r="AL379" s="355">
        <v>31</v>
      </c>
      <c r="AM379" s="355">
        <v>27</v>
      </c>
      <c r="AN379" s="356">
        <v>48</v>
      </c>
      <c r="AO379" s="354">
        <v>49</v>
      </c>
      <c r="AP379" s="355">
        <v>45</v>
      </c>
      <c r="AQ379" s="355">
        <v>36</v>
      </c>
      <c r="AR379" s="355">
        <v>32</v>
      </c>
      <c r="AS379" s="356">
        <v>28</v>
      </c>
      <c r="AT379" s="354">
        <v>29</v>
      </c>
      <c r="AU379" s="355">
        <v>50</v>
      </c>
      <c r="AV379" s="355">
        <v>41</v>
      </c>
      <c r="AW379" s="355">
        <v>37</v>
      </c>
      <c r="AX379" s="356">
        <v>33</v>
      </c>
      <c r="AY379" s="354">
        <v>34</v>
      </c>
      <c r="AZ379" s="355">
        <v>30</v>
      </c>
      <c r="BA379" s="355">
        <v>46</v>
      </c>
      <c r="BB379" s="355">
        <v>42</v>
      </c>
      <c r="BC379" s="356">
        <v>38</v>
      </c>
      <c r="BD379" s="354">
        <v>52</v>
      </c>
      <c r="BE379" s="355">
        <v>71</v>
      </c>
      <c r="BF379" s="355">
        <v>70</v>
      </c>
      <c r="BG379" s="355">
        <v>77</v>
      </c>
      <c r="BH379" s="356">
        <v>59</v>
      </c>
      <c r="BI379" s="354">
        <v>65</v>
      </c>
      <c r="BJ379" s="355">
        <v>75</v>
      </c>
      <c r="BK379" s="355">
        <v>66</v>
      </c>
      <c r="BL379" s="355">
        <v>53</v>
      </c>
      <c r="BM379" s="356">
        <v>74</v>
      </c>
      <c r="BN379" s="354">
        <v>58</v>
      </c>
      <c r="BO379" s="355">
        <v>61</v>
      </c>
      <c r="BP379" s="355">
        <v>72</v>
      </c>
      <c r="BQ379" s="355">
        <v>55</v>
      </c>
      <c r="BR379" s="356">
        <v>78</v>
      </c>
      <c r="BS379" s="354">
        <v>67</v>
      </c>
      <c r="BT379" s="355">
        <v>60</v>
      </c>
      <c r="BU379" s="355">
        <v>76</v>
      </c>
      <c r="BV379" s="355">
        <v>73</v>
      </c>
      <c r="BW379" s="356">
        <v>64</v>
      </c>
      <c r="BX379" s="354">
        <v>69</v>
      </c>
      <c r="BY379" s="355">
        <v>51</v>
      </c>
      <c r="BZ379" s="355">
        <v>57</v>
      </c>
      <c r="CA379" s="355">
        <v>63</v>
      </c>
      <c r="CB379" s="364"/>
      <c r="CC379" s="354">
        <v>54</v>
      </c>
      <c r="CD379" s="355">
        <v>56</v>
      </c>
      <c r="CE379" s="355">
        <v>62</v>
      </c>
      <c r="CF379" s="355">
        <v>68</v>
      </c>
      <c r="CG379" s="365"/>
      <c r="GX379" s="27"/>
      <c r="GY379" s="27"/>
      <c r="GZ379" s="27"/>
      <c r="HA379" s="27"/>
      <c r="HB379" s="27"/>
      <c r="HC379" s="27"/>
      <c r="HD379" s="27"/>
      <c r="HE379" s="27"/>
      <c r="HF379" s="27"/>
      <c r="HG379" s="27"/>
      <c r="HH379" s="27"/>
      <c r="HI379" s="27"/>
      <c r="HJ379" s="27"/>
      <c r="HK379" s="27"/>
      <c r="HL379" s="27"/>
      <c r="HM379" s="27"/>
      <c r="HN379" s="27"/>
      <c r="HO379" s="27"/>
      <c r="HP379" s="27"/>
      <c r="HQ379" s="27"/>
      <c r="HR379" s="27"/>
      <c r="HS379" s="27"/>
      <c r="HT379" s="27"/>
      <c r="HU379" s="27"/>
      <c r="HV379" s="27"/>
      <c r="HW379" s="27"/>
      <c r="HX379" s="27"/>
      <c r="HY379" s="27"/>
      <c r="HZ379" s="27"/>
      <c r="IA379" s="27"/>
      <c r="IB379" s="27"/>
      <c r="IC379" s="27"/>
      <c r="ID379" s="27"/>
      <c r="IE379" s="27"/>
      <c r="IF379" s="27"/>
      <c r="IG379" s="27"/>
      <c r="IH379" s="27"/>
      <c r="II379" s="27"/>
      <c r="IJ379" s="27"/>
      <c r="IK379" s="27"/>
      <c r="IL379" s="27"/>
      <c r="IM379" s="27"/>
      <c r="IN379" s="27"/>
      <c r="IO379" s="27"/>
      <c r="IP379" s="27"/>
      <c r="IQ379" s="27"/>
      <c r="IR379" s="27"/>
      <c r="IS379" s="27"/>
      <c r="IT379" s="27"/>
      <c r="IU379" s="27"/>
      <c r="IV379" s="27"/>
    </row>
    <row r="380" spans="1:256" s="361" customFormat="1" x14ac:dyDescent="0.2">
      <c r="A380" s="27"/>
      <c r="B380" s="27"/>
      <c r="C380" s="27"/>
      <c r="D380" s="362"/>
      <c r="E380" s="350" t="s">
        <v>159</v>
      </c>
      <c r="F380" s="357">
        <v>12</v>
      </c>
      <c r="G380" s="358">
        <v>23</v>
      </c>
      <c r="H380" s="358">
        <v>9</v>
      </c>
      <c r="I380" s="358">
        <v>20</v>
      </c>
      <c r="J380" s="359">
        <v>1</v>
      </c>
      <c r="K380" s="357">
        <v>13</v>
      </c>
      <c r="L380" s="358">
        <v>24</v>
      </c>
      <c r="M380" s="358">
        <v>10</v>
      </c>
      <c r="N380" s="358">
        <v>16</v>
      </c>
      <c r="O380" s="359">
        <v>2</v>
      </c>
      <c r="P380" s="357">
        <v>17</v>
      </c>
      <c r="Q380" s="358">
        <v>3</v>
      </c>
      <c r="R380" s="358">
        <v>14</v>
      </c>
      <c r="S380" s="358">
        <v>25</v>
      </c>
      <c r="T380" s="359">
        <v>6</v>
      </c>
      <c r="U380" s="357">
        <v>7</v>
      </c>
      <c r="V380" s="358">
        <v>18</v>
      </c>
      <c r="W380" s="358">
        <v>4</v>
      </c>
      <c r="X380" s="358">
        <v>15</v>
      </c>
      <c r="Y380" s="359">
        <v>21</v>
      </c>
      <c r="Z380" s="357">
        <v>22</v>
      </c>
      <c r="AA380" s="358">
        <v>8</v>
      </c>
      <c r="AB380" s="358">
        <v>19</v>
      </c>
      <c r="AC380" s="358">
        <v>5</v>
      </c>
      <c r="AD380" s="359">
        <v>11</v>
      </c>
      <c r="AE380" s="357">
        <v>37</v>
      </c>
      <c r="AF380" s="358">
        <v>48</v>
      </c>
      <c r="AG380" s="358">
        <v>34</v>
      </c>
      <c r="AH380" s="358">
        <v>45</v>
      </c>
      <c r="AI380" s="359">
        <v>26</v>
      </c>
      <c r="AJ380" s="357">
        <v>38</v>
      </c>
      <c r="AK380" s="358">
        <v>49</v>
      </c>
      <c r="AL380" s="358">
        <v>35</v>
      </c>
      <c r="AM380" s="358">
        <v>41</v>
      </c>
      <c r="AN380" s="359">
        <v>27</v>
      </c>
      <c r="AO380" s="357">
        <v>42</v>
      </c>
      <c r="AP380" s="358">
        <v>28</v>
      </c>
      <c r="AQ380" s="358">
        <v>39</v>
      </c>
      <c r="AR380" s="358">
        <v>50</v>
      </c>
      <c r="AS380" s="359">
        <v>31</v>
      </c>
      <c r="AT380" s="357">
        <v>32</v>
      </c>
      <c r="AU380" s="358">
        <v>43</v>
      </c>
      <c r="AV380" s="358">
        <v>29</v>
      </c>
      <c r="AW380" s="358">
        <v>40</v>
      </c>
      <c r="AX380" s="359">
        <v>46</v>
      </c>
      <c r="AY380" s="357">
        <v>47</v>
      </c>
      <c r="AZ380" s="358">
        <v>33</v>
      </c>
      <c r="BA380" s="358">
        <v>44</v>
      </c>
      <c r="BB380" s="358">
        <v>30</v>
      </c>
      <c r="BC380" s="359">
        <v>36</v>
      </c>
      <c r="BD380" s="357">
        <v>62</v>
      </c>
      <c r="BE380" s="358">
        <v>70</v>
      </c>
      <c r="BF380" s="358">
        <v>51</v>
      </c>
      <c r="BG380" s="358">
        <v>72</v>
      </c>
      <c r="BH380" s="359">
        <v>75</v>
      </c>
      <c r="BI380" s="357">
        <v>55</v>
      </c>
      <c r="BJ380" s="358">
        <v>69</v>
      </c>
      <c r="BK380" s="358">
        <v>56</v>
      </c>
      <c r="BL380" s="358">
        <v>71</v>
      </c>
      <c r="BM380" s="359">
        <v>76</v>
      </c>
      <c r="BN380" s="357">
        <v>77</v>
      </c>
      <c r="BO380" s="358">
        <v>54</v>
      </c>
      <c r="BP380" s="358">
        <v>74</v>
      </c>
      <c r="BQ380" s="358">
        <v>60</v>
      </c>
      <c r="BR380" s="359">
        <v>63</v>
      </c>
      <c r="BS380" s="357">
        <v>73</v>
      </c>
      <c r="BT380" s="358">
        <v>68</v>
      </c>
      <c r="BU380" s="358">
        <v>78</v>
      </c>
      <c r="BV380" s="358">
        <v>65</v>
      </c>
      <c r="BW380" s="359">
        <v>57</v>
      </c>
      <c r="BX380" s="357">
        <v>59</v>
      </c>
      <c r="BY380" s="358">
        <v>53</v>
      </c>
      <c r="BZ380" s="358">
        <v>67</v>
      </c>
      <c r="CA380" s="358">
        <v>61</v>
      </c>
      <c r="CB380" s="364"/>
      <c r="CC380" s="357">
        <v>64</v>
      </c>
      <c r="CD380" s="358">
        <v>66</v>
      </c>
      <c r="CE380" s="358">
        <v>52</v>
      </c>
      <c r="CF380" s="358">
        <v>58</v>
      </c>
      <c r="CG380" s="365"/>
      <c r="GX380" s="27"/>
      <c r="GY380" s="27"/>
      <c r="GZ380" s="27"/>
      <c r="HA380" s="27"/>
      <c r="HB380" s="27"/>
      <c r="HC380" s="27"/>
      <c r="HD380" s="27"/>
      <c r="HE380" s="27"/>
      <c r="HF380" s="27"/>
      <c r="HG380" s="27"/>
      <c r="HH380" s="27"/>
      <c r="HI380" s="27"/>
      <c r="HJ380" s="27"/>
      <c r="HK380" s="27"/>
      <c r="HL380" s="27"/>
      <c r="HM380" s="27"/>
      <c r="HN380" s="27"/>
      <c r="HO380" s="27"/>
      <c r="HP380" s="27"/>
      <c r="HQ380" s="27"/>
      <c r="HR380" s="27"/>
      <c r="HS380" s="27"/>
      <c r="HT380" s="27"/>
      <c r="HU380" s="27"/>
      <c r="HV380" s="27"/>
      <c r="HW380" s="27"/>
      <c r="HX380" s="27"/>
      <c r="HY380" s="27"/>
      <c r="HZ380" s="27"/>
      <c r="IA380" s="27"/>
      <c r="IB380" s="27"/>
      <c r="IC380" s="27"/>
      <c r="ID380" s="27"/>
      <c r="IE380" s="27"/>
      <c r="IF380" s="27"/>
      <c r="IG380" s="27"/>
      <c r="IH380" s="27"/>
      <c r="II380" s="27"/>
      <c r="IJ380" s="27"/>
      <c r="IK380" s="27"/>
      <c r="IL380" s="27"/>
      <c r="IM380" s="27"/>
      <c r="IN380" s="27"/>
      <c r="IO380" s="27"/>
      <c r="IP380" s="27"/>
      <c r="IQ380" s="27"/>
      <c r="IR380" s="27"/>
      <c r="IS380" s="27"/>
      <c r="IT380" s="27"/>
      <c r="IU380" s="27"/>
      <c r="IV380" s="27"/>
    </row>
    <row r="381" spans="1:256" s="363" customFormat="1" x14ac:dyDescent="0.2">
      <c r="A381" s="27"/>
      <c r="B381" s="27"/>
      <c r="C381" s="27"/>
      <c r="D381" s="362"/>
      <c r="E381" s="360"/>
      <c r="GX381" s="27"/>
      <c r="GY381" s="27"/>
      <c r="GZ381" s="27"/>
      <c r="HA381" s="27"/>
      <c r="HB381" s="27"/>
      <c r="HC381" s="27"/>
      <c r="HD381" s="27"/>
      <c r="HE381" s="27"/>
      <c r="HF381" s="27"/>
      <c r="HG381" s="27"/>
      <c r="HH381" s="27"/>
      <c r="HI381" s="27"/>
      <c r="HJ381" s="27"/>
      <c r="HK381" s="27"/>
      <c r="HL381" s="27"/>
      <c r="HM381" s="27"/>
      <c r="HN381" s="27"/>
      <c r="HO381" s="27"/>
      <c r="HP381" s="27"/>
      <c r="HQ381" s="27"/>
      <c r="HR381" s="27"/>
      <c r="HS381" s="27"/>
      <c r="HT381" s="27"/>
      <c r="HU381" s="27"/>
      <c r="HV381" s="27"/>
      <c r="HW381" s="27"/>
      <c r="HX381" s="27"/>
      <c r="HY381" s="27"/>
      <c r="HZ381" s="27"/>
      <c r="IA381" s="27"/>
      <c r="IB381" s="27"/>
      <c r="IC381" s="27"/>
      <c r="ID381" s="27"/>
      <c r="IE381" s="27"/>
      <c r="IF381" s="27"/>
      <c r="IG381" s="27"/>
      <c r="IH381" s="27"/>
      <c r="II381" s="27"/>
      <c r="IJ381" s="27"/>
      <c r="IK381" s="27"/>
      <c r="IL381" s="27"/>
      <c r="IM381" s="27"/>
      <c r="IN381" s="27"/>
      <c r="IO381" s="27"/>
      <c r="IP381" s="27"/>
      <c r="IQ381" s="27"/>
      <c r="IR381" s="27"/>
      <c r="IS381" s="27"/>
      <c r="IT381" s="27"/>
      <c r="IU381" s="27"/>
      <c r="IV381" s="27"/>
    </row>
    <row r="382" spans="1:256" s="363" customFormat="1" x14ac:dyDescent="0.2">
      <c r="A382" s="27"/>
      <c r="B382" s="27"/>
      <c r="C382" s="27"/>
      <c r="D382" s="362">
        <v>79</v>
      </c>
      <c r="E382" s="349" t="s">
        <v>180</v>
      </c>
      <c r="GX382" s="27"/>
      <c r="GY382" s="27"/>
      <c r="GZ382" s="27"/>
      <c r="HA382" s="27"/>
      <c r="HB382" s="27"/>
      <c r="HC382" s="27"/>
      <c r="HD382" s="27"/>
      <c r="HE382" s="27"/>
      <c r="HF382" s="27"/>
      <c r="HG382" s="27"/>
      <c r="HH382" s="27"/>
      <c r="HI382" s="27"/>
      <c r="HJ382" s="27"/>
      <c r="HK382" s="27"/>
      <c r="HL382" s="27"/>
      <c r="HM382" s="27"/>
      <c r="HN382" s="27"/>
      <c r="HO382" s="27"/>
      <c r="HP382" s="27"/>
      <c r="HQ382" s="27"/>
      <c r="HR382" s="27"/>
      <c r="HS382" s="27"/>
      <c r="HT382" s="27"/>
      <c r="HU382" s="27"/>
      <c r="HV382" s="27"/>
      <c r="HW382" s="27"/>
      <c r="HX382" s="27"/>
      <c r="HY382" s="27"/>
      <c r="HZ382" s="27"/>
      <c r="IA382" s="27"/>
      <c r="IB382" s="27"/>
      <c r="IC382" s="27"/>
      <c r="ID382" s="27"/>
      <c r="IE382" s="27"/>
      <c r="IF382" s="27"/>
      <c r="IG382" s="27"/>
      <c r="IH382" s="27"/>
      <c r="II382" s="27"/>
      <c r="IJ382" s="27"/>
      <c r="IK382" s="27"/>
      <c r="IL382" s="27"/>
      <c r="IM382" s="27"/>
      <c r="IN382" s="27"/>
      <c r="IO382" s="27"/>
      <c r="IP382" s="27"/>
      <c r="IQ382" s="27"/>
      <c r="IR382" s="27"/>
      <c r="IS382" s="27"/>
      <c r="IT382" s="27"/>
      <c r="IU382" s="27"/>
      <c r="IV382" s="27"/>
    </row>
    <row r="383" spans="1:256" s="361" customFormat="1" x14ac:dyDescent="0.2">
      <c r="A383" s="27"/>
      <c r="B383" s="27"/>
      <c r="C383" s="27"/>
      <c r="D383" s="362"/>
      <c r="E383" s="350" t="s">
        <v>130</v>
      </c>
      <c r="F383" s="351">
        <v>1</v>
      </c>
      <c r="G383" s="352">
        <v>2</v>
      </c>
      <c r="H383" s="352">
        <v>3</v>
      </c>
      <c r="I383" s="352">
        <v>4</v>
      </c>
      <c r="J383" s="353">
        <v>5</v>
      </c>
      <c r="K383" s="351">
        <v>6</v>
      </c>
      <c r="L383" s="352">
        <v>7</v>
      </c>
      <c r="M383" s="352">
        <v>8</v>
      </c>
      <c r="N383" s="352">
        <v>9</v>
      </c>
      <c r="O383" s="353">
        <v>10</v>
      </c>
      <c r="P383" s="351">
        <v>11</v>
      </c>
      <c r="Q383" s="352">
        <v>12</v>
      </c>
      <c r="R383" s="352">
        <v>13</v>
      </c>
      <c r="S383" s="352">
        <v>14</v>
      </c>
      <c r="T383" s="353">
        <v>15</v>
      </c>
      <c r="U383" s="351">
        <v>16</v>
      </c>
      <c r="V383" s="352">
        <v>17</v>
      </c>
      <c r="W383" s="352">
        <v>18</v>
      </c>
      <c r="X383" s="352">
        <v>19</v>
      </c>
      <c r="Y383" s="353">
        <v>20</v>
      </c>
      <c r="Z383" s="351">
        <v>21</v>
      </c>
      <c r="AA383" s="352">
        <v>22</v>
      </c>
      <c r="AB383" s="352">
        <v>23</v>
      </c>
      <c r="AC383" s="352">
        <v>24</v>
      </c>
      <c r="AD383" s="353">
        <v>25</v>
      </c>
      <c r="AE383" s="351">
        <v>26</v>
      </c>
      <c r="AF383" s="352">
        <v>27</v>
      </c>
      <c r="AG383" s="352">
        <v>28</v>
      </c>
      <c r="AH383" s="352">
        <v>29</v>
      </c>
      <c r="AI383" s="353">
        <v>30</v>
      </c>
      <c r="AJ383" s="351">
        <v>31</v>
      </c>
      <c r="AK383" s="352">
        <v>32</v>
      </c>
      <c r="AL383" s="352">
        <v>33</v>
      </c>
      <c r="AM383" s="352">
        <v>34</v>
      </c>
      <c r="AN383" s="353">
        <v>35</v>
      </c>
      <c r="AO383" s="351">
        <v>36</v>
      </c>
      <c r="AP383" s="352">
        <v>37</v>
      </c>
      <c r="AQ383" s="352">
        <v>38</v>
      </c>
      <c r="AR383" s="352">
        <v>39</v>
      </c>
      <c r="AS383" s="353">
        <v>40</v>
      </c>
      <c r="AT383" s="351">
        <v>41</v>
      </c>
      <c r="AU383" s="352">
        <v>42</v>
      </c>
      <c r="AV383" s="352">
        <v>43</v>
      </c>
      <c r="AW383" s="352">
        <v>44</v>
      </c>
      <c r="AX383" s="353">
        <v>45</v>
      </c>
      <c r="AY383" s="351">
        <v>46</v>
      </c>
      <c r="AZ383" s="352">
        <v>47</v>
      </c>
      <c r="BA383" s="352">
        <v>48</v>
      </c>
      <c r="BB383" s="352">
        <v>49</v>
      </c>
      <c r="BC383" s="353">
        <v>50</v>
      </c>
      <c r="BD383" s="351">
        <v>51</v>
      </c>
      <c r="BE383" s="352">
        <v>52</v>
      </c>
      <c r="BF383" s="352">
        <v>53</v>
      </c>
      <c r="BG383" s="352">
        <v>54</v>
      </c>
      <c r="BH383" s="353">
        <v>55</v>
      </c>
      <c r="BI383" s="351">
        <v>56</v>
      </c>
      <c r="BJ383" s="352">
        <v>57</v>
      </c>
      <c r="BK383" s="352">
        <v>58</v>
      </c>
      <c r="BL383" s="352">
        <v>59</v>
      </c>
      <c r="BM383" s="353">
        <v>60</v>
      </c>
      <c r="BN383" s="351">
        <v>61</v>
      </c>
      <c r="BO383" s="352">
        <v>62</v>
      </c>
      <c r="BP383" s="352">
        <v>63</v>
      </c>
      <c r="BQ383" s="352">
        <v>64</v>
      </c>
      <c r="BR383" s="353">
        <v>65</v>
      </c>
      <c r="BS383" s="351">
        <v>66</v>
      </c>
      <c r="BT383" s="352">
        <v>67</v>
      </c>
      <c r="BU383" s="352">
        <v>68</v>
      </c>
      <c r="BV383" s="352">
        <v>69</v>
      </c>
      <c r="BW383" s="353">
        <v>70</v>
      </c>
      <c r="BX383" s="351">
        <v>71</v>
      </c>
      <c r="BY383" s="352">
        <v>72</v>
      </c>
      <c r="BZ383" s="352">
        <v>73</v>
      </c>
      <c r="CA383" s="352">
        <v>74</v>
      </c>
      <c r="CB383" s="353">
        <v>75</v>
      </c>
      <c r="CC383" s="351">
        <v>76</v>
      </c>
      <c r="CD383" s="352">
        <v>77</v>
      </c>
      <c r="CE383" s="352">
        <v>78</v>
      </c>
      <c r="CF383" s="352">
        <v>79</v>
      </c>
      <c r="CG383" s="365"/>
      <c r="GX383" s="27"/>
      <c r="GY383" s="27"/>
      <c r="GZ383" s="27"/>
      <c r="HA383" s="27"/>
      <c r="HB383" s="27"/>
      <c r="HC383" s="27"/>
      <c r="HD383" s="27"/>
      <c r="HE383" s="27"/>
      <c r="HF383" s="27"/>
      <c r="HG383" s="27"/>
      <c r="HH383" s="27"/>
      <c r="HI383" s="27"/>
      <c r="HJ383" s="27"/>
      <c r="HK383" s="27"/>
      <c r="HL383" s="27"/>
      <c r="HM383" s="27"/>
      <c r="HN383" s="27"/>
      <c r="HO383" s="27"/>
      <c r="HP383" s="27"/>
      <c r="HQ383" s="27"/>
      <c r="HR383" s="27"/>
      <c r="HS383" s="27"/>
      <c r="HT383" s="27"/>
      <c r="HU383" s="27"/>
      <c r="HV383" s="27"/>
      <c r="HW383" s="27"/>
      <c r="HX383" s="27"/>
      <c r="HY383" s="27"/>
      <c r="HZ383" s="27"/>
      <c r="IA383" s="27"/>
      <c r="IB383" s="27"/>
      <c r="IC383" s="27"/>
      <c r="ID383" s="27"/>
      <c r="IE383" s="27"/>
      <c r="IF383" s="27"/>
      <c r="IG383" s="27"/>
      <c r="IH383" s="27"/>
      <c r="II383" s="27"/>
      <c r="IJ383" s="27"/>
      <c r="IK383" s="27"/>
      <c r="IL383" s="27"/>
      <c r="IM383" s="27"/>
      <c r="IN383" s="27"/>
      <c r="IO383" s="27"/>
      <c r="IP383" s="27"/>
      <c r="IQ383" s="27"/>
      <c r="IR383" s="27"/>
      <c r="IS383" s="27"/>
      <c r="IT383" s="27"/>
      <c r="IU383" s="27"/>
      <c r="IV383" s="27"/>
    </row>
    <row r="384" spans="1:256" s="361" customFormat="1" x14ac:dyDescent="0.2">
      <c r="A384" s="27"/>
      <c r="B384" s="27"/>
      <c r="C384" s="27"/>
      <c r="D384" s="362"/>
      <c r="E384" s="350" t="s">
        <v>157</v>
      </c>
      <c r="F384" s="354">
        <v>14</v>
      </c>
      <c r="G384" s="355">
        <v>10</v>
      </c>
      <c r="H384" s="355">
        <v>1</v>
      </c>
      <c r="I384" s="355">
        <v>22</v>
      </c>
      <c r="J384" s="356">
        <v>18</v>
      </c>
      <c r="K384" s="354">
        <v>19</v>
      </c>
      <c r="L384" s="355">
        <v>15</v>
      </c>
      <c r="M384" s="355">
        <v>6</v>
      </c>
      <c r="N384" s="355">
        <v>2</v>
      </c>
      <c r="O384" s="356">
        <v>23</v>
      </c>
      <c r="P384" s="354">
        <v>24</v>
      </c>
      <c r="Q384" s="355">
        <v>20</v>
      </c>
      <c r="R384" s="355">
        <v>11</v>
      </c>
      <c r="S384" s="355">
        <v>7</v>
      </c>
      <c r="T384" s="356">
        <v>3</v>
      </c>
      <c r="U384" s="354">
        <v>4</v>
      </c>
      <c r="V384" s="355">
        <v>25</v>
      </c>
      <c r="W384" s="355">
        <v>16</v>
      </c>
      <c r="X384" s="355">
        <v>12</v>
      </c>
      <c r="Y384" s="356">
        <v>8</v>
      </c>
      <c r="Z384" s="354">
        <v>9</v>
      </c>
      <c r="AA384" s="355">
        <v>5</v>
      </c>
      <c r="AB384" s="355">
        <v>21</v>
      </c>
      <c r="AC384" s="355">
        <v>17</v>
      </c>
      <c r="AD384" s="356">
        <v>13</v>
      </c>
      <c r="AE384" s="354">
        <v>39</v>
      </c>
      <c r="AF384" s="355">
        <v>35</v>
      </c>
      <c r="AG384" s="355">
        <v>26</v>
      </c>
      <c r="AH384" s="355">
        <v>47</v>
      </c>
      <c r="AI384" s="356">
        <v>43</v>
      </c>
      <c r="AJ384" s="354">
        <v>44</v>
      </c>
      <c r="AK384" s="355">
        <v>40</v>
      </c>
      <c r="AL384" s="355">
        <v>31</v>
      </c>
      <c r="AM384" s="355">
        <v>27</v>
      </c>
      <c r="AN384" s="356">
        <v>48</v>
      </c>
      <c r="AO384" s="354">
        <v>49</v>
      </c>
      <c r="AP384" s="355">
        <v>45</v>
      </c>
      <c r="AQ384" s="355">
        <v>36</v>
      </c>
      <c r="AR384" s="355">
        <v>32</v>
      </c>
      <c r="AS384" s="356">
        <v>28</v>
      </c>
      <c r="AT384" s="354">
        <v>29</v>
      </c>
      <c r="AU384" s="355">
        <v>50</v>
      </c>
      <c r="AV384" s="355">
        <v>41</v>
      </c>
      <c r="AW384" s="355">
        <v>37</v>
      </c>
      <c r="AX384" s="356">
        <v>33</v>
      </c>
      <c r="AY384" s="354">
        <v>34</v>
      </c>
      <c r="AZ384" s="355">
        <v>30</v>
      </c>
      <c r="BA384" s="355">
        <v>46</v>
      </c>
      <c r="BB384" s="355">
        <v>42</v>
      </c>
      <c r="BC384" s="356">
        <v>38</v>
      </c>
      <c r="BD384" s="354">
        <v>60</v>
      </c>
      <c r="BE384" s="355">
        <v>76</v>
      </c>
      <c r="BF384" s="355">
        <v>72</v>
      </c>
      <c r="BG384" s="355">
        <v>68</v>
      </c>
      <c r="BH384" s="356">
        <v>64</v>
      </c>
      <c r="BI384" s="354">
        <v>59</v>
      </c>
      <c r="BJ384" s="355">
        <v>73</v>
      </c>
      <c r="BK384" s="355">
        <v>77</v>
      </c>
      <c r="BL384" s="355">
        <v>51</v>
      </c>
      <c r="BM384" s="356">
        <v>69</v>
      </c>
      <c r="BN384" s="354">
        <v>65</v>
      </c>
      <c r="BO384" s="355">
        <v>56</v>
      </c>
      <c r="BP384" s="355">
        <v>74</v>
      </c>
      <c r="BQ384" s="355">
        <v>78</v>
      </c>
      <c r="BR384" s="356">
        <v>52</v>
      </c>
      <c r="BS384" s="354">
        <v>70</v>
      </c>
      <c r="BT384" s="355">
        <v>61</v>
      </c>
      <c r="BU384" s="355">
        <v>57</v>
      </c>
      <c r="BV384" s="355">
        <v>53</v>
      </c>
      <c r="BW384" s="356">
        <v>79</v>
      </c>
      <c r="BX384" s="354">
        <v>75</v>
      </c>
      <c r="BY384" s="355">
        <v>66</v>
      </c>
      <c r="BZ384" s="355">
        <v>62</v>
      </c>
      <c r="CA384" s="355">
        <v>58</v>
      </c>
      <c r="CB384" s="356">
        <v>54</v>
      </c>
      <c r="CC384" s="354">
        <v>55</v>
      </c>
      <c r="CD384" s="355">
        <v>71</v>
      </c>
      <c r="CE384" s="355">
        <v>67</v>
      </c>
      <c r="CF384" s="355">
        <v>63</v>
      </c>
      <c r="CG384" s="365"/>
      <c r="GX384" s="27"/>
      <c r="GY384" s="27"/>
      <c r="GZ384" s="27"/>
      <c r="HA384" s="27"/>
      <c r="HB384" s="27"/>
      <c r="HC384" s="27"/>
      <c r="HD384" s="27"/>
      <c r="HE384" s="27"/>
      <c r="HF384" s="27"/>
      <c r="HG384" s="27"/>
      <c r="HH384" s="27"/>
      <c r="HI384" s="27"/>
      <c r="HJ384" s="27"/>
      <c r="HK384" s="27"/>
      <c r="HL384" s="27"/>
      <c r="HM384" s="27"/>
      <c r="HN384" s="27"/>
      <c r="HO384" s="27"/>
      <c r="HP384" s="27"/>
      <c r="HQ384" s="27"/>
      <c r="HR384" s="27"/>
      <c r="HS384" s="27"/>
      <c r="HT384" s="27"/>
      <c r="HU384" s="27"/>
      <c r="HV384" s="27"/>
      <c r="HW384" s="27"/>
      <c r="HX384" s="27"/>
      <c r="HY384" s="27"/>
      <c r="HZ384" s="27"/>
      <c r="IA384" s="27"/>
      <c r="IB384" s="27"/>
      <c r="IC384" s="27"/>
      <c r="ID384" s="27"/>
      <c r="IE384" s="27"/>
      <c r="IF384" s="27"/>
      <c r="IG384" s="27"/>
      <c r="IH384" s="27"/>
      <c r="II384" s="27"/>
      <c r="IJ384" s="27"/>
      <c r="IK384" s="27"/>
      <c r="IL384" s="27"/>
      <c r="IM384" s="27"/>
      <c r="IN384" s="27"/>
      <c r="IO384" s="27"/>
      <c r="IP384" s="27"/>
      <c r="IQ384" s="27"/>
      <c r="IR384" s="27"/>
      <c r="IS384" s="27"/>
      <c r="IT384" s="27"/>
      <c r="IU384" s="27"/>
      <c r="IV384" s="27"/>
    </row>
    <row r="385" spans="1:256" s="361" customFormat="1" x14ac:dyDescent="0.2">
      <c r="A385" s="27"/>
      <c r="B385" s="27"/>
      <c r="C385" s="27"/>
      <c r="D385" s="362"/>
      <c r="E385" s="350" t="s">
        <v>159</v>
      </c>
      <c r="F385" s="357">
        <v>12</v>
      </c>
      <c r="G385" s="358">
        <v>23</v>
      </c>
      <c r="H385" s="358">
        <v>9</v>
      </c>
      <c r="I385" s="358">
        <v>20</v>
      </c>
      <c r="J385" s="359">
        <v>1</v>
      </c>
      <c r="K385" s="357">
        <v>13</v>
      </c>
      <c r="L385" s="358">
        <v>24</v>
      </c>
      <c r="M385" s="358">
        <v>10</v>
      </c>
      <c r="N385" s="358">
        <v>16</v>
      </c>
      <c r="O385" s="359">
        <v>2</v>
      </c>
      <c r="P385" s="357">
        <v>17</v>
      </c>
      <c r="Q385" s="358">
        <v>3</v>
      </c>
      <c r="R385" s="358">
        <v>14</v>
      </c>
      <c r="S385" s="358">
        <v>25</v>
      </c>
      <c r="T385" s="359">
        <v>6</v>
      </c>
      <c r="U385" s="357">
        <v>7</v>
      </c>
      <c r="V385" s="358">
        <v>18</v>
      </c>
      <c r="W385" s="358">
        <v>4</v>
      </c>
      <c r="X385" s="358">
        <v>15</v>
      </c>
      <c r="Y385" s="359">
        <v>21</v>
      </c>
      <c r="Z385" s="357">
        <v>22</v>
      </c>
      <c r="AA385" s="358">
        <v>8</v>
      </c>
      <c r="AB385" s="358">
        <v>19</v>
      </c>
      <c r="AC385" s="358">
        <v>5</v>
      </c>
      <c r="AD385" s="359">
        <v>11</v>
      </c>
      <c r="AE385" s="357">
        <v>37</v>
      </c>
      <c r="AF385" s="358">
        <v>48</v>
      </c>
      <c r="AG385" s="358">
        <v>34</v>
      </c>
      <c r="AH385" s="358">
        <v>45</v>
      </c>
      <c r="AI385" s="359">
        <v>26</v>
      </c>
      <c r="AJ385" s="357">
        <v>38</v>
      </c>
      <c r="AK385" s="358">
        <v>49</v>
      </c>
      <c r="AL385" s="358">
        <v>35</v>
      </c>
      <c r="AM385" s="358">
        <v>41</v>
      </c>
      <c r="AN385" s="359">
        <v>27</v>
      </c>
      <c r="AO385" s="357">
        <v>42</v>
      </c>
      <c r="AP385" s="358">
        <v>28</v>
      </c>
      <c r="AQ385" s="358">
        <v>39</v>
      </c>
      <c r="AR385" s="358">
        <v>50</v>
      </c>
      <c r="AS385" s="359">
        <v>31</v>
      </c>
      <c r="AT385" s="357">
        <v>32</v>
      </c>
      <c r="AU385" s="358">
        <v>43</v>
      </c>
      <c r="AV385" s="358">
        <v>29</v>
      </c>
      <c r="AW385" s="358">
        <v>40</v>
      </c>
      <c r="AX385" s="359">
        <v>46</v>
      </c>
      <c r="AY385" s="357">
        <v>47</v>
      </c>
      <c r="AZ385" s="358">
        <v>33</v>
      </c>
      <c r="BA385" s="358">
        <v>44</v>
      </c>
      <c r="BB385" s="358">
        <v>30</v>
      </c>
      <c r="BC385" s="359">
        <v>36</v>
      </c>
      <c r="BD385" s="357">
        <v>78</v>
      </c>
      <c r="BE385" s="358">
        <v>55</v>
      </c>
      <c r="BF385" s="358">
        <v>69</v>
      </c>
      <c r="BG385" s="358">
        <v>75</v>
      </c>
      <c r="BH385" s="359">
        <v>57</v>
      </c>
      <c r="BI385" s="357">
        <v>53</v>
      </c>
      <c r="BJ385" s="358">
        <v>60</v>
      </c>
      <c r="BK385" s="358">
        <v>65</v>
      </c>
      <c r="BL385" s="358">
        <v>66</v>
      </c>
      <c r="BM385" s="359">
        <v>71</v>
      </c>
      <c r="BN385" s="357">
        <v>74</v>
      </c>
      <c r="BO385" s="358">
        <v>51</v>
      </c>
      <c r="BP385" s="358">
        <v>76</v>
      </c>
      <c r="BQ385" s="358">
        <v>67</v>
      </c>
      <c r="BR385" s="359">
        <v>61</v>
      </c>
      <c r="BS385" s="357">
        <v>77</v>
      </c>
      <c r="BT385" s="358">
        <v>58</v>
      </c>
      <c r="BU385" s="358">
        <v>52</v>
      </c>
      <c r="BV385" s="358">
        <v>72</v>
      </c>
      <c r="BW385" s="359">
        <v>63</v>
      </c>
      <c r="BX385" s="357">
        <v>79</v>
      </c>
      <c r="BY385" s="358">
        <v>68</v>
      </c>
      <c r="BZ385" s="358">
        <v>56</v>
      </c>
      <c r="CA385" s="358">
        <v>73</v>
      </c>
      <c r="CB385" s="359">
        <v>62</v>
      </c>
      <c r="CC385" s="357">
        <v>64</v>
      </c>
      <c r="CD385" s="358">
        <v>54</v>
      </c>
      <c r="CE385" s="358">
        <v>59</v>
      </c>
      <c r="CF385" s="358">
        <v>70</v>
      </c>
      <c r="CG385" s="365"/>
      <c r="GX385" s="27"/>
      <c r="GY385" s="27"/>
      <c r="GZ385" s="27"/>
      <c r="HA385" s="27"/>
      <c r="HB385" s="27"/>
      <c r="HC385" s="27"/>
      <c r="HD385" s="27"/>
      <c r="HE385" s="27"/>
      <c r="HF385" s="27"/>
      <c r="HG385" s="27"/>
      <c r="HH385" s="27"/>
      <c r="HI385" s="27"/>
      <c r="HJ385" s="27"/>
      <c r="HK385" s="27"/>
      <c r="HL385" s="27"/>
      <c r="HM385" s="27"/>
      <c r="HN385" s="27"/>
      <c r="HO385" s="27"/>
      <c r="HP385" s="27"/>
      <c r="HQ385" s="27"/>
      <c r="HR385" s="27"/>
      <c r="HS385" s="27"/>
      <c r="HT385" s="27"/>
      <c r="HU385" s="27"/>
      <c r="HV385" s="27"/>
      <c r="HW385" s="27"/>
      <c r="HX385" s="27"/>
      <c r="HY385" s="27"/>
      <c r="HZ385" s="27"/>
      <c r="IA385" s="27"/>
      <c r="IB385" s="27"/>
      <c r="IC385" s="27"/>
      <c r="ID385" s="27"/>
      <c r="IE385" s="27"/>
      <c r="IF385" s="27"/>
      <c r="IG385" s="27"/>
      <c r="IH385" s="27"/>
      <c r="II385" s="27"/>
      <c r="IJ385" s="27"/>
      <c r="IK385" s="27"/>
      <c r="IL385" s="27"/>
      <c r="IM385" s="27"/>
      <c r="IN385" s="27"/>
      <c r="IO385" s="27"/>
      <c r="IP385" s="27"/>
      <c r="IQ385" s="27"/>
      <c r="IR385" s="27"/>
      <c r="IS385" s="27"/>
      <c r="IT385" s="27"/>
      <c r="IU385" s="27"/>
      <c r="IV385" s="27"/>
    </row>
    <row r="386" spans="1:256" s="363" customFormat="1" x14ac:dyDescent="0.2">
      <c r="A386" s="27"/>
      <c r="B386" s="27"/>
      <c r="C386" s="27"/>
      <c r="D386" s="362"/>
      <c r="E386" s="360"/>
      <c r="GX386" s="27"/>
      <c r="GY386" s="27"/>
      <c r="GZ386" s="27"/>
      <c r="HA386" s="27"/>
      <c r="HB386" s="27"/>
      <c r="HC386" s="27"/>
      <c r="HD386" s="27"/>
      <c r="HE386" s="27"/>
      <c r="HF386" s="27"/>
      <c r="HG386" s="27"/>
      <c r="HH386" s="27"/>
      <c r="HI386" s="27"/>
      <c r="HJ386" s="27"/>
      <c r="HK386" s="27"/>
      <c r="HL386" s="27"/>
      <c r="HM386" s="27"/>
      <c r="HN386" s="27"/>
      <c r="HO386" s="27"/>
      <c r="HP386" s="27"/>
      <c r="HQ386" s="27"/>
      <c r="HR386" s="27"/>
      <c r="HS386" s="27"/>
      <c r="HT386" s="27"/>
      <c r="HU386" s="27"/>
      <c r="HV386" s="27"/>
      <c r="HW386" s="27"/>
      <c r="HX386" s="27"/>
      <c r="HY386" s="27"/>
      <c r="HZ386" s="27"/>
      <c r="IA386" s="27"/>
      <c r="IB386" s="27"/>
      <c r="IC386" s="27"/>
      <c r="ID386" s="27"/>
      <c r="IE386" s="27"/>
      <c r="IF386" s="27"/>
      <c r="IG386" s="27"/>
      <c r="IH386" s="27"/>
      <c r="II386" s="27"/>
      <c r="IJ386" s="27"/>
      <c r="IK386" s="27"/>
      <c r="IL386" s="27"/>
      <c r="IM386" s="27"/>
      <c r="IN386" s="27"/>
      <c r="IO386" s="27"/>
      <c r="IP386" s="27"/>
      <c r="IQ386" s="27"/>
      <c r="IR386" s="27"/>
      <c r="IS386" s="27"/>
      <c r="IT386" s="27"/>
      <c r="IU386" s="27"/>
      <c r="IV386" s="27"/>
    </row>
    <row r="387" spans="1:256" s="363" customFormat="1" x14ac:dyDescent="0.2">
      <c r="A387" s="27"/>
      <c r="B387" s="27"/>
      <c r="C387" s="27"/>
      <c r="D387" s="362">
        <v>80</v>
      </c>
      <c r="E387" s="349" t="s">
        <v>180</v>
      </c>
      <c r="GX387" s="27"/>
      <c r="GY387" s="27"/>
      <c r="GZ387" s="27"/>
      <c r="HA387" s="27"/>
      <c r="HB387" s="27"/>
      <c r="HC387" s="27"/>
      <c r="HD387" s="27"/>
      <c r="HE387" s="27"/>
      <c r="HF387" s="27"/>
      <c r="HG387" s="27"/>
      <c r="HH387" s="27"/>
      <c r="HI387" s="27"/>
      <c r="HJ387" s="27"/>
      <c r="HK387" s="27"/>
      <c r="HL387" s="27"/>
      <c r="HM387" s="27"/>
      <c r="HN387" s="27"/>
      <c r="HO387" s="27"/>
      <c r="HP387" s="27"/>
      <c r="HQ387" s="27"/>
      <c r="HR387" s="27"/>
      <c r="HS387" s="27"/>
      <c r="HT387" s="27"/>
      <c r="HU387" s="27"/>
      <c r="HV387" s="27"/>
      <c r="HW387" s="27"/>
      <c r="HX387" s="27"/>
      <c r="HY387" s="27"/>
      <c r="HZ387" s="27"/>
      <c r="IA387" s="27"/>
      <c r="IB387" s="27"/>
      <c r="IC387" s="27"/>
      <c r="ID387" s="27"/>
      <c r="IE387" s="27"/>
      <c r="IF387" s="27"/>
      <c r="IG387" s="27"/>
      <c r="IH387" s="27"/>
      <c r="II387" s="27"/>
      <c r="IJ387" s="27"/>
      <c r="IK387" s="27"/>
      <c r="IL387" s="27"/>
      <c r="IM387" s="27"/>
      <c r="IN387" s="27"/>
      <c r="IO387" s="27"/>
      <c r="IP387" s="27"/>
      <c r="IQ387" s="27"/>
      <c r="IR387" s="27"/>
      <c r="IS387" s="27"/>
      <c r="IT387" s="27"/>
      <c r="IU387" s="27"/>
      <c r="IV387" s="27"/>
    </row>
    <row r="388" spans="1:256" s="361" customFormat="1" x14ac:dyDescent="0.2">
      <c r="A388" s="27"/>
      <c r="B388" s="27"/>
      <c r="C388" s="27"/>
      <c r="D388" s="362"/>
      <c r="E388" s="350" t="s">
        <v>130</v>
      </c>
      <c r="F388" s="351">
        <v>1</v>
      </c>
      <c r="G388" s="352">
        <v>2</v>
      </c>
      <c r="H388" s="352">
        <v>3</v>
      </c>
      <c r="I388" s="352">
        <v>4</v>
      </c>
      <c r="J388" s="353">
        <v>5</v>
      </c>
      <c r="K388" s="351">
        <v>6</v>
      </c>
      <c r="L388" s="352">
        <v>7</v>
      </c>
      <c r="M388" s="352">
        <v>8</v>
      </c>
      <c r="N388" s="352">
        <v>9</v>
      </c>
      <c r="O388" s="353">
        <v>10</v>
      </c>
      <c r="P388" s="351">
        <v>11</v>
      </c>
      <c r="Q388" s="352">
        <v>12</v>
      </c>
      <c r="R388" s="352">
        <v>13</v>
      </c>
      <c r="S388" s="352">
        <v>14</v>
      </c>
      <c r="T388" s="353">
        <v>15</v>
      </c>
      <c r="U388" s="351">
        <v>16</v>
      </c>
      <c r="V388" s="352">
        <v>17</v>
      </c>
      <c r="W388" s="352">
        <v>18</v>
      </c>
      <c r="X388" s="352">
        <v>19</v>
      </c>
      <c r="Y388" s="353">
        <v>20</v>
      </c>
      <c r="Z388" s="351">
        <v>21</v>
      </c>
      <c r="AA388" s="352">
        <v>22</v>
      </c>
      <c r="AB388" s="352">
        <v>23</v>
      </c>
      <c r="AC388" s="352">
        <v>24</v>
      </c>
      <c r="AD388" s="353">
        <v>25</v>
      </c>
      <c r="AE388" s="351">
        <v>26</v>
      </c>
      <c r="AF388" s="352">
        <v>27</v>
      </c>
      <c r="AG388" s="352">
        <v>28</v>
      </c>
      <c r="AH388" s="352">
        <v>29</v>
      </c>
      <c r="AI388" s="353">
        <v>30</v>
      </c>
      <c r="AJ388" s="351">
        <v>31</v>
      </c>
      <c r="AK388" s="352">
        <v>32</v>
      </c>
      <c r="AL388" s="352">
        <v>33</v>
      </c>
      <c r="AM388" s="352">
        <v>34</v>
      </c>
      <c r="AN388" s="353">
        <v>35</v>
      </c>
      <c r="AO388" s="351">
        <v>36</v>
      </c>
      <c r="AP388" s="352">
        <v>37</v>
      </c>
      <c r="AQ388" s="352">
        <v>38</v>
      </c>
      <c r="AR388" s="352">
        <v>39</v>
      </c>
      <c r="AS388" s="353">
        <v>40</v>
      </c>
      <c r="AT388" s="351">
        <v>41</v>
      </c>
      <c r="AU388" s="352">
        <v>42</v>
      </c>
      <c r="AV388" s="352">
        <v>43</v>
      </c>
      <c r="AW388" s="352">
        <v>44</v>
      </c>
      <c r="AX388" s="353">
        <v>45</v>
      </c>
      <c r="AY388" s="351">
        <v>46</v>
      </c>
      <c r="AZ388" s="352">
        <v>47</v>
      </c>
      <c r="BA388" s="352">
        <v>48</v>
      </c>
      <c r="BB388" s="352">
        <v>49</v>
      </c>
      <c r="BC388" s="353">
        <v>50</v>
      </c>
      <c r="BD388" s="351">
        <v>51</v>
      </c>
      <c r="BE388" s="352">
        <v>52</v>
      </c>
      <c r="BF388" s="352">
        <v>53</v>
      </c>
      <c r="BG388" s="352">
        <v>54</v>
      </c>
      <c r="BH388" s="353">
        <v>55</v>
      </c>
      <c r="BI388" s="351">
        <v>56</v>
      </c>
      <c r="BJ388" s="352">
        <v>57</v>
      </c>
      <c r="BK388" s="352">
        <v>58</v>
      </c>
      <c r="BL388" s="352">
        <v>59</v>
      </c>
      <c r="BM388" s="353">
        <v>60</v>
      </c>
      <c r="BN388" s="351">
        <v>61</v>
      </c>
      <c r="BO388" s="352">
        <v>62</v>
      </c>
      <c r="BP388" s="352">
        <v>63</v>
      </c>
      <c r="BQ388" s="352">
        <v>64</v>
      </c>
      <c r="BR388" s="353">
        <v>65</v>
      </c>
      <c r="BS388" s="351">
        <v>66</v>
      </c>
      <c r="BT388" s="352">
        <v>67</v>
      </c>
      <c r="BU388" s="352">
        <v>68</v>
      </c>
      <c r="BV388" s="352">
        <v>69</v>
      </c>
      <c r="BW388" s="353">
        <v>70</v>
      </c>
      <c r="BX388" s="351">
        <v>71</v>
      </c>
      <c r="BY388" s="352">
        <v>72</v>
      </c>
      <c r="BZ388" s="352">
        <v>73</v>
      </c>
      <c r="CA388" s="352">
        <v>74</v>
      </c>
      <c r="CB388" s="353">
        <v>75</v>
      </c>
      <c r="CC388" s="351">
        <v>76</v>
      </c>
      <c r="CD388" s="352">
        <v>77</v>
      </c>
      <c r="CE388" s="352">
        <v>78</v>
      </c>
      <c r="CF388" s="352">
        <v>79</v>
      </c>
      <c r="CG388" s="353">
        <v>80</v>
      </c>
      <c r="CH388" s="365"/>
      <c r="GX388" s="27"/>
      <c r="GY388" s="27"/>
      <c r="GZ388" s="27"/>
      <c r="HA388" s="27"/>
      <c r="HB388" s="27"/>
      <c r="HC388" s="27"/>
      <c r="HD388" s="27"/>
      <c r="HE388" s="27"/>
      <c r="HF388" s="27"/>
      <c r="HG388" s="27"/>
      <c r="HH388" s="27"/>
      <c r="HI388" s="27"/>
      <c r="HJ388" s="27"/>
      <c r="HK388" s="27"/>
      <c r="HL388" s="27"/>
      <c r="HM388" s="27"/>
      <c r="HN388" s="27"/>
      <c r="HO388" s="27"/>
      <c r="HP388" s="27"/>
      <c r="HQ388" s="27"/>
      <c r="HR388" s="27"/>
      <c r="HS388" s="27"/>
      <c r="HT388" s="27"/>
      <c r="HU388" s="27"/>
      <c r="HV388" s="27"/>
      <c r="HW388" s="27"/>
      <c r="HX388" s="27"/>
      <c r="HY388" s="27"/>
      <c r="HZ388" s="27"/>
      <c r="IA388" s="27"/>
      <c r="IB388" s="27"/>
      <c r="IC388" s="27"/>
      <c r="ID388" s="27"/>
      <c r="IE388" s="27"/>
      <c r="IF388" s="27"/>
      <c r="IG388" s="27"/>
      <c r="IH388" s="27"/>
      <c r="II388" s="27"/>
      <c r="IJ388" s="27"/>
      <c r="IK388" s="27"/>
      <c r="IL388" s="27"/>
      <c r="IM388" s="27"/>
      <c r="IN388" s="27"/>
      <c r="IO388" s="27"/>
      <c r="IP388" s="27"/>
      <c r="IQ388" s="27"/>
      <c r="IR388" s="27"/>
      <c r="IS388" s="27"/>
      <c r="IT388" s="27"/>
      <c r="IU388" s="27"/>
      <c r="IV388" s="27"/>
    </row>
    <row r="389" spans="1:256" s="361" customFormat="1" x14ac:dyDescent="0.2">
      <c r="A389" s="27"/>
      <c r="B389" s="27"/>
      <c r="C389" s="27"/>
      <c r="D389" s="362"/>
      <c r="E389" s="350" t="s">
        <v>157</v>
      </c>
      <c r="F389" s="354">
        <v>14</v>
      </c>
      <c r="G389" s="355">
        <v>10</v>
      </c>
      <c r="H389" s="355">
        <v>1</v>
      </c>
      <c r="I389" s="355">
        <v>22</v>
      </c>
      <c r="J389" s="356">
        <v>18</v>
      </c>
      <c r="K389" s="354">
        <v>19</v>
      </c>
      <c r="L389" s="355">
        <v>15</v>
      </c>
      <c r="M389" s="355">
        <v>6</v>
      </c>
      <c r="N389" s="355">
        <v>2</v>
      </c>
      <c r="O389" s="356">
        <v>23</v>
      </c>
      <c r="P389" s="354">
        <v>24</v>
      </c>
      <c r="Q389" s="355">
        <v>20</v>
      </c>
      <c r="R389" s="355">
        <v>11</v>
      </c>
      <c r="S389" s="355">
        <v>7</v>
      </c>
      <c r="T389" s="356">
        <v>3</v>
      </c>
      <c r="U389" s="354">
        <v>4</v>
      </c>
      <c r="V389" s="355">
        <v>25</v>
      </c>
      <c r="W389" s="355">
        <v>16</v>
      </c>
      <c r="X389" s="355">
        <v>12</v>
      </c>
      <c r="Y389" s="356">
        <v>8</v>
      </c>
      <c r="Z389" s="354">
        <v>9</v>
      </c>
      <c r="AA389" s="355">
        <v>5</v>
      </c>
      <c r="AB389" s="355">
        <v>21</v>
      </c>
      <c r="AC389" s="355">
        <v>17</v>
      </c>
      <c r="AD389" s="356">
        <v>13</v>
      </c>
      <c r="AE389" s="354">
        <v>39</v>
      </c>
      <c r="AF389" s="355">
        <v>35</v>
      </c>
      <c r="AG389" s="355">
        <v>26</v>
      </c>
      <c r="AH389" s="355">
        <v>47</v>
      </c>
      <c r="AI389" s="356">
        <v>43</v>
      </c>
      <c r="AJ389" s="354">
        <v>44</v>
      </c>
      <c r="AK389" s="355">
        <v>40</v>
      </c>
      <c r="AL389" s="355">
        <v>31</v>
      </c>
      <c r="AM389" s="355">
        <v>27</v>
      </c>
      <c r="AN389" s="356">
        <v>48</v>
      </c>
      <c r="AO389" s="354">
        <v>49</v>
      </c>
      <c r="AP389" s="355">
        <v>45</v>
      </c>
      <c r="AQ389" s="355">
        <v>36</v>
      </c>
      <c r="AR389" s="355">
        <v>32</v>
      </c>
      <c r="AS389" s="356">
        <v>28</v>
      </c>
      <c r="AT389" s="354">
        <v>29</v>
      </c>
      <c r="AU389" s="355">
        <v>50</v>
      </c>
      <c r="AV389" s="355">
        <v>41</v>
      </c>
      <c r="AW389" s="355">
        <v>37</v>
      </c>
      <c r="AX389" s="356">
        <v>33</v>
      </c>
      <c r="AY389" s="354">
        <v>34</v>
      </c>
      <c r="AZ389" s="355">
        <v>30</v>
      </c>
      <c r="BA389" s="355">
        <v>46</v>
      </c>
      <c r="BB389" s="355">
        <v>42</v>
      </c>
      <c r="BC389" s="356">
        <v>38</v>
      </c>
      <c r="BD389" s="354">
        <v>65</v>
      </c>
      <c r="BE389" s="355">
        <v>51</v>
      </c>
      <c r="BF389" s="355">
        <v>77</v>
      </c>
      <c r="BG389" s="355">
        <v>73</v>
      </c>
      <c r="BH389" s="356">
        <v>69</v>
      </c>
      <c r="BI389" s="354">
        <v>70</v>
      </c>
      <c r="BJ389" s="355">
        <v>56</v>
      </c>
      <c r="BK389" s="355">
        <v>52</v>
      </c>
      <c r="BL389" s="355">
        <v>78</v>
      </c>
      <c r="BM389" s="356">
        <v>74</v>
      </c>
      <c r="BN389" s="354">
        <v>75</v>
      </c>
      <c r="BO389" s="355">
        <v>61</v>
      </c>
      <c r="BP389" s="355">
        <v>57</v>
      </c>
      <c r="BQ389" s="355">
        <v>53</v>
      </c>
      <c r="BR389" s="356">
        <v>79</v>
      </c>
      <c r="BS389" s="354">
        <v>80</v>
      </c>
      <c r="BT389" s="355">
        <v>66</v>
      </c>
      <c r="BU389" s="355">
        <v>62</v>
      </c>
      <c r="BV389" s="355">
        <v>58</v>
      </c>
      <c r="BW389" s="356">
        <v>54</v>
      </c>
      <c r="BX389" s="354">
        <v>55</v>
      </c>
      <c r="BY389" s="355">
        <v>71</v>
      </c>
      <c r="BZ389" s="355">
        <v>67</v>
      </c>
      <c r="CA389" s="355">
        <v>63</v>
      </c>
      <c r="CB389" s="356">
        <v>59</v>
      </c>
      <c r="CC389" s="354">
        <v>60</v>
      </c>
      <c r="CD389" s="355">
        <v>76</v>
      </c>
      <c r="CE389" s="355">
        <v>72</v>
      </c>
      <c r="CF389" s="355">
        <v>68</v>
      </c>
      <c r="CG389" s="356">
        <v>64</v>
      </c>
      <c r="CH389" s="365"/>
      <c r="GX389" s="27"/>
      <c r="GY389" s="27"/>
      <c r="GZ389" s="27"/>
      <c r="HA389" s="27"/>
      <c r="HB389" s="27"/>
      <c r="HC389" s="27"/>
      <c r="HD389" s="27"/>
      <c r="HE389" s="27"/>
      <c r="HF389" s="27"/>
      <c r="HG389" s="27"/>
      <c r="HH389" s="27"/>
      <c r="HI389" s="27"/>
      <c r="HJ389" s="27"/>
      <c r="HK389" s="27"/>
      <c r="HL389" s="27"/>
      <c r="HM389" s="27"/>
      <c r="HN389" s="27"/>
      <c r="HO389" s="27"/>
      <c r="HP389" s="27"/>
      <c r="HQ389" s="27"/>
      <c r="HR389" s="27"/>
      <c r="HS389" s="27"/>
      <c r="HT389" s="27"/>
      <c r="HU389" s="27"/>
      <c r="HV389" s="27"/>
      <c r="HW389" s="27"/>
      <c r="HX389" s="27"/>
      <c r="HY389" s="27"/>
      <c r="HZ389" s="27"/>
      <c r="IA389" s="27"/>
      <c r="IB389" s="27"/>
      <c r="IC389" s="27"/>
      <c r="ID389" s="27"/>
      <c r="IE389" s="27"/>
      <c r="IF389" s="27"/>
      <c r="IG389" s="27"/>
      <c r="IH389" s="27"/>
      <c r="II389" s="27"/>
      <c r="IJ389" s="27"/>
      <c r="IK389" s="27"/>
      <c r="IL389" s="27"/>
      <c r="IM389" s="27"/>
      <c r="IN389" s="27"/>
      <c r="IO389" s="27"/>
      <c r="IP389" s="27"/>
      <c r="IQ389" s="27"/>
      <c r="IR389" s="27"/>
      <c r="IS389" s="27"/>
      <c r="IT389" s="27"/>
      <c r="IU389" s="27"/>
      <c r="IV389" s="27"/>
    </row>
    <row r="390" spans="1:256" s="361" customFormat="1" x14ac:dyDescent="0.2">
      <c r="A390" s="27"/>
      <c r="B390" s="27"/>
      <c r="C390" s="27"/>
      <c r="D390" s="362"/>
      <c r="E390" s="350" t="s">
        <v>159</v>
      </c>
      <c r="F390" s="357">
        <v>12</v>
      </c>
      <c r="G390" s="358">
        <v>23</v>
      </c>
      <c r="H390" s="358">
        <v>9</v>
      </c>
      <c r="I390" s="358">
        <v>20</v>
      </c>
      <c r="J390" s="359">
        <v>1</v>
      </c>
      <c r="K390" s="357">
        <v>13</v>
      </c>
      <c r="L390" s="358">
        <v>24</v>
      </c>
      <c r="M390" s="358">
        <v>10</v>
      </c>
      <c r="N390" s="358">
        <v>16</v>
      </c>
      <c r="O390" s="359">
        <v>2</v>
      </c>
      <c r="P390" s="357">
        <v>17</v>
      </c>
      <c r="Q390" s="358">
        <v>3</v>
      </c>
      <c r="R390" s="358">
        <v>14</v>
      </c>
      <c r="S390" s="358">
        <v>25</v>
      </c>
      <c r="T390" s="359">
        <v>6</v>
      </c>
      <c r="U390" s="357">
        <v>7</v>
      </c>
      <c r="V390" s="358">
        <v>18</v>
      </c>
      <c r="W390" s="358">
        <v>4</v>
      </c>
      <c r="X390" s="358">
        <v>15</v>
      </c>
      <c r="Y390" s="359">
        <v>21</v>
      </c>
      <c r="Z390" s="357">
        <v>22</v>
      </c>
      <c r="AA390" s="358">
        <v>8</v>
      </c>
      <c r="AB390" s="358">
        <v>19</v>
      </c>
      <c r="AC390" s="358">
        <v>5</v>
      </c>
      <c r="AD390" s="359">
        <v>11</v>
      </c>
      <c r="AE390" s="357">
        <v>37</v>
      </c>
      <c r="AF390" s="358">
        <v>48</v>
      </c>
      <c r="AG390" s="358">
        <v>34</v>
      </c>
      <c r="AH390" s="358">
        <v>45</v>
      </c>
      <c r="AI390" s="359">
        <v>26</v>
      </c>
      <c r="AJ390" s="357">
        <v>38</v>
      </c>
      <c r="AK390" s="358">
        <v>49</v>
      </c>
      <c r="AL390" s="358">
        <v>35</v>
      </c>
      <c r="AM390" s="358">
        <v>41</v>
      </c>
      <c r="AN390" s="359">
        <v>27</v>
      </c>
      <c r="AO390" s="357">
        <v>42</v>
      </c>
      <c r="AP390" s="358">
        <v>28</v>
      </c>
      <c r="AQ390" s="358">
        <v>39</v>
      </c>
      <c r="AR390" s="358">
        <v>50</v>
      </c>
      <c r="AS390" s="359">
        <v>31</v>
      </c>
      <c r="AT390" s="357">
        <v>32</v>
      </c>
      <c r="AU390" s="358">
        <v>43</v>
      </c>
      <c r="AV390" s="358">
        <v>29</v>
      </c>
      <c r="AW390" s="358">
        <v>40</v>
      </c>
      <c r="AX390" s="359">
        <v>46</v>
      </c>
      <c r="AY390" s="357">
        <v>47</v>
      </c>
      <c r="AZ390" s="358">
        <v>33</v>
      </c>
      <c r="BA390" s="358">
        <v>44</v>
      </c>
      <c r="BB390" s="358">
        <v>30</v>
      </c>
      <c r="BC390" s="359">
        <v>36</v>
      </c>
      <c r="BD390" s="357">
        <v>79</v>
      </c>
      <c r="BE390" s="358">
        <v>60</v>
      </c>
      <c r="BF390" s="358">
        <v>51</v>
      </c>
      <c r="BG390" s="358">
        <v>67</v>
      </c>
      <c r="BH390" s="359">
        <v>62</v>
      </c>
      <c r="BI390" s="357">
        <v>52</v>
      </c>
      <c r="BJ390" s="358">
        <v>80</v>
      </c>
      <c r="BK390" s="358">
        <v>71</v>
      </c>
      <c r="BL390" s="358">
        <v>61</v>
      </c>
      <c r="BM390" s="359">
        <v>68</v>
      </c>
      <c r="BN390" s="357">
        <v>69</v>
      </c>
      <c r="BO390" s="358">
        <v>63</v>
      </c>
      <c r="BP390" s="358">
        <v>56</v>
      </c>
      <c r="BQ390" s="358">
        <v>72</v>
      </c>
      <c r="BR390" s="359">
        <v>53</v>
      </c>
      <c r="BS390" s="357">
        <v>54</v>
      </c>
      <c r="BT390" s="358">
        <v>70</v>
      </c>
      <c r="BU390" s="358">
        <v>76</v>
      </c>
      <c r="BV390" s="358">
        <v>57</v>
      </c>
      <c r="BW390" s="359">
        <v>73</v>
      </c>
      <c r="BX390" s="357">
        <v>74</v>
      </c>
      <c r="BY390" s="358">
        <v>55</v>
      </c>
      <c r="BZ390" s="358">
        <v>64</v>
      </c>
      <c r="CA390" s="358">
        <v>77</v>
      </c>
      <c r="CB390" s="359">
        <v>58</v>
      </c>
      <c r="CC390" s="357">
        <v>59</v>
      </c>
      <c r="CD390" s="358">
        <v>75</v>
      </c>
      <c r="CE390" s="358">
        <v>66</v>
      </c>
      <c r="CF390" s="358">
        <v>65</v>
      </c>
      <c r="CG390" s="359">
        <v>78</v>
      </c>
      <c r="CH390" s="365"/>
      <c r="GX390" s="27"/>
      <c r="GY390" s="27"/>
      <c r="GZ390" s="27"/>
      <c r="HA390" s="27"/>
      <c r="HB390" s="27"/>
      <c r="HC390" s="27"/>
      <c r="HD390" s="27"/>
      <c r="HE390" s="27"/>
      <c r="HF390" s="27"/>
      <c r="HG390" s="27"/>
      <c r="HH390" s="27"/>
      <c r="HI390" s="27"/>
      <c r="HJ390" s="27"/>
      <c r="HK390" s="27"/>
      <c r="HL390" s="27"/>
      <c r="HM390" s="27"/>
      <c r="HN390" s="27"/>
      <c r="HO390" s="27"/>
      <c r="HP390" s="27"/>
      <c r="HQ390" s="27"/>
      <c r="HR390" s="27"/>
      <c r="HS390" s="27"/>
      <c r="HT390" s="27"/>
      <c r="HU390" s="27"/>
      <c r="HV390" s="27"/>
      <c r="HW390" s="27"/>
      <c r="HX390" s="27"/>
      <c r="HY390" s="27"/>
      <c r="HZ390" s="27"/>
      <c r="IA390" s="27"/>
      <c r="IB390" s="27"/>
      <c r="IC390" s="27"/>
      <c r="ID390" s="27"/>
      <c r="IE390" s="27"/>
      <c r="IF390" s="27"/>
      <c r="IG390" s="27"/>
      <c r="IH390" s="27"/>
      <c r="II390" s="27"/>
      <c r="IJ390" s="27"/>
      <c r="IK390" s="27"/>
      <c r="IL390" s="27"/>
      <c r="IM390" s="27"/>
      <c r="IN390" s="27"/>
      <c r="IO390" s="27"/>
      <c r="IP390" s="27"/>
      <c r="IQ390" s="27"/>
      <c r="IR390" s="27"/>
      <c r="IS390" s="27"/>
      <c r="IT390" s="27"/>
      <c r="IU390" s="27"/>
      <c r="IV390" s="27"/>
    </row>
    <row r="391" spans="1:256" s="363" customFormat="1" x14ac:dyDescent="0.2">
      <c r="A391" s="27"/>
      <c r="B391" s="27"/>
      <c r="C391" s="27"/>
      <c r="D391" s="362"/>
      <c r="E391" s="360"/>
      <c r="GX391" s="27"/>
      <c r="GY391" s="27"/>
      <c r="GZ391" s="27"/>
      <c r="HA391" s="27"/>
      <c r="HB391" s="27"/>
      <c r="HC391" s="27"/>
      <c r="HD391" s="27"/>
      <c r="HE391" s="27"/>
      <c r="HF391" s="27"/>
      <c r="HG391" s="27"/>
      <c r="HH391" s="27"/>
      <c r="HI391" s="27"/>
      <c r="HJ391" s="27"/>
      <c r="HK391" s="27"/>
      <c r="HL391" s="27"/>
      <c r="HM391" s="27"/>
      <c r="HN391" s="27"/>
      <c r="HO391" s="27"/>
      <c r="HP391" s="27"/>
      <c r="HQ391" s="27"/>
      <c r="HR391" s="27"/>
      <c r="HS391" s="27"/>
      <c r="HT391" s="27"/>
      <c r="HU391" s="27"/>
      <c r="HV391" s="27"/>
      <c r="HW391" s="27"/>
      <c r="HX391" s="27"/>
      <c r="HY391" s="27"/>
      <c r="HZ391" s="27"/>
      <c r="IA391" s="27"/>
      <c r="IB391" s="27"/>
      <c r="IC391" s="27"/>
      <c r="ID391" s="27"/>
      <c r="IE391" s="27"/>
      <c r="IF391" s="27"/>
      <c r="IG391" s="27"/>
      <c r="IH391" s="27"/>
      <c r="II391" s="27"/>
      <c r="IJ391" s="27"/>
      <c r="IK391" s="27"/>
      <c r="IL391" s="27"/>
      <c r="IM391" s="27"/>
      <c r="IN391" s="27"/>
      <c r="IO391" s="27"/>
      <c r="IP391" s="27"/>
      <c r="IQ391" s="27"/>
      <c r="IR391" s="27"/>
      <c r="IS391" s="27"/>
      <c r="IT391" s="27"/>
      <c r="IU391" s="27"/>
      <c r="IV391" s="27"/>
    </row>
    <row r="392" spans="1:256" s="363" customFormat="1" x14ac:dyDescent="0.2">
      <c r="A392" s="27"/>
      <c r="B392" s="27"/>
      <c r="C392" s="27"/>
      <c r="D392" s="362">
        <v>81</v>
      </c>
      <c r="E392" s="349" t="s">
        <v>180</v>
      </c>
      <c r="GX392" s="27"/>
      <c r="GY392" s="27"/>
      <c r="GZ392" s="27"/>
      <c r="HA392" s="27"/>
      <c r="HB392" s="27"/>
      <c r="HC392" s="27"/>
      <c r="HD392" s="27"/>
      <c r="HE392" s="27"/>
      <c r="HF392" s="27"/>
      <c r="HG392" s="27"/>
      <c r="HH392" s="27"/>
      <c r="HI392" s="27"/>
      <c r="HJ392" s="27"/>
      <c r="HK392" s="27"/>
      <c r="HL392" s="27"/>
      <c r="HM392" s="27"/>
      <c r="HN392" s="27"/>
      <c r="HO392" s="27"/>
      <c r="HP392" s="27"/>
      <c r="HQ392" s="27"/>
      <c r="HR392" s="27"/>
      <c r="HS392" s="27"/>
      <c r="HT392" s="27"/>
      <c r="HU392" s="27"/>
      <c r="HV392" s="27"/>
      <c r="HW392" s="27"/>
      <c r="HX392" s="27"/>
      <c r="HY392" s="27"/>
      <c r="HZ392" s="27"/>
      <c r="IA392" s="27"/>
      <c r="IB392" s="27"/>
      <c r="IC392" s="27"/>
      <c r="ID392" s="27"/>
      <c r="IE392" s="27"/>
      <c r="IF392" s="27"/>
      <c r="IG392" s="27"/>
      <c r="IH392" s="27"/>
      <c r="II392" s="27"/>
      <c r="IJ392" s="27"/>
      <c r="IK392" s="27"/>
      <c r="IL392" s="27"/>
      <c r="IM392" s="27"/>
      <c r="IN392" s="27"/>
      <c r="IO392" s="27"/>
      <c r="IP392" s="27"/>
      <c r="IQ392" s="27"/>
      <c r="IR392" s="27"/>
      <c r="IS392" s="27"/>
      <c r="IT392" s="27"/>
      <c r="IU392" s="27"/>
      <c r="IV392" s="27"/>
    </row>
    <row r="393" spans="1:256" s="361" customFormat="1" x14ac:dyDescent="0.2">
      <c r="A393" s="27"/>
      <c r="B393" s="27"/>
      <c r="C393" s="27"/>
      <c r="D393" s="362"/>
      <c r="E393" s="350" t="s">
        <v>130</v>
      </c>
      <c r="F393" s="351">
        <v>1</v>
      </c>
      <c r="G393" s="352">
        <v>2</v>
      </c>
      <c r="H393" s="352">
        <v>3</v>
      </c>
      <c r="I393" s="352">
        <v>4</v>
      </c>
      <c r="J393" s="353">
        <v>5</v>
      </c>
      <c r="K393" s="351">
        <v>6</v>
      </c>
      <c r="L393" s="352">
        <v>7</v>
      </c>
      <c r="M393" s="352">
        <v>8</v>
      </c>
      <c r="N393" s="352">
        <v>9</v>
      </c>
      <c r="O393" s="353">
        <v>10</v>
      </c>
      <c r="P393" s="351">
        <v>11</v>
      </c>
      <c r="Q393" s="352">
        <v>12</v>
      </c>
      <c r="R393" s="352">
        <v>13</v>
      </c>
      <c r="S393" s="352">
        <v>14</v>
      </c>
      <c r="T393" s="353">
        <v>15</v>
      </c>
      <c r="U393" s="351">
        <v>16</v>
      </c>
      <c r="V393" s="352">
        <v>17</v>
      </c>
      <c r="W393" s="352">
        <v>18</v>
      </c>
      <c r="X393" s="352">
        <v>19</v>
      </c>
      <c r="Y393" s="353">
        <v>20</v>
      </c>
      <c r="Z393" s="351">
        <v>21</v>
      </c>
      <c r="AA393" s="352">
        <v>22</v>
      </c>
      <c r="AB393" s="352">
        <v>23</v>
      </c>
      <c r="AC393" s="352">
        <v>24</v>
      </c>
      <c r="AD393" s="353">
        <v>25</v>
      </c>
      <c r="AE393" s="351">
        <v>26</v>
      </c>
      <c r="AF393" s="352">
        <v>27</v>
      </c>
      <c r="AG393" s="352">
        <v>28</v>
      </c>
      <c r="AH393" s="352">
        <v>29</v>
      </c>
      <c r="AI393" s="353">
        <v>30</v>
      </c>
      <c r="AJ393" s="351">
        <v>31</v>
      </c>
      <c r="AK393" s="352">
        <v>32</v>
      </c>
      <c r="AL393" s="352">
        <v>33</v>
      </c>
      <c r="AM393" s="352">
        <v>34</v>
      </c>
      <c r="AN393" s="353">
        <v>35</v>
      </c>
      <c r="AO393" s="351">
        <v>36</v>
      </c>
      <c r="AP393" s="352">
        <v>37</v>
      </c>
      <c r="AQ393" s="352">
        <v>38</v>
      </c>
      <c r="AR393" s="352">
        <v>39</v>
      </c>
      <c r="AS393" s="353">
        <v>40</v>
      </c>
      <c r="AT393" s="351">
        <v>41</v>
      </c>
      <c r="AU393" s="352">
        <v>42</v>
      </c>
      <c r="AV393" s="352">
        <v>43</v>
      </c>
      <c r="AW393" s="352">
        <v>44</v>
      </c>
      <c r="AX393" s="353">
        <v>45</v>
      </c>
      <c r="AY393" s="351">
        <v>46</v>
      </c>
      <c r="AZ393" s="352">
        <v>47</v>
      </c>
      <c r="BA393" s="352">
        <v>48</v>
      </c>
      <c r="BB393" s="352">
        <v>49</v>
      </c>
      <c r="BC393" s="364"/>
      <c r="BD393" s="351">
        <v>50</v>
      </c>
      <c r="BE393" s="352">
        <v>51</v>
      </c>
      <c r="BF393" s="352">
        <v>52</v>
      </c>
      <c r="BG393" s="352">
        <v>53</v>
      </c>
      <c r="BH393" s="364"/>
      <c r="BI393" s="351">
        <v>54</v>
      </c>
      <c r="BJ393" s="352">
        <v>55</v>
      </c>
      <c r="BK393" s="352">
        <v>56</v>
      </c>
      <c r="BL393" s="352">
        <v>57</v>
      </c>
      <c r="BM393" s="353">
        <v>58</v>
      </c>
      <c r="BN393" s="351">
        <v>59</v>
      </c>
      <c r="BO393" s="352">
        <v>60</v>
      </c>
      <c r="BP393" s="352">
        <v>61</v>
      </c>
      <c r="BQ393" s="352">
        <v>62</v>
      </c>
      <c r="BR393" s="353">
        <v>63</v>
      </c>
      <c r="BS393" s="351">
        <v>64</v>
      </c>
      <c r="BT393" s="352">
        <v>65</v>
      </c>
      <c r="BU393" s="352">
        <v>66</v>
      </c>
      <c r="BV393" s="352">
        <v>67</v>
      </c>
      <c r="BW393" s="353">
        <v>68</v>
      </c>
      <c r="BX393" s="351">
        <v>69</v>
      </c>
      <c r="BY393" s="352">
        <v>70</v>
      </c>
      <c r="BZ393" s="352">
        <v>71</v>
      </c>
      <c r="CA393" s="352">
        <v>72</v>
      </c>
      <c r="CB393" s="353">
        <v>73</v>
      </c>
      <c r="CC393" s="351">
        <v>74</v>
      </c>
      <c r="CD393" s="352">
        <v>75</v>
      </c>
      <c r="CE393" s="352">
        <v>76</v>
      </c>
      <c r="CF393" s="352">
        <v>77</v>
      </c>
      <c r="CG393" s="364"/>
      <c r="CH393" s="351">
        <v>78</v>
      </c>
      <c r="CI393" s="352">
        <v>79</v>
      </c>
      <c r="CJ393" s="352">
        <v>80</v>
      </c>
      <c r="CK393" s="352">
        <v>81</v>
      </c>
      <c r="CL393" s="365"/>
      <c r="GX393" s="27"/>
      <c r="GY393" s="27"/>
      <c r="GZ393" s="27"/>
      <c r="HA393" s="27"/>
      <c r="HB393" s="27"/>
      <c r="HC393" s="27"/>
      <c r="HD393" s="27"/>
      <c r="HE393" s="27"/>
      <c r="HF393" s="27"/>
      <c r="HG393" s="27"/>
      <c r="HH393" s="27"/>
      <c r="HI393" s="27"/>
      <c r="HJ393" s="27"/>
      <c r="HK393" s="27"/>
      <c r="HL393" s="27"/>
      <c r="HM393" s="27"/>
      <c r="HN393" s="27"/>
      <c r="HO393" s="27"/>
      <c r="HP393" s="27"/>
      <c r="HQ393" s="27"/>
      <c r="HR393" s="27"/>
      <c r="HS393" s="27"/>
      <c r="HT393" s="27"/>
      <c r="HU393" s="27"/>
      <c r="HV393" s="27"/>
      <c r="HW393" s="27"/>
      <c r="HX393" s="27"/>
      <c r="HY393" s="27"/>
      <c r="HZ393" s="27"/>
      <c r="IA393" s="27"/>
      <c r="IB393" s="27"/>
      <c r="IC393" s="27"/>
      <c r="ID393" s="27"/>
      <c r="IE393" s="27"/>
      <c r="IF393" s="27"/>
      <c r="IG393" s="27"/>
      <c r="IH393" s="27"/>
      <c r="II393" s="27"/>
      <c r="IJ393" s="27"/>
      <c r="IK393" s="27"/>
      <c r="IL393" s="27"/>
      <c r="IM393" s="27"/>
      <c r="IN393" s="27"/>
      <c r="IO393" s="27"/>
      <c r="IP393" s="27"/>
      <c r="IQ393" s="27"/>
      <c r="IR393" s="27"/>
      <c r="IS393" s="27"/>
      <c r="IT393" s="27"/>
      <c r="IU393" s="27"/>
      <c r="IV393" s="27"/>
    </row>
    <row r="394" spans="1:256" s="361" customFormat="1" x14ac:dyDescent="0.2">
      <c r="A394" s="27"/>
      <c r="B394" s="27"/>
      <c r="C394" s="27"/>
      <c r="D394" s="362"/>
      <c r="E394" s="350" t="s">
        <v>157</v>
      </c>
      <c r="F394" s="354">
        <v>14</v>
      </c>
      <c r="G394" s="355">
        <v>10</v>
      </c>
      <c r="H394" s="355">
        <v>1</v>
      </c>
      <c r="I394" s="355">
        <v>22</v>
      </c>
      <c r="J394" s="356">
        <v>18</v>
      </c>
      <c r="K394" s="354">
        <v>19</v>
      </c>
      <c r="L394" s="355">
        <v>15</v>
      </c>
      <c r="M394" s="355">
        <v>6</v>
      </c>
      <c r="N394" s="355">
        <v>2</v>
      </c>
      <c r="O394" s="356">
        <v>23</v>
      </c>
      <c r="P394" s="354">
        <v>24</v>
      </c>
      <c r="Q394" s="355">
        <v>20</v>
      </c>
      <c r="R394" s="355">
        <v>11</v>
      </c>
      <c r="S394" s="355">
        <v>7</v>
      </c>
      <c r="T394" s="356">
        <v>3</v>
      </c>
      <c r="U394" s="354">
        <v>4</v>
      </c>
      <c r="V394" s="355">
        <v>25</v>
      </c>
      <c r="W394" s="355">
        <v>16</v>
      </c>
      <c r="X394" s="355">
        <v>12</v>
      </c>
      <c r="Y394" s="356">
        <v>8</v>
      </c>
      <c r="Z394" s="354">
        <v>9</v>
      </c>
      <c r="AA394" s="355">
        <v>5</v>
      </c>
      <c r="AB394" s="355">
        <v>21</v>
      </c>
      <c r="AC394" s="355">
        <v>17</v>
      </c>
      <c r="AD394" s="356">
        <v>13</v>
      </c>
      <c r="AE394" s="354">
        <v>27</v>
      </c>
      <c r="AF394" s="355">
        <v>46</v>
      </c>
      <c r="AG394" s="355">
        <v>45</v>
      </c>
      <c r="AH394" s="355">
        <v>52</v>
      </c>
      <c r="AI394" s="356">
        <v>34</v>
      </c>
      <c r="AJ394" s="354">
        <v>40</v>
      </c>
      <c r="AK394" s="355">
        <v>50</v>
      </c>
      <c r="AL394" s="355">
        <v>41</v>
      </c>
      <c r="AM394" s="355">
        <v>28</v>
      </c>
      <c r="AN394" s="356">
        <v>49</v>
      </c>
      <c r="AO394" s="354">
        <v>33</v>
      </c>
      <c r="AP394" s="355">
        <v>36</v>
      </c>
      <c r="AQ394" s="355">
        <v>47</v>
      </c>
      <c r="AR394" s="355">
        <v>30</v>
      </c>
      <c r="AS394" s="356">
        <v>53</v>
      </c>
      <c r="AT394" s="354">
        <v>42</v>
      </c>
      <c r="AU394" s="355">
        <v>35</v>
      </c>
      <c r="AV394" s="355">
        <v>51</v>
      </c>
      <c r="AW394" s="355">
        <v>48</v>
      </c>
      <c r="AX394" s="356">
        <v>39</v>
      </c>
      <c r="AY394" s="354">
        <v>44</v>
      </c>
      <c r="AZ394" s="355">
        <v>26</v>
      </c>
      <c r="BA394" s="355">
        <v>32</v>
      </c>
      <c r="BB394" s="355">
        <v>38</v>
      </c>
      <c r="BC394" s="364"/>
      <c r="BD394" s="354">
        <v>29</v>
      </c>
      <c r="BE394" s="355">
        <v>31</v>
      </c>
      <c r="BF394" s="355">
        <v>37</v>
      </c>
      <c r="BG394" s="355">
        <v>43</v>
      </c>
      <c r="BH394" s="364"/>
      <c r="BI394" s="354">
        <v>55</v>
      </c>
      <c r="BJ394" s="355">
        <v>74</v>
      </c>
      <c r="BK394" s="355">
        <v>73</v>
      </c>
      <c r="BL394" s="355">
        <v>80</v>
      </c>
      <c r="BM394" s="356">
        <v>62</v>
      </c>
      <c r="BN394" s="354">
        <v>68</v>
      </c>
      <c r="BO394" s="355">
        <v>78</v>
      </c>
      <c r="BP394" s="355">
        <v>69</v>
      </c>
      <c r="BQ394" s="355">
        <v>56</v>
      </c>
      <c r="BR394" s="356">
        <v>77</v>
      </c>
      <c r="BS394" s="354">
        <v>61</v>
      </c>
      <c r="BT394" s="355">
        <v>64</v>
      </c>
      <c r="BU394" s="355">
        <v>75</v>
      </c>
      <c r="BV394" s="355">
        <v>58</v>
      </c>
      <c r="BW394" s="356">
        <v>81</v>
      </c>
      <c r="BX394" s="354">
        <v>70</v>
      </c>
      <c r="BY394" s="355">
        <v>63</v>
      </c>
      <c r="BZ394" s="355">
        <v>79</v>
      </c>
      <c r="CA394" s="355">
        <v>76</v>
      </c>
      <c r="CB394" s="356">
        <v>67</v>
      </c>
      <c r="CC394" s="354">
        <v>72</v>
      </c>
      <c r="CD394" s="355">
        <v>54</v>
      </c>
      <c r="CE394" s="355">
        <v>60</v>
      </c>
      <c r="CF394" s="355">
        <v>66</v>
      </c>
      <c r="CG394" s="364"/>
      <c r="CH394" s="354">
        <v>57</v>
      </c>
      <c r="CI394" s="355">
        <v>59</v>
      </c>
      <c r="CJ394" s="355">
        <v>65</v>
      </c>
      <c r="CK394" s="355">
        <v>71</v>
      </c>
      <c r="CL394" s="365"/>
      <c r="GX394" s="27"/>
      <c r="GY394" s="27"/>
      <c r="GZ394" s="27"/>
      <c r="HA394" s="27"/>
      <c r="HB394" s="27"/>
      <c r="HC394" s="27"/>
      <c r="HD394" s="27"/>
      <c r="HE394" s="27"/>
      <c r="HF394" s="27"/>
      <c r="HG394" s="27"/>
      <c r="HH394" s="27"/>
      <c r="HI394" s="27"/>
      <c r="HJ394" s="27"/>
      <c r="HK394" s="27"/>
      <c r="HL394" s="27"/>
      <c r="HM394" s="27"/>
      <c r="HN394" s="27"/>
      <c r="HO394" s="27"/>
      <c r="HP394" s="27"/>
      <c r="HQ394" s="27"/>
      <c r="HR394" s="27"/>
      <c r="HS394" s="27"/>
      <c r="HT394" s="27"/>
      <c r="HU394" s="27"/>
      <c r="HV394" s="27"/>
      <c r="HW394" s="27"/>
      <c r="HX394" s="27"/>
      <c r="HY394" s="27"/>
      <c r="HZ394" s="27"/>
      <c r="IA394" s="27"/>
      <c r="IB394" s="27"/>
      <c r="IC394" s="27"/>
      <c r="ID394" s="27"/>
      <c r="IE394" s="27"/>
      <c r="IF394" s="27"/>
      <c r="IG394" s="27"/>
      <c r="IH394" s="27"/>
      <c r="II394" s="27"/>
      <c r="IJ394" s="27"/>
      <c r="IK394" s="27"/>
      <c r="IL394" s="27"/>
      <c r="IM394" s="27"/>
      <c r="IN394" s="27"/>
      <c r="IO394" s="27"/>
      <c r="IP394" s="27"/>
      <c r="IQ394" s="27"/>
      <c r="IR394" s="27"/>
      <c r="IS394" s="27"/>
      <c r="IT394" s="27"/>
      <c r="IU394" s="27"/>
      <c r="IV394" s="27"/>
    </row>
    <row r="395" spans="1:256" s="361" customFormat="1" x14ac:dyDescent="0.2">
      <c r="A395" s="27"/>
      <c r="B395" s="27"/>
      <c r="C395" s="27"/>
      <c r="D395" s="362"/>
      <c r="E395" s="350" t="s">
        <v>159</v>
      </c>
      <c r="F395" s="357">
        <v>12</v>
      </c>
      <c r="G395" s="358">
        <v>23</v>
      </c>
      <c r="H395" s="358">
        <v>9</v>
      </c>
      <c r="I395" s="358">
        <v>20</v>
      </c>
      <c r="J395" s="359">
        <v>1</v>
      </c>
      <c r="K395" s="357">
        <v>13</v>
      </c>
      <c r="L395" s="358">
        <v>24</v>
      </c>
      <c r="M395" s="358">
        <v>10</v>
      </c>
      <c r="N395" s="358">
        <v>16</v>
      </c>
      <c r="O395" s="359">
        <v>2</v>
      </c>
      <c r="P395" s="357">
        <v>17</v>
      </c>
      <c r="Q395" s="358">
        <v>3</v>
      </c>
      <c r="R395" s="358">
        <v>14</v>
      </c>
      <c r="S395" s="358">
        <v>25</v>
      </c>
      <c r="T395" s="359">
        <v>6</v>
      </c>
      <c r="U395" s="357">
        <v>7</v>
      </c>
      <c r="V395" s="358">
        <v>18</v>
      </c>
      <c r="W395" s="358">
        <v>4</v>
      </c>
      <c r="X395" s="358">
        <v>15</v>
      </c>
      <c r="Y395" s="359">
        <v>21</v>
      </c>
      <c r="Z395" s="357">
        <v>22</v>
      </c>
      <c r="AA395" s="358">
        <v>8</v>
      </c>
      <c r="AB395" s="358">
        <v>19</v>
      </c>
      <c r="AC395" s="358">
        <v>5</v>
      </c>
      <c r="AD395" s="359">
        <v>11</v>
      </c>
      <c r="AE395" s="357">
        <v>37</v>
      </c>
      <c r="AF395" s="358">
        <v>45</v>
      </c>
      <c r="AG395" s="358">
        <v>26</v>
      </c>
      <c r="AH395" s="358">
        <v>47</v>
      </c>
      <c r="AI395" s="359">
        <v>50</v>
      </c>
      <c r="AJ395" s="357">
        <v>30</v>
      </c>
      <c r="AK395" s="358">
        <v>44</v>
      </c>
      <c r="AL395" s="358">
        <v>31</v>
      </c>
      <c r="AM395" s="358">
        <v>46</v>
      </c>
      <c r="AN395" s="359">
        <v>51</v>
      </c>
      <c r="AO395" s="357">
        <v>52</v>
      </c>
      <c r="AP395" s="358">
        <v>29</v>
      </c>
      <c r="AQ395" s="358">
        <v>49</v>
      </c>
      <c r="AR395" s="358">
        <v>35</v>
      </c>
      <c r="AS395" s="359">
        <v>38</v>
      </c>
      <c r="AT395" s="357">
        <v>48</v>
      </c>
      <c r="AU395" s="358">
        <v>43</v>
      </c>
      <c r="AV395" s="358">
        <v>53</v>
      </c>
      <c r="AW395" s="358">
        <v>40</v>
      </c>
      <c r="AX395" s="359">
        <v>32</v>
      </c>
      <c r="AY395" s="357">
        <v>34</v>
      </c>
      <c r="AZ395" s="358">
        <v>28</v>
      </c>
      <c r="BA395" s="358">
        <v>42</v>
      </c>
      <c r="BB395" s="358">
        <v>36</v>
      </c>
      <c r="BC395" s="364"/>
      <c r="BD395" s="357">
        <v>39</v>
      </c>
      <c r="BE395" s="358">
        <v>41</v>
      </c>
      <c r="BF395" s="358">
        <v>27</v>
      </c>
      <c r="BG395" s="358">
        <v>33</v>
      </c>
      <c r="BH395" s="364"/>
      <c r="BI395" s="357">
        <v>65</v>
      </c>
      <c r="BJ395" s="358">
        <v>73</v>
      </c>
      <c r="BK395" s="358">
        <v>54</v>
      </c>
      <c r="BL395" s="358">
        <v>75</v>
      </c>
      <c r="BM395" s="359">
        <v>78</v>
      </c>
      <c r="BN395" s="357">
        <v>58</v>
      </c>
      <c r="BO395" s="358">
        <v>72</v>
      </c>
      <c r="BP395" s="358">
        <v>59</v>
      </c>
      <c r="BQ395" s="358">
        <v>74</v>
      </c>
      <c r="BR395" s="359">
        <v>79</v>
      </c>
      <c r="BS395" s="357">
        <v>80</v>
      </c>
      <c r="BT395" s="358">
        <v>57</v>
      </c>
      <c r="BU395" s="358">
        <v>77</v>
      </c>
      <c r="BV395" s="358">
        <v>63</v>
      </c>
      <c r="BW395" s="359">
        <v>66</v>
      </c>
      <c r="BX395" s="357">
        <v>76</v>
      </c>
      <c r="BY395" s="358">
        <v>71</v>
      </c>
      <c r="BZ395" s="358">
        <v>81</v>
      </c>
      <c r="CA395" s="358">
        <v>68</v>
      </c>
      <c r="CB395" s="359">
        <v>60</v>
      </c>
      <c r="CC395" s="357">
        <v>62</v>
      </c>
      <c r="CD395" s="358">
        <v>56</v>
      </c>
      <c r="CE395" s="358">
        <v>70</v>
      </c>
      <c r="CF395" s="358">
        <v>64</v>
      </c>
      <c r="CG395" s="364"/>
      <c r="CH395" s="357">
        <v>67</v>
      </c>
      <c r="CI395" s="358">
        <v>69</v>
      </c>
      <c r="CJ395" s="358">
        <v>55</v>
      </c>
      <c r="CK395" s="358">
        <v>61</v>
      </c>
      <c r="CL395" s="365"/>
      <c r="GX395" s="27"/>
      <c r="GY395" s="27"/>
      <c r="GZ395" s="27"/>
      <c r="HA395" s="27"/>
      <c r="HB395" s="27"/>
      <c r="HC395" s="27"/>
      <c r="HD395" s="27"/>
      <c r="HE395" s="27"/>
      <c r="HF395" s="27"/>
      <c r="HG395" s="27"/>
      <c r="HH395" s="27"/>
      <c r="HI395" s="27"/>
      <c r="HJ395" s="27"/>
      <c r="HK395" s="27"/>
      <c r="HL395" s="27"/>
      <c r="HM395" s="27"/>
      <c r="HN395" s="27"/>
      <c r="HO395" s="27"/>
      <c r="HP395" s="27"/>
      <c r="HQ395" s="27"/>
      <c r="HR395" s="27"/>
      <c r="HS395" s="27"/>
      <c r="HT395" s="27"/>
      <c r="HU395" s="27"/>
      <c r="HV395" s="27"/>
      <c r="HW395" s="27"/>
      <c r="HX395" s="27"/>
      <c r="HY395" s="27"/>
      <c r="HZ395" s="27"/>
      <c r="IA395" s="27"/>
      <c r="IB395" s="27"/>
      <c r="IC395" s="27"/>
      <c r="ID395" s="27"/>
      <c r="IE395" s="27"/>
      <c r="IF395" s="27"/>
      <c r="IG395" s="27"/>
      <c r="IH395" s="27"/>
      <c r="II395" s="27"/>
      <c r="IJ395" s="27"/>
      <c r="IK395" s="27"/>
      <c r="IL395" s="27"/>
      <c r="IM395" s="27"/>
      <c r="IN395" s="27"/>
      <c r="IO395" s="27"/>
      <c r="IP395" s="27"/>
      <c r="IQ395" s="27"/>
      <c r="IR395" s="27"/>
      <c r="IS395" s="27"/>
      <c r="IT395" s="27"/>
      <c r="IU395" s="27"/>
      <c r="IV395" s="27"/>
    </row>
    <row r="396" spans="1:256" s="363" customFormat="1" x14ac:dyDescent="0.2">
      <c r="A396" s="27"/>
      <c r="B396" s="27"/>
      <c r="C396" s="27"/>
      <c r="D396" s="362"/>
      <c r="E396" s="360"/>
      <c r="GX396" s="27"/>
      <c r="GY396" s="27"/>
      <c r="GZ396" s="27"/>
      <c r="HA396" s="27"/>
      <c r="HB396" s="27"/>
      <c r="HC396" s="27"/>
      <c r="HD396" s="27"/>
      <c r="HE396" s="27"/>
      <c r="HF396" s="27"/>
      <c r="HG396" s="27"/>
      <c r="HH396" s="27"/>
      <c r="HI396" s="27"/>
      <c r="HJ396" s="27"/>
      <c r="HK396" s="27"/>
      <c r="HL396" s="27"/>
      <c r="HM396" s="27"/>
      <c r="HN396" s="27"/>
      <c r="HO396" s="27"/>
      <c r="HP396" s="27"/>
      <c r="HQ396" s="27"/>
      <c r="HR396" s="27"/>
      <c r="HS396" s="27"/>
      <c r="HT396" s="27"/>
      <c r="HU396" s="27"/>
      <c r="HV396" s="27"/>
      <c r="HW396" s="27"/>
      <c r="HX396" s="27"/>
      <c r="HY396" s="27"/>
      <c r="HZ396" s="27"/>
      <c r="IA396" s="27"/>
      <c r="IB396" s="27"/>
      <c r="IC396" s="27"/>
      <c r="ID396" s="27"/>
      <c r="IE396" s="27"/>
      <c r="IF396" s="27"/>
      <c r="IG396" s="27"/>
      <c r="IH396" s="27"/>
      <c r="II396" s="27"/>
      <c r="IJ396" s="27"/>
      <c r="IK396" s="27"/>
      <c r="IL396" s="27"/>
      <c r="IM396" s="27"/>
      <c r="IN396" s="27"/>
      <c r="IO396" s="27"/>
      <c r="IP396" s="27"/>
      <c r="IQ396" s="27"/>
      <c r="IR396" s="27"/>
      <c r="IS396" s="27"/>
      <c r="IT396" s="27"/>
      <c r="IU396" s="27"/>
      <c r="IV396" s="27"/>
    </row>
    <row r="397" spans="1:256" s="363" customFormat="1" x14ac:dyDescent="0.2">
      <c r="A397" s="27"/>
      <c r="B397" s="27"/>
      <c r="C397" s="27"/>
      <c r="D397" s="362">
        <v>82</v>
      </c>
      <c r="E397" s="349" t="s">
        <v>180</v>
      </c>
      <c r="GX397" s="27"/>
      <c r="GY397" s="27"/>
      <c r="GZ397" s="27"/>
      <c r="HA397" s="27"/>
      <c r="HB397" s="27"/>
      <c r="HC397" s="27"/>
      <c r="HD397" s="27"/>
      <c r="HE397" s="27"/>
      <c r="HF397" s="27"/>
      <c r="HG397" s="27"/>
      <c r="HH397" s="27"/>
      <c r="HI397" s="27"/>
      <c r="HJ397" s="27"/>
      <c r="HK397" s="27"/>
      <c r="HL397" s="27"/>
      <c r="HM397" s="27"/>
      <c r="HN397" s="27"/>
      <c r="HO397" s="27"/>
      <c r="HP397" s="27"/>
      <c r="HQ397" s="27"/>
      <c r="HR397" s="27"/>
      <c r="HS397" s="27"/>
      <c r="HT397" s="27"/>
      <c r="HU397" s="27"/>
      <c r="HV397" s="27"/>
      <c r="HW397" s="27"/>
      <c r="HX397" s="27"/>
      <c r="HY397" s="27"/>
      <c r="HZ397" s="27"/>
      <c r="IA397" s="27"/>
      <c r="IB397" s="27"/>
      <c r="IC397" s="27"/>
      <c r="ID397" s="27"/>
      <c r="IE397" s="27"/>
      <c r="IF397" s="27"/>
      <c r="IG397" s="27"/>
      <c r="IH397" s="27"/>
      <c r="II397" s="27"/>
      <c r="IJ397" s="27"/>
      <c r="IK397" s="27"/>
      <c r="IL397" s="27"/>
      <c r="IM397" s="27"/>
      <c r="IN397" s="27"/>
      <c r="IO397" s="27"/>
      <c r="IP397" s="27"/>
      <c r="IQ397" s="27"/>
      <c r="IR397" s="27"/>
      <c r="IS397" s="27"/>
      <c r="IT397" s="27"/>
      <c r="IU397" s="27"/>
      <c r="IV397" s="27"/>
    </row>
    <row r="398" spans="1:256" s="361" customFormat="1" x14ac:dyDescent="0.2">
      <c r="A398" s="27"/>
      <c r="B398" s="27"/>
      <c r="C398" s="27"/>
      <c r="D398" s="362"/>
      <c r="E398" s="350" t="s">
        <v>130</v>
      </c>
      <c r="F398" s="351">
        <v>1</v>
      </c>
      <c r="G398" s="352">
        <v>2</v>
      </c>
      <c r="H398" s="352">
        <v>3</v>
      </c>
      <c r="I398" s="352">
        <v>4</v>
      </c>
      <c r="J398" s="353">
        <v>5</v>
      </c>
      <c r="K398" s="351">
        <v>6</v>
      </c>
      <c r="L398" s="352">
        <v>7</v>
      </c>
      <c r="M398" s="352">
        <v>8</v>
      </c>
      <c r="N398" s="352">
        <v>9</v>
      </c>
      <c r="O398" s="353">
        <v>10</v>
      </c>
      <c r="P398" s="351">
        <v>11</v>
      </c>
      <c r="Q398" s="352">
        <v>12</v>
      </c>
      <c r="R398" s="352">
        <v>13</v>
      </c>
      <c r="S398" s="352">
        <v>14</v>
      </c>
      <c r="T398" s="353">
        <v>15</v>
      </c>
      <c r="U398" s="351">
        <v>16</v>
      </c>
      <c r="V398" s="352">
        <v>17</v>
      </c>
      <c r="W398" s="352">
        <v>18</v>
      </c>
      <c r="X398" s="352">
        <v>19</v>
      </c>
      <c r="Y398" s="353">
        <v>20</v>
      </c>
      <c r="Z398" s="351">
        <v>21</v>
      </c>
      <c r="AA398" s="352">
        <v>22</v>
      </c>
      <c r="AB398" s="352">
        <v>23</v>
      </c>
      <c r="AC398" s="352">
        <v>24</v>
      </c>
      <c r="AD398" s="353">
        <v>25</v>
      </c>
      <c r="AE398" s="351">
        <v>26</v>
      </c>
      <c r="AF398" s="352">
        <v>27</v>
      </c>
      <c r="AG398" s="352">
        <v>28</v>
      </c>
      <c r="AH398" s="352">
        <v>29</v>
      </c>
      <c r="AI398" s="353">
        <v>30</v>
      </c>
      <c r="AJ398" s="351">
        <v>31</v>
      </c>
      <c r="AK398" s="352">
        <v>32</v>
      </c>
      <c r="AL398" s="352">
        <v>33</v>
      </c>
      <c r="AM398" s="352">
        <v>34</v>
      </c>
      <c r="AN398" s="353">
        <v>35</v>
      </c>
      <c r="AO398" s="351">
        <v>36</v>
      </c>
      <c r="AP398" s="352">
        <v>37</v>
      </c>
      <c r="AQ398" s="352">
        <v>38</v>
      </c>
      <c r="AR398" s="352">
        <v>39</v>
      </c>
      <c r="AS398" s="353">
        <v>40</v>
      </c>
      <c r="AT398" s="351">
        <v>41</v>
      </c>
      <c r="AU398" s="352">
        <v>42</v>
      </c>
      <c r="AV398" s="352">
        <v>43</v>
      </c>
      <c r="AW398" s="352">
        <v>44</v>
      </c>
      <c r="AX398" s="353">
        <v>45</v>
      </c>
      <c r="AY398" s="351">
        <v>46</v>
      </c>
      <c r="AZ398" s="352">
        <v>47</v>
      </c>
      <c r="BA398" s="352">
        <v>48</v>
      </c>
      <c r="BB398" s="352">
        <v>49</v>
      </c>
      <c r="BC398" s="364"/>
      <c r="BD398" s="351">
        <v>50</v>
      </c>
      <c r="BE398" s="352">
        <v>51</v>
      </c>
      <c r="BF398" s="352">
        <v>52</v>
      </c>
      <c r="BG398" s="352">
        <v>53</v>
      </c>
      <c r="BH398" s="364"/>
      <c r="BI398" s="351">
        <v>54</v>
      </c>
      <c r="BJ398" s="352">
        <v>55</v>
      </c>
      <c r="BK398" s="352">
        <v>56</v>
      </c>
      <c r="BL398" s="352">
        <v>57</v>
      </c>
      <c r="BM398" s="353">
        <v>58</v>
      </c>
      <c r="BN398" s="351">
        <v>59</v>
      </c>
      <c r="BO398" s="352">
        <v>60</v>
      </c>
      <c r="BP398" s="352">
        <v>61</v>
      </c>
      <c r="BQ398" s="352">
        <v>62</v>
      </c>
      <c r="BR398" s="353">
        <v>63</v>
      </c>
      <c r="BS398" s="351">
        <v>64</v>
      </c>
      <c r="BT398" s="352">
        <v>65</v>
      </c>
      <c r="BU398" s="352">
        <v>66</v>
      </c>
      <c r="BV398" s="352">
        <v>67</v>
      </c>
      <c r="BW398" s="353">
        <v>68</v>
      </c>
      <c r="BX398" s="351">
        <v>69</v>
      </c>
      <c r="BY398" s="352">
        <v>70</v>
      </c>
      <c r="BZ398" s="352">
        <v>71</v>
      </c>
      <c r="CA398" s="352">
        <v>72</v>
      </c>
      <c r="CB398" s="353">
        <v>73</v>
      </c>
      <c r="CC398" s="351">
        <v>74</v>
      </c>
      <c r="CD398" s="352">
        <v>75</v>
      </c>
      <c r="CE398" s="352">
        <v>76</v>
      </c>
      <c r="CF398" s="352">
        <v>77</v>
      </c>
      <c r="CG398" s="353">
        <v>78</v>
      </c>
      <c r="CH398" s="351">
        <v>79</v>
      </c>
      <c r="CI398" s="352">
        <v>80</v>
      </c>
      <c r="CJ398" s="352">
        <v>81</v>
      </c>
      <c r="CK398" s="352">
        <v>82</v>
      </c>
      <c r="CL398" s="365"/>
      <c r="GX398" s="27"/>
      <c r="GY398" s="27"/>
      <c r="GZ398" s="27"/>
      <c r="HA398" s="27"/>
      <c r="HB398" s="27"/>
      <c r="HC398" s="27"/>
      <c r="HD398" s="27"/>
      <c r="HE398" s="27"/>
      <c r="HF398" s="27"/>
      <c r="HG398" s="27"/>
      <c r="HH398" s="27"/>
      <c r="HI398" s="27"/>
      <c r="HJ398" s="27"/>
      <c r="HK398" s="27"/>
      <c r="HL398" s="27"/>
      <c r="HM398" s="27"/>
      <c r="HN398" s="27"/>
      <c r="HO398" s="27"/>
      <c r="HP398" s="27"/>
      <c r="HQ398" s="27"/>
      <c r="HR398" s="27"/>
      <c r="HS398" s="27"/>
      <c r="HT398" s="27"/>
      <c r="HU398" s="27"/>
      <c r="HV398" s="27"/>
      <c r="HW398" s="27"/>
      <c r="HX398" s="27"/>
      <c r="HY398" s="27"/>
      <c r="HZ398" s="27"/>
      <c r="IA398" s="27"/>
      <c r="IB398" s="27"/>
      <c r="IC398" s="27"/>
      <c r="ID398" s="27"/>
      <c r="IE398" s="27"/>
      <c r="IF398" s="27"/>
      <c r="IG398" s="27"/>
      <c r="IH398" s="27"/>
      <c r="II398" s="27"/>
      <c r="IJ398" s="27"/>
      <c r="IK398" s="27"/>
      <c r="IL398" s="27"/>
      <c r="IM398" s="27"/>
      <c r="IN398" s="27"/>
      <c r="IO398" s="27"/>
      <c r="IP398" s="27"/>
      <c r="IQ398" s="27"/>
      <c r="IR398" s="27"/>
      <c r="IS398" s="27"/>
      <c r="IT398" s="27"/>
      <c r="IU398" s="27"/>
      <c r="IV398" s="27"/>
    </row>
    <row r="399" spans="1:256" s="361" customFormat="1" x14ac:dyDescent="0.2">
      <c r="A399" s="27"/>
      <c r="B399" s="27"/>
      <c r="C399" s="27"/>
      <c r="D399" s="362"/>
      <c r="E399" s="350" t="s">
        <v>157</v>
      </c>
      <c r="F399" s="354">
        <v>14</v>
      </c>
      <c r="G399" s="355">
        <v>10</v>
      </c>
      <c r="H399" s="355">
        <v>1</v>
      </c>
      <c r="I399" s="355">
        <v>22</v>
      </c>
      <c r="J399" s="356">
        <v>18</v>
      </c>
      <c r="K399" s="354">
        <v>19</v>
      </c>
      <c r="L399" s="355">
        <v>15</v>
      </c>
      <c r="M399" s="355">
        <v>6</v>
      </c>
      <c r="N399" s="355">
        <v>2</v>
      </c>
      <c r="O399" s="356">
        <v>23</v>
      </c>
      <c r="P399" s="354">
        <v>24</v>
      </c>
      <c r="Q399" s="355">
        <v>20</v>
      </c>
      <c r="R399" s="355">
        <v>11</v>
      </c>
      <c r="S399" s="355">
        <v>7</v>
      </c>
      <c r="T399" s="356">
        <v>3</v>
      </c>
      <c r="U399" s="354">
        <v>4</v>
      </c>
      <c r="V399" s="355">
        <v>25</v>
      </c>
      <c r="W399" s="355">
        <v>16</v>
      </c>
      <c r="X399" s="355">
        <v>12</v>
      </c>
      <c r="Y399" s="356">
        <v>8</v>
      </c>
      <c r="Z399" s="354">
        <v>9</v>
      </c>
      <c r="AA399" s="355">
        <v>5</v>
      </c>
      <c r="AB399" s="355">
        <v>21</v>
      </c>
      <c r="AC399" s="355">
        <v>17</v>
      </c>
      <c r="AD399" s="356">
        <v>13</v>
      </c>
      <c r="AE399" s="354">
        <v>27</v>
      </c>
      <c r="AF399" s="355">
        <v>46</v>
      </c>
      <c r="AG399" s="355">
        <v>45</v>
      </c>
      <c r="AH399" s="355">
        <v>52</v>
      </c>
      <c r="AI399" s="356">
        <v>34</v>
      </c>
      <c r="AJ399" s="354">
        <v>40</v>
      </c>
      <c r="AK399" s="355">
        <v>50</v>
      </c>
      <c r="AL399" s="355">
        <v>41</v>
      </c>
      <c r="AM399" s="355">
        <v>28</v>
      </c>
      <c r="AN399" s="356">
        <v>49</v>
      </c>
      <c r="AO399" s="354">
        <v>33</v>
      </c>
      <c r="AP399" s="355">
        <v>36</v>
      </c>
      <c r="AQ399" s="355">
        <v>47</v>
      </c>
      <c r="AR399" s="355">
        <v>30</v>
      </c>
      <c r="AS399" s="356">
        <v>53</v>
      </c>
      <c r="AT399" s="354">
        <v>42</v>
      </c>
      <c r="AU399" s="355">
        <v>35</v>
      </c>
      <c r="AV399" s="355">
        <v>51</v>
      </c>
      <c r="AW399" s="355">
        <v>48</v>
      </c>
      <c r="AX399" s="356">
        <v>39</v>
      </c>
      <c r="AY399" s="354">
        <v>44</v>
      </c>
      <c r="AZ399" s="355">
        <v>26</v>
      </c>
      <c r="BA399" s="355">
        <v>32</v>
      </c>
      <c r="BB399" s="355">
        <v>38</v>
      </c>
      <c r="BC399" s="364"/>
      <c r="BD399" s="354">
        <v>29</v>
      </c>
      <c r="BE399" s="355">
        <v>31</v>
      </c>
      <c r="BF399" s="355">
        <v>37</v>
      </c>
      <c r="BG399" s="355">
        <v>43</v>
      </c>
      <c r="BH399" s="364"/>
      <c r="BI399" s="354">
        <v>63</v>
      </c>
      <c r="BJ399" s="355">
        <v>79</v>
      </c>
      <c r="BK399" s="355">
        <v>75</v>
      </c>
      <c r="BL399" s="355">
        <v>71</v>
      </c>
      <c r="BM399" s="356">
        <v>67</v>
      </c>
      <c r="BN399" s="354">
        <v>62</v>
      </c>
      <c r="BO399" s="355">
        <v>76</v>
      </c>
      <c r="BP399" s="355">
        <v>80</v>
      </c>
      <c r="BQ399" s="355">
        <v>54</v>
      </c>
      <c r="BR399" s="356">
        <v>72</v>
      </c>
      <c r="BS399" s="354">
        <v>68</v>
      </c>
      <c r="BT399" s="355">
        <v>59</v>
      </c>
      <c r="BU399" s="355">
        <v>77</v>
      </c>
      <c r="BV399" s="355">
        <v>81</v>
      </c>
      <c r="BW399" s="356">
        <v>55</v>
      </c>
      <c r="BX399" s="354">
        <v>73</v>
      </c>
      <c r="BY399" s="355">
        <v>64</v>
      </c>
      <c r="BZ399" s="355">
        <v>60</v>
      </c>
      <c r="CA399" s="355">
        <v>56</v>
      </c>
      <c r="CB399" s="356">
        <v>82</v>
      </c>
      <c r="CC399" s="354">
        <v>78</v>
      </c>
      <c r="CD399" s="355">
        <v>69</v>
      </c>
      <c r="CE399" s="355">
        <v>65</v>
      </c>
      <c r="CF399" s="355">
        <v>61</v>
      </c>
      <c r="CG399" s="356">
        <v>57</v>
      </c>
      <c r="CH399" s="354">
        <v>58</v>
      </c>
      <c r="CI399" s="355">
        <v>74</v>
      </c>
      <c r="CJ399" s="355">
        <v>70</v>
      </c>
      <c r="CK399" s="355">
        <v>66</v>
      </c>
      <c r="CL399" s="365"/>
      <c r="GX399" s="27"/>
      <c r="GY399" s="27"/>
      <c r="GZ399" s="27"/>
      <c r="HA399" s="27"/>
      <c r="HB399" s="27"/>
      <c r="HC399" s="27"/>
      <c r="HD399" s="27"/>
      <c r="HE399" s="27"/>
      <c r="HF399" s="27"/>
      <c r="HG399" s="27"/>
      <c r="HH399" s="27"/>
      <c r="HI399" s="27"/>
      <c r="HJ399" s="27"/>
      <c r="HK399" s="27"/>
      <c r="HL399" s="27"/>
      <c r="HM399" s="27"/>
      <c r="HN399" s="27"/>
      <c r="HO399" s="27"/>
      <c r="HP399" s="27"/>
      <c r="HQ399" s="27"/>
      <c r="HR399" s="27"/>
      <c r="HS399" s="27"/>
      <c r="HT399" s="27"/>
      <c r="HU399" s="27"/>
      <c r="HV399" s="27"/>
      <c r="HW399" s="27"/>
      <c r="HX399" s="27"/>
      <c r="HY399" s="27"/>
      <c r="HZ399" s="27"/>
      <c r="IA399" s="27"/>
      <c r="IB399" s="27"/>
      <c r="IC399" s="27"/>
      <c r="ID399" s="27"/>
      <c r="IE399" s="27"/>
      <c r="IF399" s="27"/>
      <c r="IG399" s="27"/>
      <c r="IH399" s="27"/>
      <c r="II399" s="27"/>
      <c r="IJ399" s="27"/>
      <c r="IK399" s="27"/>
      <c r="IL399" s="27"/>
      <c r="IM399" s="27"/>
      <c r="IN399" s="27"/>
      <c r="IO399" s="27"/>
      <c r="IP399" s="27"/>
      <c r="IQ399" s="27"/>
      <c r="IR399" s="27"/>
      <c r="IS399" s="27"/>
      <c r="IT399" s="27"/>
      <c r="IU399" s="27"/>
      <c r="IV399" s="27"/>
    </row>
    <row r="400" spans="1:256" s="361" customFormat="1" x14ac:dyDescent="0.2">
      <c r="A400" s="27"/>
      <c r="B400" s="27"/>
      <c r="C400" s="27"/>
      <c r="D400" s="362"/>
      <c r="E400" s="350" t="s">
        <v>159</v>
      </c>
      <c r="F400" s="357">
        <v>12</v>
      </c>
      <c r="G400" s="358">
        <v>23</v>
      </c>
      <c r="H400" s="358">
        <v>9</v>
      </c>
      <c r="I400" s="358">
        <v>20</v>
      </c>
      <c r="J400" s="359">
        <v>1</v>
      </c>
      <c r="K400" s="357">
        <v>13</v>
      </c>
      <c r="L400" s="358">
        <v>24</v>
      </c>
      <c r="M400" s="358">
        <v>10</v>
      </c>
      <c r="N400" s="358">
        <v>16</v>
      </c>
      <c r="O400" s="359">
        <v>2</v>
      </c>
      <c r="P400" s="357">
        <v>17</v>
      </c>
      <c r="Q400" s="358">
        <v>3</v>
      </c>
      <c r="R400" s="358">
        <v>14</v>
      </c>
      <c r="S400" s="358">
        <v>25</v>
      </c>
      <c r="T400" s="359">
        <v>6</v>
      </c>
      <c r="U400" s="357">
        <v>7</v>
      </c>
      <c r="V400" s="358">
        <v>18</v>
      </c>
      <c r="W400" s="358">
        <v>4</v>
      </c>
      <c r="X400" s="358">
        <v>15</v>
      </c>
      <c r="Y400" s="359">
        <v>21</v>
      </c>
      <c r="Z400" s="357">
        <v>22</v>
      </c>
      <c r="AA400" s="358">
        <v>8</v>
      </c>
      <c r="AB400" s="358">
        <v>19</v>
      </c>
      <c r="AC400" s="358">
        <v>5</v>
      </c>
      <c r="AD400" s="359">
        <v>11</v>
      </c>
      <c r="AE400" s="357">
        <v>37</v>
      </c>
      <c r="AF400" s="358">
        <v>45</v>
      </c>
      <c r="AG400" s="358">
        <v>26</v>
      </c>
      <c r="AH400" s="358">
        <v>47</v>
      </c>
      <c r="AI400" s="359">
        <v>50</v>
      </c>
      <c r="AJ400" s="357">
        <v>30</v>
      </c>
      <c r="AK400" s="358">
        <v>44</v>
      </c>
      <c r="AL400" s="358">
        <v>31</v>
      </c>
      <c r="AM400" s="358">
        <v>46</v>
      </c>
      <c r="AN400" s="359">
        <v>51</v>
      </c>
      <c r="AO400" s="357">
        <v>52</v>
      </c>
      <c r="AP400" s="358">
        <v>29</v>
      </c>
      <c r="AQ400" s="358">
        <v>49</v>
      </c>
      <c r="AR400" s="358">
        <v>35</v>
      </c>
      <c r="AS400" s="359">
        <v>38</v>
      </c>
      <c r="AT400" s="357">
        <v>48</v>
      </c>
      <c r="AU400" s="358">
        <v>43</v>
      </c>
      <c r="AV400" s="358">
        <v>53</v>
      </c>
      <c r="AW400" s="358">
        <v>40</v>
      </c>
      <c r="AX400" s="359">
        <v>32</v>
      </c>
      <c r="AY400" s="357">
        <v>34</v>
      </c>
      <c r="AZ400" s="358">
        <v>28</v>
      </c>
      <c r="BA400" s="358">
        <v>42</v>
      </c>
      <c r="BB400" s="358">
        <v>36</v>
      </c>
      <c r="BC400" s="364"/>
      <c r="BD400" s="357">
        <v>39</v>
      </c>
      <c r="BE400" s="358">
        <v>41</v>
      </c>
      <c r="BF400" s="358">
        <v>27</v>
      </c>
      <c r="BG400" s="358">
        <v>33</v>
      </c>
      <c r="BH400" s="364"/>
      <c r="BI400" s="357">
        <v>81</v>
      </c>
      <c r="BJ400" s="358">
        <v>58</v>
      </c>
      <c r="BK400" s="358">
        <v>72</v>
      </c>
      <c r="BL400" s="358">
        <v>78</v>
      </c>
      <c r="BM400" s="359">
        <v>60</v>
      </c>
      <c r="BN400" s="357">
        <v>56</v>
      </c>
      <c r="BO400" s="358">
        <v>63</v>
      </c>
      <c r="BP400" s="358">
        <v>68</v>
      </c>
      <c r="BQ400" s="358">
        <v>69</v>
      </c>
      <c r="BR400" s="359">
        <v>74</v>
      </c>
      <c r="BS400" s="357">
        <v>77</v>
      </c>
      <c r="BT400" s="358">
        <v>54</v>
      </c>
      <c r="BU400" s="358">
        <v>79</v>
      </c>
      <c r="BV400" s="358">
        <v>70</v>
      </c>
      <c r="BW400" s="359">
        <v>64</v>
      </c>
      <c r="BX400" s="357">
        <v>80</v>
      </c>
      <c r="BY400" s="358">
        <v>61</v>
      </c>
      <c r="BZ400" s="358">
        <v>55</v>
      </c>
      <c r="CA400" s="358">
        <v>75</v>
      </c>
      <c r="CB400" s="359">
        <v>66</v>
      </c>
      <c r="CC400" s="357">
        <v>82</v>
      </c>
      <c r="CD400" s="358">
        <v>71</v>
      </c>
      <c r="CE400" s="358">
        <v>59</v>
      </c>
      <c r="CF400" s="358">
        <v>76</v>
      </c>
      <c r="CG400" s="359">
        <v>65</v>
      </c>
      <c r="CH400" s="357">
        <v>67</v>
      </c>
      <c r="CI400" s="358">
        <v>57</v>
      </c>
      <c r="CJ400" s="358">
        <v>62</v>
      </c>
      <c r="CK400" s="358">
        <v>73</v>
      </c>
      <c r="CL400" s="365"/>
      <c r="GX400" s="27"/>
      <c r="GY400" s="27"/>
      <c r="GZ400" s="27"/>
      <c r="HA400" s="27"/>
      <c r="HB400" s="27"/>
      <c r="HC400" s="27"/>
      <c r="HD400" s="27"/>
      <c r="HE400" s="27"/>
      <c r="HF400" s="27"/>
      <c r="HG400" s="27"/>
      <c r="HH400" s="27"/>
      <c r="HI400" s="27"/>
      <c r="HJ400" s="27"/>
      <c r="HK400" s="27"/>
      <c r="HL400" s="27"/>
      <c r="HM400" s="27"/>
      <c r="HN400" s="27"/>
      <c r="HO400" s="27"/>
      <c r="HP400" s="27"/>
      <c r="HQ400" s="27"/>
      <c r="HR400" s="27"/>
      <c r="HS400" s="27"/>
      <c r="HT400" s="27"/>
      <c r="HU400" s="27"/>
      <c r="HV400" s="27"/>
      <c r="HW400" s="27"/>
      <c r="HX400" s="27"/>
      <c r="HY400" s="27"/>
      <c r="HZ400" s="27"/>
      <c r="IA400" s="27"/>
      <c r="IB400" s="27"/>
      <c r="IC400" s="27"/>
      <c r="ID400" s="27"/>
      <c r="IE400" s="27"/>
      <c r="IF400" s="27"/>
      <c r="IG400" s="27"/>
      <c r="IH400" s="27"/>
      <c r="II400" s="27"/>
      <c r="IJ400" s="27"/>
      <c r="IK400" s="27"/>
      <c r="IL400" s="27"/>
      <c r="IM400" s="27"/>
      <c r="IN400" s="27"/>
      <c r="IO400" s="27"/>
      <c r="IP400" s="27"/>
      <c r="IQ400" s="27"/>
      <c r="IR400" s="27"/>
      <c r="IS400" s="27"/>
      <c r="IT400" s="27"/>
      <c r="IU400" s="27"/>
      <c r="IV400" s="27"/>
    </row>
    <row r="401" spans="1:256" s="363" customFormat="1" x14ac:dyDescent="0.2">
      <c r="A401" s="27"/>
      <c r="B401" s="27"/>
      <c r="C401" s="27"/>
      <c r="D401" s="362"/>
      <c r="E401" s="360"/>
      <c r="GX401" s="27"/>
      <c r="GY401" s="27"/>
      <c r="GZ401" s="27"/>
      <c r="HA401" s="27"/>
      <c r="HB401" s="27"/>
      <c r="HC401" s="27"/>
      <c r="HD401" s="27"/>
      <c r="HE401" s="27"/>
      <c r="HF401" s="27"/>
      <c r="HG401" s="27"/>
      <c r="HH401" s="27"/>
      <c r="HI401" s="27"/>
      <c r="HJ401" s="27"/>
      <c r="HK401" s="27"/>
      <c r="HL401" s="27"/>
      <c r="HM401" s="27"/>
      <c r="HN401" s="27"/>
      <c r="HO401" s="27"/>
      <c r="HP401" s="27"/>
      <c r="HQ401" s="27"/>
      <c r="HR401" s="27"/>
      <c r="HS401" s="27"/>
      <c r="HT401" s="27"/>
      <c r="HU401" s="27"/>
      <c r="HV401" s="27"/>
      <c r="HW401" s="27"/>
      <c r="HX401" s="27"/>
      <c r="HY401" s="27"/>
      <c r="HZ401" s="27"/>
      <c r="IA401" s="27"/>
      <c r="IB401" s="27"/>
      <c r="IC401" s="27"/>
      <c r="ID401" s="27"/>
      <c r="IE401" s="27"/>
      <c r="IF401" s="27"/>
      <c r="IG401" s="27"/>
      <c r="IH401" s="27"/>
      <c r="II401" s="27"/>
      <c r="IJ401" s="27"/>
      <c r="IK401" s="27"/>
      <c r="IL401" s="27"/>
      <c r="IM401" s="27"/>
      <c r="IN401" s="27"/>
      <c r="IO401" s="27"/>
      <c r="IP401" s="27"/>
      <c r="IQ401" s="27"/>
      <c r="IR401" s="27"/>
      <c r="IS401" s="27"/>
      <c r="IT401" s="27"/>
      <c r="IU401" s="27"/>
      <c r="IV401" s="27"/>
    </row>
    <row r="402" spans="1:256" s="363" customFormat="1" x14ac:dyDescent="0.2">
      <c r="A402" s="27"/>
      <c r="B402" s="27"/>
      <c r="C402" s="27"/>
      <c r="D402" s="362">
        <v>83</v>
      </c>
      <c r="E402" s="349" t="s">
        <v>180</v>
      </c>
      <c r="GX402" s="27"/>
      <c r="GY402" s="27"/>
      <c r="GZ402" s="27"/>
      <c r="HA402" s="27"/>
      <c r="HB402" s="27"/>
      <c r="HC402" s="27"/>
      <c r="HD402" s="27"/>
      <c r="HE402" s="27"/>
      <c r="HF402" s="27"/>
      <c r="HG402" s="27"/>
      <c r="HH402" s="27"/>
      <c r="HI402" s="27"/>
      <c r="HJ402" s="27"/>
      <c r="HK402" s="27"/>
      <c r="HL402" s="27"/>
      <c r="HM402" s="27"/>
      <c r="HN402" s="27"/>
      <c r="HO402" s="27"/>
      <c r="HP402" s="27"/>
      <c r="HQ402" s="27"/>
      <c r="HR402" s="27"/>
      <c r="HS402" s="27"/>
      <c r="HT402" s="27"/>
      <c r="HU402" s="27"/>
      <c r="HV402" s="27"/>
      <c r="HW402" s="27"/>
      <c r="HX402" s="27"/>
      <c r="HY402" s="27"/>
      <c r="HZ402" s="27"/>
      <c r="IA402" s="27"/>
      <c r="IB402" s="27"/>
      <c r="IC402" s="27"/>
      <c r="ID402" s="27"/>
      <c r="IE402" s="27"/>
      <c r="IF402" s="27"/>
      <c r="IG402" s="27"/>
      <c r="IH402" s="27"/>
      <c r="II402" s="27"/>
      <c r="IJ402" s="27"/>
      <c r="IK402" s="27"/>
      <c r="IL402" s="27"/>
      <c r="IM402" s="27"/>
      <c r="IN402" s="27"/>
      <c r="IO402" s="27"/>
      <c r="IP402" s="27"/>
      <c r="IQ402" s="27"/>
      <c r="IR402" s="27"/>
      <c r="IS402" s="27"/>
      <c r="IT402" s="27"/>
      <c r="IU402" s="27"/>
      <c r="IV402" s="27"/>
    </row>
    <row r="403" spans="1:256" s="361" customFormat="1" x14ac:dyDescent="0.2">
      <c r="A403" s="27"/>
      <c r="B403" s="27"/>
      <c r="C403" s="27"/>
      <c r="D403" s="362"/>
      <c r="E403" s="350" t="s">
        <v>130</v>
      </c>
      <c r="F403" s="351">
        <v>1</v>
      </c>
      <c r="G403" s="352">
        <v>2</v>
      </c>
      <c r="H403" s="352">
        <v>3</v>
      </c>
      <c r="I403" s="352">
        <v>4</v>
      </c>
      <c r="J403" s="353">
        <v>5</v>
      </c>
      <c r="K403" s="351">
        <v>6</v>
      </c>
      <c r="L403" s="352">
        <v>7</v>
      </c>
      <c r="M403" s="352">
        <v>8</v>
      </c>
      <c r="N403" s="352">
        <v>9</v>
      </c>
      <c r="O403" s="353">
        <v>10</v>
      </c>
      <c r="P403" s="351">
        <v>11</v>
      </c>
      <c r="Q403" s="352">
        <v>12</v>
      </c>
      <c r="R403" s="352">
        <v>13</v>
      </c>
      <c r="S403" s="352">
        <v>14</v>
      </c>
      <c r="T403" s="353">
        <v>15</v>
      </c>
      <c r="U403" s="351">
        <v>16</v>
      </c>
      <c r="V403" s="352">
        <v>17</v>
      </c>
      <c r="W403" s="352">
        <v>18</v>
      </c>
      <c r="X403" s="352">
        <v>19</v>
      </c>
      <c r="Y403" s="353">
        <v>20</v>
      </c>
      <c r="Z403" s="351">
        <v>21</v>
      </c>
      <c r="AA403" s="352">
        <v>22</v>
      </c>
      <c r="AB403" s="352">
        <v>23</v>
      </c>
      <c r="AC403" s="352">
        <v>24</v>
      </c>
      <c r="AD403" s="353">
        <v>25</v>
      </c>
      <c r="AE403" s="351">
        <v>26</v>
      </c>
      <c r="AF403" s="352">
        <v>27</v>
      </c>
      <c r="AG403" s="352">
        <v>28</v>
      </c>
      <c r="AH403" s="352">
        <v>29</v>
      </c>
      <c r="AI403" s="353">
        <v>30</v>
      </c>
      <c r="AJ403" s="351">
        <v>31</v>
      </c>
      <c r="AK403" s="352">
        <v>32</v>
      </c>
      <c r="AL403" s="352">
        <v>33</v>
      </c>
      <c r="AM403" s="352">
        <v>34</v>
      </c>
      <c r="AN403" s="353">
        <v>35</v>
      </c>
      <c r="AO403" s="351">
        <v>36</v>
      </c>
      <c r="AP403" s="352">
        <v>37</v>
      </c>
      <c r="AQ403" s="352">
        <v>38</v>
      </c>
      <c r="AR403" s="352">
        <v>39</v>
      </c>
      <c r="AS403" s="353">
        <v>40</v>
      </c>
      <c r="AT403" s="351">
        <v>41</v>
      </c>
      <c r="AU403" s="352">
        <v>42</v>
      </c>
      <c r="AV403" s="352">
        <v>43</v>
      </c>
      <c r="AW403" s="352">
        <v>44</v>
      </c>
      <c r="AX403" s="353">
        <v>45</v>
      </c>
      <c r="AY403" s="351">
        <v>46</v>
      </c>
      <c r="AZ403" s="352">
        <v>47</v>
      </c>
      <c r="BA403" s="352">
        <v>48</v>
      </c>
      <c r="BB403" s="352">
        <v>49</v>
      </c>
      <c r="BC403" s="353">
        <v>50</v>
      </c>
      <c r="BD403" s="351">
        <v>51</v>
      </c>
      <c r="BE403" s="352">
        <v>52</v>
      </c>
      <c r="BF403" s="352">
        <v>53</v>
      </c>
      <c r="BG403" s="352">
        <v>54</v>
      </c>
      <c r="BH403" s="364"/>
      <c r="BI403" s="351">
        <v>55</v>
      </c>
      <c r="BJ403" s="352">
        <v>56</v>
      </c>
      <c r="BK403" s="352">
        <v>57</v>
      </c>
      <c r="BL403" s="352">
        <v>58</v>
      </c>
      <c r="BM403" s="353">
        <v>59</v>
      </c>
      <c r="BN403" s="351">
        <v>60</v>
      </c>
      <c r="BO403" s="352">
        <v>61</v>
      </c>
      <c r="BP403" s="352">
        <v>62</v>
      </c>
      <c r="BQ403" s="352">
        <v>63</v>
      </c>
      <c r="BR403" s="353">
        <v>64</v>
      </c>
      <c r="BS403" s="351">
        <v>65</v>
      </c>
      <c r="BT403" s="352">
        <v>66</v>
      </c>
      <c r="BU403" s="352">
        <v>67</v>
      </c>
      <c r="BV403" s="352">
        <v>68</v>
      </c>
      <c r="BW403" s="353">
        <v>69</v>
      </c>
      <c r="BX403" s="351">
        <v>70</v>
      </c>
      <c r="BY403" s="352">
        <v>71</v>
      </c>
      <c r="BZ403" s="352">
        <v>72</v>
      </c>
      <c r="CA403" s="352">
        <v>73</v>
      </c>
      <c r="CB403" s="353">
        <v>74</v>
      </c>
      <c r="CC403" s="351">
        <v>75</v>
      </c>
      <c r="CD403" s="352">
        <v>76</v>
      </c>
      <c r="CE403" s="352">
        <v>77</v>
      </c>
      <c r="CF403" s="352">
        <v>78</v>
      </c>
      <c r="CG403" s="353">
        <v>79</v>
      </c>
      <c r="CH403" s="351">
        <v>80</v>
      </c>
      <c r="CI403" s="352">
        <v>81</v>
      </c>
      <c r="CJ403" s="352">
        <v>82</v>
      </c>
      <c r="CK403" s="352">
        <v>83</v>
      </c>
      <c r="CL403" s="365"/>
      <c r="GX403" s="27"/>
      <c r="GY403" s="27"/>
      <c r="GZ403" s="27"/>
      <c r="HA403" s="27"/>
      <c r="HB403" s="27"/>
      <c r="HC403" s="27"/>
      <c r="HD403" s="27"/>
      <c r="HE403" s="27"/>
      <c r="HF403" s="27"/>
      <c r="HG403" s="27"/>
      <c r="HH403" s="27"/>
      <c r="HI403" s="27"/>
      <c r="HJ403" s="27"/>
      <c r="HK403" s="27"/>
      <c r="HL403" s="27"/>
      <c r="HM403" s="27"/>
      <c r="HN403" s="27"/>
      <c r="HO403" s="27"/>
      <c r="HP403" s="27"/>
      <c r="HQ403" s="27"/>
      <c r="HR403" s="27"/>
      <c r="HS403" s="27"/>
      <c r="HT403" s="27"/>
      <c r="HU403" s="27"/>
      <c r="HV403" s="27"/>
      <c r="HW403" s="27"/>
      <c r="HX403" s="27"/>
      <c r="HY403" s="27"/>
      <c r="HZ403" s="27"/>
      <c r="IA403" s="27"/>
      <c r="IB403" s="27"/>
      <c r="IC403" s="27"/>
      <c r="ID403" s="27"/>
      <c r="IE403" s="27"/>
      <c r="IF403" s="27"/>
      <c r="IG403" s="27"/>
      <c r="IH403" s="27"/>
      <c r="II403" s="27"/>
      <c r="IJ403" s="27"/>
      <c r="IK403" s="27"/>
      <c r="IL403" s="27"/>
      <c r="IM403" s="27"/>
      <c r="IN403" s="27"/>
      <c r="IO403" s="27"/>
      <c r="IP403" s="27"/>
      <c r="IQ403" s="27"/>
      <c r="IR403" s="27"/>
      <c r="IS403" s="27"/>
      <c r="IT403" s="27"/>
      <c r="IU403" s="27"/>
      <c r="IV403" s="27"/>
    </row>
    <row r="404" spans="1:256" s="361" customFormat="1" x14ac:dyDescent="0.2">
      <c r="A404" s="27"/>
      <c r="B404" s="27"/>
      <c r="C404" s="27"/>
      <c r="D404" s="362"/>
      <c r="E404" s="350" t="s">
        <v>157</v>
      </c>
      <c r="F404" s="354">
        <v>14</v>
      </c>
      <c r="G404" s="355">
        <v>10</v>
      </c>
      <c r="H404" s="355">
        <v>1</v>
      </c>
      <c r="I404" s="355">
        <v>22</v>
      </c>
      <c r="J404" s="356">
        <v>18</v>
      </c>
      <c r="K404" s="354">
        <v>19</v>
      </c>
      <c r="L404" s="355">
        <v>15</v>
      </c>
      <c r="M404" s="355">
        <v>6</v>
      </c>
      <c r="N404" s="355">
        <v>2</v>
      </c>
      <c r="O404" s="356">
        <v>23</v>
      </c>
      <c r="P404" s="354">
        <v>24</v>
      </c>
      <c r="Q404" s="355">
        <v>20</v>
      </c>
      <c r="R404" s="355">
        <v>11</v>
      </c>
      <c r="S404" s="355">
        <v>7</v>
      </c>
      <c r="T404" s="356">
        <v>3</v>
      </c>
      <c r="U404" s="354">
        <v>4</v>
      </c>
      <c r="V404" s="355">
        <v>25</v>
      </c>
      <c r="W404" s="355">
        <v>16</v>
      </c>
      <c r="X404" s="355">
        <v>12</v>
      </c>
      <c r="Y404" s="356">
        <v>8</v>
      </c>
      <c r="Z404" s="354">
        <v>9</v>
      </c>
      <c r="AA404" s="355">
        <v>5</v>
      </c>
      <c r="AB404" s="355">
        <v>21</v>
      </c>
      <c r="AC404" s="355">
        <v>17</v>
      </c>
      <c r="AD404" s="356">
        <v>13</v>
      </c>
      <c r="AE404" s="354">
        <v>35</v>
      </c>
      <c r="AF404" s="355">
        <v>51</v>
      </c>
      <c r="AG404" s="355">
        <v>47</v>
      </c>
      <c r="AH404" s="355">
        <v>43</v>
      </c>
      <c r="AI404" s="356">
        <v>39</v>
      </c>
      <c r="AJ404" s="354">
        <v>34</v>
      </c>
      <c r="AK404" s="355">
        <v>48</v>
      </c>
      <c r="AL404" s="355">
        <v>52</v>
      </c>
      <c r="AM404" s="355">
        <v>26</v>
      </c>
      <c r="AN404" s="356">
        <v>44</v>
      </c>
      <c r="AO404" s="354">
        <v>40</v>
      </c>
      <c r="AP404" s="355">
        <v>31</v>
      </c>
      <c r="AQ404" s="355">
        <v>49</v>
      </c>
      <c r="AR404" s="355">
        <v>53</v>
      </c>
      <c r="AS404" s="356">
        <v>27</v>
      </c>
      <c r="AT404" s="354">
        <v>45</v>
      </c>
      <c r="AU404" s="355">
        <v>36</v>
      </c>
      <c r="AV404" s="355">
        <v>32</v>
      </c>
      <c r="AW404" s="355">
        <v>28</v>
      </c>
      <c r="AX404" s="356">
        <v>54</v>
      </c>
      <c r="AY404" s="354">
        <v>50</v>
      </c>
      <c r="AZ404" s="355">
        <v>41</v>
      </c>
      <c r="BA404" s="355">
        <v>37</v>
      </c>
      <c r="BB404" s="355">
        <v>33</v>
      </c>
      <c r="BC404" s="356">
        <v>29</v>
      </c>
      <c r="BD404" s="354">
        <v>30</v>
      </c>
      <c r="BE404" s="355">
        <v>46</v>
      </c>
      <c r="BF404" s="355">
        <v>42</v>
      </c>
      <c r="BG404" s="355">
        <v>38</v>
      </c>
      <c r="BH404" s="364"/>
      <c r="BI404" s="354">
        <v>64</v>
      </c>
      <c r="BJ404" s="355">
        <v>80</v>
      </c>
      <c r="BK404" s="355">
        <v>76</v>
      </c>
      <c r="BL404" s="355">
        <v>72</v>
      </c>
      <c r="BM404" s="356">
        <v>68</v>
      </c>
      <c r="BN404" s="354">
        <v>63</v>
      </c>
      <c r="BO404" s="355">
        <v>77</v>
      </c>
      <c r="BP404" s="355">
        <v>81</v>
      </c>
      <c r="BQ404" s="355">
        <v>55</v>
      </c>
      <c r="BR404" s="356">
        <v>73</v>
      </c>
      <c r="BS404" s="354">
        <v>69</v>
      </c>
      <c r="BT404" s="355">
        <v>60</v>
      </c>
      <c r="BU404" s="355">
        <v>78</v>
      </c>
      <c r="BV404" s="355">
        <v>82</v>
      </c>
      <c r="BW404" s="356">
        <v>56</v>
      </c>
      <c r="BX404" s="354">
        <v>74</v>
      </c>
      <c r="BY404" s="355">
        <v>65</v>
      </c>
      <c r="BZ404" s="355">
        <v>61</v>
      </c>
      <c r="CA404" s="355">
        <v>57</v>
      </c>
      <c r="CB404" s="356">
        <v>83</v>
      </c>
      <c r="CC404" s="354">
        <v>79</v>
      </c>
      <c r="CD404" s="355">
        <v>70</v>
      </c>
      <c r="CE404" s="355">
        <v>66</v>
      </c>
      <c r="CF404" s="355">
        <v>62</v>
      </c>
      <c r="CG404" s="356">
        <v>58</v>
      </c>
      <c r="CH404" s="354">
        <v>59</v>
      </c>
      <c r="CI404" s="355">
        <v>75</v>
      </c>
      <c r="CJ404" s="355">
        <v>71</v>
      </c>
      <c r="CK404" s="355">
        <v>67</v>
      </c>
      <c r="CL404" s="365"/>
      <c r="GX404" s="27"/>
      <c r="GY404" s="27"/>
      <c r="GZ404" s="27"/>
      <c r="HA404" s="27"/>
      <c r="HB404" s="27"/>
      <c r="HC404" s="27"/>
      <c r="HD404" s="27"/>
      <c r="HE404" s="27"/>
      <c r="HF404" s="27"/>
      <c r="HG404" s="27"/>
      <c r="HH404" s="27"/>
      <c r="HI404" s="27"/>
      <c r="HJ404" s="27"/>
      <c r="HK404" s="27"/>
      <c r="HL404" s="27"/>
      <c r="HM404" s="27"/>
      <c r="HN404" s="27"/>
      <c r="HO404" s="27"/>
      <c r="HP404" s="27"/>
      <c r="HQ404" s="27"/>
      <c r="HR404" s="27"/>
      <c r="HS404" s="27"/>
      <c r="HT404" s="27"/>
      <c r="HU404" s="27"/>
      <c r="HV404" s="27"/>
      <c r="HW404" s="27"/>
      <c r="HX404" s="27"/>
      <c r="HY404" s="27"/>
      <c r="HZ404" s="27"/>
      <c r="IA404" s="27"/>
      <c r="IB404" s="27"/>
      <c r="IC404" s="27"/>
      <c r="ID404" s="27"/>
      <c r="IE404" s="27"/>
      <c r="IF404" s="27"/>
      <c r="IG404" s="27"/>
      <c r="IH404" s="27"/>
      <c r="II404" s="27"/>
      <c r="IJ404" s="27"/>
      <c r="IK404" s="27"/>
      <c r="IL404" s="27"/>
      <c r="IM404" s="27"/>
      <c r="IN404" s="27"/>
      <c r="IO404" s="27"/>
      <c r="IP404" s="27"/>
      <c r="IQ404" s="27"/>
      <c r="IR404" s="27"/>
      <c r="IS404" s="27"/>
      <c r="IT404" s="27"/>
      <c r="IU404" s="27"/>
      <c r="IV404" s="27"/>
    </row>
    <row r="405" spans="1:256" s="361" customFormat="1" x14ac:dyDescent="0.2">
      <c r="A405" s="27"/>
      <c r="B405" s="27"/>
      <c r="C405" s="27"/>
      <c r="D405" s="362"/>
      <c r="E405" s="350" t="s">
        <v>159</v>
      </c>
      <c r="F405" s="357">
        <v>12</v>
      </c>
      <c r="G405" s="358">
        <v>23</v>
      </c>
      <c r="H405" s="358">
        <v>9</v>
      </c>
      <c r="I405" s="358">
        <v>20</v>
      </c>
      <c r="J405" s="359">
        <v>1</v>
      </c>
      <c r="K405" s="357">
        <v>13</v>
      </c>
      <c r="L405" s="358">
        <v>24</v>
      </c>
      <c r="M405" s="358">
        <v>10</v>
      </c>
      <c r="N405" s="358">
        <v>16</v>
      </c>
      <c r="O405" s="359">
        <v>2</v>
      </c>
      <c r="P405" s="357">
        <v>17</v>
      </c>
      <c r="Q405" s="358">
        <v>3</v>
      </c>
      <c r="R405" s="358">
        <v>14</v>
      </c>
      <c r="S405" s="358">
        <v>25</v>
      </c>
      <c r="T405" s="359">
        <v>6</v>
      </c>
      <c r="U405" s="357">
        <v>7</v>
      </c>
      <c r="V405" s="358">
        <v>18</v>
      </c>
      <c r="W405" s="358">
        <v>4</v>
      </c>
      <c r="X405" s="358">
        <v>15</v>
      </c>
      <c r="Y405" s="359">
        <v>21</v>
      </c>
      <c r="Z405" s="357">
        <v>22</v>
      </c>
      <c r="AA405" s="358">
        <v>8</v>
      </c>
      <c r="AB405" s="358">
        <v>19</v>
      </c>
      <c r="AC405" s="358">
        <v>5</v>
      </c>
      <c r="AD405" s="359">
        <v>11</v>
      </c>
      <c r="AE405" s="357">
        <v>53</v>
      </c>
      <c r="AF405" s="358">
        <v>30</v>
      </c>
      <c r="AG405" s="358">
        <v>44</v>
      </c>
      <c r="AH405" s="358">
        <v>50</v>
      </c>
      <c r="AI405" s="359">
        <v>32</v>
      </c>
      <c r="AJ405" s="357">
        <v>28</v>
      </c>
      <c r="AK405" s="358">
        <v>35</v>
      </c>
      <c r="AL405" s="358">
        <v>40</v>
      </c>
      <c r="AM405" s="358">
        <v>41</v>
      </c>
      <c r="AN405" s="359">
        <v>46</v>
      </c>
      <c r="AO405" s="357">
        <v>49</v>
      </c>
      <c r="AP405" s="358">
        <v>26</v>
      </c>
      <c r="AQ405" s="358">
        <v>51</v>
      </c>
      <c r="AR405" s="358">
        <v>42</v>
      </c>
      <c r="AS405" s="359">
        <v>36</v>
      </c>
      <c r="AT405" s="357">
        <v>52</v>
      </c>
      <c r="AU405" s="358">
        <v>33</v>
      </c>
      <c r="AV405" s="358">
        <v>27</v>
      </c>
      <c r="AW405" s="358">
        <v>47</v>
      </c>
      <c r="AX405" s="359">
        <v>38</v>
      </c>
      <c r="AY405" s="357">
        <v>54</v>
      </c>
      <c r="AZ405" s="358">
        <v>43</v>
      </c>
      <c r="BA405" s="358">
        <v>31</v>
      </c>
      <c r="BB405" s="358">
        <v>48</v>
      </c>
      <c r="BC405" s="359">
        <v>37</v>
      </c>
      <c r="BD405" s="357">
        <v>39</v>
      </c>
      <c r="BE405" s="358">
        <v>29</v>
      </c>
      <c r="BF405" s="358">
        <v>34</v>
      </c>
      <c r="BG405" s="358">
        <v>45</v>
      </c>
      <c r="BH405" s="364"/>
      <c r="BI405" s="357">
        <v>82</v>
      </c>
      <c r="BJ405" s="358">
        <v>59</v>
      </c>
      <c r="BK405" s="358">
        <v>73</v>
      </c>
      <c r="BL405" s="358">
        <v>79</v>
      </c>
      <c r="BM405" s="359">
        <v>61</v>
      </c>
      <c r="BN405" s="357">
        <v>57</v>
      </c>
      <c r="BO405" s="358">
        <v>64</v>
      </c>
      <c r="BP405" s="358">
        <v>69</v>
      </c>
      <c r="BQ405" s="358">
        <v>70</v>
      </c>
      <c r="BR405" s="359">
        <v>75</v>
      </c>
      <c r="BS405" s="357">
        <v>78</v>
      </c>
      <c r="BT405" s="358">
        <v>55</v>
      </c>
      <c r="BU405" s="358">
        <v>80</v>
      </c>
      <c r="BV405" s="358">
        <v>71</v>
      </c>
      <c r="BW405" s="359">
        <v>65</v>
      </c>
      <c r="BX405" s="357">
        <v>81</v>
      </c>
      <c r="BY405" s="358">
        <v>62</v>
      </c>
      <c r="BZ405" s="358">
        <v>56</v>
      </c>
      <c r="CA405" s="358">
        <v>76</v>
      </c>
      <c r="CB405" s="359">
        <v>67</v>
      </c>
      <c r="CC405" s="357">
        <v>83</v>
      </c>
      <c r="CD405" s="358">
        <v>72</v>
      </c>
      <c r="CE405" s="358">
        <v>60</v>
      </c>
      <c r="CF405" s="358">
        <v>77</v>
      </c>
      <c r="CG405" s="359">
        <v>66</v>
      </c>
      <c r="CH405" s="357">
        <v>68</v>
      </c>
      <c r="CI405" s="358">
        <v>58</v>
      </c>
      <c r="CJ405" s="358">
        <v>63</v>
      </c>
      <c r="CK405" s="358">
        <v>74</v>
      </c>
      <c r="CL405" s="365"/>
      <c r="GX405" s="27"/>
      <c r="GY405" s="27"/>
      <c r="GZ405" s="27"/>
      <c r="HA405" s="27"/>
      <c r="HB405" s="27"/>
      <c r="HC405" s="27"/>
      <c r="HD405" s="27"/>
      <c r="HE405" s="27"/>
      <c r="HF405" s="27"/>
      <c r="HG405" s="27"/>
      <c r="HH405" s="27"/>
      <c r="HI405" s="27"/>
      <c r="HJ405" s="27"/>
      <c r="HK405" s="27"/>
      <c r="HL405" s="27"/>
      <c r="HM405" s="27"/>
      <c r="HN405" s="27"/>
      <c r="HO405" s="27"/>
      <c r="HP405" s="27"/>
      <c r="HQ405" s="27"/>
      <c r="HR405" s="27"/>
      <c r="HS405" s="27"/>
      <c r="HT405" s="27"/>
      <c r="HU405" s="27"/>
      <c r="HV405" s="27"/>
      <c r="HW405" s="27"/>
      <c r="HX405" s="27"/>
      <c r="HY405" s="27"/>
      <c r="HZ405" s="27"/>
      <c r="IA405" s="27"/>
      <c r="IB405" s="27"/>
      <c r="IC405" s="27"/>
      <c r="ID405" s="27"/>
      <c r="IE405" s="27"/>
      <c r="IF405" s="27"/>
      <c r="IG405" s="27"/>
      <c r="IH405" s="27"/>
      <c r="II405" s="27"/>
      <c r="IJ405" s="27"/>
      <c r="IK405" s="27"/>
      <c r="IL405" s="27"/>
      <c r="IM405" s="27"/>
      <c r="IN405" s="27"/>
      <c r="IO405" s="27"/>
      <c r="IP405" s="27"/>
      <c r="IQ405" s="27"/>
      <c r="IR405" s="27"/>
      <c r="IS405" s="27"/>
      <c r="IT405" s="27"/>
      <c r="IU405" s="27"/>
      <c r="IV405" s="27"/>
    </row>
    <row r="406" spans="1:256" s="363" customFormat="1" x14ac:dyDescent="0.2">
      <c r="A406" s="27"/>
      <c r="B406" s="27"/>
      <c r="C406" s="27"/>
      <c r="D406" s="362"/>
      <c r="E406" s="360"/>
      <c r="GX406" s="27"/>
      <c r="GY406" s="27"/>
      <c r="GZ406" s="27"/>
      <c r="HA406" s="27"/>
      <c r="HB406" s="27"/>
      <c r="HC406" s="27"/>
      <c r="HD406" s="27"/>
      <c r="HE406" s="27"/>
      <c r="HF406" s="27"/>
      <c r="HG406" s="27"/>
      <c r="HH406" s="27"/>
      <c r="HI406" s="27"/>
      <c r="HJ406" s="27"/>
      <c r="HK406" s="27"/>
      <c r="HL406" s="27"/>
      <c r="HM406" s="27"/>
      <c r="HN406" s="27"/>
      <c r="HO406" s="27"/>
      <c r="HP406" s="27"/>
      <c r="HQ406" s="27"/>
      <c r="HR406" s="27"/>
      <c r="HS406" s="27"/>
      <c r="HT406" s="27"/>
      <c r="HU406" s="27"/>
      <c r="HV406" s="27"/>
      <c r="HW406" s="27"/>
      <c r="HX406" s="27"/>
      <c r="HY406" s="27"/>
      <c r="HZ406" s="27"/>
      <c r="IA406" s="27"/>
      <c r="IB406" s="27"/>
      <c r="IC406" s="27"/>
      <c r="ID406" s="27"/>
      <c r="IE406" s="27"/>
      <c r="IF406" s="27"/>
      <c r="IG406" s="27"/>
      <c r="IH406" s="27"/>
      <c r="II406" s="27"/>
      <c r="IJ406" s="27"/>
      <c r="IK406" s="27"/>
      <c r="IL406" s="27"/>
      <c r="IM406" s="27"/>
      <c r="IN406" s="27"/>
      <c r="IO406" s="27"/>
      <c r="IP406" s="27"/>
      <c r="IQ406" s="27"/>
      <c r="IR406" s="27"/>
      <c r="IS406" s="27"/>
      <c r="IT406" s="27"/>
      <c r="IU406" s="27"/>
      <c r="IV406" s="27"/>
    </row>
    <row r="407" spans="1:256" s="363" customFormat="1" x14ac:dyDescent="0.2">
      <c r="A407" s="27"/>
      <c r="B407" s="27"/>
      <c r="C407" s="27"/>
      <c r="D407" s="362">
        <v>84</v>
      </c>
      <c r="E407" s="349" t="s">
        <v>180</v>
      </c>
      <c r="GX407" s="27"/>
      <c r="GY407" s="27"/>
      <c r="GZ407" s="27"/>
      <c r="HA407" s="27"/>
      <c r="HB407" s="27"/>
      <c r="HC407" s="27"/>
      <c r="HD407" s="27"/>
      <c r="HE407" s="27"/>
      <c r="HF407" s="27"/>
      <c r="HG407" s="27"/>
      <c r="HH407" s="27"/>
      <c r="HI407" s="27"/>
      <c r="HJ407" s="27"/>
      <c r="HK407" s="27"/>
      <c r="HL407" s="27"/>
      <c r="HM407" s="27"/>
      <c r="HN407" s="27"/>
      <c r="HO407" s="27"/>
      <c r="HP407" s="27"/>
      <c r="HQ407" s="27"/>
      <c r="HR407" s="27"/>
      <c r="HS407" s="27"/>
      <c r="HT407" s="27"/>
      <c r="HU407" s="27"/>
      <c r="HV407" s="27"/>
      <c r="HW407" s="27"/>
      <c r="HX407" s="27"/>
      <c r="HY407" s="27"/>
      <c r="HZ407" s="27"/>
      <c r="IA407" s="27"/>
      <c r="IB407" s="27"/>
      <c r="IC407" s="27"/>
      <c r="ID407" s="27"/>
      <c r="IE407" s="27"/>
      <c r="IF407" s="27"/>
      <c r="IG407" s="27"/>
      <c r="IH407" s="27"/>
      <c r="II407" s="27"/>
      <c r="IJ407" s="27"/>
      <c r="IK407" s="27"/>
      <c r="IL407" s="27"/>
      <c r="IM407" s="27"/>
      <c r="IN407" s="27"/>
      <c r="IO407" s="27"/>
      <c r="IP407" s="27"/>
      <c r="IQ407" s="27"/>
      <c r="IR407" s="27"/>
      <c r="IS407" s="27"/>
      <c r="IT407" s="27"/>
      <c r="IU407" s="27"/>
      <c r="IV407" s="27"/>
    </row>
    <row r="408" spans="1:256" s="361" customFormat="1" x14ac:dyDescent="0.2">
      <c r="A408" s="27"/>
      <c r="B408" s="27"/>
      <c r="C408" s="27"/>
      <c r="D408" s="362"/>
      <c r="E408" s="350" t="s">
        <v>130</v>
      </c>
      <c r="F408" s="351">
        <v>1</v>
      </c>
      <c r="G408" s="352">
        <v>2</v>
      </c>
      <c r="H408" s="352">
        <v>3</v>
      </c>
      <c r="I408" s="352">
        <v>4</v>
      </c>
      <c r="J408" s="353">
        <v>5</v>
      </c>
      <c r="K408" s="351">
        <v>6</v>
      </c>
      <c r="L408" s="352">
        <v>7</v>
      </c>
      <c r="M408" s="352">
        <v>8</v>
      </c>
      <c r="N408" s="352">
        <v>9</v>
      </c>
      <c r="O408" s="353">
        <v>10</v>
      </c>
      <c r="P408" s="351">
        <v>11</v>
      </c>
      <c r="Q408" s="352">
        <v>12</v>
      </c>
      <c r="R408" s="352">
        <v>13</v>
      </c>
      <c r="S408" s="352">
        <v>14</v>
      </c>
      <c r="T408" s="353">
        <v>15</v>
      </c>
      <c r="U408" s="351">
        <v>16</v>
      </c>
      <c r="V408" s="352">
        <v>17</v>
      </c>
      <c r="W408" s="352">
        <v>18</v>
      </c>
      <c r="X408" s="352">
        <v>19</v>
      </c>
      <c r="Y408" s="353">
        <v>20</v>
      </c>
      <c r="Z408" s="351">
        <v>21</v>
      </c>
      <c r="AA408" s="352">
        <v>22</v>
      </c>
      <c r="AB408" s="352">
        <v>23</v>
      </c>
      <c r="AC408" s="352">
        <v>24</v>
      </c>
      <c r="AD408" s="353">
        <v>25</v>
      </c>
      <c r="AE408" s="351">
        <v>26</v>
      </c>
      <c r="AF408" s="352">
        <v>27</v>
      </c>
      <c r="AG408" s="352">
        <v>28</v>
      </c>
      <c r="AH408" s="352">
        <v>29</v>
      </c>
      <c r="AI408" s="353">
        <v>30</v>
      </c>
      <c r="AJ408" s="351">
        <v>31</v>
      </c>
      <c r="AK408" s="352">
        <v>32</v>
      </c>
      <c r="AL408" s="352">
        <v>33</v>
      </c>
      <c r="AM408" s="352">
        <v>34</v>
      </c>
      <c r="AN408" s="353">
        <v>35</v>
      </c>
      <c r="AO408" s="351">
        <v>36</v>
      </c>
      <c r="AP408" s="352">
        <v>37</v>
      </c>
      <c r="AQ408" s="352">
        <v>38</v>
      </c>
      <c r="AR408" s="352">
        <v>39</v>
      </c>
      <c r="AS408" s="353">
        <v>40</v>
      </c>
      <c r="AT408" s="351">
        <v>41</v>
      </c>
      <c r="AU408" s="352">
        <v>42</v>
      </c>
      <c r="AV408" s="352">
        <v>43</v>
      </c>
      <c r="AW408" s="352">
        <v>44</v>
      </c>
      <c r="AX408" s="353">
        <v>45</v>
      </c>
      <c r="AY408" s="351">
        <v>46</v>
      </c>
      <c r="AZ408" s="352">
        <v>47</v>
      </c>
      <c r="BA408" s="352">
        <v>48</v>
      </c>
      <c r="BB408" s="352">
        <v>49</v>
      </c>
      <c r="BC408" s="353">
        <v>50</v>
      </c>
      <c r="BD408" s="351">
        <v>51</v>
      </c>
      <c r="BE408" s="352">
        <v>52</v>
      </c>
      <c r="BF408" s="352">
        <v>53</v>
      </c>
      <c r="BG408" s="352">
        <v>54</v>
      </c>
      <c r="BH408" s="364"/>
      <c r="BI408" s="351">
        <v>55</v>
      </c>
      <c r="BJ408" s="352">
        <v>56</v>
      </c>
      <c r="BK408" s="352">
        <v>57</v>
      </c>
      <c r="BL408" s="352">
        <v>58</v>
      </c>
      <c r="BM408" s="353">
        <v>59</v>
      </c>
      <c r="BN408" s="351">
        <v>60</v>
      </c>
      <c r="BO408" s="352">
        <v>61</v>
      </c>
      <c r="BP408" s="352">
        <v>62</v>
      </c>
      <c r="BQ408" s="352">
        <v>63</v>
      </c>
      <c r="BR408" s="353">
        <v>64</v>
      </c>
      <c r="BS408" s="351">
        <v>65</v>
      </c>
      <c r="BT408" s="352">
        <v>66</v>
      </c>
      <c r="BU408" s="352">
        <v>67</v>
      </c>
      <c r="BV408" s="352">
        <v>68</v>
      </c>
      <c r="BW408" s="353">
        <v>69</v>
      </c>
      <c r="BX408" s="351">
        <v>70</v>
      </c>
      <c r="BY408" s="352">
        <v>71</v>
      </c>
      <c r="BZ408" s="352">
        <v>72</v>
      </c>
      <c r="CA408" s="352">
        <v>73</v>
      </c>
      <c r="CB408" s="353">
        <v>74</v>
      </c>
      <c r="CC408" s="351">
        <v>75</v>
      </c>
      <c r="CD408" s="352">
        <v>76</v>
      </c>
      <c r="CE408" s="352">
        <v>77</v>
      </c>
      <c r="CF408" s="352">
        <v>78</v>
      </c>
      <c r="CG408" s="353">
        <v>79</v>
      </c>
      <c r="CH408" s="351">
        <v>80</v>
      </c>
      <c r="CI408" s="352">
        <v>81</v>
      </c>
      <c r="CJ408" s="352">
        <v>82</v>
      </c>
      <c r="CK408" s="352">
        <v>83</v>
      </c>
      <c r="CL408" s="353">
        <v>84</v>
      </c>
      <c r="CM408" s="365"/>
      <c r="GX408" s="27"/>
      <c r="GY408" s="27"/>
      <c r="GZ408" s="27"/>
      <c r="HA408" s="27"/>
      <c r="HB408" s="27"/>
      <c r="HC408" s="27"/>
      <c r="HD408" s="27"/>
      <c r="HE408" s="27"/>
      <c r="HF408" s="27"/>
      <c r="HG408" s="27"/>
      <c r="HH408" s="27"/>
      <c r="HI408" s="27"/>
      <c r="HJ408" s="27"/>
      <c r="HK408" s="27"/>
      <c r="HL408" s="27"/>
      <c r="HM408" s="27"/>
      <c r="HN408" s="27"/>
      <c r="HO408" s="27"/>
      <c r="HP408" s="27"/>
      <c r="HQ408" s="27"/>
      <c r="HR408" s="27"/>
      <c r="HS408" s="27"/>
      <c r="HT408" s="27"/>
      <c r="HU408" s="27"/>
      <c r="HV408" s="27"/>
      <c r="HW408" s="27"/>
      <c r="HX408" s="27"/>
      <c r="HY408" s="27"/>
      <c r="HZ408" s="27"/>
      <c r="IA408" s="27"/>
      <c r="IB408" s="27"/>
      <c r="IC408" s="27"/>
      <c r="ID408" s="27"/>
      <c r="IE408" s="27"/>
      <c r="IF408" s="27"/>
      <c r="IG408" s="27"/>
      <c r="IH408" s="27"/>
      <c r="II408" s="27"/>
      <c r="IJ408" s="27"/>
      <c r="IK408" s="27"/>
      <c r="IL408" s="27"/>
      <c r="IM408" s="27"/>
      <c r="IN408" s="27"/>
      <c r="IO408" s="27"/>
      <c r="IP408" s="27"/>
      <c r="IQ408" s="27"/>
      <c r="IR408" s="27"/>
      <c r="IS408" s="27"/>
      <c r="IT408" s="27"/>
      <c r="IU408" s="27"/>
      <c r="IV408" s="27"/>
    </row>
    <row r="409" spans="1:256" s="361" customFormat="1" x14ac:dyDescent="0.2">
      <c r="A409" s="27"/>
      <c r="B409" s="27"/>
      <c r="C409" s="27"/>
      <c r="D409" s="362"/>
      <c r="E409" s="350" t="s">
        <v>157</v>
      </c>
      <c r="F409" s="354">
        <v>14</v>
      </c>
      <c r="G409" s="355">
        <v>10</v>
      </c>
      <c r="H409" s="355">
        <v>1</v>
      </c>
      <c r="I409" s="355">
        <v>22</v>
      </c>
      <c r="J409" s="356">
        <v>18</v>
      </c>
      <c r="K409" s="354">
        <v>19</v>
      </c>
      <c r="L409" s="355">
        <v>15</v>
      </c>
      <c r="M409" s="355">
        <v>6</v>
      </c>
      <c r="N409" s="355">
        <v>2</v>
      </c>
      <c r="O409" s="356">
        <v>23</v>
      </c>
      <c r="P409" s="354">
        <v>24</v>
      </c>
      <c r="Q409" s="355">
        <v>20</v>
      </c>
      <c r="R409" s="355">
        <v>11</v>
      </c>
      <c r="S409" s="355">
        <v>7</v>
      </c>
      <c r="T409" s="356">
        <v>3</v>
      </c>
      <c r="U409" s="354">
        <v>4</v>
      </c>
      <c r="V409" s="355">
        <v>25</v>
      </c>
      <c r="W409" s="355">
        <v>16</v>
      </c>
      <c r="X409" s="355">
        <v>12</v>
      </c>
      <c r="Y409" s="356">
        <v>8</v>
      </c>
      <c r="Z409" s="354">
        <v>9</v>
      </c>
      <c r="AA409" s="355">
        <v>5</v>
      </c>
      <c r="AB409" s="355">
        <v>21</v>
      </c>
      <c r="AC409" s="355">
        <v>17</v>
      </c>
      <c r="AD409" s="356">
        <v>13</v>
      </c>
      <c r="AE409" s="354">
        <v>35</v>
      </c>
      <c r="AF409" s="355">
        <v>51</v>
      </c>
      <c r="AG409" s="355">
        <v>47</v>
      </c>
      <c r="AH409" s="355">
        <v>43</v>
      </c>
      <c r="AI409" s="356">
        <v>39</v>
      </c>
      <c r="AJ409" s="354">
        <v>34</v>
      </c>
      <c r="AK409" s="355">
        <v>48</v>
      </c>
      <c r="AL409" s="355">
        <v>52</v>
      </c>
      <c r="AM409" s="355">
        <v>26</v>
      </c>
      <c r="AN409" s="356">
        <v>44</v>
      </c>
      <c r="AO409" s="354">
        <v>40</v>
      </c>
      <c r="AP409" s="355">
        <v>31</v>
      </c>
      <c r="AQ409" s="355">
        <v>49</v>
      </c>
      <c r="AR409" s="355">
        <v>53</v>
      </c>
      <c r="AS409" s="356">
        <v>27</v>
      </c>
      <c r="AT409" s="354">
        <v>45</v>
      </c>
      <c r="AU409" s="355">
        <v>36</v>
      </c>
      <c r="AV409" s="355">
        <v>32</v>
      </c>
      <c r="AW409" s="355">
        <v>28</v>
      </c>
      <c r="AX409" s="356">
        <v>54</v>
      </c>
      <c r="AY409" s="354">
        <v>50</v>
      </c>
      <c r="AZ409" s="355">
        <v>41</v>
      </c>
      <c r="BA409" s="355">
        <v>37</v>
      </c>
      <c r="BB409" s="355">
        <v>33</v>
      </c>
      <c r="BC409" s="356">
        <v>29</v>
      </c>
      <c r="BD409" s="354">
        <v>30</v>
      </c>
      <c r="BE409" s="355">
        <v>46</v>
      </c>
      <c r="BF409" s="355">
        <v>42</v>
      </c>
      <c r="BG409" s="355">
        <v>38</v>
      </c>
      <c r="BH409" s="364"/>
      <c r="BI409" s="354">
        <v>69</v>
      </c>
      <c r="BJ409" s="355">
        <v>55</v>
      </c>
      <c r="BK409" s="355">
        <v>81</v>
      </c>
      <c r="BL409" s="355">
        <v>77</v>
      </c>
      <c r="BM409" s="356">
        <v>73</v>
      </c>
      <c r="BN409" s="354">
        <v>74</v>
      </c>
      <c r="BO409" s="355">
        <v>60</v>
      </c>
      <c r="BP409" s="355">
        <v>56</v>
      </c>
      <c r="BQ409" s="355">
        <v>82</v>
      </c>
      <c r="BR409" s="356">
        <v>78</v>
      </c>
      <c r="BS409" s="354">
        <v>79</v>
      </c>
      <c r="BT409" s="355">
        <v>65</v>
      </c>
      <c r="BU409" s="355">
        <v>61</v>
      </c>
      <c r="BV409" s="355">
        <v>57</v>
      </c>
      <c r="BW409" s="356">
        <v>83</v>
      </c>
      <c r="BX409" s="354">
        <v>84</v>
      </c>
      <c r="BY409" s="355">
        <v>70</v>
      </c>
      <c r="BZ409" s="355">
        <v>66</v>
      </c>
      <c r="CA409" s="355">
        <v>62</v>
      </c>
      <c r="CB409" s="356">
        <v>58</v>
      </c>
      <c r="CC409" s="354">
        <v>59</v>
      </c>
      <c r="CD409" s="355">
        <v>75</v>
      </c>
      <c r="CE409" s="355">
        <v>71</v>
      </c>
      <c r="CF409" s="355">
        <v>67</v>
      </c>
      <c r="CG409" s="356">
        <v>63</v>
      </c>
      <c r="CH409" s="354">
        <v>64</v>
      </c>
      <c r="CI409" s="355">
        <v>80</v>
      </c>
      <c r="CJ409" s="355">
        <v>76</v>
      </c>
      <c r="CK409" s="355">
        <v>72</v>
      </c>
      <c r="CL409" s="356">
        <v>68</v>
      </c>
      <c r="CM409" s="365"/>
      <c r="GX409" s="27"/>
      <c r="GY409" s="27"/>
      <c r="GZ409" s="27"/>
      <c r="HA409" s="27"/>
      <c r="HB409" s="27"/>
      <c r="HC409" s="27"/>
      <c r="HD409" s="27"/>
      <c r="HE409" s="27"/>
      <c r="HF409" s="27"/>
      <c r="HG409" s="27"/>
      <c r="HH409" s="27"/>
      <c r="HI409" s="27"/>
      <c r="HJ409" s="27"/>
      <c r="HK409" s="27"/>
      <c r="HL409" s="27"/>
      <c r="HM409" s="27"/>
      <c r="HN409" s="27"/>
      <c r="HO409" s="27"/>
      <c r="HP409" s="27"/>
      <c r="HQ409" s="27"/>
      <c r="HR409" s="27"/>
      <c r="HS409" s="27"/>
      <c r="HT409" s="27"/>
      <c r="HU409" s="27"/>
      <c r="HV409" s="27"/>
      <c r="HW409" s="27"/>
      <c r="HX409" s="27"/>
      <c r="HY409" s="27"/>
      <c r="HZ409" s="27"/>
      <c r="IA409" s="27"/>
      <c r="IB409" s="27"/>
      <c r="IC409" s="27"/>
      <c r="ID409" s="27"/>
      <c r="IE409" s="27"/>
      <c r="IF409" s="27"/>
      <c r="IG409" s="27"/>
      <c r="IH409" s="27"/>
      <c r="II409" s="27"/>
      <c r="IJ409" s="27"/>
      <c r="IK409" s="27"/>
      <c r="IL409" s="27"/>
      <c r="IM409" s="27"/>
      <c r="IN409" s="27"/>
      <c r="IO409" s="27"/>
      <c r="IP409" s="27"/>
      <c r="IQ409" s="27"/>
      <c r="IR409" s="27"/>
      <c r="IS409" s="27"/>
      <c r="IT409" s="27"/>
      <c r="IU409" s="27"/>
      <c r="IV409" s="27"/>
    </row>
    <row r="410" spans="1:256" s="361" customFormat="1" x14ac:dyDescent="0.2">
      <c r="A410" s="27"/>
      <c r="B410" s="27"/>
      <c r="C410" s="27"/>
      <c r="D410" s="362"/>
      <c r="E410" s="350" t="s">
        <v>159</v>
      </c>
      <c r="F410" s="357">
        <v>12</v>
      </c>
      <c r="G410" s="358">
        <v>23</v>
      </c>
      <c r="H410" s="358">
        <v>9</v>
      </c>
      <c r="I410" s="358">
        <v>20</v>
      </c>
      <c r="J410" s="359">
        <v>1</v>
      </c>
      <c r="K410" s="357">
        <v>13</v>
      </c>
      <c r="L410" s="358">
        <v>24</v>
      </c>
      <c r="M410" s="358">
        <v>10</v>
      </c>
      <c r="N410" s="358">
        <v>16</v>
      </c>
      <c r="O410" s="359">
        <v>2</v>
      </c>
      <c r="P410" s="357">
        <v>17</v>
      </c>
      <c r="Q410" s="358">
        <v>3</v>
      </c>
      <c r="R410" s="358">
        <v>14</v>
      </c>
      <c r="S410" s="358">
        <v>25</v>
      </c>
      <c r="T410" s="359">
        <v>6</v>
      </c>
      <c r="U410" s="357">
        <v>7</v>
      </c>
      <c r="V410" s="358">
        <v>18</v>
      </c>
      <c r="W410" s="358">
        <v>4</v>
      </c>
      <c r="X410" s="358">
        <v>15</v>
      </c>
      <c r="Y410" s="359">
        <v>21</v>
      </c>
      <c r="Z410" s="357">
        <v>22</v>
      </c>
      <c r="AA410" s="358">
        <v>8</v>
      </c>
      <c r="AB410" s="358">
        <v>19</v>
      </c>
      <c r="AC410" s="358">
        <v>5</v>
      </c>
      <c r="AD410" s="359">
        <v>11</v>
      </c>
      <c r="AE410" s="357">
        <v>53</v>
      </c>
      <c r="AF410" s="358">
        <v>30</v>
      </c>
      <c r="AG410" s="358">
        <v>44</v>
      </c>
      <c r="AH410" s="358">
        <v>50</v>
      </c>
      <c r="AI410" s="359">
        <v>32</v>
      </c>
      <c r="AJ410" s="357">
        <v>28</v>
      </c>
      <c r="AK410" s="358">
        <v>35</v>
      </c>
      <c r="AL410" s="358">
        <v>40</v>
      </c>
      <c r="AM410" s="358">
        <v>41</v>
      </c>
      <c r="AN410" s="359">
        <v>46</v>
      </c>
      <c r="AO410" s="357">
        <v>49</v>
      </c>
      <c r="AP410" s="358">
        <v>26</v>
      </c>
      <c r="AQ410" s="358">
        <v>51</v>
      </c>
      <c r="AR410" s="358">
        <v>42</v>
      </c>
      <c r="AS410" s="359">
        <v>36</v>
      </c>
      <c r="AT410" s="357">
        <v>52</v>
      </c>
      <c r="AU410" s="358">
        <v>33</v>
      </c>
      <c r="AV410" s="358">
        <v>27</v>
      </c>
      <c r="AW410" s="358">
        <v>47</v>
      </c>
      <c r="AX410" s="359">
        <v>38</v>
      </c>
      <c r="AY410" s="357">
        <v>54</v>
      </c>
      <c r="AZ410" s="358">
        <v>43</v>
      </c>
      <c r="BA410" s="358">
        <v>31</v>
      </c>
      <c r="BB410" s="358">
        <v>48</v>
      </c>
      <c r="BC410" s="359">
        <v>37</v>
      </c>
      <c r="BD410" s="357">
        <v>39</v>
      </c>
      <c r="BE410" s="358">
        <v>29</v>
      </c>
      <c r="BF410" s="358">
        <v>34</v>
      </c>
      <c r="BG410" s="358">
        <v>45</v>
      </c>
      <c r="BH410" s="364"/>
      <c r="BI410" s="357">
        <v>83</v>
      </c>
      <c r="BJ410" s="358">
        <v>64</v>
      </c>
      <c r="BK410" s="358">
        <v>55</v>
      </c>
      <c r="BL410" s="358">
        <v>71</v>
      </c>
      <c r="BM410" s="359">
        <v>66</v>
      </c>
      <c r="BN410" s="357">
        <v>56</v>
      </c>
      <c r="BO410" s="358">
        <v>84</v>
      </c>
      <c r="BP410" s="358">
        <v>75</v>
      </c>
      <c r="BQ410" s="358">
        <v>65</v>
      </c>
      <c r="BR410" s="359">
        <v>72</v>
      </c>
      <c r="BS410" s="357">
        <v>73</v>
      </c>
      <c r="BT410" s="358">
        <v>67</v>
      </c>
      <c r="BU410" s="358">
        <v>60</v>
      </c>
      <c r="BV410" s="358">
        <v>76</v>
      </c>
      <c r="BW410" s="359">
        <v>57</v>
      </c>
      <c r="BX410" s="357">
        <v>58</v>
      </c>
      <c r="BY410" s="358">
        <v>74</v>
      </c>
      <c r="BZ410" s="358">
        <v>80</v>
      </c>
      <c r="CA410" s="358">
        <v>61</v>
      </c>
      <c r="CB410" s="359">
        <v>77</v>
      </c>
      <c r="CC410" s="357">
        <v>78</v>
      </c>
      <c r="CD410" s="358">
        <v>59</v>
      </c>
      <c r="CE410" s="358">
        <v>68</v>
      </c>
      <c r="CF410" s="358">
        <v>81</v>
      </c>
      <c r="CG410" s="359">
        <v>62</v>
      </c>
      <c r="CH410" s="357">
        <v>63</v>
      </c>
      <c r="CI410" s="358">
        <v>79</v>
      </c>
      <c r="CJ410" s="358">
        <v>70</v>
      </c>
      <c r="CK410" s="358">
        <v>69</v>
      </c>
      <c r="CL410" s="359">
        <v>82</v>
      </c>
      <c r="CM410" s="365"/>
      <c r="GX410" s="27"/>
      <c r="GY410" s="27"/>
      <c r="GZ410" s="27"/>
      <c r="HA410" s="27"/>
      <c r="HB410" s="27"/>
      <c r="HC410" s="27"/>
      <c r="HD410" s="27"/>
      <c r="HE410" s="27"/>
      <c r="HF410" s="27"/>
      <c r="HG410" s="27"/>
      <c r="HH410" s="27"/>
      <c r="HI410" s="27"/>
      <c r="HJ410" s="27"/>
      <c r="HK410" s="27"/>
      <c r="HL410" s="27"/>
      <c r="HM410" s="27"/>
      <c r="HN410" s="27"/>
      <c r="HO410" s="27"/>
      <c r="HP410" s="27"/>
      <c r="HQ410" s="27"/>
      <c r="HR410" s="27"/>
      <c r="HS410" s="27"/>
      <c r="HT410" s="27"/>
      <c r="HU410" s="27"/>
      <c r="HV410" s="27"/>
      <c r="HW410" s="27"/>
      <c r="HX410" s="27"/>
      <c r="HY410" s="27"/>
      <c r="HZ410" s="27"/>
      <c r="IA410" s="27"/>
      <c r="IB410" s="27"/>
      <c r="IC410" s="27"/>
      <c r="ID410" s="27"/>
      <c r="IE410" s="27"/>
      <c r="IF410" s="27"/>
      <c r="IG410" s="27"/>
      <c r="IH410" s="27"/>
      <c r="II410" s="27"/>
      <c r="IJ410" s="27"/>
      <c r="IK410" s="27"/>
      <c r="IL410" s="27"/>
      <c r="IM410" s="27"/>
      <c r="IN410" s="27"/>
      <c r="IO410" s="27"/>
      <c r="IP410" s="27"/>
      <c r="IQ410" s="27"/>
      <c r="IR410" s="27"/>
      <c r="IS410" s="27"/>
      <c r="IT410" s="27"/>
      <c r="IU410" s="27"/>
      <c r="IV410" s="27"/>
    </row>
    <row r="411" spans="1:256" s="363" customFormat="1" x14ac:dyDescent="0.2">
      <c r="A411" s="27"/>
      <c r="B411" s="27"/>
      <c r="C411" s="27"/>
      <c r="D411" s="362"/>
      <c r="E411" s="360"/>
      <c r="GX411" s="27"/>
      <c r="GY411" s="27"/>
      <c r="GZ411" s="27"/>
      <c r="HA411" s="27"/>
      <c r="HB411" s="27"/>
      <c r="HC411" s="27"/>
      <c r="HD411" s="27"/>
      <c r="HE411" s="27"/>
      <c r="HF411" s="27"/>
      <c r="HG411" s="27"/>
      <c r="HH411" s="27"/>
      <c r="HI411" s="27"/>
      <c r="HJ411" s="27"/>
      <c r="HK411" s="27"/>
      <c r="HL411" s="27"/>
      <c r="HM411" s="27"/>
      <c r="HN411" s="27"/>
      <c r="HO411" s="27"/>
      <c r="HP411" s="27"/>
      <c r="HQ411" s="27"/>
      <c r="HR411" s="27"/>
      <c r="HS411" s="27"/>
      <c r="HT411" s="27"/>
      <c r="HU411" s="27"/>
      <c r="HV411" s="27"/>
      <c r="HW411" s="27"/>
      <c r="HX411" s="27"/>
      <c r="HY411" s="27"/>
      <c r="HZ411" s="27"/>
      <c r="IA411" s="27"/>
      <c r="IB411" s="27"/>
      <c r="IC411" s="27"/>
      <c r="ID411" s="27"/>
      <c r="IE411" s="27"/>
      <c r="IF411" s="27"/>
      <c r="IG411" s="27"/>
      <c r="IH411" s="27"/>
      <c r="II411" s="27"/>
      <c r="IJ411" s="27"/>
      <c r="IK411" s="27"/>
      <c r="IL411" s="27"/>
      <c r="IM411" s="27"/>
      <c r="IN411" s="27"/>
      <c r="IO411" s="27"/>
      <c r="IP411" s="27"/>
      <c r="IQ411" s="27"/>
      <c r="IR411" s="27"/>
      <c r="IS411" s="27"/>
      <c r="IT411" s="27"/>
      <c r="IU411" s="27"/>
      <c r="IV411" s="27"/>
    </row>
    <row r="412" spans="1:256" s="363" customFormat="1" x14ac:dyDescent="0.2">
      <c r="A412" s="27"/>
      <c r="B412" s="27"/>
      <c r="C412" s="27"/>
      <c r="D412" s="362">
        <v>85</v>
      </c>
      <c r="E412" s="349" t="s">
        <v>180</v>
      </c>
      <c r="GX412" s="27"/>
      <c r="GY412" s="27"/>
      <c r="GZ412" s="27"/>
      <c r="HA412" s="27"/>
      <c r="HB412" s="27"/>
      <c r="HC412" s="27"/>
      <c r="HD412" s="27"/>
      <c r="HE412" s="27"/>
      <c r="HF412" s="27"/>
      <c r="HG412" s="27"/>
      <c r="HH412" s="27"/>
      <c r="HI412" s="27"/>
      <c r="HJ412" s="27"/>
      <c r="HK412" s="27"/>
      <c r="HL412" s="27"/>
      <c r="HM412" s="27"/>
      <c r="HN412" s="27"/>
      <c r="HO412" s="27"/>
      <c r="HP412" s="27"/>
      <c r="HQ412" s="27"/>
      <c r="HR412" s="27"/>
      <c r="HS412" s="27"/>
      <c r="HT412" s="27"/>
      <c r="HU412" s="27"/>
      <c r="HV412" s="27"/>
      <c r="HW412" s="27"/>
      <c r="HX412" s="27"/>
      <c r="HY412" s="27"/>
      <c r="HZ412" s="27"/>
      <c r="IA412" s="27"/>
      <c r="IB412" s="27"/>
      <c r="IC412" s="27"/>
      <c r="ID412" s="27"/>
      <c r="IE412" s="27"/>
      <c r="IF412" s="27"/>
      <c r="IG412" s="27"/>
      <c r="IH412" s="27"/>
      <c r="II412" s="27"/>
      <c r="IJ412" s="27"/>
      <c r="IK412" s="27"/>
      <c r="IL412" s="27"/>
      <c r="IM412" s="27"/>
      <c r="IN412" s="27"/>
      <c r="IO412" s="27"/>
      <c r="IP412" s="27"/>
      <c r="IQ412" s="27"/>
      <c r="IR412" s="27"/>
      <c r="IS412" s="27"/>
      <c r="IT412" s="27"/>
      <c r="IU412" s="27"/>
      <c r="IV412" s="27"/>
    </row>
    <row r="413" spans="1:256" s="361" customFormat="1" x14ac:dyDescent="0.2">
      <c r="A413" s="27"/>
      <c r="B413" s="27"/>
      <c r="C413" s="27"/>
      <c r="D413" s="362"/>
      <c r="E413" s="350" t="s">
        <v>130</v>
      </c>
      <c r="F413" s="351">
        <v>1</v>
      </c>
      <c r="G413" s="352">
        <v>2</v>
      </c>
      <c r="H413" s="352">
        <v>3</v>
      </c>
      <c r="I413" s="352">
        <v>4</v>
      </c>
      <c r="J413" s="353">
        <v>5</v>
      </c>
      <c r="K413" s="351">
        <v>6</v>
      </c>
      <c r="L413" s="352">
        <v>7</v>
      </c>
      <c r="M413" s="352">
        <v>8</v>
      </c>
      <c r="N413" s="352">
        <v>9</v>
      </c>
      <c r="O413" s="353">
        <v>10</v>
      </c>
      <c r="P413" s="351">
        <v>11</v>
      </c>
      <c r="Q413" s="352">
        <v>12</v>
      </c>
      <c r="R413" s="352">
        <v>13</v>
      </c>
      <c r="S413" s="352">
        <v>14</v>
      </c>
      <c r="T413" s="353">
        <v>15</v>
      </c>
      <c r="U413" s="351">
        <v>16</v>
      </c>
      <c r="V413" s="352">
        <v>17</v>
      </c>
      <c r="W413" s="352">
        <v>18</v>
      </c>
      <c r="X413" s="352">
        <v>19</v>
      </c>
      <c r="Y413" s="353">
        <v>20</v>
      </c>
      <c r="Z413" s="351">
        <v>21</v>
      </c>
      <c r="AA413" s="352">
        <v>22</v>
      </c>
      <c r="AB413" s="352">
        <v>23</v>
      </c>
      <c r="AC413" s="352">
        <v>24</v>
      </c>
      <c r="AD413" s="353">
        <v>25</v>
      </c>
      <c r="AE413" s="351">
        <v>26</v>
      </c>
      <c r="AF413" s="352">
        <v>27</v>
      </c>
      <c r="AG413" s="352">
        <v>28</v>
      </c>
      <c r="AH413" s="352">
        <v>29</v>
      </c>
      <c r="AI413" s="353">
        <v>30</v>
      </c>
      <c r="AJ413" s="351">
        <v>31</v>
      </c>
      <c r="AK413" s="352">
        <v>32</v>
      </c>
      <c r="AL413" s="352">
        <v>33</v>
      </c>
      <c r="AM413" s="352">
        <v>34</v>
      </c>
      <c r="AN413" s="353">
        <v>35</v>
      </c>
      <c r="AO413" s="351">
        <v>36</v>
      </c>
      <c r="AP413" s="352">
        <v>37</v>
      </c>
      <c r="AQ413" s="352">
        <v>38</v>
      </c>
      <c r="AR413" s="352">
        <v>39</v>
      </c>
      <c r="AS413" s="353">
        <v>40</v>
      </c>
      <c r="AT413" s="351">
        <v>41</v>
      </c>
      <c r="AU413" s="352">
        <v>42</v>
      </c>
      <c r="AV413" s="352">
        <v>43</v>
      </c>
      <c r="AW413" s="352">
        <v>44</v>
      </c>
      <c r="AX413" s="353">
        <v>45</v>
      </c>
      <c r="AY413" s="351">
        <v>46</v>
      </c>
      <c r="AZ413" s="352">
        <v>47</v>
      </c>
      <c r="BA413" s="352">
        <v>48</v>
      </c>
      <c r="BB413" s="352">
        <v>49</v>
      </c>
      <c r="BC413" s="353">
        <v>50</v>
      </c>
      <c r="BD413" s="351">
        <v>51</v>
      </c>
      <c r="BE413" s="352">
        <v>52</v>
      </c>
      <c r="BF413" s="352">
        <v>53</v>
      </c>
      <c r="BG413" s="352">
        <v>54</v>
      </c>
      <c r="BH413" s="353">
        <v>55</v>
      </c>
      <c r="BI413" s="351">
        <v>56</v>
      </c>
      <c r="BJ413" s="352">
        <v>57</v>
      </c>
      <c r="BK413" s="352">
        <v>58</v>
      </c>
      <c r="BL413" s="352">
        <v>59</v>
      </c>
      <c r="BM413" s="353">
        <v>60</v>
      </c>
      <c r="BN413" s="351">
        <v>61</v>
      </c>
      <c r="BO413" s="352">
        <v>62</v>
      </c>
      <c r="BP413" s="352">
        <v>63</v>
      </c>
      <c r="BQ413" s="352">
        <v>64</v>
      </c>
      <c r="BR413" s="353">
        <v>65</v>
      </c>
      <c r="BS413" s="351">
        <v>66</v>
      </c>
      <c r="BT413" s="352">
        <v>67</v>
      </c>
      <c r="BU413" s="352">
        <v>68</v>
      </c>
      <c r="BV413" s="352">
        <v>69</v>
      </c>
      <c r="BW413" s="353">
        <v>70</v>
      </c>
      <c r="BX413" s="351">
        <v>71</v>
      </c>
      <c r="BY413" s="352">
        <v>72</v>
      </c>
      <c r="BZ413" s="352">
        <v>73</v>
      </c>
      <c r="CA413" s="352">
        <v>74</v>
      </c>
      <c r="CB413" s="353">
        <v>75</v>
      </c>
      <c r="CC413" s="351">
        <v>76</v>
      </c>
      <c r="CD413" s="352">
        <v>77</v>
      </c>
      <c r="CE413" s="352">
        <v>78</v>
      </c>
      <c r="CF413" s="352">
        <v>79</v>
      </c>
      <c r="CG413" s="353">
        <v>80</v>
      </c>
      <c r="CH413" s="351">
        <v>81</v>
      </c>
      <c r="CI413" s="352">
        <v>82</v>
      </c>
      <c r="CJ413" s="352">
        <v>83</v>
      </c>
      <c r="CK413" s="352">
        <v>84</v>
      </c>
      <c r="CL413" s="353">
        <v>85</v>
      </c>
      <c r="CM413" s="365"/>
      <c r="GX413" s="27"/>
      <c r="GY413" s="27"/>
      <c r="GZ413" s="27"/>
      <c r="HA413" s="27"/>
      <c r="HB413" s="27"/>
      <c r="HC413" s="27"/>
      <c r="HD413" s="27"/>
      <c r="HE413" s="27"/>
      <c r="HF413" s="27"/>
      <c r="HG413" s="27"/>
      <c r="HH413" s="27"/>
      <c r="HI413" s="27"/>
      <c r="HJ413" s="27"/>
      <c r="HK413" s="27"/>
      <c r="HL413" s="27"/>
      <c r="HM413" s="27"/>
      <c r="HN413" s="27"/>
      <c r="HO413" s="27"/>
      <c r="HP413" s="27"/>
      <c r="HQ413" s="27"/>
      <c r="HR413" s="27"/>
      <c r="HS413" s="27"/>
      <c r="HT413" s="27"/>
      <c r="HU413" s="27"/>
      <c r="HV413" s="27"/>
      <c r="HW413" s="27"/>
      <c r="HX413" s="27"/>
      <c r="HY413" s="27"/>
      <c r="HZ413" s="27"/>
      <c r="IA413" s="27"/>
      <c r="IB413" s="27"/>
      <c r="IC413" s="27"/>
      <c r="ID413" s="27"/>
      <c r="IE413" s="27"/>
      <c r="IF413" s="27"/>
      <c r="IG413" s="27"/>
      <c r="IH413" s="27"/>
      <c r="II413" s="27"/>
      <c r="IJ413" s="27"/>
      <c r="IK413" s="27"/>
      <c r="IL413" s="27"/>
      <c r="IM413" s="27"/>
      <c r="IN413" s="27"/>
      <c r="IO413" s="27"/>
      <c r="IP413" s="27"/>
      <c r="IQ413" s="27"/>
      <c r="IR413" s="27"/>
      <c r="IS413" s="27"/>
      <c r="IT413" s="27"/>
      <c r="IU413" s="27"/>
      <c r="IV413" s="27"/>
    </row>
    <row r="414" spans="1:256" s="361" customFormat="1" x14ac:dyDescent="0.2">
      <c r="A414" s="27"/>
      <c r="B414" s="27"/>
      <c r="C414" s="27"/>
      <c r="D414" s="362"/>
      <c r="E414" s="350" t="s">
        <v>157</v>
      </c>
      <c r="F414" s="354">
        <v>14</v>
      </c>
      <c r="G414" s="355">
        <v>10</v>
      </c>
      <c r="H414" s="355">
        <v>1</v>
      </c>
      <c r="I414" s="355">
        <v>22</v>
      </c>
      <c r="J414" s="356">
        <v>18</v>
      </c>
      <c r="K414" s="354">
        <v>19</v>
      </c>
      <c r="L414" s="355">
        <v>15</v>
      </c>
      <c r="M414" s="355">
        <v>6</v>
      </c>
      <c r="N414" s="355">
        <v>2</v>
      </c>
      <c r="O414" s="356">
        <v>23</v>
      </c>
      <c r="P414" s="354">
        <v>24</v>
      </c>
      <c r="Q414" s="355">
        <v>20</v>
      </c>
      <c r="R414" s="355">
        <v>11</v>
      </c>
      <c r="S414" s="355">
        <v>7</v>
      </c>
      <c r="T414" s="356">
        <v>3</v>
      </c>
      <c r="U414" s="354">
        <v>4</v>
      </c>
      <c r="V414" s="355">
        <v>25</v>
      </c>
      <c r="W414" s="355">
        <v>16</v>
      </c>
      <c r="X414" s="355">
        <v>12</v>
      </c>
      <c r="Y414" s="356">
        <v>8</v>
      </c>
      <c r="Z414" s="354">
        <v>9</v>
      </c>
      <c r="AA414" s="355">
        <v>5</v>
      </c>
      <c r="AB414" s="355">
        <v>21</v>
      </c>
      <c r="AC414" s="355">
        <v>17</v>
      </c>
      <c r="AD414" s="356">
        <v>13</v>
      </c>
      <c r="AE414" s="354">
        <v>40</v>
      </c>
      <c r="AF414" s="355">
        <v>26</v>
      </c>
      <c r="AG414" s="355">
        <v>52</v>
      </c>
      <c r="AH414" s="355">
        <v>48</v>
      </c>
      <c r="AI414" s="356">
        <v>44</v>
      </c>
      <c r="AJ414" s="354">
        <v>45</v>
      </c>
      <c r="AK414" s="355">
        <v>31</v>
      </c>
      <c r="AL414" s="355">
        <v>27</v>
      </c>
      <c r="AM414" s="355">
        <v>53</v>
      </c>
      <c r="AN414" s="356">
        <v>49</v>
      </c>
      <c r="AO414" s="354">
        <v>50</v>
      </c>
      <c r="AP414" s="355">
        <v>36</v>
      </c>
      <c r="AQ414" s="355">
        <v>32</v>
      </c>
      <c r="AR414" s="355">
        <v>28</v>
      </c>
      <c r="AS414" s="356">
        <v>54</v>
      </c>
      <c r="AT414" s="354">
        <v>55</v>
      </c>
      <c r="AU414" s="355">
        <v>41</v>
      </c>
      <c r="AV414" s="355">
        <v>37</v>
      </c>
      <c r="AW414" s="355">
        <v>33</v>
      </c>
      <c r="AX414" s="356">
        <v>29</v>
      </c>
      <c r="AY414" s="354">
        <v>30</v>
      </c>
      <c r="AZ414" s="355">
        <v>46</v>
      </c>
      <c r="BA414" s="355">
        <v>42</v>
      </c>
      <c r="BB414" s="355">
        <v>38</v>
      </c>
      <c r="BC414" s="356">
        <v>34</v>
      </c>
      <c r="BD414" s="354">
        <v>35</v>
      </c>
      <c r="BE414" s="355">
        <v>51</v>
      </c>
      <c r="BF414" s="355">
        <v>47</v>
      </c>
      <c r="BG414" s="355">
        <v>43</v>
      </c>
      <c r="BH414" s="356">
        <v>39</v>
      </c>
      <c r="BI414" s="354">
        <v>70</v>
      </c>
      <c r="BJ414" s="355">
        <v>56</v>
      </c>
      <c r="BK414" s="355">
        <v>82</v>
      </c>
      <c r="BL414" s="355">
        <v>78</v>
      </c>
      <c r="BM414" s="356">
        <v>74</v>
      </c>
      <c r="BN414" s="354">
        <v>75</v>
      </c>
      <c r="BO414" s="355">
        <v>61</v>
      </c>
      <c r="BP414" s="355">
        <v>57</v>
      </c>
      <c r="BQ414" s="355">
        <v>83</v>
      </c>
      <c r="BR414" s="356">
        <v>79</v>
      </c>
      <c r="BS414" s="354">
        <v>80</v>
      </c>
      <c r="BT414" s="355">
        <v>66</v>
      </c>
      <c r="BU414" s="355">
        <v>62</v>
      </c>
      <c r="BV414" s="355">
        <v>58</v>
      </c>
      <c r="BW414" s="356">
        <v>84</v>
      </c>
      <c r="BX414" s="354">
        <v>85</v>
      </c>
      <c r="BY414" s="355">
        <v>71</v>
      </c>
      <c r="BZ414" s="355">
        <v>67</v>
      </c>
      <c r="CA414" s="355">
        <v>63</v>
      </c>
      <c r="CB414" s="356">
        <v>59</v>
      </c>
      <c r="CC414" s="354">
        <v>60</v>
      </c>
      <c r="CD414" s="355">
        <v>76</v>
      </c>
      <c r="CE414" s="355">
        <v>72</v>
      </c>
      <c r="CF414" s="355">
        <v>68</v>
      </c>
      <c r="CG414" s="356">
        <v>64</v>
      </c>
      <c r="CH414" s="354">
        <v>65</v>
      </c>
      <c r="CI414" s="355">
        <v>81</v>
      </c>
      <c r="CJ414" s="355">
        <v>77</v>
      </c>
      <c r="CK414" s="355">
        <v>73</v>
      </c>
      <c r="CL414" s="356">
        <v>69</v>
      </c>
      <c r="CM414" s="365"/>
      <c r="GX414" s="27"/>
      <c r="GY414" s="27"/>
      <c r="GZ414" s="27"/>
      <c r="HA414" s="27"/>
      <c r="HB414" s="27"/>
      <c r="HC414" s="27"/>
      <c r="HD414" s="27"/>
      <c r="HE414" s="27"/>
      <c r="HF414" s="27"/>
      <c r="HG414" s="27"/>
      <c r="HH414" s="27"/>
      <c r="HI414" s="27"/>
      <c r="HJ414" s="27"/>
      <c r="HK414" s="27"/>
      <c r="HL414" s="27"/>
      <c r="HM414" s="27"/>
      <c r="HN414" s="27"/>
      <c r="HO414" s="27"/>
      <c r="HP414" s="27"/>
      <c r="HQ414" s="27"/>
      <c r="HR414" s="27"/>
      <c r="HS414" s="27"/>
      <c r="HT414" s="27"/>
      <c r="HU414" s="27"/>
      <c r="HV414" s="27"/>
      <c r="HW414" s="27"/>
      <c r="HX414" s="27"/>
      <c r="HY414" s="27"/>
      <c r="HZ414" s="27"/>
      <c r="IA414" s="27"/>
      <c r="IB414" s="27"/>
      <c r="IC414" s="27"/>
      <c r="ID414" s="27"/>
      <c r="IE414" s="27"/>
      <c r="IF414" s="27"/>
      <c r="IG414" s="27"/>
      <c r="IH414" s="27"/>
      <c r="II414" s="27"/>
      <c r="IJ414" s="27"/>
      <c r="IK414" s="27"/>
      <c r="IL414" s="27"/>
      <c r="IM414" s="27"/>
      <c r="IN414" s="27"/>
      <c r="IO414" s="27"/>
      <c r="IP414" s="27"/>
      <c r="IQ414" s="27"/>
      <c r="IR414" s="27"/>
      <c r="IS414" s="27"/>
      <c r="IT414" s="27"/>
      <c r="IU414" s="27"/>
      <c r="IV414" s="27"/>
    </row>
    <row r="415" spans="1:256" s="361" customFormat="1" x14ac:dyDescent="0.2">
      <c r="A415" s="27"/>
      <c r="B415" s="27"/>
      <c r="C415" s="27"/>
      <c r="D415" s="362"/>
      <c r="E415" s="350" t="s">
        <v>159</v>
      </c>
      <c r="F415" s="357">
        <v>12</v>
      </c>
      <c r="G415" s="358">
        <v>23</v>
      </c>
      <c r="H415" s="358">
        <v>9</v>
      </c>
      <c r="I415" s="358">
        <v>20</v>
      </c>
      <c r="J415" s="359">
        <v>1</v>
      </c>
      <c r="K415" s="357">
        <v>13</v>
      </c>
      <c r="L415" s="358">
        <v>24</v>
      </c>
      <c r="M415" s="358">
        <v>10</v>
      </c>
      <c r="N415" s="358">
        <v>16</v>
      </c>
      <c r="O415" s="359">
        <v>2</v>
      </c>
      <c r="P415" s="357">
        <v>17</v>
      </c>
      <c r="Q415" s="358">
        <v>3</v>
      </c>
      <c r="R415" s="358">
        <v>14</v>
      </c>
      <c r="S415" s="358">
        <v>25</v>
      </c>
      <c r="T415" s="359">
        <v>6</v>
      </c>
      <c r="U415" s="357">
        <v>7</v>
      </c>
      <c r="V415" s="358">
        <v>18</v>
      </c>
      <c r="W415" s="358">
        <v>4</v>
      </c>
      <c r="X415" s="358">
        <v>15</v>
      </c>
      <c r="Y415" s="359">
        <v>21</v>
      </c>
      <c r="Z415" s="357">
        <v>22</v>
      </c>
      <c r="AA415" s="358">
        <v>8</v>
      </c>
      <c r="AB415" s="358">
        <v>19</v>
      </c>
      <c r="AC415" s="358">
        <v>5</v>
      </c>
      <c r="AD415" s="359">
        <v>11</v>
      </c>
      <c r="AE415" s="357">
        <v>54</v>
      </c>
      <c r="AF415" s="358">
        <v>35</v>
      </c>
      <c r="AG415" s="358">
        <v>26</v>
      </c>
      <c r="AH415" s="358">
        <v>42</v>
      </c>
      <c r="AI415" s="359">
        <v>37</v>
      </c>
      <c r="AJ415" s="357">
        <v>27</v>
      </c>
      <c r="AK415" s="358">
        <v>55</v>
      </c>
      <c r="AL415" s="358">
        <v>46</v>
      </c>
      <c r="AM415" s="358">
        <v>36</v>
      </c>
      <c r="AN415" s="359">
        <v>43</v>
      </c>
      <c r="AO415" s="357">
        <v>44</v>
      </c>
      <c r="AP415" s="358">
        <v>38</v>
      </c>
      <c r="AQ415" s="358">
        <v>31</v>
      </c>
      <c r="AR415" s="358">
        <v>47</v>
      </c>
      <c r="AS415" s="359">
        <v>28</v>
      </c>
      <c r="AT415" s="357">
        <v>29</v>
      </c>
      <c r="AU415" s="358">
        <v>45</v>
      </c>
      <c r="AV415" s="358">
        <v>51</v>
      </c>
      <c r="AW415" s="358">
        <v>32</v>
      </c>
      <c r="AX415" s="359">
        <v>48</v>
      </c>
      <c r="AY415" s="357">
        <v>49</v>
      </c>
      <c r="AZ415" s="358">
        <v>30</v>
      </c>
      <c r="BA415" s="358">
        <v>39</v>
      </c>
      <c r="BB415" s="358">
        <v>52</v>
      </c>
      <c r="BC415" s="359">
        <v>33</v>
      </c>
      <c r="BD415" s="357">
        <v>34</v>
      </c>
      <c r="BE415" s="358">
        <v>50</v>
      </c>
      <c r="BF415" s="358">
        <v>41</v>
      </c>
      <c r="BG415" s="358">
        <v>40</v>
      </c>
      <c r="BH415" s="359">
        <v>53</v>
      </c>
      <c r="BI415" s="357">
        <v>84</v>
      </c>
      <c r="BJ415" s="358">
        <v>65</v>
      </c>
      <c r="BK415" s="358">
        <v>56</v>
      </c>
      <c r="BL415" s="358">
        <v>72</v>
      </c>
      <c r="BM415" s="359">
        <v>67</v>
      </c>
      <c r="BN415" s="357">
        <v>57</v>
      </c>
      <c r="BO415" s="358">
        <v>85</v>
      </c>
      <c r="BP415" s="358">
        <v>76</v>
      </c>
      <c r="BQ415" s="358">
        <v>66</v>
      </c>
      <c r="BR415" s="359">
        <v>73</v>
      </c>
      <c r="BS415" s="357">
        <v>74</v>
      </c>
      <c r="BT415" s="358">
        <v>68</v>
      </c>
      <c r="BU415" s="358">
        <v>61</v>
      </c>
      <c r="BV415" s="358">
        <v>77</v>
      </c>
      <c r="BW415" s="359">
        <v>58</v>
      </c>
      <c r="BX415" s="357">
        <v>59</v>
      </c>
      <c r="BY415" s="358">
        <v>75</v>
      </c>
      <c r="BZ415" s="358">
        <v>81</v>
      </c>
      <c r="CA415" s="358">
        <v>62</v>
      </c>
      <c r="CB415" s="359">
        <v>78</v>
      </c>
      <c r="CC415" s="357">
        <v>79</v>
      </c>
      <c r="CD415" s="358">
        <v>60</v>
      </c>
      <c r="CE415" s="358">
        <v>69</v>
      </c>
      <c r="CF415" s="358">
        <v>82</v>
      </c>
      <c r="CG415" s="359">
        <v>63</v>
      </c>
      <c r="CH415" s="357">
        <v>64</v>
      </c>
      <c r="CI415" s="358">
        <v>80</v>
      </c>
      <c r="CJ415" s="358">
        <v>71</v>
      </c>
      <c r="CK415" s="358">
        <v>70</v>
      </c>
      <c r="CL415" s="359">
        <v>83</v>
      </c>
      <c r="CM415" s="365"/>
      <c r="GX415" s="27"/>
      <c r="GY415" s="27"/>
      <c r="GZ415" s="27"/>
      <c r="HA415" s="27"/>
      <c r="HB415" s="27"/>
      <c r="HC415" s="27"/>
      <c r="HD415" s="27"/>
      <c r="HE415" s="27"/>
      <c r="HF415" s="27"/>
      <c r="HG415" s="27"/>
      <c r="HH415" s="27"/>
      <c r="HI415" s="27"/>
      <c r="HJ415" s="27"/>
      <c r="HK415" s="27"/>
      <c r="HL415" s="27"/>
      <c r="HM415" s="27"/>
      <c r="HN415" s="27"/>
      <c r="HO415" s="27"/>
      <c r="HP415" s="27"/>
      <c r="HQ415" s="27"/>
      <c r="HR415" s="27"/>
      <c r="HS415" s="27"/>
      <c r="HT415" s="27"/>
      <c r="HU415" s="27"/>
      <c r="HV415" s="27"/>
      <c r="HW415" s="27"/>
      <c r="HX415" s="27"/>
      <c r="HY415" s="27"/>
      <c r="HZ415" s="27"/>
      <c r="IA415" s="27"/>
      <c r="IB415" s="27"/>
      <c r="IC415" s="27"/>
      <c r="ID415" s="27"/>
      <c r="IE415" s="27"/>
      <c r="IF415" s="27"/>
      <c r="IG415" s="27"/>
      <c r="IH415" s="27"/>
      <c r="II415" s="27"/>
      <c r="IJ415" s="27"/>
      <c r="IK415" s="27"/>
      <c r="IL415" s="27"/>
      <c r="IM415" s="27"/>
      <c r="IN415" s="27"/>
      <c r="IO415" s="27"/>
      <c r="IP415" s="27"/>
      <c r="IQ415" s="27"/>
      <c r="IR415" s="27"/>
      <c r="IS415" s="27"/>
      <c r="IT415" s="27"/>
      <c r="IU415" s="27"/>
      <c r="IV415" s="27"/>
    </row>
    <row r="416" spans="1:256" s="363" customFormat="1" x14ac:dyDescent="0.2">
      <c r="A416" s="27"/>
      <c r="B416" s="27"/>
      <c r="C416" s="27"/>
      <c r="D416" s="362"/>
      <c r="E416" s="360"/>
      <c r="GX416" s="27"/>
      <c r="GY416" s="27"/>
      <c r="GZ416" s="27"/>
      <c r="HA416" s="27"/>
      <c r="HB416" s="27"/>
      <c r="HC416" s="27"/>
      <c r="HD416" s="27"/>
      <c r="HE416" s="27"/>
      <c r="HF416" s="27"/>
      <c r="HG416" s="27"/>
      <c r="HH416" s="27"/>
      <c r="HI416" s="27"/>
      <c r="HJ416" s="27"/>
      <c r="HK416" s="27"/>
      <c r="HL416" s="27"/>
      <c r="HM416" s="27"/>
      <c r="HN416" s="27"/>
      <c r="HO416" s="27"/>
      <c r="HP416" s="27"/>
      <c r="HQ416" s="27"/>
      <c r="HR416" s="27"/>
      <c r="HS416" s="27"/>
      <c r="HT416" s="27"/>
      <c r="HU416" s="27"/>
      <c r="HV416" s="27"/>
      <c r="HW416" s="27"/>
      <c r="HX416" s="27"/>
      <c r="HY416" s="27"/>
      <c r="HZ416" s="27"/>
      <c r="IA416" s="27"/>
      <c r="IB416" s="27"/>
      <c r="IC416" s="27"/>
      <c r="ID416" s="27"/>
      <c r="IE416" s="27"/>
      <c r="IF416" s="27"/>
      <c r="IG416" s="27"/>
      <c r="IH416" s="27"/>
      <c r="II416" s="27"/>
      <c r="IJ416" s="27"/>
      <c r="IK416" s="27"/>
      <c r="IL416" s="27"/>
      <c r="IM416" s="27"/>
      <c r="IN416" s="27"/>
      <c r="IO416" s="27"/>
      <c r="IP416" s="27"/>
      <c r="IQ416" s="27"/>
      <c r="IR416" s="27"/>
      <c r="IS416" s="27"/>
      <c r="IT416" s="27"/>
      <c r="IU416" s="27"/>
      <c r="IV416" s="27"/>
    </row>
    <row r="417" spans="1:256" s="363" customFormat="1" x14ac:dyDescent="0.2">
      <c r="A417" s="27"/>
      <c r="B417" s="27"/>
      <c r="C417" s="27"/>
      <c r="D417" s="362">
        <v>86</v>
      </c>
      <c r="E417" s="349" t="s">
        <v>180</v>
      </c>
      <c r="GX417" s="27"/>
      <c r="GY417" s="27"/>
      <c r="GZ417" s="27"/>
      <c r="HA417" s="27"/>
      <c r="HB417" s="27"/>
      <c r="HC417" s="27"/>
      <c r="HD417" s="27"/>
      <c r="HE417" s="27"/>
      <c r="HF417" s="27"/>
      <c r="HG417" s="27"/>
      <c r="HH417" s="27"/>
      <c r="HI417" s="27"/>
      <c r="HJ417" s="27"/>
      <c r="HK417" s="27"/>
      <c r="HL417" s="27"/>
      <c r="HM417" s="27"/>
      <c r="HN417" s="27"/>
      <c r="HO417" s="27"/>
      <c r="HP417" s="27"/>
      <c r="HQ417" s="27"/>
      <c r="HR417" s="27"/>
      <c r="HS417" s="27"/>
      <c r="HT417" s="27"/>
      <c r="HU417" s="27"/>
      <c r="HV417" s="27"/>
      <c r="HW417" s="27"/>
      <c r="HX417" s="27"/>
      <c r="HY417" s="27"/>
      <c r="HZ417" s="27"/>
      <c r="IA417" s="27"/>
      <c r="IB417" s="27"/>
      <c r="IC417" s="27"/>
      <c r="ID417" s="27"/>
      <c r="IE417" s="27"/>
      <c r="IF417" s="27"/>
      <c r="IG417" s="27"/>
      <c r="IH417" s="27"/>
      <c r="II417" s="27"/>
      <c r="IJ417" s="27"/>
      <c r="IK417" s="27"/>
      <c r="IL417" s="27"/>
      <c r="IM417" s="27"/>
      <c r="IN417" s="27"/>
      <c r="IO417" s="27"/>
      <c r="IP417" s="27"/>
      <c r="IQ417" s="27"/>
      <c r="IR417" s="27"/>
      <c r="IS417" s="27"/>
      <c r="IT417" s="27"/>
      <c r="IU417" s="27"/>
      <c r="IV417" s="27"/>
    </row>
    <row r="418" spans="1:256" s="361" customFormat="1" x14ac:dyDescent="0.2">
      <c r="A418" s="27"/>
      <c r="B418" s="27"/>
      <c r="C418" s="27"/>
      <c r="D418" s="362"/>
      <c r="E418" s="350" t="s">
        <v>130</v>
      </c>
      <c r="F418" s="351">
        <v>1</v>
      </c>
      <c r="G418" s="352">
        <v>2</v>
      </c>
      <c r="H418" s="352">
        <v>3</v>
      </c>
      <c r="I418" s="352">
        <v>4</v>
      </c>
      <c r="J418" s="353">
        <v>5</v>
      </c>
      <c r="K418" s="351">
        <v>6</v>
      </c>
      <c r="L418" s="352">
        <v>7</v>
      </c>
      <c r="M418" s="352">
        <v>8</v>
      </c>
      <c r="N418" s="352">
        <v>9</v>
      </c>
      <c r="O418" s="353">
        <v>10</v>
      </c>
      <c r="P418" s="351">
        <v>11</v>
      </c>
      <c r="Q418" s="352">
        <v>12</v>
      </c>
      <c r="R418" s="352">
        <v>13</v>
      </c>
      <c r="S418" s="352">
        <v>14</v>
      </c>
      <c r="T418" s="353">
        <v>15</v>
      </c>
      <c r="U418" s="351">
        <v>16</v>
      </c>
      <c r="V418" s="352">
        <v>17</v>
      </c>
      <c r="W418" s="352">
        <v>18</v>
      </c>
      <c r="X418" s="352">
        <v>19</v>
      </c>
      <c r="Y418" s="353">
        <v>20</v>
      </c>
      <c r="Z418" s="351">
        <v>21</v>
      </c>
      <c r="AA418" s="352">
        <v>22</v>
      </c>
      <c r="AB418" s="352">
        <v>23</v>
      </c>
      <c r="AC418" s="352">
        <v>24</v>
      </c>
      <c r="AD418" s="353">
        <v>25</v>
      </c>
      <c r="AE418" s="351">
        <v>26</v>
      </c>
      <c r="AF418" s="352">
        <v>27</v>
      </c>
      <c r="AG418" s="352">
        <v>28</v>
      </c>
      <c r="AH418" s="352">
        <v>29</v>
      </c>
      <c r="AI418" s="353">
        <v>30</v>
      </c>
      <c r="AJ418" s="351">
        <v>31</v>
      </c>
      <c r="AK418" s="352">
        <v>32</v>
      </c>
      <c r="AL418" s="352">
        <v>33</v>
      </c>
      <c r="AM418" s="352">
        <v>34</v>
      </c>
      <c r="AN418" s="353">
        <v>35</v>
      </c>
      <c r="AO418" s="351">
        <v>36</v>
      </c>
      <c r="AP418" s="352">
        <v>37</v>
      </c>
      <c r="AQ418" s="352">
        <v>38</v>
      </c>
      <c r="AR418" s="352">
        <v>39</v>
      </c>
      <c r="AS418" s="353">
        <v>40</v>
      </c>
      <c r="AT418" s="351">
        <v>41</v>
      </c>
      <c r="AU418" s="352">
        <v>42</v>
      </c>
      <c r="AV418" s="352">
        <v>43</v>
      </c>
      <c r="AW418" s="352">
        <v>44</v>
      </c>
      <c r="AX418" s="353">
        <v>45</v>
      </c>
      <c r="AY418" s="351">
        <v>46</v>
      </c>
      <c r="AZ418" s="352">
        <v>47</v>
      </c>
      <c r="BA418" s="352">
        <v>48</v>
      </c>
      <c r="BB418" s="352">
        <v>49</v>
      </c>
      <c r="BC418" s="364"/>
      <c r="BD418" s="351">
        <v>50</v>
      </c>
      <c r="BE418" s="352">
        <v>51</v>
      </c>
      <c r="BF418" s="352">
        <v>52</v>
      </c>
      <c r="BG418" s="352">
        <v>53</v>
      </c>
      <c r="BH418" s="364"/>
      <c r="BI418" s="351">
        <v>54</v>
      </c>
      <c r="BJ418" s="352">
        <v>55</v>
      </c>
      <c r="BK418" s="352">
        <v>56</v>
      </c>
      <c r="BL418" s="352">
        <v>57</v>
      </c>
      <c r="BM418" s="353">
        <v>58</v>
      </c>
      <c r="BN418" s="351">
        <v>59</v>
      </c>
      <c r="BO418" s="352">
        <v>60</v>
      </c>
      <c r="BP418" s="352">
        <v>61</v>
      </c>
      <c r="BQ418" s="352">
        <v>62</v>
      </c>
      <c r="BR418" s="353">
        <v>63</v>
      </c>
      <c r="BS418" s="351">
        <v>64</v>
      </c>
      <c r="BT418" s="352">
        <v>65</v>
      </c>
      <c r="BU418" s="352">
        <v>66</v>
      </c>
      <c r="BV418" s="352">
        <v>67</v>
      </c>
      <c r="BW418" s="353">
        <v>68</v>
      </c>
      <c r="BX418" s="351">
        <v>69</v>
      </c>
      <c r="BY418" s="352">
        <v>70</v>
      </c>
      <c r="BZ418" s="352">
        <v>71</v>
      </c>
      <c r="CA418" s="352">
        <v>72</v>
      </c>
      <c r="CB418" s="353">
        <v>73</v>
      </c>
      <c r="CC418" s="351">
        <v>74</v>
      </c>
      <c r="CD418" s="352">
        <v>75</v>
      </c>
      <c r="CE418" s="352">
        <v>76</v>
      </c>
      <c r="CF418" s="352">
        <v>77</v>
      </c>
      <c r="CG418" s="353">
        <v>78</v>
      </c>
      <c r="CH418" s="351">
        <v>79</v>
      </c>
      <c r="CI418" s="352">
        <v>80</v>
      </c>
      <c r="CJ418" s="352">
        <v>81</v>
      </c>
      <c r="CK418" s="352">
        <v>82</v>
      </c>
      <c r="CL418" s="364"/>
      <c r="CM418" s="351">
        <v>83</v>
      </c>
      <c r="CN418" s="352">
        <v>84</v>
      </c>
      <c r="CO418" s="352">
        <v>85</v>
      </c>
      <c r="CP418" s="352">
        <v>86</v>
      </c>
      <c r="CQ418" s="365"/>
      <c r="GX418" s="27"/>
      <c r="GY418" s="27"/>
      <c r="GZ418" s="27"/>
      <c r="HA418" s="27"/>
      <c r="HB418" s="27"/>
      <c r="HC418" s="27"/>
      <c r="HD418" s="27"/>
      <c r="HE418" s="27"/>
      <c r="HF418" s="27"/>
      <c r="HG418" s="27"/>
      <c r="HH418" s="27"/>
      <c r="HI418" s="27"/>
      <c r="HJ418" s="27"/>
      <c r="HK418" s="27"/>
      <c r="HL418" s="27"/>
      <c r="HM418" s="27"/>
      <c r="HN418" s="27"/>
      <c r="HO418" s="27"/>
      <c r="HP418" s="27"/>
      <c r="HQ418" s="27"/>
      <c r="HR418" s="27"/>
      <c r="HS418" s="27"/>
      <c r="HT418" s="27"/>
      <c r="HU418" s="27"/>
      <c r="HV418" s="27"/>
      <c r="HW418" s="27"/>
      <c r="HX418" s="27"/>
      <c r="HY418" s="27"/>
      <c r="HZ418" s="27"/>
      <c r="IA418" s="27"/>
      <c r="IB418" s="27"/>
      <c r="IC418" s="27"/>
      <c r="ID418" s="27"/>
      <c r="IE418" s="27"/>
      <c r="IF418" s="27"/>
      <c r="IG418" s="27"/>
      <c r="IH418" s="27"/>
      <c r="II418" s="27"/>
      <c r="IJ418" s="27"/>
      <c r="IK418" s="27"/>
      <c r="IL418" s="27"/>
      <c r="IM418" s="27"/>
      <c r="IN418" s="27"/>
      <c r="IO418" s="27"/>
      <c r="IP418" s="27"/>
      <c r="IQ418" s="27"/>
      <c r="IR418" s="27"/>
      <c r="IS418" s="27"/>
      <c r="IT418" s="27"/>
      <c r="IU418" s="27"/>
      <c r="IV418" s="27"/>
    </row>
    <row r="419" spans="1:256" s="361" customFormat="1" x14ac:dyDescent="0.2">
      <c r="A419" s="27"/>
      <c r="B419" s="27"/>
      <c r="C419" s="27"/>
      <c r="D419" s="362"/>
      <c r="E419" s="350" t="s">
        <v>157</v>
      </c>
      <c r="F419" s="354">
        <v>14</v>
      </c>
      <c r="G419" s="355">
        <v>10</v>
      </c>
      <c r="H419" s="355">
        <v>1</v>
      </c>
      <c r="I419" s="355">
        <v>22</v>
      </c>
      <c r="J419" s="356">
        <v>18</v>
      </c>
      <c r="K419" s="354">
        <v>19</v>
      </c>
      <c r="L419" s="355">
        <v>15</v>
      </c>
      <c r="M419" s="355">
        <v>6</v>
      </c>
      <c r="N419" s="355">
        <v>2</v>
      </c>
      <c r="O419" s="356">
        <v>23</v>
      </c>
      <c r="P419" s="354">
        <v>24</v>
      </c>
      <c r="Q419" s="355">
        <v>20</v>
      </c>
      <c r="R419" s="355">
        <v>11</v>
      </c>
      <c r="S419" s="355">
        <v>7</v>
      </c>
      <c r="T419" s="356">
        <v>3</v>
      </c>
      <c r="U419" s="354">
        <v>4</v>
      </c>
      <c r="V419" s="355">
        <v>25</v>
      </c>
      <c r="W419" s="355">
        <v>16</v>
      </c>
      <c r="X419" s="355">
        <v>12</v>
      </c>
      <c r="Y419" s="356">
        <v>8</v>
      </c>
      <c r="Z419" s="354">
        <v>9</v>
      </c>
      <c r="AA419" s="355">
        <v>5</v>
      </c>
      <c r="AB419" s="355">
        <v>21</v>
      </c>
      <c r="AC419" s="355">
        <v>17</v>
      </c>
      <c r="AD419" s="356">
        <v>13</v>
      </c>
      <c r="AE419" s="354">
        <v>27</v>
      </c>
      <c r="AF419" s="355">
        <v>46</v>
      </c>
      <c r="AG419" s="355">
        <v>45</v>
      </c>
      <c r="AH419" s="355">
        <v>52</v>
      </c>
      <c r="AI419" s="356">
        <v>34</v>
      </c>
      <c r="AJ419" s="354">
        <v>40</v>
      </c>
      <c r="AK419" s="355">
        <v>50</v>
      </c>
      <c r="AL419" s="355">
        <v>41</v>
      </c>
      <c r="AM419" s="355">
        <v>28</v>
      </c>
      <c r="AN419" s="356">
        <v>49</v>
      </c>
      <c r="AO419" s="354">
        <v>33</v>
      </c>
      <c r="AP419" s="355">
        <v>36</v>
      </c>
      <c r="AQ419" s="355">
        <v>47</v>
      </c>
      <c r="AR419" s="355">
        <v>30</v>
      </c>
      <c r="AS419" s="356">
        <v>53</v>
      </c>
      <c r="AT419" s="354">
        <v>42</v>
      </c>
      <c r="AU419" s="355">
        <v>35</v>
      </c>
      <c r="AV419" s="355">
        <v>51</v>
      </c>
      <c r="AW419" s="355">
        <v>48</v>
      </c>
      <c r="AX419" s="356">
        <v>39</v>
      </c>
      <c r="AY419" s="354">
        <v>44</v>
      </c>
      <c r="AZ419" s="355">
        <v>26</v>
      </c>
      <c r="BA419" s="355">
        <v>32</v>
      </c>
      <c r="BB419" s="355">
        <v>38</v>
      </c>
      <c r="BC419" s="364"/>
      <c r="BD419" s="354">
        <v>29</v>
      </c>
      <c r="BE419" s="355">
        <v>31</v>
      </c>
      <c r="BF419" s="355">
        <v>37</v>
      </c>
      <c r="BG419" s="355">
        <v>43</v>
      </c>
      <c r="BH419" s="364"/>
      <c r="BI419" s="354">
        <v>73</v>
      </c>
      <c r="BJ419" s="355">
        <v>54</v>
      </c>
      <c r="BK419" s="355">
        <v>84</v>
      </c>
      <c r="BL419" s="355">
        <v>80</v>
      </c>
      <c r="BM419" s="356">
        <v>77</v>
      </c>
      <c r="BN419" s="354">
        <v>78</v>
      </c>
      <c r="BO419" s="355">
        <v>59</v>
      </c>
      <c r="BP419" s="355">
        <v>55</v>
      </c>
      <c r="BQ419" s="355">
        <v>85</v>
      </c>
      <c r="BR419" s="356">
        <v>81</v>
      </c>
      <c r="BS419" s="354">
        <v>82</v>
      </c>
      <c r="BT419" s="355">
        <v>64</v>
      </c>
      <c r="BU419" s="355">
        <v>60</v>
      </c>
      <c r="BV419" s="355">
        <v>56</v>
      </c>
      <c r="BW419" s="356">
        <v>86</v>
      </c>
      <c r="BX419" s="354">
        <v>72</v>
      </c>
      <c r="BY419" s="355">
        <v>79</v>
      </c>
      <c r="BZ419" s="355">
        <v>75</v>
      </c>
      <c r="CA419" s="355">
        <v>83</v>
      </c>
      <c r="CB419" s="356">
        <v>67</v>
      </c>
      <c r="CC419" s="354">
        <v>58</v>
      </c>
      <c r="CD419" s="355">
        <v>74</v>
      </c>
      <c r="CE419" s="355">
        <v>70</v>
      </c>
      <c r="CF419" s="355">
        <v>66</v>
      </c>
      <c r="CG419" s="356">
        <v>62</v>
      </c>
      <c r="CH419" s="354">
        <v>68</v>
      </c>
      <c r="CI419" s="355">
        <v>76</v>
      </c>
      <c r="CJ419" s="355">
        <v>63</v>
      </c>
      <c r="CK419" s="355">
        <v>71</v>
      </c>
      <c r="CL419" s="364"/>
      <c r="CM419" s="354">
        <v>65</v>
      </c>
      <c r="CN419" s="355">
        <v>69</v>
      </c>
      <c r="CO419" s="355">
        <v>57</v>
      </c>
      <c r="CP419" s="355">
        <v>61</v>
      </c>
      <c r="CQ419" s="365"/>
      <c r="GX419" s="27"/>
      <c r="GY419" s="27"/>
      <c r="GZ419" s="27"/>
      <c r="HA419" s="27"/>
      <c r="HB419" s="27"/>
      <c r="HC419" s="27"/>
      <c r="HD419" s="27"/>
      <c r="HE419" s="27"/>
      <c r="HF419" s="27"/>
      <c r="HG419" s="27"/>
      <c r="HH419" s="27"/>
      <c r="HI419" s="27"/>
      <c r="HJ419" s="27"/>
      <c r="HK419" s="27"/>
      <c r="HL419" s="27"/>
      <c r="HM419" s="27"/>
      <c r="HN419" s="27"/>
      <c r="HO419" s="27"/>
      <c r="HP419" s="27"/>
      <c r="HQ419" s="27"/>
      <c r="HR419" s="27"/>
      <c r="HS419" s="27"/>
      <c r="HT419" s="27"/>
      <c r="HU419" s="27"/>
      <c r="HV419" s="27"/>
      <c r="HW419" s="27"/>
      <c r="HX419" s="27"/>
      <c r="HY419" s="27"/>
      <c r="HZ419" s="27"/>
      <c r="IA419" s="27"/>
      <c r="IB419" s="27"/>
      <c r="IC419" s="27"/>
      <c r="ID419" s="27"/>
      <c r="IE419" s="27"/>
      <c r="IF419" s="27"/>
      <c r="IG419" s="27"/>
      <c r="IH419" s="27"/>
      <c r="II419" s="27"/>
      <c r="IJ419" s="27"/>
      <c r="IK419" s="27"/>
      <c r="IL419" s="27"/>
      <c r="IM419" s="27"/>
      <c r="IN419" s="27"/>
      <c r="IO419" s="27"/>
      <c r="IP419" s="27"/>
      <c r="IQ419" s="27"/>
      <c r="IR419" s="27"/>
      <c r="IS419" s="27"/>
      <c r="IT419" s="27"/>
      <c r="IU419" s="27"/>
      <c r="IV419" s="27"/>
    </row>
    <row r="420" spans="1:256" s="361" customFormat="1" x14ac:dyDescent="0.2">
      <c r="A420" s="27"/>
      <c r="B420" s="27"/>
      <c r="C420" s="27"/>
      <c r="D420" s="362"/>
      <c r="E420" s="350" t="s">
        <v>159</v>
      </c>
      <c r="F420" s="357">
        <v>12</v>
      </c>
      <c r="G420" s="358">
        <v>23</v>
      </c>
      <c r="H420" s="358">
        <v>9</v>
      </c>
      <c r="I420" s="358">
        <v>20</v>
      </c>
      <c r="J420" s="359">
        <v>1</v>
      </c>
      <c r="K420" s="357">
        <v>13</v>
      </c>
      <c r="L420" s="358">
        <v>24</v>
      </c>
      <c r="M420" s="358">
        <v>10</v>
      </c>
      <c r="N420" s="358">
        <v>16</v>
      </c>
      <c r="O420" s="359">
        <v>2</v>
      </c>
      <c r="P420" s="357">
        <v>17</v>
      </c>
      <c r="Q420" s="358">
        <v>3</v>
      </c>
      <c r="R420" s="358">
        <v>14</v>
      </c>
      <c r="S420" s="358">
        <v>25</v>
      </c>
      <c r="T420" s="359">
        <v>6</v>
      </c>
      <c r="U420" s="357">
        <v>7</v>
      </c>
      <c r="V420" s="358">
        <v>18</v>
      </c>
      <c r="W420" s="358">
        <v>4</v>
      </c>
      <c r="X420" s="358">
        <v>15</v>
      </c>
      <c r="Y420" s="359">
        <v>21</v>
      </c>
      <c r="Z420" s="357">
        <v>22</v>
      </c>
      <c r="AA420" s="358">
        <v>8</v>
      </c>
      <c r="AB420" s="358">
        <v>19</v>
      </c>
      <c r="AC420" s="358">
        <v>5</v>
      </c>
      <c r="AD420" s="359">
        <v>11</v>
      </c>
      <c r="AE420" s="357">
        <v>37</v>
      </c>
      <c r="AF420" s="358">
        <v>45</v>
      </c>
      <c r="AG420" s="358">
        <v>26</v>
      </c>
      <c r="AH420" s="358">
        <v>47</v>
      </c>
      <c r="AI420" s="359">
        <v>50</v>
      </c>
      <c r="AJ420" s="357">
        <v>30</v>
      </c>
      <c r="AK420" s="358">
        <v>44</v>
      </c>
      <c r="AL420" s="358">
        <v>31</v>
      </c>
      <c r="AM420" s="358">
        <v>46</v>
      </c>
      <c r="AN420" s="359">
        <v>51</v>
      </c>
      <c r="AO420" s="357">
        <v>52</v>
      </c>
      <c r="AP420" s="358">
        <v>29</v>
      </c>
      <c r="AQ420" s="358">
        <v>49</v>
      </c>
      <c r="AR420" s="358">
        <v>35</v>
      </c>
      <c r="AS420" s="359">
        <v>38</v>
      </c>
      <c r="AT420" s="357">
        <v>48</v>
      </c>
      <c r="AU420" s="358">
        <v>43</v>
      </c>
      <c r="AV420" s="358">
        <v>53</v>
      </c>
      <c r="AW420" s="358">
        <v>40</v>
      </c>
      <c r="AX420" s="359">
        <v>32</v>
      </c>
      <c r="AY420" s="357">
        <v>34</v>
      </c>
      <c r="AZ420" s="358">
        <v>28</v>
      </c>
      <c r="BA420" s="358">
        <v>42</v>
      </c>
      <c r="BB420" s="358">
        <v>36</v>
      </c>
      <c r="BC420" s="364"/>
      <c r="BD420" s="357">
        <v>39</v>
      </c>
      <c r="BE420" s="358">
        <v>41</v>
      </c>
      <c r="BF420" s="358">
        <v>27</v>
      </c>
      <c r="BG420" s="358">
        <v>33</v>
      </c>
      <c r="BH420" s="364"/>
      <c r="BI420" s="357">
        <v>57</v>
      </c>
      <c r="BJ420" s="358">
        <v>73</v>
      </c>
      <c r="BK420" s="358">
        <v>83</v>
      </c>
      <c r="BL420" s="358">
        <v>78</v>
      </c>
      <c r="BM420" s="359">
        <v>66</v>
      </c>
      <c r="BN420" s="357">
        <v>81</v>
      </c>
      <c r="BO420" s="358">
        <v>71</v>
      </c>
      <c r="BP420" s="358">
        <v>74</v>
      </c>
      <c r="BQ420" s="358">
        <v>65</v>
      </c>
      <c r="BR420" s="359">
        <v>56</v>
      </c>
      <c r="BS420" s="357">
        <v>67</v>
      </c>
      <c r="BT420" s="358">
        <v>82</v>
      </c>
      <c r="BU420" s="358">
        <v>59</v>
      </c>
      <c r="BV420" s="358">
        <v>84</v>
      </c>
      <c r="BW420" s="359">
        <v>76</v>
      </c>
      <c r="BX420" s="357">
        <v>86</v>
      </c>
      <c r="BY420" s="358">
        <v>68</v>
      </c>
      <c r="BZ420" s="358">
        <v>79</v>
      </c>
      <c r="CA420" s="358">
        <v>70</v>
      </c>
      <c r="CB420" s="359">
        <v>61</v>
      </c>
      <c r="CC420" s="357">
        <v>63</v>
      </c>
      <c r="CD420" s="358">
        <v>58</v>
      </c>
      <c r="CE420" s="358">
        <v>80</v>
      </c>
      <c r="CF420" s="358">
        <v>69</v>
      </c>
      <c r="CG420" s="359">
        <v>85</v>
      </c>
      <c r="CH420" s="357">
        <v>75</v>
      </c>
      <c r="CI420" s="358">
        <v>62</v>
      </c>
      <c r="CJ420" s="358">
        <v>54</v>
      </c>
      <c r="CK420" s="358">
        <v>64</v>
      </c>
      <c r="CL420" s="364"/>
      <c r="CM420" s="357">
        <v>60</v>
      </c>
      <c r="CN420" s="358">
        <v>77</v>
      </c>
      <c r="CO420" s="358">
        <v>72</v>
      </c>
      <c r="CP420" s="358">
        <v>55</v>
      </c>
      <c r="CQ420" s="365"/>
      <c r="GX420" s="27"/>
      <c r="GY420" s="27"/>
      <c r="GZ420" s="27"/>
      <c r="HA420" s="27"/>
      <c r="HB420" s="27"/>
      <c r="HC420" s="27"/>
      <c r="HD420" s="27"/>
      <c r="HE420" s="27"/>
      <c r="HF420" s="27"/>
      <c r="HG420" s="27"/>
      <c r="HH420" s="27"/>
      <c r="HI420" s="27"/>
      <c r="HJ420" s="27"/>
      <c r="HK420" s="27"/>
      <c r="HL420" s="27"/>
      <c r="HM420" s="27"/>
      <c r="HN420" s="27"/>
      <c r="HO420" s="27"/>
      <c r="HP420" s="27"/>
      <c r="HQ420" s="27"/>
      <c r="HR420" s="27"/>
      <c r="HS420" s="27"/>
      <c r="HT420" s="27"/>
      <c r="HU420" s="27"/>
      <c r="HV420" s="27"/>
      <c r="HW420" s="27"/>
      <c r="HX420" s="27"/>
      <c r="HY420" s="27"/>
      <c r="HZ420" s="27"/>
      <c r="IA420" s="27"/>
      <c r="IB420" s="27"/>
      <c r="IC420" s="27"/>
      <c r="ID420" s="27"/>
      <c r="IE420" s="27"/>
      <c r="IF420" s="27"/>
      <c r="IG420" s="27"/>
      <c r="IH420" s="27"/>
      <c r="II420" s="27"/>
      <c r="IJ420" s="27"/>
      <c r="IK420" s="27"/>
      <c r="IL420" s="27"/>
      <c r="IM420" s="27"/>
      <c r="IN420" s="27"/>
      <c r="IO420" s="27"/>
      <c r="IP420" s="27"/>
      <c r="IQ420" s="27"/>
      <c r="IR420" s="27"/>
      <c r="IS420" s="27"/>
      <c r="IT420" s="27"/>
      <c r="IU420" s="27"/>
      <c r="IV420" s="27"/>
    </row>
    <row r="421" spans="1:256" s="363" customFormat="1" x14ac:dyDescent="0.2">
      <c r="A421" s="27"/>
      <c r="B421" s="27"/>
      <c r="C421" s="27"/>
      <c r="D421" s="362"/>
      <c r="E421" s="360"/>
      <c r="GX421" s="27"/>
      <c r="GY421" s="27"/>
      <c r="GZ421" s="27"/>
      <c r="HA421" s="27"/>
      <c r="HB421" s="27"/>
      <c r="HC421" s="27"/>
      <c r="HD421" s="27"/>
      <c r="HE421" s="27"/>
      <c r="HF421" s="27"/>
      <c r="HG421" s="27"/>
      <c r="HH421" s="27"/>
      <c r="HI421" s="27"/>
      <c r="HJ421" s="27"/>
      <c r="HK421" s="27"/>
      <c r="HL421" s="27"/>
      <c r="HM421" s="27"/>
      <c r="HN421" s="27"/>
      <c r="HO421" s="27"/>
      <c r="HP421" s="27"/>
      <c r="HQ421" s="27"/>
      <c r="HR421" s="27"/>
      <c r="HS421" s="27"/>
      <c r="HT421" s="27"/>
      <c r="HU421" s="27"/>
      <c r="HV421" s="27"/>
      <c r="HW421" s="27"/>
      <c r="HX421" s="27"/>
      <c r="HY421" s="27"/>
      <c r="HZ421" s="27"/>
      <c r="IA421" s="27"/>
      <c r="IB421" s="27"/>
      <c r="IC421" s="27"/>
      <c r="ID421" s="27"/>
      <c r="IE421" s="27"/>
      <c r="IF421" s="27"/>
      <c r="IG421" s="27"/>
      <c r="IH421" s="27"/>
      <c r="II421" s="27"/>
      <c r="IJ421" s="27"/>
      <c r="IK421" s="27"/>
      <c r="IL421" s="27"/>
      <c r="IM421" s="27"/>
      <c r="IN421" s="27"/>
      <c r="IO421" s="27"/>
      <c r="IP421" s="27"/>
      <c r="IQ421" s="27"/>
      <c r="IR421" s="27"/>
      <c r="IS421" s="27"/>
      <c r="IT421" s="27"/>
      <c r="IU421" s="27"/>
      <c r="IV421" s="27"/>
    </row>
    <row r="422" spans="1:256" s="363" customFormat="1" x14ac:dyDescent="0.2">
      <c r="A422" s="27"/>
      <c r="B422" s="27"/>
      <c r="C422" s="27"/>
      <c r="D422" s="362">
        <v>87</v>
      </c>
      <c r="E422" s="349" t="s">
        <v>180</v>
      </c>
      <c r="GX422" s="27"/>
      <c r="GY422" s="27"/>
      <c r="GZ422" s="27"/>
      <c r="HA422" s="27"/>
      <c r="HB422" s="27"/>
      <c r="HC422" s="27"/>
      <c r="HD422" s="27"/>
      <c r="HE422" s="27"/>
      <c r="HF422" s="27"/>
      <c r="HG422" s="27"/>
      <c r="HH422" s="27"/>
      <c r="HI422" s="27"/>
      <c r="HJ422" s="27"/>
      <c r="HK422" s="27"/>
      <c r="HL422" s="27"/>
      <c r="HM422" s="27"/>
      <c r="HN422" s="27"/>
      <c r="HO422" s="27"/>
      <c r="HP422" s="27"/>
      <c r="HQ422" s="27"/>
      <c r="HR422" s="27"/>
      <c r="HS422" s="27"/>
      <c r="HT422" s="27"/>
      <c r="HU422" s="27"/>
      <c r="HV422" s="27"/>
      <c r="HW422" s="27"/>
      <c r="HX422" s="27"/>
      <c r="HY422" s="27"/>
      <c r="HZ422" s="27"/>
      <c r="IA422" s="27"/>
      <c r="IB422" s="27"/>
      <c r="IC422" s="27"/>
      <c r="ID422" s="27"/>
      <c r="IE422" s="27"/>
      <c r="IF422" s="27"/>
      <c r="IG422" s="27"/>
      <c r="IH422" s="27"/>
      <c r="II422" s="27"/>
      <c r="IJ422" s="27"/>
      <c r="IK422" s="27"/>
      <c r="IL422" s="27"/>
      <c r="IM422" s="27"/>
      <c r="IN422" s="27"/>
      <c r="IO422" s="27"/>
      <c r="IP422" s="27"/>
      <c r="IQ422" s="27"/>
      <c r="IR422" s="27"/>
      <c r="IS422" s="27"/>
      <c r="IT422" s="27"/>
      <c r="IU422" s="27"/>
      <c r="IV422" s="27"/>
    </row>
    <row r="423" spans="1:256" s="361" customFormat="1" x14ac:dyDescent="0.2">
      <c r="A423" s="27"/>
      <c r="B423" s="27"/>
      <c r="C423" s="27"/>
      <c r="D423" s="362"/>
      <c r="E423" s="350" t="s">
        <v>130</v>
      </c>
      <c r="F423" s="351">
        <v>1</v>
      </c>
      <c r="G423" s="352">
        <v>2</v>
      </c>
      <c r="H423" s="352">
        <v>3</v>
      </c>
      <c r="I423" s="352">
        <v>4</v>
      </c>
      <c r="J423" s="353">
        <v>5</v>
      </c>
      <c r="K423" s="351">
        <v>6</v>
      </c>
      <c r="L423" s="352">
        <v>7</v>
      </c>
      <c r="M423" s="352">
        <v>8</v>
      </c>
      <c r="N423" s="352">
        <v>9</v>
      </c>
      <c r="O423" s="353">
        <v>10</v>
      </c>
      <c r="P423" s="351">
        <v>11</v>
      </c>
      <c r="Q423" s="352">
        <v>12</v>
      </c>
      <c r="R423" s="352">
        <v>13</v>
      </c>
      <c r="S423" s="352">
        <v>14</v>
      </c>
      <c r="T423" s="353">
        <v>15</v>
      </c>
      <c r="U423" s="351">
        <v>16</v>
      </c>
      <c r="V423" s="352">
        <v>17</v>
      </c>
      <c r="W423" s="352">
        <v>18</v>
      </c>
      <c r="X423" s="352">
        <v>19</v>
      </c>
      <c r="Y423" s="353">
        <v>20</v>
      </c>
      <c r="Z423" s="351">
        <v>21</v>
      </c>
      <c r="AA423" s="352">
        <v>22</v>
      </c>
      <c r="AB423" s="352">
        <v>23</v>
      </c>
      <c r="AC423" s="352">
        <v>24</v>
      </c>
      <c r="AD423" s="353">
        <v>25</v>
      </c>
      <c r="AE423" s="351">
        <v>26</v>
      </c>
      <c r="AF423" s="352">
        <v>27</v>
      </c>
      <c r="AG423" s="352">
        <v>28</v>
      </c>
      <c r="AH423" s="352">
        <v>29</v>
      </c>
      <c r="AI423" s="353">
        <v>30</v>
      </c>
      <c r="AJ423" s="351">
        <v>31</v>
      </c>
      <c r="AK423" s="352">
        <v>32</v>
      </c>
      <c r="AL423" s="352">
        <v>33</v>
      </c>
      <c r="AM423" s="352">
        <v>34</v>
      </c>
      <c r="AN423" s="353">
        <v>35</v>
      </c>
      <c r="AO423" s="351">
        <v>36</v>
      </c>
      <c r="AP423" s="352">
        <v>37</v>
      </c>
      <c r="AQ423" s="352">
        <v>38</v>
      </c>
      <c r="AR423" s="352">
        <v>39</v>
      </c>
      <c r="AS423" s="353">
        <v>40</v>
      </c>
      <c r="AT423" s="351">
        <v>41</v>
      </c>
      <c r="AU423" s="352">
        <v>42</v>
      </c>
      <c r="AV423" s="352">
        <v>43</v>
      </c>
      <c r="AW423" s="352">
        <v>44</v>
      </c>
      <c r="AX423" s="353">
        <v>45</v>
      </c>
      <c r="AY423" s="351">
        <v>46</v>
      </c>
      <c r="AZ423" s="352">
        <v>47</v>
      </c>
      <c r="BA423" s="352">
        <v>48</v>
      </c>
      <c r="BB423" s="352">
        <v>49</v>
      </c>
      <c r="BC423" s="353">
        <v>50</v>
      </c>
      <c r="BD423" s="351">
        <v>51</v>
      </c>
      <c r="BE423" s="352">
        <v>52</v>
      </c>
      <c r="BF423" s="352">
        <v>53</v>
      </c>
      <c r="BG423" s="352">
        <v>54</v>
      </c>
      <c r="BH423" s="364"/>
      <c r="BI423" s="351">
        <v>55</v>
      </c>
      <c r="BJ423" s="352">
        <v>56</v>
      </c>
      <c r="BK423" s="352">
        <v>57</v>
      </c>
      <c r="BL423" s="352">
        <v>58</v>
      </c>
      <c r="BM423" s="353">
        <v>59</v>
      </c>
      <c r="BN423" s="351">
        <v>60</v>
      </c>
      <c r="BO423" s="352">
        <v>61</v>
      </c>
      <c r="BP423" s="352">
        <v>62</v>
      </c>
      <c r="BQ423" s="352">
        <v>63</v>
      </c>
      <c r="BR423" s="353">
        <v>64</v>
      </c>
      <c r="BS423" s="351">
        <v>65</v>
      </c>
      <c r="BT423" s="352">
        <v>66</v>
      </c>
      <c r="BU423" s="352">
        <v>67</v>
      </c>
      <c r="BV423" s="352">
        <v>68</v>
      </c>
      <c r="BW423" s="353">
        <v>69</v>
      </c>
      <c r="BX423" s="351">
        <v>70</v>
      </c>
      <c r="BY423" s="352">
        <v>71</v>
      </c>
      <c r="BZ423" s="352">
        <v>72</v>
      </c>
      <c r="CA423" s="352">
        <v>73</v>
      </c>
      <c r="CB423" s="353">
        <v>74</v>
      </c>
      <c r="CC423" s="351">
        <v>75</v>
      </c>
      <c r="CD423" s="352">
        <v>76</v>
      </c>
      <c r="CE423" s="352">
        <v>77</v>
      </c>
      <c r="CF423" s="352">
        <v>78</v>
      </c>
      <c r="CG423" s="353">
        <v>79</v>
      </c>
      <c r="CH423" s="351">
        <v>80</v>
      </c>
      <c r="CI423" s="352">
        <v>81</v>
      </c>
      <c r="CJ423" s="352">
        <v>82</v>
      </c>
      <c r="CK423" s="352">
        <v>83</v>
      </c>
      <c r="CL423" s="364"/>
      <c r="CM423" s="351">
        <v>84</v>
      </c>
      <c r="CN423" s="352">
        <v>85</v>
      </c>
      <c r="CO423" s="352">
        <v>86</v>
      </c>
      <c r="CP423" s="352">
        <v>87</v>
      </c>
      <c r="CQ423" s="365"/>
      <c r="GX423" s="27"/>
      <c r="GY423" s="27"/>
      <c r="GZ423" s="27"/>
      <c r="HA423" s="27"/>
      <c r="HB423" s="27"/>
      <c r="HC423" s="27"/>
      <c r="HD423" s="27"/>
      <c r="HE423" s="27"/>
      <c r="HF423" s="27"/>
      <c r="HG423" s="27"/>
      <c r="HH423" s="27"/>
      <c r="HI423" s="27"/>
      <c r="HJ423" s="27"/>
      <c r="HK423" s="27"/>
      <c r="HL423" s="27"/>
      <c r="HM423" s="27"/>
      <c r="HN423" s="27"/>
      <c r="HO423" s="27"/>
      <c r="HP423" s="27"/>
      <c r="HQ423" s="27"/>
      <c r="HR423" s="27"/>
      <c r="HS423" s="27"/>
      <c r="HT423" s="27"/>
      <c r="HU423" s="27"/>
      <c r="HV423" s="27"/>
      <c r="HW423" s="27"/>
      <c r="HX423" s="27"/>
      <c r="HY423" s="27"/>
      <c r="HZ423" s="27"/>
      <c r="IA423" s="27"/>
      <c r="IB423" s="27"/>
      <c r="IC423" s="27"/>
      <c r="ID423" s="27"/>
      <c r="IE423" s="27"/>
      <c r="IF423" s="27"/>
      <c r="IG423" s="27"/>
      <c r="IH423" s="27"/>
      <c r="II423" s="27"/>
      <c r="IJ423" s="27"/>
      <c r="IK423" s="27"/>
      <c r="IL423" s="27"/>
      <c r="IM423" s="27"/>
      <c r="IN423" s="27"/>
      <c r="IO423" s="27"/>
      <c r="IP423" s="27"/>
      <c r="IQ423" s="27"/>
      <c r="IR423" s="27"/>
      <c r="IS423" s="27"/>
      <c r="IT423" s="27"/>
      <c r="IU423" s="27"/>
      <c r="IV423" s="27"/>
    </row>
    <row r="424" spans="1:256" s="361" customFormat="1" x14ac:dyDescent="0.2">
      <c r="A424" s="27"/>
      <c r="B424" s="27"/>
      <c r="C424" s="27"/>
      <c r="D424" s="362"/>
      <c r="E424" s="350" t="s">
        <v>157</v>
      </c>
      <c r="F424" s="354">
        <v>14</v>
      </c>
      <c r="G424" s="355">
        <v>10</v>
      </c>
      <c r="H424" s="355">
        <v>1</v>
      </c>
      <c r="I424" s="355">
        <v>22</v>
      </c>
      <c r="J424" s="356">
        <v>18</v>
      </c>
      <c r="K424" s="354">
        <v>19</v>
      </c>
      <c r="L424" s="355">
        <v>15</v>
      </c>
      <c r="M424" s="355">
        <v>6</v>
      </c>
      <c r="N424" s="355">
        <v>2</v>
      </c>
      <c r="O424" s="356">
        <v>23</v>
      </c>
      <c r="P424" s="354">
        <v>24</v>
      </c>
      <c r="Q424" s="355">
        <v>20</v>
      </c>
      <c r="R424" s="355">
        <v>11</v>
      </c>
      <c r="S424" s="355">
        <v>7</v>
      </c>
      <c r="T424" s="356">
        <v>3</v>
      </c>
      <c r="U424" s="354">
        <v>4</v>
      </c>
      <c r="V424" s="355">
        <v>25</v>
      </c>
      <c r="W424" s="355">
        <v>16</v>
      </c>
      <c r="X424" s="355">
        <v>12</v>
      </c>
      <c r="Y424" s="356">
        <v>8</v>
      </c>
      <c r="Z424" s="354">
        <v>9</v>
      </c>
      <c r="AA424" s="355">
        <v>5</v>
      </c>
      <c r="AB424" s="355">
        <v>21</v>
      </c>
      <c r="AC424" s="355">
        <v>17</v>
      </c>
      <c r="AD424" s="356">
        <v>13</v>
      </c>
      <c r="AE424" s="354">
        <v>35</v>
      </c>
      <c r="AF424" s="355">
        <v>51</v>
      </c>
      <c r="AG424" s="355">
        <v>47</v>
      </c>
      <c r="AH424" s="355">
        <v>43</v>
      </c>
      <c r="AI424" s="356">
        <v>39</v>
      </c>
      <c r="AJ424" s="354">
        <v>34</v>
      </c>
      <c r="AK424" s="355">
        <v>48</v>
      </c>
      <c r="AL424" s="355">
        <v>52</v>
      </c>
      <c r="AM424" s="355">
        <v>26</v>
      </c>
      <c r="AN424" s="356">
        <v>44</v>
      </c>
      <c r="AO424" s="354">
        <v>40</v>
      </c>
      <c r="AP424" s="355">
        <v>31</v>
      </c>
      <c r="AQ424" s="355">
        <v>49</v>
      </c>
      <c r="AR424" s="355">
        <v>53</v>
      </c>
      <c r="AS424" s="356">
        <v>27</v>
      </c>
      <c r="AT424" s="354">
        <v>45</v>
      </c>
      <c r="AU424" s="355">
        <v>36</v>
      </c>
      <c r="AV424" s="355">
        <v>32</v>
      </c>
      <c r="AW424" s="355">
        <v>28</v>
      </c>
      <c r="AX424" s="356">
        <v>54</v>
      </c>
      <c r="AY424" s="354">
        <v>50</v>
      </c>
      <c r="AZ424" s="355">
        <v>41</v>
      </c>
      <c r="BA424" s="355">
        <v>37</v>
      </c>
      <c r="BB424" s="355">
        <v>33</v>
      </c>
      <c r="BC424" s="356">
        <v>29</v>
      </c>
      <c r="BD424" s="354">
        <v>30</v>
      </c>
      <c r="BE424" s="355">
        <v>46</v>
      </c>
      <c r="BF424" s="355">
        <v>42</v>
      </c>
      <c r="BG424" s="355">
        <v>38</v>
      </c>
      <c r="BH424" s="364"/>
      <c r="BI424" s="354">
        <v>74</v>
      </c>
      <c r="BJ424" s="355">
        <v>55</v>
      </c>
      <c r="BK424" s="355">
        <v>85</v>
      </c>
      <c r="BL424" s="355">
        <v>81</v>
      </c>
      <c r="BM424" s="356">
        <v>78</v>
      </c>
      <c r="BN424" s="354">
        <v>79</v>
      </c>
      <c r="BO424" s="355">
        <v>60</v>
      </c>
      <c r="BP424" s="355">
        <v>56</v>
      </c>
      <c r="BQ424" s="355">
        <v>86</v>
      </c>
      <c r="BR424" s="356">
        <v>82</v>
      </c>
      <c r="BS424" s="354">
        <v>83</v>
      </c>
      <c r="BT424" s="355">
        <v>65</v>
      </c>
      <c r="BU424" s="355">
        <v>61</v>
      </c>
      <c r="BV424" s="355">
        <v>57</v>
      </c>
      <c r="BW424" s="356">
        <v>87</v>
      </c>
      <c r="BX424" s="354">
        <v>73</v>
      </c>
      <c r="BY424" s="355">
        <v>80</v>
      </c>
      <c r="BZ424" s="355">
        <v>76</v>
      </c>
      <c r="CA424" s="355">
        <v>84</v>
      </c>
      <c r="CB424" s="356">
        <v>68</v>
      </c>
      <c r="CC424" s="354">
        <v>59</v>
      </c>
      <c r="CD424" s="355">
        <v>75</v>
      </c>
      <c r="CE424" s="355">
        <v>71</v>
      </c>
      <c r="CF424" s="355">
        <v>67</v>
      </c>
      <c r="CG424" s="356">
        <v>63</v>
      </c>
      <c r="CH424" s="354">
        <v>69</v>
      </c>
      <c r="CI424" s="355">
        <v>77</v>
      </c>
      <c r="CJ424" s="355">
        <v>64</v>
      </c>
      <c r="CK424" s="355">
        <v>72</v>
      </c>
      <c r="CL424" s="364"/>
      <c r="CM424" s="354">
        <v>66</v>
      </c>
      <c r="CN424" s="355">
        <v>70</v>
      </c>
      <c r="CO424" s="355">
        <v>58</v>
      </c>
      <c r="CP424" s="355">
        <v>62</v>
      </c>
      <c r="CQ424" s="365"/>
      <c r="GX424" s="27"/>
      <c r="GY424" s="27"/>
      <c r="GZ424" s="27"/>
      <c r="HA424" s="27"/>
      <c r="HB424" s="27"/>
      <c r="HC424" s="27"/>
      <c r="HD424" s="27"/>
      <c r="HE424" s="27"/>
      <c r="HF424" s="27"/>
      <c r="HG424" s="27"/>
      <c r="HH424" s="27"/>
      <c r="HI424" s="27"/>
      <c r="HJ424" s="27"/>
      <c r="HK424" s="27"/>
      <c r="HL424" s="27"/>
      <c r="HM424" s="27"/>
      <c r="HN424" s="27"/>
      <c r="HO424" s="27"/>
      <c r="HP424" s="27"/>
      <c r="HQ424" s="27"/>
      <c r="HR424" s="27"/>
      <c r="HS424" s="27"/>
      <c r="HT424" s="27"/>
      <c r="HU424" s="27"/>
      <c r="HV424" s="27"/>
      <c r="HW424" s="27"/>
      <c r="HX424" s="27"/>
      <c r="HY424" s="27"/>
      <c r="HZ424" s="27"/>
      <c r="IA424" s="27"/>
      <c r="IB424" s="27"/>
      <c r="IC424" s="27"/>
      <c r="ID424" s="27"/>
      <c r="IE424" s="27"/>
      <c r="IF424" s="27"/>
      <c r="IG424" s="27"/>
      <c r="IH424" s="27"/>
      <c r="II424" s="27"/>
      <c r="IJ424" s="27"/>
      <c r="IK424" s="27"/>
      <c r="IL424" s="27"/>
      <c r="IM424" s="27"/>
      <c r="IN424" s="27"/>
      <c r="IO424" s="27"/>
      <c r="IP424" s="27"/>
      <c r="IQ424" s="27"/>
      <c r="IR424" s="27"/>
      <c r="IS424" s="27"/>
      <c r="IT424" s="27"/>
      <c r="IU424" s="27"/>
      <c r="IV424" s="27"/>
    </row>
    <row r="425" spans="1:256" s="361" customFormat="1" x14ac:dyDescent="0.2">
      <c r="A425" s="27"/>
      <c r="B425" s="27"/>
      <c r="C425" s="27"/>
      <c r="D425" s="362"/>
      <c r="E425" s="350" t="s">
        <v>159</v>
      </c>
      <c r="F425" s="357">
        <v>12</v>
      </c>
      <c r="G425" s="358">
        <v>23</v>
      </c>
      <c r="H425" s="358">
        <v>9</v>
      </c>
      <c r="I425" s="358">
        <v>20</v>
      </c>
      <c r="J425" s="359">
        <v>1</v>
      </c>
      <c r="K425" s="357">
        <v>13</v>
      </c>
      <c r="L425" s="358">
        <v>24</v>
      </c>
      <c r="M425" s="358">
        <v>10</v>
      </c>
      <c r="N425" s="358">
        <v>16</v>
      </c>
      <c r="O425" s="359">
        <v>2</v>
      </c>
      <c r="P425" s="357">
        <v>17</v>
      </c>
      <c r="Q425" s="358">
        <v>3</v>
      </c>
      <c r="R425" s="358">
        <v>14</v>
      </c>
      <c r="S425" s="358">
        <v>25</v>
      </c>
      <c r="T425" s="359">
        <v>6</v>
      </c>
      <c r="U425" s="357">
        <v>7</v>
      </c>
      <c r="V425" s="358">
        <v>18</v>
      </c>
      <c r="W425" s="358">
        <v>4</v>
      </c>
      <c r="X425" s="358">
        <v>15</v>
      </c>
      <c r="Y425" s="359">
        <v>21</v>
      </c>
      <c r="Z425" s="357">
        <v>22</v>
      </c>
      <c r="AA425" s="358">
        <v>8</v>
      </c>
      <c r="AB425" s="358">
        <v>19</v>
      </c>
      <c r="AC425" s="358">
        <v>5</v>
      </c>
      <c r="AD425" s="359">
        <v>11</v>
      </c>
      <c r="AE425" s="357">
        <v>53</v>
      </c>
      <c r="AF425" s="358">
        <v>30</v>
      </c>
      <c r="AG425" s="358">
        <v>44</v>
      </c>
      <c r="AH425" s="358">
        <v>50</v>
      </c>
      <c r="AI425" s="359">
        <v>32</v>
      </c>
      <c r="AJ425" s="357">
        <v>28</v>
      </c>
      <c r="AK425" s="358">
        <v>35</v>
      </c>
      <c r="AL425" s="358">
        <v>40</v>
      </c>
      <c r="AM425" s="358">
        <v>41</v>
      </c>
      <c r="AN425" s="359">
        <v>46</v>
      </c>
      <c r="AO425" s="357">
        <v>49</v>
      </c>
      <c r="AP425" s="358">
        <v>26</v>
      </c>
      <c r="AQ425" s="358">
        <v>51</v>
      </c>
      <c r="AR425" s="358">
        <v>42</v>
      </c>
      <c r="AS425" s="359">
        <v>36</v>
      </c>
      <c r="AT425" s="357">
        <v>52</v>
      </c>
      <c r="AU425" s="358">
        <v>33</v>
      </c>
      <c r="AV425" s="358">
        <v>27</v>
      </c>
      <c r="AW425" s="358">
        <v>47</v>
      </c>
      <c r="AX425" s="359">
        <v>38</v>
      </c>
      <c r="AY425" s="357">
        <v>54</v>
      </c>
      <c r="AZ425" s="358">
        <v>43</v>
      </c>
      <c r="BA425" s="358">
        <v>31</v>
      </c>
      <c r="BB425" s="358">
        <v>48</v>
      </c>
      <c r="BC425" s="359">
        <v>37</v>
      </c>
      <c r="BD425" s="357">
        <v>39</v>
      </c>
      <c r="BE425" s="358">
        <v>29</v>
      </c>
      <c r="BF425" s="358">
        <v>34</v>
      </c>
      <c r="BG425" s="358">
        <v>45</v>
      </c>
      <c r="BH425" s="364"/>
      <c r="BI425" s="357">
        <v>58</v>
      </c>
      <c r="BJ425" s="358">
        <v>74</v>
      </c>
      <c r="BK425" s="358">
        <v>84</v>
      </c>
      <c r="BL425" s="358">
        <v>79</v>
      </c>
      <c r="BM425" s="359">
        <v>67</v>
      </c>
      <c r="BN425" s="357">
        <v>82</v>
      </c>
      <c r="BO425" s="358">
        <v>72</v>
      </c>
      <c r="BP425" s="358">
        <v>75</v>
      </c>
      <c r="BQ425" s="358">
        <v>66</v>
      </c>
      <c r="BR425" s="359">
        <v>57</v>
      </c>
      <c r="BS425" s="357">
        <v>68</v>
      </c>
      <c r="BT425" s="358">
        <v>83</v>
      </c>
      <c r="BU425" s="358">
        <v>60</v>
      </c>
      <c r="BV425" s="358">
        <v>85</v>
      </c>
      <c r="BW425" s="359">
        <v>77</v>
      </c>
      <c r="BX425" s="357">
        <v>87</v>
      </c>
      <c r="BY425" s="358">
        <v>69</v>
      </c>
      <c r="BZ425" s="358">
        <v>80</v>
      </c>
      <c r="CA425" s="358">
        <v>71</v>
      </c>
      <c r="CB425" s="359">
        <v>62</v>
      </c>
      <c r="CC425" s="357">
        <v>64</v>
      </c>
      <c r="CD425" s="358">
        <v>59</v>
      </c>
      <c r="CE425" s="358">
        <v>81</v>
      </c>
      <c r="CF425" s="358">
        <v>70</v>
      </c>
      <c r="CG425" s="359">
        <v>86</v>
      </c>
      <c r="CH425" s="357">
        <v>76</v>
      </c>
      <c r="CI425" s="358">
        <v>63</v>
      </c>
      <c r="CJ425" s="358">
        <v>55</v>
      </c>
      <c r="CK425" s="358">
        <v>65</v>
      </c>
      <c r="CL425" s="364"/>
      <c r="CM425" s="357">
        <v>61</v>
      </c>
      <c r="CN425" s="358">
        <v>78</v>
      </c>
      <c r="CO425" s="358">
        <v>73</v>
      </c>
      <c r="CP425" s="358">
        <v>56</v>
      </c>
      <c r="CQ425" s="365"/>
      <c r="GX425" s="27"/>
      <c r="GY425" s="27"/>
      <c r="GZ425" s="27"/>
      <c r="HA425" s="27"/>
      <c r="HB425" s="27"/>
      <c r="HC425" s="27"/>
      <c r="HD425" s="27"/>
      <c r="HE425" s="27"/>
      <c r="HF425" s="27"/>
      <c r="HG425" s="27"/>
      <c r="HH425" s="27"/>
      <c r="HI425" s="27"/>
      <c r="HJ425" s="27"/>
      <c r="HK425" s="27"/>
      <c r="HL425" s="27"/>
      <c r="HM425" s="27"/>
      <c r="HN425" s="27"/>
      <c r="HO425" s="27"/>
      <c r="HP425" s="27"/>
      <c r="HQ425" s="27"/>
      <c r="HR425" s="27"/>
      <c r="HS425" s="27"/>
      <c r="HT425" s="27"/>
      <c r="HU425" s="27"/>
      <c r="HV425" s="27"/>
      <c r="HW425" s="27"/>
      <c r="HX425" s="27"/>
      <c r="HY425" s="27"/>
      <c r="HZ425" s="27"/>
      <c r="IA425" s="27"/>
      <c r="IB425" s="27"/>
      <c r="IC425" s="27"/>
      <c r="ID425" s="27"/>
      <c r="IE425" s="27"/>
      <c r="IF425" s="27"/>
      <c r="IG425" s="27"/>
      <c r="IH425" s="27"/>
      <c r="II425" s="27"/>
      <c r="IJ425" s="27"/>
      <c r="IK425" s="27"/>
      <c r="IL425" s="27"/>
      <c r="IM425" s="27"/>
      <c r="IN425" s="27"/>
      <c r="IO425" s="27"/>
      <c r="IP425" s="27"/>
      <c r="IQ425" s="27"/>
      <c r="IR425" s="27"/>
      <c r="IS425" s="27"/>
      <c r="IT425" s="27"/>
      <c r="IU425" s="27"/>
      <c r="IV425" s="27"/>
    </row>
    <row r="426" spans="1:256" s="363" customFormat="1" x14ac:dyDescent="0.2">
      <c r="A426" s="27"/>
      <c r="B426" s="27"/>
      <c r="C426" s="27"/>
      <c r="D426" s="362"/>
      <c r="E426" s="360"/>
      <c r="GX426" s="27"/>
      <c r="GY426" s="27"/>
      <c r="GZ426" s="27"/>
      <c r="HA426" s="27"/>
      <c r="HB426" s="27"/>
      <c r="HC426" s="27"/>
      <c r="HD426" s="27"/>
      <c r="HE426" s="27"/>
      <c r="HF426" s="27"/>
      <c r="HG426" s="27"/>
      <c r="HH426" s="27"/>
      <c r="HI426" s="27"/>
      <c r="HJ426" s="27"/>
      <c r="HK426" s="27"/>
      <c r="HL426" s="27"/>
      <c r="HM426" s="27"/>
      <c r="HN426" s="27"/>
      <c r="HO426" s="27"/>
      <c r="HP426" s="27"/>
      <c r="HQ426" s="27"/>
      <c r="HR426" s="27"/>
      <c r="HS426" s="27"/>
      <c r="HT426" s="27"/>
      <c r="HU426" s="27"/>
      <c r="HV426" s="27"/>
      <c r="HW426" s="27"/>
      <c r="HX426" s="27"/>
      <c r="HY426" s="27"/>
      <c r="HZ426" s="27"/>
      <c r="IA426" s="27"/>
      <c r="IB426" s="27"/>
      <c r="IC426" s="27"/>
      <c r="ID426" s="27"/>
      <c r="IE426" s="27"/>
      <c r="IF426" s="27"/>
      <c r="IG426" s="27"/>
      <c r="IH426" s="27"/>
      <c r="II426" s="27"/>
      <c r="IJ426" s="27"/>
      <c r="IK426" s="27"/>
      <c r="IL426" s="27"/>
      <c r="IM426" s="27"/>
      <c r="IN426" s="27"/>
      <c r="IO426" s="27"/>
      <c r="IP426" s="27"/>
      <c r="IQ426" s="27"/>
      <c r="IR426" s="27"/>
      <c r="IS426" s="27"/>
      <c r="IT426" s="27"/>
      <c r="IU426" s="27"/>
      <c r="IV426" s="27"/>
    </row>
    <row r="427" spans="1:256" s="363" customFormat="1" x14ac:dyDescent="0.2">
      <c r="A427" s="27"/>
      <c r="B427" s="27"/>
      <c r="C427" s="27"/>
      <c r="D427" s="362">
        <v>88</v>
      </c>
      <c r="E427" s="349" t="s">
        <v>180</v>
      </c>
      <c r="GX427" s="27"/>
      <c r="GY427" s="27"/>
      <c r="GZ427" s="27"/>
      <c r="HA427" s="27"/>
      <c r="HB427" s="27"/>
      <c r="HC427" s="27"/>
      <c r="HD427" s="27"/>
      <c r="HE427" s="27"/>
      <c r="HF427" s="27"/>
      <c r="HG427" s="27"/>
      <c r="HH427" s="27"/>
      <c r="HI427" s="27"/>
      <c r="HJ427" s="27"/>
      <c r="HK427" s="27"/>
      <c r="HL427" s="27"/>
      <c r="HM427" s="27"/>
      <c r="HN427" s="27"/>
      <c r="HO427" s="27"/>
      <c r="HP427" s="27"/>
      <c r="HQ427" s="27"/>
      <c r="HR427" s="27"/>
      <c r="HS427" s="27"/>
      <c r="HT427" s="27"/>
      <c r="HU427" s="27"/>
      <c r="HV427" s="27"/>
      <c r="HW427" s="27"/>
      <c r="HX427" s="27"/>
      <c r="HY427" s="27"/>
      <c r="HZ427" s="27"/>
      <c r="IA427" s="27"/>
      <c r="IB427" s="27"/>
      <c r="IC427" s="27"/>
      <c r="ID427" s="27"/>
      <c r="IE427" s="27"/>
      <c r="IF427" s="27"/>
      <c r="IG427" s="27"/>
      <c r="IH427" s="27"/>
      <c r="II427" s="27"/>
      <c r="IJ427" s="27"/>
      <c r="IK427" s="27"/>
      <c r="IL427" s="27"/>
      <c r="IM427" s="27"/>
      <c r="IN427" s="27"/>
      <c r="IO427" s="27"/>
      <c r="IP427" s="27"/>
      <c r="IQ427" s="27"/>
      <c r="IR427" s="27"/>
      <c r="IS427" s="27"/>
      <c r="IT427" s="27"/>
      <c r="IU427" s="27"/>
      <c r="IV427" s="27"/>
    </row>
    <row r="428" spans="1:256" s="361" customFormat="1" x14ac:dyDescent="0.2">
      <c r="A428" s="27"/>
      <c r="B428" s="27"/>
      <c r="C428" s="27"/>
      <c r="D428" s="362"/>
      <c r="E428" s="350" t="s">
        <v>130</v>
      </c>
      <c r="F428" s="351">
        <v>1</v>
      </c>
      <c r="G428" s="352">
        <v>2</v>
      </c>
      <c r="H428" s="352">
        <v>3</v>
      </c>
      <c r="I428" s="352">
        <v>4</v>
      </c>
      <c r="J428" s="353">
        <v>5</v>
      </c>
      <c r="K428" s="351">
        <v>6</v>
      </c>
      <c r="L428" s="352">
        <v>7</v>
      </c>
      <c r="M428" s="352">
        <v>8</v>
      </c>
      <c r="N428" s="352">
        <v>9</v>
      </c>
      <c r="O428" s="353">
        <v>10</v>
      </c>
      <c r="P428" s="351">
        <v>11</v>
      </c>
      <c r="Q428" s="352">
        <v>12</v>
      </c>
      <c r="R428" s="352">
        <v>13</v>
      </c>
      <c r="S428" s="352">
        <v>14</v>
      </c>
      <c r="T428" s="353">
        <v>15</v>
      </c>
      <c r="U428" s="351">
        <v>16</v>
      </c>
      <c r="V428" s="352">
        <v>17</v>
      </c>
      <c r="W428" s="352">
        <v>18</v>
      </c>
      <c r="X428" s="352">
        <v>19</v>
      </c>
      <c r="Y428" s="353">
        <v>20</v>
      </c>
      <c r="Z428" s="351">
        <v>21</v>
      </c>
      <c r="AA428" s="352">
        <v>22</v>
      </c>
      <c r="AB428" s="352">
        <v>23</v>
      </c>
      <c r="AC428" s="352">
        <v>24</v>
      </c>
      <c r="AD428" s="353">
        <v>25</v>
      </c>
      <c r="AE428" s="351">
        <v>26</v>
      </c>
      <c r="AF428" s="352">
        <v>27</v>
      </c>
      <c r="AG428" s="352">
        <v>28</v>
      </c>
      <c r="AH428" s="352">
        <v>29</v>
      </c>
      <c r="AI428" s="353">
        <v>30</v>
      </c>
      <c r="AJ428" s="351">
        <v>31</v>
      </c>
      <c r="AK428" s="352">
        <v>32</v>
      </c>
      <c r="AL428" s="352">
        <v>33</v>
      </c>
      <c r="AM428" s="352">
        <v>34</v>
      </c>
      <c r="AN428" s="353">
        <v>35</v>
      </c>
      <c r="AO428" s="351">
        <v>36</v>
      </c>
      <c r="AP428" s="352">
        <v>37</v>
      </c>
      <c r="AQ428" s="352">
        <v>38</v>
      </c>
      <c r="AR428" s="352">
        <v>39</v>
      </c>
      <c r="AS428" s="353">
        <v>40</v>
      </c>
      <c r="AT428" s="351">
        <v>41</v>
      </c>
      <c r="AU428" s="352">
        <v>42</v>
      </c>
      <c r="AV428" s="352">
        <v>43</v>
      </c>
      <c r="AW428" s="352">
        <v>44</v>
      </c>
      <c r="AX428" s="353">
        <v>45</v>
      </c>
      <c r="AY428" s="351">
        <v>46</v>
      </c>
      <c r="AZ428" s="352">
        <v>47</v>
      </c>
      <c r="BA428" s="352">
        <v>48</v>
      </c>
      <c r="BB428" s="352">
        <v>49</v>
      </c>
      <c r="BC428" s="353">
        <v>50</v>
      </c>
      <c r="BD428" s="351">
        <v>51</v>
      </c>
      <c r="BE428" s="352">
        <v>52</v>
      </c>
      <c r="BF428" s="352">
        <v>53</v>
      </c>
      <c r="BG428" s="352">
        <v>54</v>
      </c>
      <c r="BH428" s="353">
        <v>55</v>
      </c>
      <c r="BI428" s="351">
        <v>56</v>
      </c>
      <c r="BJ428" s="352">
        <v>57</v>
      </c>
      <c r="BK428" s="352">
        <v>58</v>
      </c>
      <c r="BL428" s="352">
        <v>59</v>
      </c>
      <c r="BM428" s="353">
        <v>60</v>
      </c>
      <c r="BN428" s="351">
        <v>61</v>
      </c>
      <c r="BO428" s="352">
        <v>62</v>
      </c>
      <c r="BP428" s="352">
        <v>63</v>
      </c>
      <c r="BQ428" s="352">
        <v>64</v>
      </c>
      <c r="BR428" s="353">
        <v>65</v>
      </c>
      <c r="BS428" s="351">
        <v>66</v>
      </c>
      <c r="BT428" s="352">
        <v>67</v>
      </c>
      <c r="BU428" s="352">
        <v>68</v>
      </c>
      <c r="BV428" s="352">
        <v>69</v>
      </c>
      <c r="BW428" s="353">
        <v>70</v>
      </c>
      <c r="BX428" s="351">
        <v>71</v>
      </c>
      <c r="BY428" s="352">
        <v>72</v>
      </c>
      <c r="BZ428" s="352">
        <v>73</v>
      </c>
      <c r="CA428" s="352">
        <v>74</v>
      </c>
      <c r="CB428" s="353">
        <v>75</v>
      </c>
      <c r="CC428" s="351">
        <v>76</v>
      </c>
      <c r="CD428" s="352">
        <v>77</v>
      </c>
      <c r="CE428" s="352">
        <v>78</v>
      </c>
      <c r="CF428" s="352">
        <v>79</v>
      </c>
      <c r="CG428" s="353">
        <v>80</v>
      </c>
      <c r="CH428" s="351">
        <v>81</v>
      </c>
      <c r="CI428" s="352">
        <v>82</v>
      </c>
      <c r="CJ428" s="352">
        <v>83</v>
      </c>
      <c r="CK428" s="352">
        <v>84</v>
      </c>
      <c r="CL428" s="364"/>
      <c r="CM428" s="351">
        <v>85</v>
      </c>
      <c r="CN428" s="352">
        <v>86</v>
      </c>
      <c r="CO428" s="352">
        <v>87</v>
      </c>
      <c r="CP428" s="352">
        <v>88</v>
      </c>
      <c r="CQ428" s="365"/>
      <c r="GX428" s="27"/>
      <c r="GY428" s="27"/>
      <c r="GZ428" s="27"/>
      <c r="HA428" s="27"/>
      <c r="HB428" s="27"/>
      <c r="HC428" s="27"/>
      <c r="HD428" s="27"/>
      <c r="HE428" s="27"/>
      <c r="HF428" s="27"/>
      <c r="HG428" s="27"/>
      <c r="HH428" s="27"/>
      <c r="HI428" s="27"/>
      <c r="HJ428" s="27"/>
      <c r="HK428" s="27"/>
      <c r="HL428" s="27"/>
      <c r="HM428" s="27"/>
      <c r="HN428" s="27"/>
      <c r="HO428" s="27"/>
      <c r="HP428" s="27"/>
      <c r="HQ428" s="27"/>
      <c r="HR428" s="27"/>
      <c r="HS428" s="27"/>
      <c r="HT428" s="27"/>
      <c r="HU428" s="27"/>
      <c r="HV428" s="27"/>
      <c r="HW428" s="27"/>
      <c r="HX428" s="27"/>
      <c r="HY428" s="27"/>
      <c r="HZ428" s="27"/>
      <c r="IA428" s="27"/>
      <c r="IB428" s="27"/>
      <c r="IC428" s="27"/>
      <c r="ID428" s="27"/>
      <c r="IE428" s="27"/>
      <c r="IF428" s="27"/>
      <c r="IG428" s="27"/>
      <c r="IH428" s="27"/>
      <c r="II428" s="27"/>
      <c r="IJ428" s="27"/>
      <c r="IK428" s="27"/>
      <c r="IL428" s="27"/>
      <c r="IM428" s="27"/>
      <c r="IN428" s="27"/>
      <c r="IO428" s="27"/>
      <c r="IP428" s="27"/>
      <c r="IQ428" s="27"/>
      <c r="IR428" s="27"/>
      <c r="IS428" s="27"/>
      <c r="IT428" s="27"/>
      <c r="IU428" s="27"/>
      <c r="IV428" s="27"/>
    </row>
    <row r="429" spans="1:256" s="361" customFormat="1" x14ac:dyDescent="0.2">
      <c r="A429" s="27"/>
      <c r="B429" s="27"/>
      <c r="C429" s="27"/>
      <c r="D429" s="362"/>
      <c r="E429" s="350" t="s">
        <v>157</v>
      </c>
      <c r="F429" s="354">
        <v>14</v>
      </c>
      <c r="G429" s="355">
        <v>10</v>
      </c>
      <c r="H429" s="355">
        <v>1</v>
      </c>
      <c r="I429" s="355">
        <v>22</v>
      </c>
      <c r="J429" s="356">
        <v>18</v>
      </c>
      <c r="K429" s="354">
        <v>19</v>
      </c>
      <c r="L429" s="355">
        <v>15</v>
      </c>
      <c r="M429" s="355">
        <v>6</v>
      </c>
      <c r="N429" s="355">
        <v>2</v>
      </c>
      <c r="O429" s="356">
        <v>23</v>
      </c>
      <c r="P429" s="354">
        <v>24</v>
      </c>
      <c r="Q429" s="355">
        <v>20</v>
      </c>
      <c r="R429" s="355">
        <v>11</v>
      </c>
      <c r="S429" s="355">
        <v>7</v>
      </c>
      <c r="T429" s="356">
        <v>3</v>
      </c>
      <c r="U429" s="354">
        <v>4</v>
      </c>
      <c r="V429" s="355">
        <v>25</v>
      </c>
      <c r="W429" s="355">
        <v>16</v>
      </c>
      <c r="X429" s="355">
        <v>12</v>
      </c>
      <c r="Y429" s="356">
        <v>8</v>
      </c>
      <c r="Z429" s="354">
        <v>9</v>
      </c>
      <c r="AA429" s="355">
        <v>5</v>
      </c>
      <c r="AB429" s="355">
        <v>21</v>
      </c>
      <c r="AC429" s="355">
        <v>17</v>
      </c>
      <c r="AD429" s="356">
        <v>13</v>
      </c>
      <c r="AE429" s="354">
        <v>40</v>
      </c>
      <c r="AF429" s="355">
        <v>26</v>
      </c>
      <c r="AG429" s="355">
        <v>52</v>
      </c>
      <c r="AH429" s="355">
        <v>48</v>
      </c>
      <c r="AI429" s="356">
        <v>44</v>
      </c>
      <c r="AJ429" s="354">
        <v>45</v>
      </c>
      <c r="AK429" s="355">
        <v>31</v>
      </c>
      <c r="AL429" s="355">
        <v>27</v>
      </c>
      <c r="AM429" s="355">
        <v>53</v>
      </c>
      <c r="AN429" s="356">
        <v>49</v>
      </c>
      <c r="AO429" s="354">
        <v>50</v>
      </c>
      <c r="AP429" s="355">
        <v>36</v>
      </c>
      <c r="AQ429" s="355">
        <v>32</v>
      </c>
      <c r="AR429" s="355">
        <v>28</v>
      </c>
      <c r="AS429" s="356">
        <v>54</v>
      </c>
      <c r="AT429" s="354">
        <v>55</v>
      </c>
      <c r="AU429" s="355">
        <v>41</v>
      </c>
      <c r="AV429" s="355">
        <v>37</v>
      </c>
      <c r="AW429" s="355">
        <v>33</v>
      </c>
      <c r="AX429" s="356">
        <v>29</v>
      </c>
      <c r="AY429" s="354">
        <v>30</v>
      </c>
      <c r="AZ429" s="355">
        <v>46</v>
      </c>
      <c r="BA429" s="355">
        <v>42</v>
      </c>
      <c r="BB429" s="355">
        <v>38</v>
      </c>
      <c r="BC429" s="356">
        <v>34</v>
      </c>
      <c r="BD429" s="354">
        <v>35</v>
      </c>
      <c r="BE429" s="355">
        <v>51</v>
      </c>
      <c r="BF429" s="355">
        <v>47</v>
      </c>
      <c r="BG429" s="355">
        <v>43</v>
      </c>
      <c r="BH429" s="356">
        <v>39</v>
      </c>
      <c r="BI429" s="354">
        <v>75</v>
      </c>
      <c r="BJ429" s="355">
        <v>56</v>
      </c>
      <c r="BK429" s="355">
        <v>86</v>
      </c>
      <c r="BL429" s="355">
        <v>82</v>
      </c>
      <c r="BM429" s="356">
        <v>79</v>
      </c>
      <c r="BN429" s="354">
        <v>80</v>
      </c>
      <c r="BO429" s="355">
        <v>61</v>
      </c>
      <c r="BP429" s="355">
        <v>57</v>
      </c>
      <c r="BQ429" s="355">
        <v>87</v>
      </c>
      <c r="BR429" s="356">
        <v>83</v>
      </c>
      <c r="BS429" s="354">
        <v>84</v>
      </c>
      <c r="BT429" s="355">
        <v>66</v>
      </c>
      <c r="BU429" s="355">
        <v>62</v>
      </c>
      <c r="BV429" s="355">
        <v>58</v>
      </c>
      <c r="BW429" s="356">
        <v>88</v>
      </c>
      <c r="BX429" s="354">
        <v>74</v>
      </c>
      <c r="BY429" s="355">
        <v>81</v>
      </c>
      <c r="BZ429" s="355">
        <v>77</v>
      </c>
      <c r="CA429" s="355">
        <v>85</v>
      </c>
      <c r="CB429" s="356">
        <v>69</v>
      </c>
      <c r="CC429" s="354">
        <v>60</v>
      </c>
      <c r="CD429" s="355">
        <v>76</v>
      </c>
      <c r="CE429" s="355">
        <v>72</v>
      </c>
      <c r="CF429" s="355">
        <v>68</v>
      </c>
      <c r="CG429" s="356">
        <v>64</v>
      </c>
      <c r="CH429" s="354">
        <v>70</v>
      </c>
      <c r="CI429" s="355">
        <v>78</v>
      </c>
      <c r="CJ429" s="355">
        <v>65</v>
      </c>
      <c r="CK429" s="355">
        <v>73</v>
      </c>
      <c r="CL429" s="364"/>
      <c r="CM429" s="354">
        <v>67</v>
      </c>
      <c r="CN429" s="355">
        <v>71</v>
      </c>
      <c r="CO429" s="355">
        <v>59</v>
      </c>
      <c r="CP429" s="355">
        <v>63</v>
      </c>
      <c r="CQ429" s="365"/>
      <c r="GX429" s="27"/>
      <c r="GY429" s="27"/>
      <c r="GZ429" s="27"/>
      <c r="HA429" s="27"/>
      <c r="HB429" s="27"/>
      <c r="HC429" s="27"/>
      <c r="HD429" s="27"/>
      <c r="HE429" s="27"/>
      <c r="HF429" s="27"/>
      <c r="HG429" s="27"/>
      <c r="HH429" s="27"/>
      <c r="HI429" s="27"/>
      <c r="HJ429" s="27"/>
      <c r="HK429" s="27"/>
      <c r="HL429" s="27"/>
      <c r="HM429" s="27"/>
      <c r="HN429" s="27"/>
      <c r="HO429" s="27"/>
      <c r="HP429" s="27"/>
      <c r="HQ429" s="27"/>
      <c r="HR429" s="27"/>
      <c r="HS429" s="27"/>
      <c r="HT429" s="27"/>
      <c r="HU429" s="27"/>
      <c r="HV429" s="27"/>
      <c r="HW429" s="27"/>
      <c r="HX429" s="27"/>
      <c r="HY429" s="27"/>
      <c r="HZ429" s="27"/>
      <c r="IA429" s="27"/>
      <c r="IB429" s="27"/>
      <c r="IC429" s="27"/>
      <c r="ID429" s="27"/>
      <c r="IE429" s="27"/>
      <c r="IF429" s="27"/>
      <c r="IG429" s="27"/>
      <c r="IH429" s="27"/>
      <c r="II429" s="27"/>
      <c r="IJ429" s="27"/>
      <c r="IK429" s="27"/>
      <c r="IL429" s="27"/>
      <c r="IM429" s="27"/>
      <c r="IN429" s="27"/>
      <c r="IO429" s="27"/>
      <c r="IP429" s="27"/>
      <c r="IQ429" s="27"/>
      <c r="IR429" s="27"/>
      <c r="IS429" s="27"/>
      <c r="IT429" s="27"/>
      <c r="IU429" s="27"/>
      <c r="IV429" s="27"/>
    </row>
    <row r="430" spans="1:256" s="361" customFormat="1" x14ac:dyDescent="0.2">
      <c r="A430" s="27"/>
      <c r="B430" s="27"/>
      <c r="C430" s="27"/>
      <c r="D430" s="362"/>
      <c r="E430" s="350" t="s">
        <v>159</v>
      </c>
      <c r="F430" s="357">
        <v>12</v>
      </c>
      <c r="G430" s="358">
        <v>23</v>
      </c>
      <c r="H430" s="358">
        <v>9</v>
      </c>
      <c r="I430" s="358">
        <v>20</v>
      </c>
      <c r="J430" s="359">
        <v>1</v>
      </c>
      <c r="K430" s="357">
        <v>13</v>
      </c>
      <c r="L430" s="358">
        <v>24</v>
      </c>
      <c r="M430" s="358">
        <v>10</v>
      </c>
      <c r="N430" s="358">
        <v>16</v>
      </c>
      <c r="O430" s="359">
        <v>2</v>
      </c>
      <c r="P430" s="357">
        <v>17</v>
      </c>
      <c r="Q430" s="358">
        <v>3</v>
      </c>
      <c r="R430" s="358">
        <v>14</v>
      </c>
      <c r="S430" s="358">
        <v>25</v>
      </c>
      <c r="T430" s="359">
        <v>6</v>
      </c>
      <c r="U430" s="357">
        <v>7</v>
      </c>
      <c r="V430" s="358">
        <v>18</v>
      </c>
      <c r="W430" s="358">
        <v>4</v>
      </c>
      <c r="X430" s="358">
        <v>15</v>
      </c>
      <c r="Y430" s="359">
        <v>21</v>
      </c>
      <c r="Z430" s="357">
        <v>22</v>
      </c>
      <c r="AA430" s="358">
        <v>8</v>
      </c>
      <c r="AB430" s="358">
        <v>19</v>
      </c>
      <c r="AC430" s="358">
        <v>5</v>
      </c>
      <c r="AD430" s="359">
        <v>11</v>
      </c>
      <c r="AE430" s="357">
        <v>54</v>
      </c>
      <c r="AF430" s="358">
        <v>35</v>
      </c>
      <c r="AG430" s="358">
        <v>26</v>
      </c>
      <c r="AH430" s="358">
        <v>42</v>
      </c>
      <c r="AI430" s="359">
        <v>37</v>
      </c>
      <c r="AJ430" s="357">
        <v>27</v>
      </c>
      <c r="AK430" s="358">
        <v>55</v>
      </c>
      <c r="AL430" s="358">
        <v>46</v>
      </c>
      <c r="AM430" s="358">
        <v>36</v>
      </c>
      <c r="AN430" s="359">
        <v>43</v>
      </c>
      <c r="AO430" s="357">
        <v>44</v>
      </c>
      <c r="AP430" s="358">
        <v>38</v>
      </c>
      <c r="AQ430" s="358">
        <v>31</v>
      </c>
      <c r="AR430" s="358">
        <v>47</v>
      </c>
      <c r="AS430" s="359">
        <v>28</v>
      </c>
      <c r="AT430" s="357">
        <v>29</v>
      </c>
      <c r="AU430" s="358">
        <v>45</v>
      </c>
      <c r="AV430" s="358">
        <v>51</v>
      </c>
      <c r="AW430" s="358">
        <v>32</v>
      </c>
      <c r="AX430" s="359">
        <v>48</v>
      </c>
      <c r="AY430" s="357">
        <v>49</v>
      </c>
      <c r="AZ430" s="358">
        <v>30</v>
      </c>
      <c r="BA430" s="358">
        <v>39</v>
      </c>
      <c r="BB430" s="358">
        <v>52</v>
      </c>
      <c r="BC430" s="359">
        <v>33</v>
      </c>
      <c r="BD430" s="357">
        <v>34</v>
      </c>
      <c r="BE430" s="358">
        <v>50</v>
      </c>
      <c r="BF430" s="358">
        <v>41</v>
      </c>
      <c r="BG430" s="358">
        <v>40</v>
      </c>
      <c r="BH430" s="359">
        <v>53</v>
      </c>
      <c r="BI430" s="357">
        <v>59</v>
      </c>
      <c r="BJ430" s="358">
        <v>75</v>
      </c>
      <c r="BK430" s="358">
        <v>85</v>
      </c>
      <c r="BL430" s="358">
        <v>80</v>
      </c>
      <c r="BM430" s="359">
        <v>68</v>
      </c>
      <c r="BN430" s="357">
        <v>83</v>
      </c>
      <c r="BO430" s="358">
        <v>73</v>
      </c>
      <c r="BP430" s="358">
        <v>76</v>
      </c>
      <c r="BQ430" s="358">
        <v>67</v>
      </c>
      <c r="BR430" s="359">
        <v>58</v>
      </c>
      <c r="BS430" s="357">
        <v>69</v>
      </c>
      <c r="BT430" s="358">
        <v>84</v>
      </c>
      <c r="BU430" s="358">
        <v>61</v>
      </c>
      <c r="BV430" s="358">
        <v>86</v>
      </c>
      <c r="BW430" s="359">
        <v>78</v>
      </c>
      <c r="BX430" s="357">
        <v>88</v>
      </c>
      <c r="BY430" s="358">
        <v>70</v>
      </c>
      <c r="BZ430" s="358">
        <v>81</v>
      </c>
      <c r="CA430" s="358">
        <v>72</v>
      </c>
      <c r="CB430" s="359">
        <v>63</v>
      </c>
      <c r="CC430" s="357">
        <v>65</v>
      </c>
      <c r="CD430" s="358">
        <v>60</v>
      </c>
      <c r="CE430" s="358">
        <v>82</v>
      </c>
      <c r="CF430" s="358">
        <v>71</v>
      </c>
      <c r="CG430" s="359">
        <v>87</v>
      </c>
      <c r="CH430" s="357">
        <v>77</v>
      </c>
      <c r="CI430" s="358">
        <v>64</v>
      </c>
      <c r="CJ430" s="358">
        <v>56</v>
      </c>
      <c r="CK430" s="358">
        <v>66</v>
      </c>
      <c r="CL430" s="364"/>
      <c r="CM430" s="357">
        <v>62</v>
      </c>
      <c r="CN430" s="358">
        <v>79</v>
      </c>
      <c r="CO430" s="358">
        <v>74</v>
      </c>
      <c r="CP430" s="358">
        <v>57</v>
      </c>
      <c r="CQ430" s="365"/>
      <c r="GX430" s="27"/>
      <c r="GY430" s="27"/>
      <c r="GZ430" s="27"/>
      <c r="HA430" s="27"/>
      <c r="HB430" s="27"/>
      <c r="HC430" s="27"/>
      <c r="HD430" s="27"/>
      <c r="HE430" s="27"/>
      <c r="HF430" s="27"/>
      <c r="HG430" s="27"/>
      <c r="HH430" s="27"/>
      <c r="HI430" s="27"/>
      <c r="HJ430" s="27"/>
      <c r="HK430" s="27"/>
      <c r="HL430" s="27"/>
      <c r="HM430" s="27"/>
      <c r="HN430" s="27"/>
      <c r="HO430" s="27"/>
      <c r="HP430" s="27"/>
      <c r="HQ430" s="27"/>
      <c r="HR430" s="27"/>
      <c r="HS430" s="27"/>
      <c r="HT430" s="27"/>
      <c r="HU430" s="27"/>
      <c r="HV430" s="27"/>
      <c r="HW430" s="27"/>
      <c r="HX430" s="27"/>
      <c r="HY430" s="27"/>
      <c r="HZ430" s="27"/>
      <c r="IA430" s="27"/>
      <c r="IB430" s="27"/>
      <c r="IC430" s="27"/>
      <c r="ID430" s="27"/>
      <c r="IE430" s="27"/>
      <c r="IF430" s="27"/>
      <c r="IG430" s="27"/>
      <c r="IH430" s="27"/>
      <c r="II430" s="27"/>
      <c r="IJ430" s="27"/>
      <c r="IK430" s="27"/>
      <c r="IL430" s="27"/>
      <c r="IM430" s="27"/>
      <c r="IN430" s="27"/>
      <c r="IO430" s="27"/>
      <c r="IP430" s="27"/>
      <c r="IQ430" s="27"/>
      <c r="IR430" s="27"/>
      <c r="IS430" s="27"/>
      <c r="IT430" s="27"/>
      <c r="IU430" s="27"/>
      <c r="IV430" s="27"/>
    </row>
    <row r="431" spans="1:256" s="363" customFormat="1" x14ac:dyDescent="0.2">
      <c r="A431" s="27"/>
      <c r="B431" s="27"/>
      <c r="C431" s="27"/>
      <c r="D431" s="362"/>
      <c r="E431" s="360"/>
      <c r="GX431" s="27"/>
      <c r="GY431" s="27"/>
      <c r="GZ431" s="27"/>
      <c r="HA431" s="27"/>
      <c r="HB431" s="27"/>
      <c r="HC431" s="27"/>
      <c r="HD431" s="27"/>
      <c r="HE431" s="27"/>
      <c r="HF431" s="27"/>
      <c r="HG431" s="27"/>
      <c r="HH431" s="27"/>
      <c r="HI431" s="27"/>
      <c r="HJ431" s="27"/>
      <c r="HK431" s="27"/>
      <c r="HL431" s="27"/>
      <c r="HM431" s="27"/>
      <c r="HN431" s="27"/>
      <c r="HO431" s="27"/>
      <c r="HP431" s="27"/>
      <c r="HQ431" s="27"/>
      <c r="HR431" s="27"/>
      <c r="HS431" s="27"/>
      <c r="HT431" s="27"/>
      <c r="HU431" s="27"/>
      <c r="HV431" s="27"/>
      <c r="HW431" s="27"/>
      <c r="HX431" s="27"/>
      <c r="HY431" s="27"/>
      <c r="HZ431" s="27"/>
      <c r="IA431" s="27"/>
      <c r="IB431" s="27"/>
      <c r="IC431" s="27"/>
      <c r="ID431" s="27"/>
      <c r="IE431" s="27"/>
      <c r="IF431" s="27"/>
      <c r="IG431" s="27"/>
      <c r="IH431" s="27"/>
      <c r="II431" s="27"/>
      <c r="IJ431" s="27"/>
      <c r="IK431" s="27"/>
      <c r="IL431" s="27"/>
      <c r="IM431" s="27"/>
      <c r="IN431" s="27"/>
      <c r="IO431" s="27"/>
      <c r="IP431" s="27"/>
      <c r="IQ431" s="27"/>
      <c r="IR431" s="27"/>
      <c r="IS431" s="27"/>
      <c r="IT431" s="27"/>
      <c r="IU431" s="27"/>
      <c r="IV431" s="27"/>
    </row>
    <row r="432" spans="1:256" s="363" customFormat="1" x14ac:dyDescent="0.2">
      <c r="A432" s="27"/>
      <c r="B432" s="27"/>
      <c r="C432" s="27"/>
      <c r="D432" s="362">
        <v>89</v>
      </c>
      <c r="E432" s="349" t="s">
        <v>180</v>
      </c>
      <c r="GX432" s="27"/>
      <c r="GY432" s="27"/>
      <c r="GZ432" s="27"/>
      <c r="HA432" s="27"/>
      <c r="HB432" s="27"/>
      <c r="HC432" s="27"/>
      <c r="HD432" s="27"/>
      <c r="HE432" s="27"/>
      <c r="HF432" s="27"/>
      <c r="HG432" s="27"/>
      <c r="HH432" s="27"/>
      <c r="HI432" s="27"/>
      <c r="HJ432" s="27"/>
      <c r="HK432" s="27"/>
      <c r="HL432" s="27"/>
      <c r="HM432" s="27"/>
      <c r="HN432" s="27"/>
      <c r="HO432" s="27"/>
      <c r="HP432" s="27"/>
      <c r="HQ432" s="27"/>
      <c r="HR432" s="27"/>
      <c r="HS432" s="27"/>
      <c r="HT432" s="27"/>
      <c r="HU432" s="27"/>
      <c r="HV432" s="27"/>
      <c r="HW432" s="27"/>
      <c r="HX432" s="27"/>
      <c r="HY432" s="27"/>
      <c r="HZ432" s="27"/>
      <c r="IA432" s="27"/>
      <c r="IB432" s="27"/>
      <c r="IC432" s="27"/>
      <c r="ID432" s="27"/>
      <c r="IE432" s="27"/>
      <c r="IF432" s="27"/>
      <c r="IG432" s="27"/>
      <c r="IH432" s="27"/>
      <c r="II432" s="27"/>
      <c r="IJ432" s="27"/>
      <c r="IK432" s="27"/>
      <c r="IL432" s="27"/>
      <c r="IM432" s="27"/>
      <c r="IN432" s="27"/>
      <c r="IO432" s="27"/>
      <c r="IP432" s="27"/>
      <c r="IQ432" s="27"/>
      <c r="IR432" s="27"/>
      <c r="IS432" s="27"/>
      <c r="IT432" s="27"/>
      <c r="IU432" s="27"/>
      <c r="IV432" s="27"/>
    </row>
    <row r="433" spans="1:256" s="361" customFormat="1" x14ac:dyDescent="0.2">
      <c r="A433" s="27"/>
      <c r="B433" s="27"/>
      <c r="C433" s="27"/>
      <c r="D433" s="362"/>
      <c r="E433" s="350" t="s">
        <v>130</v>
      </c>
      <c r="F433" s="351">
        <v>1</v>
      </c>
      <c r="G433" s="352">
        <v>2</v>
      </c>
      <c r="H433" s="352">
        <v>3</v>
      </c>
      <c r="I433" s="352">
        <v>4</v>
      </c>
      <c r="J433" s="353">
        <v>5</v>
      </c>
      <c r="K433" s="351">
        <v>6</v>
      </c>
      <c r="L433" s="352">
        <v>7</v>
      </c>
      <c r="M433" s="352">
        <v>8</v>
      </c>
      <c r="N433" s="352">
        <v>9</v>
      </c>
      <c r="O433" s="353">
        <v>10</v>
      </c>
      <c r="P433" s="351">
        <v>11</v>
      </c>
      <c r="Q433" s="352">
        <v>12</v>
      </c>
      <c r="R433" s="352">
        <v>13</v>
      </c>
      <c r="S433" s="352">
        <v>14</v>
      </c>
      <c r="T433" s="353">
        <v>15</v>
      </c>
      <c r="U433" s="351">
        <v>16</v>
      </c>
      <c r="V433" s="352">
        <v>17</v>
      </c>
      <c r="W433" s="352">
        <v>18</v>
      </c>
      <c r="X433" s="352">
        <v>19</v>
      </c>
      <c r="Y433" s="353">
        <v>20</v>
      </c>
      <c r="Z433" s="351">
        <v>21</v>
      </c>
      <c r="AA433" s="352">
        <v>22</v>
      </c>
      <c r="AB433" s="352">
        <v>23</v>
      </c>
      <c r="AC433" s="352">
        <v>24</v>
      </c>
      <c r="AD433" s="353">
        <v>25</v>
      </c>
      <c r="AE433" s="351">
        <v>26</v>
      </c>
      <c r="AF433" s="352">
        <v>27</v>
      </c>
      <c r="AG433" s="352">
        <v>28</v>
      </c>
      <c r="AH433" s="352">
        <v>29</v>
      </c>
      <c r="AI433" s="353">
        <v>30</v>
      </c>
      <c r="AJ433" s="351">
        <v>31</v>
      </c>
      <c r="AK433" s="352">
        <v>32</v>
      </c>
      <c r="AL433" s="352">
        <v>33</v>
      </c>
      <c r="AM433" s="352">
        <v>34</v>
      </c>
      <c r="AN433" s="353">
        <v>35</v>
      </c>
      <c r="AO433" s="351">
        <v>36</v>
      </c>
      <c r="AP433" s="352">
        <v>37</v>
      </c>
      <c r="AQ433" s="352">
        <v>38</v>
      </c>
      <c r="AR433" s="352">
        <v>39</v>
      </c>
      <c r="AS433" s="353">
        <v>40</v>
      </c>
      <c r="AT433" s="351">
        <v>41</v>
      </c>
      <c r="AU433" s="352">
        <v>42</v>
      </c>
      <c r="AV433" s="352">
        <v>43</v>
      </c>
      <c r="AW433" s="352">
        <v>44</v>
      </c>
      <c r="AX433" s="353">
        <v>45</v>
      </c>
      <c r="AY433" s="351">
        <v>46</v>
      </c>
      <c r="AZ433" s="352">
        <v>47</v>
      </c>
      <c r="BA433" s="352">
        <v>48</v>
      </c>
      <c r="BB433" s="352">
        <v>49</v>
      </c>
      <c r="BC433" s="353">
        <v>50</v>
      </c>
      <c r="BD433" s="351">
        <v>51</v>
      </c>
      <c r="BE433" s="352">
        <v>52</v>
      </c>
      <c r="BF433" s="352">
        <v>53</v>
      </c>
      <c r="BG433" s="352">
        <v>54</v>
      </c>
      <c r="BH433" s="353">
        <v>55</v>
      </c>
      <c r="BI433" s="351">
        <v>56</v>
      </c>
      <c r="BJ433" s="352">
        <v>57</v>
      </c>
      <c r="BK433" s="352">
        <v>58</v>
      </c>
      <c r="BL433" s="352">
        <v>59</v>
      </c>
      <c r="BM433" s="353">
        <v>60</v>
      </c>
      <c r="BN433" s="351">
        <v>61</v>
      </c>
      <c r="BO433" s="352">
        <v>62</v>
      </c>
      <c r="BP433" s="352">
        <v>63</v>
      </c>
      <c r="BQ433" s="352">
        <v>64</v>
      </c>
      <c r="BR433" s="353">
        <v>65</v>
      </c>
      <c r="BS433" s="351">
        <v>66</v>
      </c>
      <c r="BT433" s="352">
        <v>67</v>
      </c>
      <c r="BU433" s="352">
        <v>68</v>
      </c>
      <c r="BV433" s="352">
        <v>69</v>
      </c>
      <c r="BW433" s="353">
        <v>70</v>
      </c>
      <c r="BX433" s="351">
        <v>71</v>
      </c>
      <c r="BY433" s="352">
        <v>72</v>
      </c>
      <c r="BZ433" s="352">
        <v>73</v>
      </c>
      <c r="CA433" s="352">
        <v>74</v>
      </c>
      <c r="CB433" s="353">
        <v>75</v>
      </c>
      <c r="CC433" s="351">
        <v>76</v>
      </c>
      <c r="CD433" s="352">
        <v>77</v>
      </c>
      <c r="CE433" s="352">
        <v>78</v>
      </c>
      <c r="CF433" s="352">
        <v>79</v>
      </c>
      <c r="CG433" s="353">
        <v>80</v>
      </c>
      <c r="CH433" s="351">
        <v>81</v>
      </c>
      <c r="CI433" s="352">
        <v>82</v>
      </c>
      <c r="CJ433" s="352">
        <v>83</v>
      </c>
      <c r="CK433" s="352">
        <v>84</v>
      </c>
      <c r="CL433" s="353">
        <v>85</v>
      </c>
      <c r="CM433" s="351">
        <v>86</v>
      </c>
      <c r="CN433" s="352">
        <v>87</v>
      </c>
      <c r="CO433" s="352">
        <v>88</v>
      </c>
      <c r="CP433" s="352">
        <v>89</v>
      </c>
      <c r="CQ433" s="365"/>
      <c r="GX433" s="27"/>
      <c r="GY433" s="27"/>
      <c r="GZ433" s="27"/>
      <c r="HA433" s="27"/>
      <c r="HB433" s="27"/>
      <c r="HC433" s="27"/>
      <c r="HD433" s="27"/>
      <c r="HE433" s="27"/>
      <c r="HF433" s="27"/>
      <c r="HG433" s="27"/>
      <c r="HH433" s="27"/>
      <c r="HI433" s="27"/>
      <c r="HJ433" s="27"/>
      <c r="HK433" s="27"/>
      <c r="HL433" s="27"/>
      <c r="HM433" s="27"/>
      <c r="HN433" s="27"/>
      <c r="HO433" s="27"/>
      <c r="HP433" s="27"/>
      <c r="HQ433" s="27"/>
      <c r="HR433" s="27"/>
      <c r="HS433" s="27"/>
      <c r="HT433" s="27"/>
      <c r="HU433" s="27"/>
      <c r="HV433" s="27"/>
      <c r="HW433" s="27"/>
      <c r="HX433" s="27"/>
      <c r="HY433" s="27"/>
      <c r="HZ433" s="27"/>
      <c r="IA433" s="27"/>
      <c r="IB433" s="27"/>
      <c r="IC433" s="27"/>
      <c r="ID433" s="27"/>
      <c r="IE433" s="27"/>
      <c r="IF433" s="27"/>
      <c r="IG433" s="27"/>
      <c r="IH433" s="27"/>
      <c r="II433" s="27"/>
      <c r="IJ433" s="27"/>
      <c r="IK433" s="27"/>
      <c r="IL433" s="27"/>
      <c r="IM433" s="27"/>
      <c r="IN433" s="27"/>
      <c r="IO433" s="27"/>
      <c r="IP433" s="27"/>
      <c r="IQ433" s="27"/>
      <c r="IR433" s="27"/>
      <c r="IS433" s="27"/>
      <c r="IT433" s="27"/>
      <c r="IU433" s="27"/>
      <c r="IV433" s="27"/>
    </row>
    <row r="434" spans="1:256" s="361" customFormat="1" x14ac:dyDescent="0.2">
      <c r="A434" s="27"/>
      <c r="B434" s="27"/>
      <c r="C434" s="27"/>
      <c r="D434" s="362"/>
      <c r="E434" s="350" t="s">
        <v>157</v>
      </c>
      <c r="F434" s="354">
        <v>14</v>
      </c>
      <c r="G434" s="355">
        <v>10</v>
      </c>
      <c r="H434" s="355">
        <v>1</v>
      </c>
      <c r="I434" s="355">
        <v>22</v>
      </c>
      <c r="J434" s="356">
        <v>18</v>
      </c>
      <c r="K434" s="354">
        <v>19</v>
      </c>
      <c r="L434" s="355">
        <v>15</v>
      </c>
      <c r="M434" s="355">
        <v>6</v>
      </c>
      <c r="N434" s="355">
        <v>2</v>
      </c>
      <c r="O434" s="356">
        <v>23</v>
      </c>
      <c r="P434" s="354">
        <v>24</v>
      </c>
      <c r="Q434" s="355">
        <v>20</v>
      </c>
      <c r="R434" s="355">
        <v>11</v>
      </c>
      <c r="S434" s="355">
        <v>7</v>
      </c>
      <c r="T434" s="356">
        <v>3</v>
      </c>
      <c r="U434" s="354">
        <v>4</v>
      </c>
      <c r="V434" s="355">
        <v>25</v>
      </c>
      <c r="W434" s="355">
        <v>16</v>
      </c>
      <c r="X434" s="355">
        <v>12</v>
      </c>
      <c r="Y434" s="356">
        <v>8</v>
      </c>
      <c r="Z434" s="354">
        <v>9</v>
      </c>
      <c r="AA434" s="355">
        <v>5</v>
      </c>
      <c r="AB434" s="355">
        <v>21</v>
      </c>
      <c r="AC434" s="355">
        <v>17</v>
      </c>
      <c r="AD434" s="356">
        <v>13</v>
      </c>
      <c r="AE434" s="354">
        <v>40</v>
      </c>
      <c r="AF434" s="355">
        <v>26</v>
      </c>
      <c r="AG434" s="355">
        <v>52</v>
      </c>
      <c r="AH434" s="355">
        <v>48</v>
      </c>
      <c r="AI434" s="356">
        <v>44</v>
      </c>
      <c r="AJ434" s="354">
        <v>45</v>
      </c>
      <c r="AK434" s="355">
        <v>31</v>
      </c>
      <c r="AL434" s="355">
        <v>27</v>
      </c>
      <c r="AM434" s="355">
        <v>53</v>
      </c>
      <c r="AN434" s="356">
        <v>49</v>
      </c>
      <c r="AO434" s="354">
        <v>50</v>
      </c>
      <c r="AP434" s="355">
        <v>36</v>
      </c>
      <c r="AQ434" s="355">
        <v>32</v>
      </c>
      <c r="AR434" s="355">
        <v>28</v>
      </c>
      <c r="AS434" s="356">
        <v>54</v>
      </c>
      <c r="AT434" s="354">
        <v>55</v>
      </c>
      <c r="AU434" s="355">
        <v>41</v>
      </c>
      <c r="AV434" s="355">
        <v>37</v>
      </c>
      <c r="AW434" s="355">
        <v>33</v>
      </c>
      <c r="AX434" s="356">
        <v>29</v>
      </c>
      <c r="AY434" s="354">
        <v>30</v>
      </c>
      <c r="AZ434" s="355">
        <v>46</v>
      </c>
      <c r="BA434" s="355">
        <v>42</v>
      </c>
      <c r="BB434" s="355">
        <v>38</v>
      </c>
      <c r="BC434" s="356">
        <v>34</v>
      </c>
      <c r="BD434" s="354">
        <v>35</v>
      </c>
      <c r="BE434" s="355">
        <v>51</v>
      </c>
      <c r="BF434" s="355">
        <v>47</v>
      </c>
      <c r="BG434" s="355">
        <v>43</v>
      </c>
      <c r="BH434" s="356">
        <v>39</v>
      </c>
      <c r="BI434" s="354">
        <v>75</v>
      </c>
      <c r="BJ434" s="355">
        <v>56</v>
      </c>
      <c r="BK434" s="355">
        <v>87</v>
      </c>
      <c r="BL434" s="355">
        <v>83</v>
      </c>
      <c r="BM434" s="356">
        <v>79</v>
      </c>
      <c r="BN434" s="354">
        <v>80</v>
      </c>
      <c r="BO434" s="355">
        <v>61</v>
      </c>
      <c r="BP434" s="355">
        <v>57</v>
      </c>
      <c r="BQ434" s="355">
        <v>88</v>
      </c>
      <c r="BR434" s="356">
        <v>84</v>
      </c>
      <c r="BS434" s="354">
        <v>85</v>
      </c>
      <c r="BT434" s="355">
        <v>66</v>
      </c>
      <c r="BU434" s="355">
        <v>62</v>
      </c>
      <c r="BV434" s="355">
        <v>58</v>
      </c>
      <c r="BW434" s="356">
        <v>89</v>
      </c>
      <c r="BX434" s="354">
        <v>70</v>
      </c>
      <c r="BY434" s="355">
        <v>86</v>
      </c>
      <c r="BZ434" s="355">
        <v>82</v>
      </c>
      <c r="CA434" s="355">
        <v>78</v>
      </c>
      <c r="CB434" s="356">
        <v>74</v>
      </c>
      <c r="CC434" s="354">
        <v>60</v>
      </c>
      <c r="CD434" s="355">
        <v>76</v>
      </c>
      <c r="CE434" s="355">
        <v>72</v>
      </c>
      <c r="CF434" s="355">
        <v>68</v>
      </c>
      <c r="CG434" s="356">
        <v>64</v>
      </c>
      <c r="CH434" s="354">
        <v>65</v>
      </c>
      <c r="CI434" s="355">
        <v>81</v>
      </c>
      <c r="CJ434" s="355">
        <v>77</v>
      </c>
      <c r="CK434" s="355">
        <v>73</v>
      </c>
      <c r="CL434" s="356">
        <v>69</v>
      </c>
      <c r="CM434" s="354">
        <v>67</v>
      </c>
      <c r="CN434" s="355">
        <v>71</v>
      </c>
      <c r="CO434" s="355">
        <v>59</v>
      </c>
      <c r="CP434" s="355">
        <v>63</v>
      </c>
      <c r="CQ434" s="365"/>
      <c r="GX434" s="27"/>
      <c r="GY434" s="27"/>
      <c r="GZ434" s="27"/>
      <c r="HA434" s="27"/>
      <c r="HB434" s="27"/>
      <c r="HC434" s="27"/>
      <c r="HD434" s="27"/>
      <c r="HE434" s="27"/>
      <c r="HF434" s="27"/>
      <c r="HG434" s="27"/>
      <c r="HH434" s="27"/>
      <c r="HI434" s="27"/>
      <c r="HJ434" s="27"/>
      <c r="HK434" s="27"/>
      <c r="HL434" s="27"/>
      <c r="HM434" s="27"/>
      <c r="HN434" s="27"/>
      <c r="HO434" s="27"/>
      <c r="HP434" s="27"/>
      <c r="HQ434" s="27"/>
      <c r="HR434" s="27"/>
      <c r="HS434" s="27"/>
      <c r="HT434" s="27"/>
      <c r="HU434" s="27"/>
      <c r="HV434" s="27"/>
      <c r="HW434" s="27"/>
      <c r="HX434" s="27"/>
      <c r="HY434" s="27"/>
      <c r="HZ434" s="27"/>
      <c r="IA434" s="27"/>
      <c r="IB434" s="27"/>
      <c r="IC434" s="27"/>
      <c r="ID434" s="27"/>
      <c r="IE434" s="27"/>
      <c r="IF434" s="27"/>
      <c r="IG434" s="27"/>
      <c r="IH434" s="27"/>
      <c r="II434" s="27"/>
      <c r="IJ434" s="27"/>
      <c r="IK434" s="27"/>
      <c r="IL434" s="27"/>
      <c r="IM434" s="27"/>
      <c r="IN434" s="27"/>
      <c r="IO434" s="27"/>
      <c r="IP434" s="27"/>
      <c r="IQ434" s="27"/>
      <c r="IR434" s="27"/>
      <c r="IS434" s="27"/>
      <c r="IT434" s="27"/>
      <c r="IU434" s="27"/>
      <c r="IV434" s="27"/>
    </row>
    <row r="435" spans="1:256" s="361" customFormat="1" x14ac:dyDescent="0.2">
      <c r="A435" s="27"/>
      <c r="B435" s="27"/>
      <c r="C435" s="27"/>
      <c r="D435" s="362"/>
      <c r="E435" s="350" t="s">
        <v>159</v>
      </c>
      <c r="F435" s="357">
        <v>12</v>
      </c>
      <c r="G435" s="358">
        <v>23</v>
      </c>
      <c r="H435" s="358">
        <v>9</v>
      </c>
      <c r="I435" s="358">
        <v>20</v>
      </c>
      <c r="J435" s="359">
        <v>1</v>
      </c>
      <c r="K435" s="357">
        <v>13</v>
      </c>
      <c r="L435" s="358">
        <v>24</v>
      </c>
      <c r="M435" s="358">
        <v>10</v>
      </c>
      <c r="N435" s="358">
        <v>16</v>
      </c>
      <c r="O435" s="359">
        <v>2</v>
      </c>
      <c r="P435" s="357">
        <v>17</v>
      </c>
      <c r="Q435" s="358">
        <v>3</v>
      </c>
      <c r="R435" s="358">
        <v>14</v>
      </c>
      <c r="S435" s="358">
        <v>25</v>
      </c>
      <c r="T435" s="359">
        <v>6</v>
      </c>
      <c r="U435" s="357">
        <v>7</v>
      </c>
      <c r="V435" s="358">
        <v>18</v>
      </c>
      <c r="W435" s="358">
        <v>4</v>
      </c>
      <c r="X435" s="358">
        <v>15</v>
      </c>
      <c r="Y435" s="359">
        <v>21</v>
      </c>
      <c r="Z435" s="357">
        <v>22</v>
      </c>
      <c r="AA435" s="358">
        <v>8</v>
      </c>
      <c r="AB435" s="358">
        <v>19</v>
      </c>
      <c r="AC435" s="358">
        <v>5</v>
      </c>
      <c r="AD435" s="359">
        <v>11</v>
      </c>
      <c r="AE435" s="357">
        <v>54</v>
      </c>
      <c r="AF435" s="358">
        <v>35</v>
      </c>
      <c r="AG435" s="358">
        <v>26</v>
      </c>
      <c r="AH435" s="358">
        <v>42</v>
      </c>
      <c r="AI435" s="359">
        <v>37</v>
      </c>
      <c r="AJ435" s="357">
        <v>27</v>
      </c>
      <c r="AK435" s="358">
        <v>55</v>
      </c>
      <c r="AL435" s="358">
        <v>46</v>
      </c>
      <c r="AM435" s="358">
        <v>36</v>
      </c>
      <c r="AN435" s="359">
        <v>43</v>
      </c>
      <c r="AO435" s="357">
        <v>44</v>
      </c>
      <c r="AP435" s="358">
        <v>38</v>
      </c>
      <c r="AQ435" s="358">
        <v>31</v>
      </c>
      <c r="AR435" s="358">
        <v>47</v>
      </c>
      <c r="AS435" s="359">
        <v>28</v>
      </c>
      <c r="AT435" s="357">
        <v>29</v>
      </c>
      <c r="AU435" s="358">
        <v>45</v>
      </c>
      <c r="AV435" s="358">
        <v>51</v>
      </c>
      <c r="AW435" s="358">
        <v>32</v>
      </c>
      <c r="AX435" s="359">
        <v>48</v>
      </c>
      <c r="AY435" s="357">
        <v>49</v>
      </c>
      <c r="AZ435" s="358">
        <v>30</v>
      </c>
      <c r="BA435" s="358">
        <v>39</v>
      </c>
      <c r="BB435" s="358">
        <v>52</v>
      </c>
      <c r="BC435" s="359">
        <v>33</v>
      </c>
      <c r="BD435" s="357">
        <v>34</v>
      </c>
      <c r="BE435" s="358">
        <v>50</v>
      </c>
      <c r="BF435" s="358">
        <v>41</v>
      </c>
      <c r="BG435" s="358">
        <v>40</v>
      </c>
      <c r="BH435" s="359">
        <v>53</v>
      </c>
      <c r="BI435" s="357">
        <v>59</v>
      </c>
      <c r="BJ435" s="358">
        <v>75</v>
      </c>
      <c r="BK435" s="358">
        <v>86</v>
      </c>
      <c r="BL435" s="358">
        <v>77</v>
      </c>
      <c r="BM435" s="359">
        <v>68</v>
      </c>
      <c r="BN435" s="357">
        <v>64</v>
      </c>
      <c r="BO435" s="358">
        <v>80</v>
      </c>
      <c r="BP435" s="358">
        <v>56</v>
      </c>
      <c r="BQ435" s="358">
        <v>82</v>
      </c>
      <c r="BR435" s="359">
        <v>73</v>
      </c>
      <c r="BS435" s="357">
        <v>69</v>
      </c>
      <c r="BT435" s="358">
        <v>85</v>
      </c>
      <c r="BU435" s="358">
        <v>61</v>
      </c>
      <c r="BV435" s="358">
        <v>87</v>
      </c>
      <c r="BW435" s="359">
        <v>78</v>
      </c>
      <c r="BX435" s="357">
        <v>89</v>
      </c>
      <c r="BY435" s="358">
        <v>70</v>
      </c>
      <c r="BZ435" s="358">
        <v>81</v>
      </c>
      <c r="CA435" s="358">
        <v>72</v>
      </c>
      <c r="CB435" s="359">
        <v>63</v>
      </c>
      <c r="CC435" s="357">
        <v>79</v>
      </c>
      <c r="CD435" s="358">
        <v>60</v>
      </c>
      <c r="CE435" s="358">
        <v>71</v>
      </c>
      <c r="CF435" s="358">
        <v>62</v>
      </c>
      <c r="CG435" s="359">
        <v>88</v>
      </c>
      <c r="CH435" s="357">
        <v>84</v>
      </c>
      <c r="CI435" s="358">
        <v>65</v>
      </c>
      <c r="CJ435" s="358">
        <v>76</v>
      </c>
      <c r="CK435" s="358">
        <v>67</v>
      </c>
      <c r="CL435" s="359">
        <v>58</v>
      </c>
      <c r="CM435" s="357">
        <v>74</v>
      </c>
      <c r="CN435" s="358">
        <v>83</v>
      </c>
      <c r="CO435" s="358">
        <v>66</v>
      </c>
      <c r="CP435" s="358">
        <v>57</v>
      </c>
      <c r="CQ435" s="365"/>
      <c r="GX435" s="27"/>
      <c r="GY435" s="27"/>
      <c r="GZ435" s="27"/>
      <c r="HA435" s="27"/>
      <c r="HB435" s="27"/>
      <c r="HC435" s="27"/>
      <c r="HD435" s="27"/>
      <c r="HE435" s="27"/>
      <c r="HF435" s="27"/>
      <c r="HG435" s="27"/>
      <c r="HH435" s="27"/>
      <c r="HI435" s="27"/>
      <c r="HJ435" s="27"/>
      <c r="HK435" s="27"/>
      <c r="HL435" s="27"/>
      <c r="HM435" s="27"/>
      <c r="HN435" s="27"/>
      <c r="HO435" s="27"/>
      <c r="HP435" s="27"/>
      <c r="HQ435" s="27"/>
      <c r="HR435" s="27"/>
      <c r="HS435" s="27"/>
      <c r="HT435" s="27"/>
      <c r="HU435" s="27"/>
      <c r="HV435" s="27"/>
      <c r="HW435" s="27"/>
      <c r="HX435" s="27"/>
      <c r="HY435" s="27"/>
      <c r="HZ435" s="27"/>
      <c r="IA435" s="27"/>
      <c r="IB435" s="27"/>
      <c r="IC435" s="27"/>
      <c r="ID435" s="27"/>
      <c r="IE435" s="27"/>
      <c r="IF435" s="27"/>
      <c r="IG435" s="27"/>
      <c r="IH435" s="27"/>
      <c r="II435" s="27"/>
      <c r="IJ435" s="27"/>
      <c r="IK435" s="27"/>
      <c r="IL435" s="27"/>
      <c r="IM435" s="27"/>
      <c r="IN435" s="27"/>
      <c r="IO435" s="27"/>
      <c r="IP435" s="27"/>
      <c r="IQ435" s="27"/>
      <c r="IR435" s="27"/>
      <c r="IS435" s="27"/>
      <c r="IT435" s="27"/>
      <c r="IU435" s="27"/>
      <c r="IV435" s="27"/>
    </row>
    <row r="436" spans="1:256" s="363" customFormat="1" x14ac:dyDescent="0.2">
      <c r="A436" s="27"/>
      <c r="B436" s="27"/>
      <c r="C436" s="27"/>
      <c r="D436" s="362"/>
      <c r="E436" s="360"/>
      <c r="GX436" s="27"/>
      <c r="GY436" s="27"/>
      <c r="GZ436" s="27"/>
      <c r="HA436" s="27"/>
      <c r="HB436" s="27"/>
      <c r="HC436" s="27"/>
      <c r="HD436" s="27"/>
      <c r="HE436" s="27"/>
      <c r="HF436" s="27"/>
      <c r="HG436" s="27"/>
      <c r="HH436" s="27"/>
      <c r="HI436" s="27"/>
      <c r="HJ436" s="27"/>
      <c r="HK436" s="27"/>
      <c r="HL436" s="27"/>
      <c r="HM436" s="27"/>
      <c r="HN436" s="27"/>
      <c r="HO436" s="27"/>
      <c r="HP436" s="27"/>
      <c r="HQ436" s="27"/>
      <c r="HR436" s="27"/>
      <c r="HS436" s="27"/>
      <c r="HT436" s="27"/>
      <c r="HU436" s="27"/>
      <c r="HV436" s="27"/>
      <c r="HW436" s="27"/>
      <c r="HX436" s="27"/>
      <c r="HY436" s="27"/>
      <c r="HZ436" s="27"/>
      <c r="IA436" s="27"/>
      <c r="IB436" s="27"/>
      <c r="IC436" s="27"/>
      <c r="ID436" s="27"/>
      <c r="IE436" s="27"/>
      <c r="IF436" s="27"/>
      <c r="IG436" s="27"/>
      <c r="IH436" s="27"/>
      <c r="II436" s="27"/>
      <c r="IJ436" s="27"/>
      <c r="IK436" s="27"/>
      <c r="IL436" s="27"/>
      <c r="IM436" s="27"/>
      <c r="IN436" s="27"/>
      <c r="IO436" s="27"/>
      <c r="IP436" s="27"/>
      <c r="IQ436" s="27"/>
      <c r="IR436" s="27"/>
      <c r="IS436" s="27"/>
      <c r="IT436" s="27"/>
      <c r="IU436" s="27"/>
      <c r="IV436" s="27"/>
    </row>
    <row r="437" spans="1:256" s="363" customFormat="1" x14ac:dyDescent="0.2">
      <c r="A437" s="27"/>
      <c r="B437" s="27"/>
      <c r="C437" s="27"/>
      <c r="D437" s="362">
        <v>90</v>
      </c>
      <c r="E437" s="349" t="s">
        <v>180</v>
      </c>
      <c r="GX437" s="27"/>
      <c r="GY437" s="27"/>
      <c r="GZ437" s="27"/>
      <c r="HA437" s="27"/>
      <c r="HB437" s="27"/>
      <c r="HC437" s="27"/>
      <c r="HD437" s="27"/>
      <c r="HE437" s="27"/>
      <c r="HF437" s="27"/>
      <c r="HG437" s="27"/>
      <c r="HH437" s="27"/>
      <c r="HI437" s="27"/>
      <c r="HJ437" s="27"/>
      <c r="HK437" s="27"/>
      <c r="HL437" s="27"/>
      <c r="HM437" s="27"/>
      <c r="HN437" s="27"/>
      <c r="HO437" s="27"/>
      <c r="HP437" s="27"/>
      <c r="HQ437" s="27"/>
      <c r="HR437" s="27"/>
      <c r="HS437" s="27"/>
      <c r="HT437" s="27"/>
      <c r="HU437" s="27"/>
      <c r="HV437" s="27"/>
      <c r="HW437" s="27"/>
      <c r="HX437" s="27"/>
      <c r="HY437" s="27"/>
      <c r="HZ437" s="27"/>
      <c r="IA437" s="27"/>
      <c r="IB437" s="27"/>
      <c r="IC437" s="27"/>
      <c r="ID437" s="27"/>
      <c r="IE437" s="27"/>
      <c r="IF437" s="27"/>
      <c r="IG437" s="27"/>
      <c r="IH437" s="27"/>
      <c r="II437" s="27"/>
      <c r="IJ437" s="27"/>
      <c r="IK437" s="27"/>
      <c r="IL437" s="27"/>
      <c r="IM437" s="27"/>
      <c r="IN437" s="27"/>
      <c r="IO437" s="27"/>
      <c r="IP437" s="27"/>
      <c r="IQ437" s="27"/>
      <c r="IR437" s="27"/>
      <c r="IS437" s="27"/>
      <c r="IT437" s="27"/>
      <c r="IU437" s="27"/>
      <c r="IV437" s="27"/>
    </row>
    <row r="438" spans="1:256" s="361" customFormat="1" x14ac:dyDescent="0.2">
      <c r="A438" s="27"/>
      <c r="B438" s="27"/>
      <c r="C438" s="27"/>
      <c r="D438" s="362"/>
      <c r="E438" s="350" t="s">
        <v>130</v>
      </c>
      <c r="F438" s="351">
        <v>1</v>
      </c>
      <c r="G438" s="352">
        <v>2</v>
      </c>
      <c r="H438" s="352">
        <v>3</v>
      </c>
      <c r="I438" s="352">
        <v>4</v>
      </c>
      <c r="J438" s="353">
        <v>5</v>
      </c>
      <c r="K438" s="351">
        <v>6</v>
      </c>
      <c r="L438" s="352">
        <v>7</v>
      </c>
      <c r="M438" s="352">
        <v>8</v>
      </c>
      <c r="N438" s="352">
        <v>9</v>
      </c>
      <c r="O438" s="353">
        <v>10</v>
      </c>
      <c r="P438" s="351">
        <v>11</v>
      </c>
      <c r="Q438" s="352">
        <v>12</v>
      </c>
      <c r="R438" s="352">
        <v>13</v>
      </c>
      <c r="S438" s="352">
        <v>14</v>
      </c>
      <c r="T438" s="353">
        <v>15</v>
      </c>
      <c r="U438" s="351">
        <v>16</v>
      </c>
      <c r="V438" s="352">
        <v>17</v>
      </c>
      <c r="W438" s="352">
        <v>18</v>
      </c>
      <c r="X438" s="352">
        <v>19</v>
      </c>
      <c r="Y438" s="353">
        <v>20</v>
      </c>
      <c r="Z438" s="351">
        <v>21</v>
      </c>
      <c r="AA438" s="352">
        <v>22</v>
      </c>
      <c r="AB438" s="352">
        <v>23</v>
      </c>
      <c r="AC438" s="352">
        <v>24</v>
      </c>
      <c r="AD438" s="353">
        <v>25</v>
      </c>
      <c r="AE438" s="351">
        <v>26</v>
      </c>
      <c r="AF438" s="352">
        <v>27</v>
      </c>
      <c r="AG438" s="352">
        <v>28</v>
      </c>
      <c r="AH438" s="352">
        <v>29</v>
      </c>
      <c r="AI438" s="353">
        <v>30</v>
      </c>
      <c r="AJ438" s="351">
        <v>31</v>
      </c>
      <c r="AK438" s="352">
        <v>32</v>
      </c>
      <c r="AL438" s="352">
        <v>33</v>
      </c>
      <c r="AM438" s="352">
        <v>34</v>
      </c>
      <c r="AN438" s="353">
        <v>35</v>
      </c>
      <c r="AO438" s="351">
        <v>36</v>
      </c>
      <c r="AP438" s="352">
        <v>37</v>
      </c>
      <c r="AQ438" s="352">
        <v>38</v>
      </c>
      <c r="AR438" s="352">
        <v>39</v>
      </c>
      <c r="AS438" s="353">
        <v>40</v>
      </c>
      <c r="AT438" s="351">
        <v>41</v>
      </c>
      <c r="AU438" s="352">
        <v>42</v>
      </c>
      <c r="AV438" s="352">
        <v>43</v>
      </c>
      <c r="AW438" s="352">
        <v>44</v>
      </c>
      <c r="AX438" s="353">
        <v>45</v>
      </c>
      <c r="AY438" s="351">
        <v>46</v>
      </c>
      <c r="AZ438" s="352">
        <v>47</v>
      </c>
      <c r="BA438" s="352">
        <v>48</v>
      </c>
      <c r="BB438" s="352">
        <v>49</v>
      </c>
      <c r="BC438" s="353">
        <v>50</v>
      </c>
      <c r="BD438" s="351">
        <v>51</v>
      </c>
      <c r="BE438" s="352">
        <v>52</v>
      </c>
      <c r="BF438" s="352">
        <v>53</v>
      </c>
      <c r="BG438" s="352">
        <v>54</v>
      </c>
      <c r="BH438" s="353">
        <v>55</v>
      </c>
      <c r="BI438" s="351">
        <v>56</v>
      </c>
      <c r="BJ438" s="352">
        <v>57</v>
      </c>
      <c r="BK438" s="352">
        <v>58</v>
      </c>
      <c r="BL438" s="352">
        <v>59</v>
      </c>
      <c r="BM438" s="353">
        <v>60</v>
      </c>
      <c r="BN438" s="351">
        <v>61</v>
      </c>
      <c r="BO438" s="352">
        <v>62</v>
      </c>
      <c r="BP438" s="352">
        <v>63</v>
      </c>
      <c r="BQ438" s="352">
        <v>64</v>
      </c>
      <c r="BR438" s="353">
        <v>65</v>
      </c>
      <c r="BS438" s="351">
        <v>66</v>
      </c>
      <c r="BT438" s="352">
        <v>67</v>
      </c>
      <c r="BU438" s="352">
        <v>68</v>
      </c>
      <c r="BV438" s="352">
        <v>69</v>
      </c>
      <c r="BW438" s="353">
        <v>70</v>
      </c>
      <c r="BX438" s="351">
        <v>71</v>
      </c>
      <c r="BY438" s="352">
        <v>72</v>
      </c>
      <c r="BZ438" s="352">
        <v>73</v>
      </c>
      <c r="CA438" s="352">
        <v>74</v>
      </c>
      <c r="CB438" s="353">
        <v>75</v>
      </c>
      <c r="CC438" s="351">
        <v>76</v>
      </c>
      <c r="CD438" s="352">
        <v>77</v>
      </c>
      <c r="CE438" s="352">
        <v>78</v>
      </c>
      <c r="CF438" s="352">
        <v>79</v>
      </c>
      <c r="CG438" s="353">
        <v>80</v>
      </c>
      <c r="CH438" s="351">
        <v>81</v>
      </c>
      <c r="CI438" s="352">
        <v>82</v>
      </c>
      <c r="CJ438" s="352">
        <v>83</v>
      </c>
      <c r="CK438" s="352">
        <v>84</v>
      </c>
      <c r="CL438" s="353">
        <v>85</v>
      </c>
      <c r="CM438" s="351">
        <v>86</v>
      </c>
      <c r="CN438" s="352">
        <v>87</v>
      </c>
      <c r="CO438" s="352">
        <v>88</v>
      </c>
      <c r="CP438" s="352">
        <v>89</v>
      </c>
      <c r="CQ438" s="353">
        <v>90</v>
      </c>
      <c r="CR438" s="365"/>
      <c r="GX438" s="27"/>
      <c r="GY438" s="27"/>
      <c r="GZ438" s="27"/>
      <c r="HA438" s="27"/>
      <c r="HB438" s="27"/>
      <c r="HC438" s="27"/>
      <c r="HD438" s="27"/>
      <c r="HE438" s="27"/>
      <c r="HF438" s="27"/>
      <c r="HG438" s="27"/>
      <c r="HH438" s="27"/>
      <c r="HI438" s="27"/>
      <c r="HJ438" s="27"/>
      <c r="HK438" s="27"/>
      <c r="HL438" s="27"/>
      <c r="HM438" s="27"/>
      <c r="HN438" s="27"/>
      <c r="HO438" s="27"/>
      <c r="HP438" s="27"/>
      <c r="HQ438" s="27"/>
      <c r="HR438" s="27"/>
      <c r="HS438" s="27"/>
      <c r="HT438" s="27"/>
      <c r="HU438" s="27"/>
      <c r="HV438" s="27"/>
      <c r="HW438" s="27"/>
      <c r="HX438" s="27"/>
      <c r="HY438" s="27"/>
      <c r="HZ438" s="27"/>
      <c r="IA438" s="27"/>
      <c r="IB438" s="27"/>
      <c r="IC438" s="27"/>
      <c r="ID438" s="27"/>
      <c r="IE438" s="27"/>
      <c r="IF438" s="27"/>
      <c r="IG438" s="27"/>
      <c r="IH438" s="27"/>
      <c r="II438" s="27"/>
      <c r="IJ438" s="27"/>
      <c r="IK438" s="27"/>
      <c r="IL438" s="27"/>
      <c r="IM438" s="27"/>
      <c r="IN438" s="27"/>
      <c r="IO438" s="27"/>
      <c r="IP438" s="27"/>
      <c r="IQ438" s="27"/>
      <c r="IR438" s="27"/>
      <c r="IS438" s="27"/>
      <c r="IT438" s="27"/>
      <c r="IU438" s="27"/>
      <c r="IV438" s="27"/>
    </row>
    <row r="439" spans="1:256" s="361" customFormat="1" x14ac:dyDescent="0.2">
      <c r="A439" s="27"/>
      <c r="B439" s="27"/>
      <c r="C439" s="27"/>
      <c r="D439" s="362"/>
      <c r="E439" s="350" t="s">
        <v>157</v>
      </c>
      <c r="F439" s="354">
        <v>14</v>
      </c>
      <c r="G439" s="355">
        <v>10</v>
      </c>
      <c r="H439" s="355">
        <v>1</v>
      </c>
      <c r="I439" s="355">
        <v>22</v>
      </c>
      <c r="J439" s="356">
        <v>18</v>
      </c>
      <c r="K439" s="354">
        <v>19</v>
      </c>
      <c r="L439" s="355">
        <v>15</v>
      </c>
      <c r="M439" s="355">
        <v>6</v>
      </c>
      <c r="N439" s="355">
        <v>2</v>
      </c>
      <c r="O439" s="356">
        <v>23</v>
      </c>
      <c r="P439" s="354">
        <v>24</v>
      </c>
      <c r="Q439" s="355">
        <v>20</v>
      </c>
      <c r="R439" s="355">
        <v>11</v>
      </c>
      <c r="S439" s="355">
        <v>7</v>
      </c>
      <c r="T439" s="356">
        <v>3</v>
      </c>
      <c r="U439" s="354">
        <v>4</v>
      </c>
      <c r="V439" s="355">
        <v>25</v>
      </c>
      <c r="W439" s="355">
        <v>16</v>
      </c>
      <c r="X439" s="355">
        <v>12</v>
      </c>
      <c r="Y439" s="356">
        <v>8</v>
      </c>
      <c r="Z439" s="354">
        <v>9</v>
      </c>
      <c r="AA439" s="355">
        <v>5</v>
      </c>
      <c r="AB439" s="355">
        <v>21</v>
      </c>
      <c r="AC439" s="355">
        <v>17</v>
      </c>
      <c r="AD439" s="356">
        <v>13</v>
      </c>
      <c r="AE439" s="354">
        <v>40</v>
      </c>
      <c r="AF439" s="355">
        <v>26</v>
      </c>
      <c r="AG439" s="355">
        <v>52</v>
      </c>
      <c r="AH439" s="355">
        <v>48</v>
      </c>
      <c r="AI439" s="356">
        <v>44</v>
      </c>
      <c r="AJ439" s="354">
        <v>45</v>
      </c>
      <c r="AK439" s="355">
        <v>31</v>
      </c>
      <c r="AL439" s="355">
        <v>27</v>
      </c>
      <c r="AM439" s="355">
        <v>53</v>
      </c>
      <c r="AN439" s="356">
        <v>49</v>
      </c>
      <c r="AO439" s="354">
        <v>50</v>
      </c>
      <c r="AP439" s="355">
        <v>36</v>
      </c>
      <c r="AQ439" s="355">
        <v>32</v>
      </c>
      <c r="AR439" s="355">
        <v>28</v>
      </c>
      <c r="AS439" s="356">
        <v>54</v>
      </c>
      <c r="AT439" s="354">
        <v>55</v>
      </c>
      <c r="AU439" s="355">
        <v>41</v>
      </c>
      <c r="AV439" s="355">
        <v>37</v>
      </c>
      <c r="AW439" s="355">
        <v>33</v>
      </c>
      <c r="AX439" s="356">
        <v>29</v>
      </c>
      <c r="AY439" s="354">
        <v>30</v>
      </c>
      <c r="AZ439" s="355">
        <v>46</v>
      </c>
      <c r="BA439" s="355">
        <v>42</v>
      </c>
      <c r="BB439" s="355">
        <v>38</v>
      </c>
      <c r="BC439" s="356">
        <v>34</v>
      </c>
      <c r="BD439" s="354">
        <v>35</v>
      </c>
      <c r="BE439" s="355">
        <v>51</v>
      </c>
      <c r="BF439" s="355">
        <v>47</v>
      </c>
      <c r="BG439" s="355">
        <v>43</v>
      </c>
      <c r="BH439" s="356">
        <v>39</v>
      </c>
      <c r="BI439" s="354">
        <v>75</v>
      </c>
      <c r="BJ439" s="355">
        <v>56</v>
      </c>
      <c r="BK439" s="355">
        <v>87</v>
      </c>
      <c r="BL439" s="355">
        <v>83</v>
      </c>
      <c r="BM439" s="356">
        <v>79</v>
      </c>
      <c r="BN439" s="354">
        <v>80</v>
      </c>
      <c r="BO439" s="355">
        <v>61</v>
      </c>
      <c r="BP439" s="355">
        <v>57</v>
      </c>
      <c r="BQ439" s="355">
        <v>88</v>
      </c>
      <c r="BR439" s="356">
        <v>84</v>
      </c>
      <c r="BS439" s="354">
        <v>85</v>
      </c>
      <c r="BT439" s="355">
        <v>66</v>
      </c>
      <c r="BU439" s="355">
        <v>62</v>
      </c>
      <c r="BV439" s="355">
        <v>58</v>
      </c>
      <c r="BW439" s="356">
        <v>89</v>
      </c>
      <c r="BX439" s="354">
        <v>90</v>
      </c>
      <c r="BY439" s="355">
        <v>71</v>
      </c>
      <c r="BZ439" s="355">
        <v>67</v>
      </c>
      <c r="CA439" s="355">
        <v>63</v>
      </c>
      <c r="CB439" s="356">
        <v>59</v>
      </c>
      <c r="CC439" s="354">
        <v>60</v>
      </c>
      <c r="CD439" s="355">
        <v>76</v>
      </c>
      <c r="CE439" s="355">
        <v>72</v>
      </c>
      <c r="CF439" s="355">
        <v>68</v>
      </c>
      <c r="CG439" s="356">
        <v>64</v>
      </c>
      <c r="CH439" s="354">
        <v>65</v>
      </c>
      <c r="CI439" s="355">
        <v>81</v>
      </c>
      <c r="CJ439" s="355">
        <v>77</v>
      </c>
      <c r="CK439" s="355">
        <v>73</v>
      </c>
      <c r="CL439" s="356">
        <v>69</v>
      </c>
      <c r="CM439" s="354">
        <v>70</v>
      </c>
      <c r="CN439" s="355">
        <v>86</v>
      </c>
      <c r="CO439" s="355">
        <v>82</v>
      </c>
      <c r="CP439" s="355">
        <v>78</v>
      </c>
      <c r="CQ439" s="356">
        <v>74</v>
      </c>
      <c r="CR439" s="365"/>
      <c r="GX439" s="27"/>
      <c r="GY439" s="27"/>
      <c r="GZ439" s="27"/>
      <c r="HA439" s="27"/>
      <c r="HB439" s="27"/>
      <c r="HC439" s="27"/>
      <c r="HD439" s="27"/>
      <c r="HE439" s="27"/>
      <c r="HF439" s="27"/>
      <c r="HG439" s="27"/>
      <c r="HH439" s="27"/>
      <c r="HI439" s="27"/>
      <c r="HJ439" s="27"/>
      <c r="HK439" s="27"/>
      <c r="HL439" s="27"/>
      <c r="HM439" s="27"/>
      <c r="HN439" s="27"/>
      <c r="HO439" s="27"/>
      <c r="HP439" s="27"/>
      <c r="HQ439" s="27"/>
      <c r="HR439" s="27"/>
      <c r="HS439" s="27"/>
      <c r="HT439" s="27"/>
      <c r="HU439" s="27"/>
      <c r="HV439" s="27"/>
      <c r="HW439" s="27"/>
      <c r="HX439" s="27"/>
      <c r="HY439" s="27"/>
      <c r="HZ439" s="27"/>
      <c r="IA439" s="27"/>
      <c r="IB439" s="27"/>
      <c r="IC439" s="27"/>
      <c r="ID439" s="27"/>
      <c r="IE439" s="27"/>
      <c r="IF439" s="27"/>
      <c r="IG439" s="27"/>
      <c r="IH439" s="27"/>
      <c r="II439" s="27"/>
      <c r="IJ439" s="27"/>
      <c r="IK439" s="27"/>
      <c r="IL439" s="27"/>
      <c r="IM439" s="27"/>
      <c r="IN439" s="27"/>
      <c r="IO439" s="27"/>
      <c r="IP439" s="27"/>
      <c r="IQ439" s="27"/>
      <c r="IR439" s="27"/>
      <c r="IS439" s="27"/>
      <c r="IT439" s="27"/>
      <c r="IU439" s="27"/>
      <c r="IV439" s="27"/>
    </row>
    <row r="440" spans="1:256" s="361" customFormat="1" x14ac:dyDescent="0.2">
      <c r="A440" s="27"/>
      <c r="B440" s="27"/>
      <c r="C440" s="27"/>
      <c r="D440" s="362"/>
      <c r="E440" s="350" t="s">
        <v>159</v>
      </c>
      <c r="F440" s="357">
        <v>12</v>
      </c>
      <c r="G440" s="358">
        <v>23</v>
      </c>
      <c r="H440" s="358">
        <v>9</v>
      </c>
      <c r="I440" s="358">
        <v>20</v>
      </c>
      <c r="J440" s="359">
        <v>1</v>
      </c>
      <c r="K440" s="357">
        <v>13</v>
      </c>
      <c r="L440" s="358">
        <v>24</v>
      </c>
      <c r="M440" s="358">
        <v>10</v>
      </c>
      <c r="N440" s="358">
        <v>16</v>
      </c>
      <c r="O440" s="359">
        <v>2</v>
      </c>
      <c r="P440" s="357">
        <v>17</v>
      </c>
      <c r="Q440" s="358">
        <v>3</v>
      </c>
      <c r="R440" s="358">
        <v>14</v>
      </c>
      <c r="S440" s="358">
        <v>25</v>
      </c>
      <c r="T440" s="359">
        <v>6</v>
      </c>
      <c r="U440" s="357">
        <v>7</v>
      </c>
      <c r="V440" s="358">
        <v>18</v>
      </c>
      <c r="W440" s="358">
        <v>4</v>
      </c>
      <c r="X440" s="358">
        <v>15</v>
      </c>
      <c r="Y440" s="359">
        <v>21</v>
      </c>
      <c r="Z440" s="357">
        <v>22</v>
      </c>
      <c r="AA440" s="358">
        <v>8</v>
      </c>
      <c r="AB440" s="358">
        <v>19</v>
      </c>
      <c r="AC440" s="358">
        <v>5</v>
      </c>
      <c r="AD440" s="359">
        <v>11</v>
      </c>
      <c r="AE440" s="357">
        <v>54</v>
      </c>
      <c r="AF440" s="358">
        <v>35</v>
      </c>
      <c r="AG440" s="358">
        <v>26</v>
      </c>
      <c r="AH440" s="358">
        <v>42</v>
      </c>
      <c r="AI440" s="359">
        <v>37</v>
      </c>
      <c r="AJ440" s="357">
        <v>27</v>
      </c>
      <c r="AK440" s="358">
        <v>55</v>
      </c>
      <c r="AL440" s="358">
        <v>46</v>
      </c>
      <c r="AM440" s="358">
        <v>36</v>
      </c>
      <c r="AN440" s="359">
        <v>43</v>
      </c>
      <c r="AO440" s="357">
        <v>44</v>
      </c>
      <c r="AP440" s="358">
        <v>38</v>
      </c>
      <c r="AQ440" s="358">
        <v>31</v>
      </c>
      <c r="AR440" s="358">
        <v>47</v>
      </c>
      <c r="AS440" s="359">
        <v>28</v>
      </c>
      <c r="AT440" s="357">
        <v>29</v>
      </c>
      <c r="AU440" s="358">
        <v>45</v>
      </c>
      <c r="AV440" s="358">
        <v>51</v>
      </c>
      <c r="AW440" s="358">
        <v>32</v>
      </c>
      <c r="AX440" s="359">
        <v>48</v>
      </c>
      <c r="AY440" s="357">
        <v>49</v>
      </c>
      <c r="AZ440" s="358">
        <v>30</v>
      </c>
      <c r="BA440" s="358">
        <v>39</v>
      </c>
      <c r="BB440" s="358">
        <v>52</v>
      </c>
      <c r="BC440" s="359">
        <v>33</v>
      </c>
      <c r="BD440" s="357">
        <v>34</v>
      </c>
      <c r="BE440" s="358">
        <v>50</v>
      </c>
      <c r="BF440" s="358">
        <v>41</v>
      </c>
      <c r="BG440" s="358">
        <v>40</v>
      </c>
      <c r="BH440" s="359">
        <v>53</v>
      </c>
      <c r="BI440" s="357">
        <v>59</v>
      </c>
      <c r="BJ440" s="358">
        <v>75</v>
      </c>
      <c r="BK440" s="358">
        <v>86</v>
      </c>
      <c r="BL440" s="358">
        <v>77</v>
      </c>
      <c r="BM440" s="359">
        <v>68</v>
      </c>
      <c r="BN440" s="357">
        <v>64</v>
      </c>
      <c r="BO440" s="358">
        <v>80</v>
      </c>
      <c r="BP440" s="358">
        <v>56</v>
      </c>
      <c r="BQ440" s="358">
        <v>82</v>
      </c>
      <c r="BR440" s="359">
        <v>73</v>
      </c>
      <c r="BS440" s="357">
        <v>69</v>
      </c>
      <c r="BT440" s="358">
        <v>85</v>
      </c>
      <c r="BU440" s="358">
        <v>61</v>
      </c>
      <c r="BV440" s="358">
        <v>87</v>
      </c>
      <c r="BW440" s="359">
        <v>78</v>
      </c>
      <c r="BX440" s="357">
        <v>74</v>
      </c>
      <c r="BY440" s="358">
        <v>90</v>
      </c>
      <c r="BZ440" s="358">
        <v>66</v>
      </c>
      <c r="CA440" s="358">
        <v>57</v>
      </c>
      <c r="CB440" s="359">
        <v>83</v>
      </c>
      <c r="CC440" s="357">
        <v>79</v>
      </c>
      <c r="CD440" s="358">
        <v>60</v>
      </c>
      <c r="CE440" s="358">
        <v>71</v>
      </c>
      <c r="CF440" s="358">
        <v>62</v>
      </c>
      <c r="CG440" s="359">
        <v>88</v>
      </c>
      <c r="CH440" s="357">
        <v>84</v>
      </c>
      <c r="CI440" s="358">
        <v>65</v>
      </c>
      <c r="CJ440" s="358">
        <v>76</v>
      </c>
      <c r="CK440" s="358">
        <v>67</v>
      </c>
      <c r="CL440" s="359">
        <v>58</v>
      </c>
      <c r="CM440" s="357">
        <v>89</v>
      </c>
      <c r="CN440" s="358">
        <v>70</v>
      </c>
      <c r="CO440" s="358">
        <v>81</v>
      </c>
      <c r="CP440" s="358">
        <v>72</v>
      </c>
      <c r="CQ440" s="359">
        <v>63</v>
      </c>
      <c r="CR440" s="365"/>
      <c r="GX440" s="27"/>
      <c r="GY440" s="27"/>
      <c r="GZ440" s="27"/>
      <c r="HA440" s="27"/>
      <c r="HB440" s="27"/>
      <c r="HC440" s="27"/>
      <c r="HD440" s="27"/>
      <c r="HE440" s="27"/>
      <c r="HF440" s="27"/>
      <c r="HG440" s="27"/>
      <c r="HH440" s="27"/>
      <c r="HI440" s="27"/>
      <c r="HJ440" s="27"/>
      <c r="HK440" s="27"/>
      <c r="HL440" s="27"/>
      <c r="HM440" s="27"/>
      <c r="HN440" s="27"/>
      <c r="HO440" s="27"/>
      <c r="HP440" s="27"/>
      <c r="HQ440" s="27"/>
      <c r="HR440" s="27"/>
      <c r="HS440" s="27"/>
      <c r="HT440" s="27"/>
      <c r="HU440" s="27"/>
      <c r="HV440" s="27"/>
      <c r="HW440" s="27"/>
      <c r="HX440" s="27"/>
      <c r="HY440" s="27"/>
      <c r="HZ440" s="27"/>
      <c r="IA440" s="27"/>
      <c r="IB440" s="27"/>
      <c r="IC440" s="27"/>
      <c r="ID440" s="27"/>
      <c r="IE440" s="27"/>
      <c r="IF440" s="27"/>
      <c r="IG440" s="27"/>
      <c r="IH440" s="27"/>
      <c r="II440" s="27"/>
      <c r="IJ440" s="27"/>
      <c r="IK440" s="27"/>
      <c r="IL440" s="27"/>
      <c r="IM440" s="27"/>
      <c r="IN440" s="27"/>
      <c r="IO440" s="27"/>
      <c r="IP440" s="27"/>
      <c r="IQ440" s="27"/>
      <c r="IR440" s="27"/>
      <c r="IS440" s="27"/>
      <c r="IT440" s="27"/>
      <c r="IU440" s="27"/>
      <c r="IV440" s="27"/>
    </row>
    <row r="441" spans="1:256" s="363" customFormat="1" x14ac:dyDescent="0.2">
      <c r="A441" s="27"/>
      <c r="B441" s="27"/>
      <c r="C441" s="27"/>
      <c r="D441" s="362"/>
      <c r="E441" s="360"/>
      <c r="GX441" s="27"/>
      <c r="GY441" s="27"/>
      <c r="GZ441" s="27"/>
      <c r="HA441" s="27"/>
      <c r="HB441" s="27"/>
      <c r="HC441" s="27"/>
      <c r="HD441" s="27"/>
      <c r="HE441" s="27"/>
      <c r="HF441" s="27"/>
      <c r="HG441" s="27"/>
      <c r="HH441" s="27"/>
      <c r="HI441" s="27"/>
      <c r="HJ441" s="27"/>
      <c r="HK441" s="27"/>
      <c r="HL441" s="27"/>
      <c r="HM441" s="27"/>
      <c r="HN441" s="27"/>
      <c r="HO441" s="27"/>
      <c r="HP441" s="27"/>
      <c r="HQ441" s="27"/>
      <c r="HR441" s="27"/>
      <c r="HS441" s="27"/>
      <c r="HT441" s="27"/>
      <c r="HU441" s="27"/>
      <c r="HV441" s="27"/>
      <c r="HW441" s="27"/>
      <c r="HX441" s="27"/>
      <c r="HY441" s="27"/>
      <c r="HZ441" s="27"/>
      <c r="IA441" s="27"/>
      <c r="IB441" s="27"/>
      <c r="IC441" s="27"/>
      <c r="ID441" s="27"/>
      <c r="IE441" s="27"/>
      <c r="IF441" s="27"/>
      <c r="IG441" s="27"/>
      <c r="IH441" s="27"/>
      <c r="II441" s="27"/>
      <c r="IJ441" s="27"/>
      <c r="IK441" s="27"/>
      <c r="IL441" s="27"/>
      <c r="IM441" s="27"/>
      <c r="IN441" s="27"/>
      <c r="IO441" s="27"/>
      <c r="IP441" s="27"/>
      <c r="IQ441" s="27"/>
      <c r="IR441" s="27"/>
      <c r="IS441" s="27"/>
      <c r="IT441" s="27"/>
      <c r="IU441" s="27"/>
      <c r="IV441" s="27"/>
    </row>
    <row r="442" spans="1:256" s="363" customFormat="1" x14ac:dyDescent="0.2">
      <c r="A442" s="27"/>
      <c r="B442" s="27"/>
      <c r="C442" s="27"/>
      <c r="D442" s="362">
        <v>91</v>
      </c>
      <c r="E442" s="349" t="s">
        <v>180</v>
      </c>
      <c r="GX442" s="27"/>
      <c r="GY442" s="27"/>
      <c r="GZ442" s="27"/>
      <c r="HA442" s="27"/>
      <c r="HB442" s="27"/>
      <c r="HC442" s="27"/>
      <c r="HD442" s="27"/>
      <c r="HE442" s="27"/>
      <c r="HF442" s="27"/>
      <c r="HG442" s="27"/>
      <c r="HH442" s="27"/>
      <c r="HI442" s="27"/>
      <c r="HJ442" s="27"/>
      <c r="HK442" s="27"/>
      <c r="HL442" s="27"/>
      <c r="HM442" s="27"/>
      <c r="HN442" s="27"/>
      <c r="HO442" s="27"/>
      <c r="HP442" s="27"/>
      <c r="HQ442" s="27"/>
      <c r="HR442" s="27"/>
      <c r="HS442" s="27"/>
      <c r="HT442" s="27"/>
      <c r="HU442" s="27"/>
      <c r="HV442" s="27"/>
      <c r="HW442" s="27"/>
      <c r="HX442" s="27"/>
      <c r="HY442" s="27"/>
      <c r="HZ442" s="27"/>
      <c r="IA442" s="27"/>
      <c r="IB442" s="27"/>
      <c r="IC442" s="27"/>
      <c r="ID442" s="27"/>
      <c r="IE442" s="27"/>
      <c r="IF442" s="27"/>
      <c r="IG442" s="27"/>
      <c r="IH442" s="27"/>
      <c r="II442" s="27"/>
      <c r="IJ442" s="27"/>
      <c r="IK442" s="27"/>
      <c r="IL442" s="27"/>
      <c r="IM442" s="27"/>
      <c r="IN442" s="27"/>
      <c r="IO442" s="27"/>
      <c r="IP442" s="27"/>
      <c r="IQ442" s="27"/>
      <c r="IR442" s="27"/>
      <c r="IS442" s="27"/>
      <c r="IT442" s="27"/>
      <c r="IU442" s="27"/>
      <c r="IV442" s="27"/>
    </row>
    <row r="443" spans="1:256" s="361" customFormat="1" x14ac:dyDescent="0.2">
      <c r="A443" s="27"/>
      <c r="B443" s="27"/>
      <c r="C443" s="27"/>
      <c r="D443" s="362"/>
      <c r="E443" s="350" t="s">
        <v>130</v>
      </c>
      <c r="F443" s="351">
        <v>1</v>
      </c>
      <c r="G443" s="352">
        <v>2</v>
      </c>
      <c r="H443" s="352">
        <v>3</v>
      </c>
      <c r="I443" s="352">
        <v>4</v>
      </c>
      <c r="J443" s="353">
        <v>5</v>
      </c>
      <c r="K443" s="351">
        <v>6</v>
      </c>
      <c r="L443" s="352">
        <v>7</v>
      </c>
      <c r="M443" s="352">
        <v>8</v>
      </c>
      <c r="N443" s="352">
        <v>9</v>
      </c>
      <c r="O443" s="353">
        <v>10</v>
      </c>
      <c r="P443" s="351">
        <v>11</v>
      </c>
      <c r="Q443" s="352">
        <v>12</v>
      </c>
      <c r="R443" s="352">
        <v>13</v>
      </c>
      <c r="S443" s="352">
        <v>14</v>
      </c>
      <c r="T443" s="353">
        <v>15</v>
      </c>
      <c r="U443" s="351">
        <v>16</v>
      </c>
      <c r="V443" s="352">
        <v>17</v>
      </c>
      <c r="W443" s="352">
        <v>18</v>
      </c>
      <c r="X443" s="352">
        <v>19</v>
      </c>
      <c r="Y443" s="353">
        <v>20</v>
      </c>
      <c r="Z443" s="351">
        <v>21</v>
      </c>
      <c r="AA443" s="352">
        <v>22</v>
      </c>
      <c r="AB443" s="352">
        <v>23</v>
      </c>
      <c r="AC443" s="352">
        <v>24</v>
      </c>
      <c r="AD443" s="353">
        <v>25</v>
      </c>
      <c r="AE443" s="351">
        <v>26</v>
      </c>
      <c r="AF443" s="352">
        <v>27</v>
      </c>
      <c r="AG443" s="352">
        <v>28</v>
      </c>
      <c r="AH443" s="352">
        <v>29</v>
      </c>
      <c r="AI443" s="353">
        <v>30</v>
      </c>
      <c r="AJ443" s="351">
        <v>31</v>
      </c>
      <c r="AK443" s="352">
        <v>32</v>
      </c>
      <c r="AL443" s="352">
        <v>33</v>
      </c>
      <c r="AM443" s="352">
        <v>34</v>
      </c>
      <c r="AN443" s="353">
        <v>35</v>
      </c>
      <c r="AO443" s="351">
        <v>36</v>
      </c>
      <c r="AP443" s="352">
        <v>37</v>
      </c>
      <c r="AQ443" s="352">
        <v>38</v>
      </c>
      <c r="AR443" s="352">
        <v>39</v>
      </c>
      <c r="AS443" s="353">
        <v>40</v>
      </c>
      <c r="AT443" s="351">
        <v>41</v>
      </c>
      <c r="AU443" s="352">
        <v>42</v>
      </c>
      <c r="AV443" s="352">
        <v>43</v>
      </c>
      <c r="AW443" s="352">
        <v>44</v>
      </c>
      <c r="AX443" s="353">
        <v>45</v>
      </c>
      <c r="AY443" s="351">
        <v>46</v>
      </c>
      <c r="AZ443" s="352">
        <v>47</v>
      </c>
      <c r="BA443" s="352">
        <v>48</v>
      </c>
      <c r="BB443" s="352">
        <v>49</v>
      </c>
      <c r="BC443" s="353">
        <v>50</v>
      </c>
      <c r="BD443" s="351">
        <v>51</v>
      </c>
      <c r="BE443" s="352">
        <v>52</v>
      </c>
      <c r="BF443" s="352">
        <v>53</v>
      </c>
      <c r="BG443" s="352">
        <v>54</v>
      </c>
      <c r="BH443" s="364"/>
      <c r="BI443" s="351">
        <v>55</v>
      </c>
      <c r="BJ443" s="352">
        <v>56</v>
      </c>
      <c r="BK443" s="352">
        <v>57</v>
      </c>
      <c r="BL443" s="352">
        <v>58</v>
      </c>
      <c r="BM443" s="364"/>
      <c r="BN443" s="351">
        <v>59</v>
      </c>
      <c r="BO443" s="352">
        <v>60</v>
      </c>
      <c r="BP443" s="352">
        <v>61</v>
      </c>
      <c r="BQ443" s="352">
        <v>62</v>
      </c>
      <c r="BR443" s="353">
        <v>63</v>
      </c>
      <c r="BS443" s="351">
        <v>64</v>
      </c>
      <c r="BT443" s="352">
        <v>65</v>
      </c>
      <c r="BU443" s="352">
        <v>66</v>
      </c>
      <c r="BV443" s="352">
        <v>67</v>
      </c>
      <c r="BW443" s="353">
        <v>68</v>
      </c>
      <c r="BX443" s="351">
        <v>69</v>
      </c>
      <c r="BY443" s="352">
        <v>70</v>
      </c>
      <c r="BZ443" s="352">
        <v>71</v>
      </c>
      <c r="CA443" s="352">
        <v>72</v>
      </c>
      <c r="CB443" s="353">
        <v>73</v>
      </c>
      <c r="CC443" s="351">
        <v>74</v>
      </c>
      <c r="CD443" s="352">
        <v>75</v>
      </c>
      <c r="CE443" s="352">
        <v>76</v>
      </c>
      <c r="CF443" s="352">
        <v>77</v>
      </c>
      <c r="CG443" s="353">
        <v>78</v>
      </c>
      <c r="CH443" s="351">
        <v>79</v>
      </c>
      <c r="CI443" s="352">
        <v>80</v>
      </c>
      <c r="CJ443" s="352">
        <v>81</v>
      </c>
      <c r="CK443" s="352">
        <v>82</v>
      </c>
      <c r="CL443" s="353">
        <v>83</v>
      </c>
      <c r="CM443" s="351">
        <v>84</v>
      </c>
      <c r="CN443" s="352">
        <v>85</v>
      </c>
      <c r="CO443" s="352">
        <v>86</v>
      </c>
      <c r="CP443" s="352">
        <v>87</v>
      </c>
      <c r="CQ443" s="364"/>
      <c r="CR443" s="351">
        <v>88</v>
      </c>
      <c r="CS443" s="352">
        <v>89</v>
      </c>
      <c r="CT443" s="352">
        <v>90</v>
      </c>
      <c r="CU443" s="352">
        <v>91</v>
      </c>
      <c r="CV443" s="365"/>
      <c r="GX443" s="27"/>
      <c r="GY443" s="27"/>
      <c r="GZ443" s="27"/>
      <c r="HA443" s="27"/>
      <c r="HB443" s="27"/>
      <c r="HC443" s="27"/>
      <c r="HD443" s="27"/>
      <c r="HE443" s="27"/>
      <c r="HF443" s="27"/>
      <c r="HG443" s="27"/>
      <c r="HH443" s="27"/>
      <c r="HI443" s="27"/>
      <c r="HJ443" s="27"/>
      <c r="HK443" s="27"/>
      <c r="HL443" s="27"/>
      <c r="HM443" s="27"/>
      <c r="HN443" s="27"/>
      <c r="HO443" s="27"/>
      <c r="HP443" s="27"/>
      <c r="HQ443" s="27"/>
      <c r="HR443" s="27"/>
      <c r="HS443" s="27"/>
      <c r="HT443" s="27"/>
      <c r="HU443" s="27"/>
      <c r="HV443" s="27"/>
      <c r="HW443" s="27"/>
      <c r="HX443" s="27"/>
      <c r="HY443" s="27"/>
      <c r="HZ443" s="27"/>
      <c r="IA443" s="27"/>
      <c r="IB443" s="27"/>
      <c r="IC443" s="27"/>
      <c r="ID443" s="27"/>
      <c r="IE443" s="27"/>
      <c r="IF443" s="27"/>
      <c r="IG443" s="27"/>
      <c r="IH443" s="27"/>
      <c r="II443" s="27"/>
      <c r="IJ443" s="27"/>
      <c r="IK443" s="27"/>
      <c r="IL443" s="27"/>
      <c r="IM443" s="27"/>
      <c r="IN443" s="27"/>
      <c r="IO443" s="27"/>
      <c r="IP443" s="27"/>
      <c r="IQ443" s="27"/>
      <c r="IR443" s="27"/>
      <c r="IS443" s="27"/>
      <c r="IT443" s="27"/>
      <c r="IU443" s="27"/>
      <c r="IV443" s="27"/>
    </row>
    <row r="444" spans="1:256" s="361" customFormat="1" x14ac:dyDescent="0.2">
      <c r="A444" s="27"/>
      <c r="B444" s="27"/>
      <c r="C444" s="27"/>
      <c r="D444" s="362"/>
      <c r="E444" s="350" t="s">
        <v>157</v>
      </c>
      <c r="F444" s="354">
        <v>14</v>
      </c>
      <c r="G444" s="355">
        <v>10</v>
      </c>
      <c r="H444" s="355">
        <v>1</v>
      </c>
      <c r="I444" s="355">
        <v>22</v>
      </c>
      <c r="J444" s="356">
        <v>18</v>
      </c>
      <c r="K444" s="354">
        <v>19</v>
      </c>
      <c r="L444" s="355">
        <v>15</v>
      </c>
      <c r="M444" s="355">
        <v>6</v>
      </c>
      <c r="N444" s="355">
        <v>2</v>
      </c>
      <c r="O444" s="356">
        <v>23</v>
      </c>
      <c r="P444" s="354">
        <v>24</v>
      </c>
      <c r="Q444" s="355">
        <v>20</v>
      </c>
      <c r="R444" s="355">
        <v>11</v>
      </c>
      <c r="S444" s="355">
        <v>7</v>
      </c>
      <c r="T444" s="356">
        <v>3</v>
      </c>
      <c r="U444" s="354">
        <v>4</v>
      </c>
      <c r="V444" s="355">
        <v>25</v>
      </c>
      <c r="W444" s="355">
        <v>16</v>
      </c>
      <c r="X444" s="355">
        <v>12</v>
      </c>
      <c r="Y444" s="356">
        <v>8</v>
      </c>
      <c r="Z444" s="354">
        <v>9</v>
      </c>
      <c r="AA444" s="355">
        <v>5</v>
      </c>
      <c r="AB444" s="355">
        <v>21</v>
      </c>
      <c r="AC444" s="355">
        <v>17</v>
      </c>
      <c r="AD444" s="356">
        <v>13</v>
      </c>
      <c r="AE444" s="354">
        <v>45</v>
      </c>
      <c r="AF444" s="355">
        <v>26</v>
      </c>
      <c r="AG444" s="355">
        <v>56</v>
      </c>
      <c r="AH444" s="355">
        <v>52</v>
      </c>
      <c r="AI444" s="356">
        <v>49</v>
      </c>
      <c r="AJ444" s="354">
        <v>50</v>
      </c>
      <c r="AK444" s="355">
        <v>31</v>
      </c>
      <c r="AL444" s="355">
        <v>27</v>
      </c>
      <c r="AM444" s="355">
        <v>57</v>
      </c>
      <c r="AN444" s="356">
        <v>53</v>
      </c>
      <c r="AO444" s="354">
        <v>54</v>
      </c>
      <c r="AP444" s="355">
        <v>36</v>
      </c>
      <c r="AQ444" s="355">
        <v>32</v>
      </c>
      <c r="AR444" s="355">
        <v>28</v>
      </c>
      <c r="AS444" s="356">
        <v>58</v>
      </c>
      <c r="AT444" s="354">
        <v>44</v>
      </c>
      <c r="AU444" s="355">
        <v>51</v>
      </c>
      <c r="AV444" s="355">
        <v>47</v>
      </c>
      <c r="AW444" s="355">
        <v>55</v>
      </c>
      <c r="AX444" s="356">
        <v>39</v>
      </c>
      <c r="AY444" s="354">
        <v>30</v>
      </c>
      <c r="AZ444" s="355">
        <v>46</v>
      </c>
      <c r="BA444" s="355">
        <v>42</v>
      </c>
      <c r="BB444" s="355">
        <v>38</v>
      </c>
      <c r="BC444" s="356">
        <v>34</v>
      </c>
      <c r="BD444" s="354">
        <v>40</v>
      </c>
      <c r="BE444" s="355">
        <v>48</v>
      </c>
      <c r="BF444" s="355">
        <v>35</v>
      </c>
      <c r="BG444" s="355">
        <v>43</v>
      </c>
      <c r="BH444" s="364"/>
      <c r="BI444" s="354">
        <v>37</v>
      </c>
      <c r="BJ444" s="355">
        <v>41</v>
      </c>
      <c r="BK444" s="355">
        <v>29</v>
      </c>
      <c r="BL444" s="355">
        <v>33</v>
      </c>
      <c r="BM444" s="364"/>
      <c r="BN444" s="354">
        <v>78</v>
      </c>
      <c r="BO444" s="355">
        <v>59</v>
      </c>
      <c r="BP444" s="355">
        <v>89</v>
      </c>
      <c r="BQ444" s="355">
        <v>85</v>
      </c>
      <c r="BR444" s="356">
        <v>82</v>
      </c>
      <c r="BS444" s="354">
        <v>83</v>
      </c>
      <c r="BT444" s="355">
        <v>64</v>
      </c>
      <c r="BU444" s="355">
        <v>60</v>
      </c>
      <c r="BV444" s="355">
        <v>90</v>
      </c>
      <c r="BW444" s="356">
        <v>86</v>
      </c>
      <c r="BX444" s="354">
        <v>87</v>
      </c>
      <c r="BY444" s="355">
        <v>69</v>
      </c>
      <c r="BZ444" s="355">
        <v>65</v>
      </c>
      <c r="CA444" s="355">
        <v>61</v>
      </c>
      <c r="CB444" s="356">
        <v>91</v>
      </c>
      <c r="CC444" s="354">
        <v>77</v>
      </c>
      <c r="CD444" s="355">
        <v>84</v>
      </c>
      <c r="CE444" s="355">
        <v>80</v>
      </c>
      <c r="CF444" s="355">
        <v>88</v>
      </c>
      <c r="CG444" s="356">
        <v>72</v>
      </c>
      <c r="CH444" s="354">
        <v>63</v>
      </c>
      <c r="CI444" s="355">
        <v>79</v>
      </c>
      <c r="CJ444" s="355">
        <v>75</v>
      </c>
      <c r="CK444" s="355">
        <v>71</v>
      </c>
      <c r="CL444" s="356">
        <v>67</v>
      </c>
      <c r="CM444" s="354">
        <v>73</v>
      </c>
      <c r="CN444" s="355">
        <v>81</v>
      </c>
      <c r="CO444" s="355">
        <v>68</v>
      </c>
      <c r="CP444" s="355">
        <v>76</v>
      </c>
      <c r="CQ444" s="364"/>
      <c r="CR444" s="354">
        <v>70</v>
      </c>
      <c r="CS444" s="355">
        <v>74</v>
      </c>
      <c r="CT444" s="355">
        <v>62</v>
      </c>
      <c r="CU444" s="355">
        <v>66</v>
      </c>
      <c r="CV444" s="365"/>
      <c r="GX444" s="27"/>
      <c r="GY444" s="27"/>
      <c r="GZ444" s="27"/>
      <c r="HA444" s="27"/>
      <c r="HB444" s="27"/>
      <c r="HC444" s="27"/>
      <c r="HD444" s="27"/>
      <c r="HE444" s="27"/>
      <c r="HF444" s="27"/>
      <c r="HG444" s="27"/>
      <c r="HH444" s="27"/>
      <c r="HI444" s="27"/>
      <c r="HJ444" s="27"/>
      <c r="HK444" s="27"/>
      <c r="HL444" s="27"/>
      <c r="HM444" s="27"/>
      <c r="HN444" s="27"/>
      <c r="HO444" s="27"/>
      <c r="HP444" s="27"/>
      <c r="HQ444" s="27"/>
      <c r="HR444" s="27"/>
      <c r="HS444" s="27"/>
      <c r="HT444" s="27"/>
      <c r="HU444" s="27"/>
      <c r="HV444" s="27"/>
      <c r="HW444" s="27"/>
      <c r="HX444" s="27"/>
      <c r="HY444" s="27"/>
      <c r="HZ444" s="27"/>
      <c r="IA444" s="27"/>
      <c r="IB444" s="27"/>
      <c r="IC444" s="27"/>
      <c r="ID444" s="27"/>
      <c r="IE444" s="27"/>
      <c r="IF444" s="27"/>
      <c r="IG444" s="27"/>
      <c r="IH444" s="27"/>
      <c r="II444" s="27"/>
      <c r="IJ444" s="27"/>
      <c r="IK444" s="27"/>
      <c r="IL444" s="27"/>
      <c r="IM444" s="27"/>
      <c r="IN444" s="27"/>
      <c r="IO444" s="27"/>
      <c r="IP444" s="27"/>
      <c r="IQ444" s="27"/>
      <c r="IR444" s="27"/>
      <c r="IS444" s="27"/>
      <c r="IT444" s="27"/>
      <c r="IU444" s="27"/>
      <c r="IV444" s="27"/>
    </row>
    <row r="445" spans="1:256" s="361" customFormat="1" x14ac:dyDescent="0.2">
      <c r="A445" s="27"/>
      <c r="B445" s="27"/>
      <c r="C445" s="27"/>
      <c r="D445" s="362"/>
      <c r="E445" s="350" t="s">
        <v>159</v>
      </c>
      <c r="F445" s="357">
        <v>12</v>
      </c>
      <c r="G445" s="358">
        <v>23</v>
      </c>
      <c r="H445" s="358">
        <v>9</v>
      </c>
      <c r="I445" s="358">
        <v>20</v>
      </c>
      <c r="J445" s="359">
        <v>1</v>
      </c>
      <c r="K445" s="357">
        <v>13</v>
      </c>
      <c r="L445" s="358">
        <v>24</v>
      </c>
      <c r="M445" s="358">
        <v>10</v>
      </c>
      <c r="N445" s="358">
        <v>16</v>
      </c>
      <c r="O445" s="359">
        <v>2</v>
      </c>
      <c r="P445" s="357">
        <v>17</v>
      </c>
      <c r="Q445" s="358">
        <v>3</v>
      </c>
      <c r="R445" s="358">
        <v>14</v>
      </c>
      <c r="S445" s="358">
        <v>25</v>
      </c>
      <c r="T445" s="359">
        <v>6</v>
      </c>
      <c r="U445" s="357">
        <v>7</v>
      </c>
      <c r="V445" s="358">
        <v>18</v>
      </c>
      <c r="W445" s="358">
        <v>4</v>
      </c>
      <c r="X445" s="358">
        <v>15</v>
      </c>
      <c r="Y445" s="359">
        <v>21</v>
      </c>
      <c r="Z445" s="357">
        <v>22</v>
      </c>
      <c r="AA445" s="358">
        <v>8</v>
      </c>
      <c r="AB445" s="358">
        <v>19</v>
      </c>
      <c r="AC445" s="358">
        <v>5</v>
      </c>
      <c r="AD445" s="359">
        <v>11</v>
      </c>
      <c r="AE445" s="357">
        <v>29</v>
      </c>
      <c r="AF445" s="358">
        <v>45</v>
      </c>
      <c r="AG445" s="358">
        <v>55</v>
      </c>
      <c r="AH445" s="358">
        <v>50</v>
      </c>
      <c r="AI445" s="359">
        <v>38</v>
      </c>
      <c r="AJ445" s="357">
        <v>53</v>
      </c>
      <c r="AK445" s="358">
        <v>43</v>
      </c>
      <c r="AL445" s="358">
        <v>46</v>
      </c>
      <c r="AM445" s="358">
        <v>37</v>
      </c>
      <c r="AN445" s="359">
        <v>28</v>
      </c>
      <c r="AO445" s="357">
        <v>39</v>
      </c>
      <c r="AP445" s="358">
        <v>54</v>
      </c>
      <c r="AQ445" s="358">
        <v>31</v>
      </c>
      <c r="AR445" s="358">
        <v>56</v>
      </c>
      <c r="AS445" s="359">
        <v>48</v>
      </c>
      <c r="AT445" s="357">
        <v>58</v>
      </c>
      <c r="AU445" s="358">
        <v>40</v>
      </c>
      <c r="AV445" s="358">
        <v>51</v>
      </c>
      <c r="AW445" s="358">
        <v>42</v>
      </c>
      <c r="AX445" s="359">
        <v>33</v>
      </c>
      <c r="AY445" s="357">
        <v>35</v>
      </c>
      <c r="AZ445" s="358">
        <v>30</v>
      </c>
      <c r="BA445" s="358">
        <v>52</v>
      </c>
      <c r="BB445" s="358">
        <v>41</v>
      </c>
      <c r="BC445" s="359">
        <v>57</v>
      </c>
      <c r="BD445" s="357">
        <v>47</v>
      </c>
      <c r="BE445" s="358">
        <v>34</v>
      </c>
      <c r="BF445" s="358">
        <v>26</v>
      </c>
      <c r="BG445" s="358">
        <v>36</v>
      </c>
      <c r="BH445" s="364"/>
      <c r="BI445" s="357">
        <v>32</v>
      </c>
      <c r="BJ445" s="358">
        <v>49</v>
      </c>
      <c r="BK445" s="358">
        <v>44</v>
      </c>
      <c r="BL445" s="358">
        <v>27</v>
      </c>
      <c r="BM445" s="364"/>
      <c r="BN445" s="357">
        <v>62</v>
      </c>
      <c r="BO445" s="358">
        <v>78</v>
      </c>
      <c r="BP445" s="358">
        <v>88</v>
      </c>
      <c r="BQ445" s="358">
        <v>83</v>
      </c>
      <c r="BR445" s="359">
        <v>71</v>
      </c>
      <c r="BS445" s="357">
        <v>86</v>
      </c>
      <c r="BT445" s="358">
        <v>76</v>
      </c>
      <c r="BU445" s="358">
        <v>79</v>
      </c>
      <c r="BV445" s="358">
        <v>70</v>
      </c>
      <c r="BW445" s="359">
        <v>61</v>
      </c>
      <c r="BX445" s="357">
        <v>72</v>
      </c>
      <c r="BY445" s="358">
        <v>87</v>
      </c>
      <c r="BZ445" s="358">
        <v>64</v>
      </c>
      <c r="CA445" s="358">
        <v>89</v>
      </c>
      <c r="CB445" s="359">
        <v>81</v>
      </c>
      <c r="CC445" s="357">
        <v>91</v>
      </c>
      <c r="CD445" s="358">
        <v>73</v>
      </c>
      <c r="CE445" s="358">
        <v>84</v>
      </c>
      <c r="CF445" s="358">
        <v>75</v>
      </c>
      <c r="CG445" s="359">
        <v>66</v>
      </c>
      <c r="CH445" s="357">
        <v>68</v>
      </c>
      <c r="CI445" s="358">
        <v>63</v>
      </c>
      <c r="CJ445" s="358">
        <v>85</v>
      </c>
      <c r="CK445" s="358">
        <v>74</v>
      </c>
      <c r="CL445" s="359">
        <v>90</v>
      </c>
      <c r="CM445" s="357">
        <v>80</v>
      </c>
      <c r="CN445" s="358">
        <v>67</v>
      </c>
      <c r="CO445" s="358">
        <v>59</v>
      </c>
      <c r="CP445" s="358">
        <v>69</v>
      </c>
      <c r="CQ445" s="364"/>
      <c r="CR445" s="357">
        <v>65</v>
      </c>
      <c r="CS445" s="358">
        <v>82</v>
      </c>
      <c r="CT445" s="358">
        <v>77</v>
      </c>
      <c r="CU445" s="358">
        <v>60</v>
      </c>
      <c r="CV445" s="365"/>
      <c r="GX445" s="27"/>
      <c r="GY445" s="27"/>
      <c r="GZ445" s="27"/>
      <c r="HA445" s="27"/>
      <c r="HB445" s="27"/>
      <c r="HC445" s="27"/>
      <c r="HD445" s="27"/>
      <c r="HE445" s="27"/>
      <c r="HF445" s="27"/>
      <c r="HG445" s="27"/>
      <c r="HH445" s="27"/>
      <c r="HI445" s="27"/>
      <c r="HJ445" s="27"/>
      <c r="HK445" s="27"/>
      <c r="HL445" s="27"/>
      <c r="HM445" s="27"/>
      <c r="HN445" s="27"/>
      <c r="HO445" s="27"/>
      <c r="HP445" s="27"/>
      <c r="HQ445" s="27"/>
      <c r="HR445" s="27"/>
      <c r="HS445" s="27"/>
      <c r="HT445" s="27"/>
      <c r="HU445" s="27"/>
      <c r="HV445" s="27"/>
      <c r="HW445" s="27"/>
      <c r="HX445" s="27"/>
      <c r="HY445" s="27"/>
      <c r="HZ445" s="27"/>
      <c r="IA445" s="27"/>
      <c r="IB445" s="27"/>
      <c r="IC445" s="27"/>
      <c r="ID445" s="27"/>
      <c r="IE445" s="27"/>
      <c r="IF445" s="27"/>
      <c r="IG445" s="27"/>
      <c r="IH445" s="27"/>
      <c r="II445" s="27"/>
      <c r="IJ445" s="27"/>
      <c r="IK445" s="27"/>
      <c r="IL445" s="27"/>
      <c r="IM445" s="27"/>
      <c r="IN445" s="27"/>
      <c r="IO445" s="27"/>
      <c r="IP445" s="27"/>
      <c r="IQ445" s="27"/>
      <c r="IR445" s="27"/>
      <c r="IS445" s="27"/>
      <c r="IT445" s="27"/>
      <c r="IU445" s="27"/>
      <c r="IV445" s="27"/>
    </row>
    <row r="446" spans="1:256" s="363" customFormat="1" x14ac:dyDescent="0.2">
      <c r="A446" s="27"/>
      <c r="B446" s="27"/>
      <c r="C446" s="27"/>
      <c r="D446" s="362"/>
      <c r="E446" s="360"/>
      <c r="GX446" s="27"/>
      <c r="GY446" s="27"/>
      <c r="GZ446" s="27"/>
      <c r="HA446" s="27"/>
      <c r="HB446" s="27"/>
      <c r="HC446" s="27"/>
      <c r="HD446" s="27"/>
      <c r="HE446" s="27"/>
      <c r="HF446" s="27"/>
      <c r="HG446" s="27"/>
      <c r="HH446" s="27"/>
      <c r="HI446" s="27"/>
      <c r="HJ446" s="27"/>
      <c r="HK446" s="27"/>
      <c r="HL446" s="27"/>
      <c r="HM446" s="27"/>
      <c r="HN446" s="27"/>
      <c r="HO446" s="27"/>
      <c r="HP446" s="27"/>
      <c r="HQ446" s="27"/>
      <c r="HR446" s="27"/>
      <c r="HS446" s="27"/>
      <c r="HT446" s="27"/>
      <c r="HU446" s="27"/>
      <c r="HV446" s="27"/>
      <c r="HW446" s="27"/>
      <c r="HX446" s="27"/>
      <c r="HY446" s="27"/>
      <c r="HZ446" s="27"/>
      <c r="IA446" s="27"/>
      <c r="IB446" s="27"/>
      <c r="IC446" s="27"/>
      <c r="ID446" s="27"/>
      <c r="IE446" s="27"/>
      <c r="IF446" s="27"/>
      <c r="IG446" s="27"/>
      <c r="IH446" s="27"/>
      <c r="II446" s="27"/>
      <c r="IJ446" s="27"/>
      <c r="IK446" s="27"/>
      <c r="IL446" s="27"/>
      <c r="IM446" s="27"/>
      <c r="IN446" s="27"/>
      <c r="IO446" s="27"/>
      <c r="IP446" s="27"/>
      <c r="IQ446" s="27"/>
      <c r="IR446" s="27"/>
      <c r="IS446" s="27"/>
      <c r="IT446" s="27"/>
      <c r="IU446" s="27"/>
      <c r="IV446" s="27"/>
    </row>
    <row r="447" spans="1:256" s="363" customFormat="1" x14ac:dyDescent="0.2">
      <c r="A447" s="27"/>
      <c r="B447" s="27"/>
      <c r="C447" s="27"/>
      <c r="D447" s="362">
        <v>92</v>
      </c>
      <c r="E447" s="349" t="s">
        <v>180</v>
      </c>
      <c r="GX447" s="27"/>
      <c r="GY447" s="27"/>
      <c r="GZ447" s="27"/>
      <c r="HA447" s="27"/>
      <c r="HB447" s="27"/>
      <c r="HC447" s="27"/>
      <c r="HD447" s="27"/>
      <c r="HE447" s="27"/>
      <c r="HF447" s="27"/>
      <c r="HG447" s="27"/>
      <c r="HH447" s="27"/>
      <c r="HI447" s="27"/>
      <c r="HJ447" s="27"/>
      <c r="HK447" s="27"/>
      <c r="HL447" s="27"/>
      <c r="HM447" s="27"/>
      <c r="HN447" s="27"/>
      <c r="HO447" s="27"/>
      <c r="HP447" s="27"/>
      <c r="HQ447" s="27"/>
      <c r="HR447" s="27"/>
      <c r="HS447" s="27"/>
      <c r="HT447" s="27"/>
      <c r="HU447" s="27"/>
      <c r="HV447" s="27"/>
      <c r="HW447" s="27"/>
      <c r="HX447" s="27"/>
      <c r="HY447" s="27"/>
      <c r="HZ447" s="27"/>
      <c r="IA447" s="27"/>
      <c r="IB447" s="27"/>
      <c r="IC447" s="27"/>
      <c r="ID447" s="27"/>
      <c r="IE447" s="27"/>
      <c r="IF447" s="27"/>
      <c r="IG447" s="27"/>
      <c r="IH447" s="27"/>
      <c r="II447" s="27"/>
      <c r="IJ447" s="27"/>
      <c r="IK447" s="27"/>
      <c r="IL447" s="27"/>
      <c r="IM447" s="27"/>
      <c r="IN447" s="27"/>
      <c r="IO447" s="27"/>
      <c r="IP447" s="27"/>
      <c r="IQ447" s="27"/>
      <c r="IR447" s="27"/>
      <c r="IS447" s="27"/>
      <c r="IT447" s="27"/>
      <c r="IU447" s="27"/>
      <c r="IV447" s="27"/>
    </row>
    <row r="448" spans="1:256" s="361" customFormat="1" x14ac:dyDescent="0.2">
      <c r="A448" s="27"/>
      <c r="B448" s="27"/>
      <c r="C448" s="27"/>
      <c r="D448" s="362"/>
      <c r="E448" s="350" t="s">
        <v>130</v>
      </c>
      <c r="F448" s="351">
        <v>1</v>
      </c>
      <c r="G448" s="352">
        <v>2</v>
      </c>
      <c r="H448" s="352">
        <v>3</v>
      </c>
      <c r="I448" s="352">
        <v>4</v>
      </c>
      <c r="J448" s="353">
        <v>5</v>
      </c>
      <c r="K448" s="351">
        <v>6</v>
      </c>
      <c r="L448" s="352">
        <v>7</v>
      </c>
      <c r="M448" s="352">
        <v>8</v>
      </c>
      <c r="N448" s="352">
        <v>9</v>
      </c>
      <c r="O448" s="353">
        <v>10</v>
      </c>
      <c r="P448" s="351">
        <v>11</v>
      </c>
      <c r="Q448" s="352">
        <v>12</v>
      </c>
      <c r="R448" s="352">
        <v>13</v>
      </c>
      <c r="S448" s="352">
        <v>14</v>
      </c>
      <c r="T448" s="353">
        <v>15</v>
      </c>
      <c r="U448" s="351">
        <v>16</v>
      </c>
      <c r="V448" s="352">
        <v>17</v>
      </c>
      <c r="W448" s="352">
        <v>18</v>
      </c>
      <c r="X448" s="352">
        <v>19</v>
      </c>
      <c r="Y448" s="353">
        <v>20</v>
      </c>
      <c r="Z448" s="351">
        <v>21</v>
      </c>
      <c r="AA448" s="352">
        <v>22</v>
      </c>
      <c r="AB448" s="352">
        <v>23</v>
      </c>
      <c r="AC448" s="352">
        <v>24</v>
      </c>
      <c r="AD448" s="353">
        <v>25</v>
      </c>
      <c r="AE448" s="351">
        <v>26</v>
      </c>
      <c r="AF448" s="352">
        <v>27</v>
      </c>
      <c r="AG448" s="352">
        <v>28</v>
      </c>
      <c r="AH448" s="352">
        <v>29</v>
      </c>
      <c r="AI448" s="353">
        <v>30</v>
      </c>
      <c r="AJ448" s="351">
        <v>31</v>
      </c>
      <c r="AK448" s="352">
        <v>32</v>
      </c>
      <c r="AL448" s="352">
        <v>33</v>
      </c>
      <c r="AM448" s="352">
        <v>34</v>
      </c>
      <c r="AN448" s="353">
        <v>35</v>
      </c>
      <c r="AO448" s="351">
        <v>36</v>
      </c>
      <c r="AP448" s="352">
        <v>37</v>
      </c>
      <c r="AQ448" s="352">
        <v>38</v>
      </c>
      <c r="AR448" s="352">
        <v>39</v>
      </c>
      <c r="AS448" s="353">
        <v>40</v>
      </c>
      <c r="AT448" s="351">
        <v>41</v>
      </c>
      <c r="AU448" s="352">
        <v>42</v>
      </c>
      <c r="AV448" s="352">
        <v>43</v>
      </c>
      <c r="AW448" s="352">
        <v>44</v>
      </c>
      <c r="AX448" s="353">
        <v>45</v>
      </c>
      <c r="AY448" s="351">
        <v>46</v>
      </c>
      <c r="AZ448" s="352">
        <v>47</v>
      </c>
      <c r="BA448" s="352">
        <v>48</v>
      </c>
      <c r="BB448" s="352">
        <v>49</v>
      </c>
      <c r="BC448" s="353">
        <v>50</v>
      </c>
      <c r="BD448" s="351">
        <v>51</v>
      </c>
      <c r="BE448" s="352">
        <v>52</v>
      </c>
      <c r="BF448" s="352">
        <v>53</v>
      </c>
      <c r="BG448" s="352">
        <v>54</v>
      </c>
      <c r="BH448" s="364"/>
      <c r="BI448" s="351">
        <v>55</v>
      </c>
      <c r="BJ448" s="352">
        <v>56</v>
      </c>
      <c r="BK448" s="352">
        <v>57</v>
      </c>
      <c r="BL448" s="352">
        <v>58</v>
      </c>
      <c r="BM448" s="364"/>
      <c r="BN448" s="351">
        <v>59</v>
      </c>
      <c r="BO448" s="352">
        <v>60</v>
      </c>
      <c r="BP448" s="352">
        <v>61</v>
      </c>
      <c r="BQ448" s="352">
        <v>62</v>
      </c>
      <c r="BR448" s="353">
        <v>63</v>
      </c>
      <c r="BS448" s="351">
        <v>64</v>
      </c>
      <c r="BT448" s="352">
        <v>65</v>
      </c>
      <c r="BU448" s="352">
        <v>66</v>
      </c>
      <c r="BV448" s="352">
        <v>67</v>
      </c>
      <c r="BW448" s="353">
        <v>68</v>
      </c>
      <c r="BX448" s="351">
        <v>69</v>
      </c>
      <c r="BY448" s="352">
        <v>70</v>
      </c>
      <c r="BZ448" s="352">
        <v>71</v>
      </c>
      <c r="CA448" s="352">
        <v>72</v>
      </c>
      <c r="CB448" s="353">
        <v>73</v>
      </c>
      <c r="CC448" s="351">
        <v>74</v>
      </c>
      <c r="CD448" s="352">
        <v>75</v>
      </c>
      <c r="CE448" s="352">
        <v>76</v>
      </c>
      <c r="CF448" s="352">
        <v>77</v>
      </c>
      <c r="CG448" s="353">
        <v>78</v>
      </c>
      <c r="CH448" s="351">
        <v>79</v>
      </c>
      <c r="CI448" s="352">
        <v>80</v>
      </c>
      <c r="CJ448" s="352">
        <v>81</v>
      </c>
      <c r="CK448" s="352">
        <v>82</v>
      </c>
      <c r="CL448" s="353">
        <v>83</v>
      </c>
      <c r="CM448" s="351">
        <v>84</v>
      </c>
      <c r="CN448" s="352">
        <v>85</v>
      </c>
      <c r="CO448" s="352">
        <v>86</v>
      </c>
      <c r="CP448" s="352">
        <v>87</v>
      </c>
      <c r="CQ448" s="353">
        <v>88</v>
      </c>
      <c r="CR448" s="351">
        <v>89</v>
      </c>
      <c r="CS448" s="352">
        <v>90</v>
      </c>
      <c r="CT448" s="352">
        <v>91</v>
      </c>
      <c r="CU448" s="352">
        <v>92</v>
      </c>
      <c r="CV448" s="365"/>
      <c r="GX448" s="27"/>
      <c r="GY448" s="27"/>
      <c r="GZ448" s="27"/>
      <c r="HA448" s="27"/>
      <c r="HB448" s="27"/>
      <c r="HC448" s="27"/>
      <c r="HD448" s="27"/>
      <c r="HE448" s="27"/>
      <c r="HF448" s="27"/>
      <c r="HG448" s="27"/>
      <c r="HH448" s="27"/>
      <c r="HI448" s="27"/>
      <c r="HJ448" s="27"/>
      <c r="HK448" s="27"/>
      <c r="HL448" s="27"/>
      <c r="HM448" s="27"/>
      <c r="HN448" s="27"/>
      <c r="HO448" s="27"/>
      <c r="HP448" s="27"/>
      <c r="HQ448" s="27"/>
      <c r="HR448" s="27"/>
      <c r="HS448" s="27"/>
      <c r="HT448" s="27"/>
      <c r="HU448" s="27"/>
      <c r="HV448" s="27"/>
      <c r="HW448" s="27"/>
      <c r="HX448" s="27"/>
      <c r="HY448" s="27"/>
      <c r="HZ448" s="27"/>
      <c r="IA448" s="27"/>
      <c r="IB448" s="27"/>
      <c r="IC448" s="27"/>
      <c r="ID448" s="27"/>
      <c r="IE448" s="27"/>
      <c r="IF448" s="27"/>
      <c r="IG448" s="27"/>
      <c r="IH448" s="27"/>
      <c r="II448" s="27"/>
      <c r="IJ448" s="27"/>
      <c r="IK448" s="27"/>
      <c r="IL448" s="27"/>
      <c r="IM448" s="27"/>
      <c r="IN448" s="27"/>
      <c r="IO448" s="27"/>
      <c r="IP448" s="27"/>
      <c r="IQ448" s="27"/>
      <c r="IR448" s="27"/>
      <c r="IS448" s="27"/>
      <c r="IT448" s="27"/>
      <c r="IU448" s="27"/>
      <c r="IV448" s="27"/>
    </row>
    <row r="449" spans="1:256" s="361" customFormat="1" x14ac:dyDescent="0.2">
      <c r="A449" s="27"/>
      <c r="B449" s="27"/>
      <c r="C449" s="27"/>
      <c r="D449" s="362"/>
      <c r="E449" s="350" t="s">
        <v>157</v>
      </c>
      <c r="F449" s="354">
        <v>14</v>
      </c>
      <c r="G449" s="355">
        <v>10</v>
      </c>
      <c r="H449" s="355">
        <v>1</v>
      </c>
      <c r="I449" s="355">
        <v>22</v>
      </c>
      <c r="J449" s="356">
        <v>18</v>
      </c>
      <c r="K449" s="354">
        <v>19</v>
      </c>
      <c r="L449" s="355">
        <v>15</v>
      </c>
      <c r="M449" s="355">
        <v>6</v>
      </c>
      <c r="N449" s="355">
        <v>2</v>
      </c>
      <c r="O449" s="356">
        <v>23</v>
      </c>
      <c r="P449" s="354">
        <v>24</v>
      </c>
      <c r="Q449" s="355">
        <v>20</v>
      </c>
      <c r="R449" s="355">
        <v>11</v>
      </c>
      <c r="S449" s="355">
        <v>7</v>
      </c>
      <c r="T449" s="356">
        <v>3</v>
      </c>
      <c r="U449" s="354">
        <v>4</v>
      </c>
      <c r="V449" s="355">
        <v>25</v>
      </c>
      <c r="W449" s="355">
        <v>16</v>
      </c>
      <c r="X449" s="355">
        <v>12</v>
      </c>
      <c r="Y449" s="356">
        <v>8</v>
      </c>
      <c r="Z449" s="354">
        <v>9</v>
      </c>
      <c r="AA449" s="355">
        <v>5</v>
      </c>
      <c r="AB449" s="355">
        <v>21</v>
      </c>
      <c r="AC449" s="355">
        <v>17</v>
      </c>
      <c r="AD449" s="356">
        <v>13</v>
      </c>
      <c r="AE449" s="354">
        <v>45</v>
      </c>
      <c r="AF449" s="355">
        <v>26</v>
      </c>
      <c r="AG449" s="355">
        <v>56</v>
      </c>
      <c r="AH449" s="355">
        <v>52</v>
      </c>
      <c r="AI449" s="356">
        <v>49</v>
      </c>
      <c r="AJ449" s="354">
        <v>50</v>
      </c>
      <c r="AK449" s="355">
        <v>31</v>
      </c>
      <c r="AL449" s="355">
        <v>27</v>
      </c>
      <c r="AM449" s="355">
        <v>57</v>
      </c>
      <c r="AN449" s="356">
        <v>53</v>
      </c>
      <c r="AO449" s="354">
        <v>54</v>
      </c>
      <c r="AP449" s="355">
        <v>36</v>
      </c>
      <c r="AQ449" s="355">
        <v>32</v>
      </c>
      <c r="AR449" s="355">
        <v>28</v>
      </c>
      <c r="AS449" s="356">
        <v>58</v>
      </c>
      <c r="AT449" s="354">
        <v>44</v>
      </c>
      <c r="AU449" s="355">
        <v>51</v>
      </c>
      <c r="AV449" s="355">
        <v>47</v>
      </c>
      <c r="AW449" s="355">
        <v>55</v>
      </c>
      <c r="AX449" s="356">
        <v>39</v>
      </c>
      <c r="AY449" s="354">
        <v>30</v>
      </c>
      <c r="AZ449" s="355">
        <v>46</v>
      </c>
      <c r="BA449" s="355">
        <v>42</v>
      </c>
      <c r="BB449" s="355">
        <v>38</v>
      </c>
      <c r="BC449" s="356">
        <v>34</v>
      </c>
      <c r="BD449" s="354">
        <v>40</v>
      </c>
      <c r="BE449" s="355">
        <v>48</v>
      </c>
      <c r="BF449" s="355">
        <v>35</v>
      </c>
      <c r="BG449" s="355">
        <v>43</v>
      </c>
      <c r="BH449" s="364"/>
      <c r="BI449" s="354">
        <v>37</v>
      </c>
      <c r="BJ449" s="355">
        <v>41</v>
      </c>
      <c r="BK449" s="355">
        <v>29</v>
      </c>
      <c r="BL449" s="355">
        <v>33</v>
      </c>
      <c r="BM449" s="364"/>
      <c r="BN449" s="354">
        <v>78</v>
      </c>
      <c r="BO449" s="355">
        <v>59</v>
      </c>
      <c r="BP449" s="355">
        <v>90</v>
      </c>
      <c r="BQ449" s="355">
        <v>86</v>
      </c>
      <c r="BR449" s="356">
        <v>82</v>
      </c>
      <c r="BS449" s="354">
        <v>83</v>
      </c>
      <c r="BT449" s="355">
        <v>64</v>
      </c>
      <c r="BU449" s="355">
        <v>60</v>
      </c>
      <c r="BV449" s="355">
        <v>91</v>
      </c>
      <c r="BW449" s="356">
        <v>87</v>
      </c>
      <c r="BX449" s="354">
        <v>88</v>
      </c>
      <c r="BY449" s="355">
        <v>69</v>
      </c>
      <c r="BZ449" s="355">
        <v>65</v>
      </c>
      <c r="CA449" s="355">
        <v>61</v>
      </c>
      <c r="CB449" s="356">
        <v>92</v>
      </c>
      <c r="CC449" s="354">
        <v>73</v>
      </c>
      <c r="CD449" s="355">
        <v>89</v>
      </c>
      <c r="CE449" s="355">
        <v>85</v>
      </c>
      <c r="CF449" s="355">
        <v>81</v>
      </c>
      <c r="CG449" s="356">
        <v>77</v>
      </c>
      <c r="CH449" s="354">
        <v>63</v>
      </c>
      <c r="CI449" s="355">
        <v>79</v>
      </c>
      <c r="CJ449" s="355">
        <v>75</v>
      </c>
      <c r="CK449" s="355">
        <v>71</v>
      </c>
      <c r="CL449" s="356">
        <v>67</v>
      </c>
      <c r="CM449" s="354">
        <v>68</v>
      </c>
      <c r="CN449" s="355">
        <v>84</v>
      </c>
      <c r="CO449" s="355">
        <v>80</v>
      </c>
      <c r="CP449" s="355">
        <v>76</v>
      </c>
      <c r="CQ449" s="356">
        <v>72</v>
      </c>
      <c r="CR449" s="354">
        <v>70</v>
      </c>
      <c r="CS449" s="355">
        <v>74</v>
      </c>
      <c r="CT449" s="355">
        <v>62</v>
      </c>
      <c r="CU449" s="355">
        <v>66</v>
      </c>
      <c r="CV449" s="365"/>
      <c r="GX449" s="27"/>
      <c r="GY449" s="27"/>
      <c r="GZ449" s="27"/>
      <c r="HA449" s="27"/>
      <c r="HB449" s="27"/>
      <c r="HC449" s="27"/>
      <c r="HD449" s="27"/>
      <c r="HE449" s="27"/>
      <c r="HF449" s="27"/>
      <c r="HG449" s="27"/>
      <c r="HH449" s="27"/>
      <c r="HI449" s="27"/>
      <c r="HJ449" s="27"/>
      <c r="HK449" s="27"/>
      <c r="HL449" s="27"/>
      <c r="HM449" s="27"/>
      <c r="HN449" s="27"/>
      <c r="HO449" s="27"/>
      <c r="HP449" s="27"/>
      <c r="HQ449" s="27"/>
      <c r="HR449" s="27"/>
      <c r="HS449" s="27"/>
      <c r="HT449" s="27"/>
      <c r="HU449" s="27"/>
      <c r="HV449" s="27"/>
      <c r="HW449" s="27"/>
      <c r="HX449" s="27"/>
      <c r="HY449" s="27"/>
      <c r="HZ449" s="27"/>
      <c r="IA449" s="27"/>
      <c r="IB449" s="27"/>
      <c r="IC449" s="27"/>
      <c r="ID449" s="27"/>
      <c r="IE449" s="27"/>
      <c r="IF449" s="27"/>
      <c r="IG449" s="27"/>
      <c r="IH449" s="27"/>
      <c r="II449" s="27"/>
      <c r="IJ449" s="27"/>
      <c r="IK449" s="27"/>
      <c r="IL449" s="27"/>
      <c r="IM449" s="27"/>
      <c r="IN449" s="27"/>
      <c r="IO449" s="27"/>
      <c r="IP449" s="27"/>
      <c r="IQ449" s="27"/>
      <c r="IR449" s="27"/>
      <c r="IS449" s="27"/>
      <c r="IT449" s="27"/>
      <c r="IU449" s="27"/>
      <c r="IV449" s="27"/>
    </row>
    <row r="450" spans="1:256" s="361" customFormat="1" x14ac:dyDescent="0.2">
      <c r="A450" s="27"/>
      <c r="B450" s="27"/>
      <c r="C450" s="27"/>
      <c r="D450" s="362"/>
      <c r="E450" s="350" t="s">
        <v>159</v>
      </c>
      <c r="F450" s="357">
        <v>12</v>
      </c>
      <c r="G450" s="358">
        <v>23</v>
      </c>
      <c r="H450" s="358">
        <v>9</v>
      </c>
      <c r="I450" s="358">
        <v>20</v>
      </c>
      <c r="J450" s="359">
        <v>1</v>
      </c>
      <c r="K450" s="357">
        <v>13</v>
      </c>
      <c r="L450" s="358">
        <v>24</v>
      </c>
      <c r="M450" s="358">
        <v>10</v>
      </c>
      <c r="N450" s="358">
        <v>16</v>
      </c>
      <c r="O450" s="359">
        <v>2</v>
      </c>
      <c r="P450" s="357">
        <v>17</v>
      </c>
      <c r="Q450" s="358">
        <v>3</v>
      </c>
      <c r="R450" s="358">
        <v>14</v>
      </c>
      <c r="S450" s="358">
        <v>25</v>
      </c>
      <c r="T450" s="359">
        <v>6</v>
      </c>
      <c r="U450" s="357">
        <v>7</v>
      </c>
      <c r="V450" s="358">
        <v>18</v>
      </c>
      <c r="W450" s="358">
        <v>4</v>
      </c>
      <c r="X450" s="358">
        <v>15</v>
      </c>
      <c r="Y450" s="359">
        <v>21</v>
      </c>
      <c r="Z450" s="357">
        <v>22</v>
      </c>
      <c r="AA450" s="358">
        <v>8</v>
      </c>
      <c r="AB450" s="358">
        <v>19</v>
      </c>
      <c r="AC450" s="358">
        <v>5</v>
      </c>
      <c r="AD450" s="359">
        <v>11</v>
      </c>
      <c r="AE450" s="357">
        <v>29</v>
      </c>
      <c r="AF450" s="358">
        <v>45</v>
      </c>
      <c r="AG450" s="358">
        <v>55</v>
      </c>
      <c r="AH450" s="358">
        <v>50</v>
      </c>
      <c r="AI450" s="359">
        <v>38</v>
      </c>
      <c r="AJ450" s="357">
        <v>53</v>
      </c>
      <c r="AK450" s="358">
        <v>43</v>
      </c>
      <c r="AL450" s="358">
        <v>46</v>
      </c>
      <c r="AM450" s="358">
        <v>37</v>
      </c>
      <c r="AN450" s="359">
        <v>28</v>
      </c>
      <c r="AO450" s="357">
        <v>39</v>
      </c>
      <c r="AP450" s="358">
        <v>54</v>
      </c>
      <c r="AQ450" s="358">
        <v>31</v>
      </c>
      <c r="AR450" s="358">
        <v>56</v>
      </c>
      <c r="AS450" s="359">
        <v>48</v>
      </c>
      <c r="AT450" s="357">
        <v>58</v>
      </c>
      <c r="AU450" s="358">
        <v>40</v>
      </c>
      <c r="AV450" s="358">
        <v>51</v>
      </c>
      <c r="AW450" s="358">
        <v>42</v>
      </c>
      <c r="AX450" s="359">
        <v>33</v>
      </c>
      <c r="AY450" s="357">
        <v>35</v>
      </c>
      <c r="AZ450" s="358">
        <v>30</v>
      </c>
      <c r="BA450" s="358">
        <v>52</v>
      </c>
      <c r="BB450" s="358">
        <v>41</v>
      </c>
      <c r="BC450" s="359">
        <v>57</v>
      </c>
      <c r="BD450" s="357">
        <v>47</v>
      </c>
      <c r="BE450" s="358">
        <v>34</v>
      </c>
      <c r="BF450" s="358">
        <v>26</v>
      </c>
      <c r="BG450" s="358">
        <v>36</v>
      </c>
      <c r="BH450" s="364"/>
      <c r="BI450" s="357">
        <v>32</v>
      </c>
      <c r="BJ450" s="358">
        <v>49</v>
      </c>
      <c r="BK450" s="358">
        <v>44</v>
      </c>
      <c r="BL450" s="358">
        <v>27</v>
      </c>
      <c r="BM450" s="364"/>
      <c r="BN450" s="357">
        <v>62</v>
      </c>
      <c r="BO450" s="358">
        <v>78</v>
      </c>
      <c r="BP450" s="358">
        <v>89</v>
      </c>
      <c r="BQ450" s="358">
        <v>80</v>
      </c>
      <c r="BR450" s="359">
        <v>71</v>
      </c>
      <c r="BS450" s="357">
        <v>67</v>
      </c>
      <c r="BT450" s="358">
        <v>83</v>
      </c>
      <c r="BU450" s="358">
        <v>59</v>
      </c>
      <c r="BV450" s="358">
        <v>85</v>
      </c>
      <c r="BW450" s="359">
        <v>76</v>
      </c>
      <c r="BX450" s="357">
        <v>72</v>
      </c>
      <c r="BY450" s="358">
        <v>88</v>
      </c>
      <c r="BZ450" s="358">
        <v>64</v>
      </c>
      <c r="CA450" s="358">
        <v>90</v>
      </c>
      <c r="CB450" s="359">
        <v>81</v>
      </c>
      <c r="CC450" s="357">
        <v>92</v>
      </c>
      <c r="CD450" s="358">
        <v>73</v>
      </c>
      <c r="CE450" s="358">
        <v>84</v>
      </c>
      <c r="CF450" s="358">
        <v>75</v>
      </c>
      <c r="CG450" s="359">
        <v>66</v>
      </c>
      <c r="CH450" s="357">
        <v>82</v>
      </c>
      <c r="CI450" s="358">
        <v>63</v>
      </c>
      <c r="CJ450" s="358">
        <v>74</v>
      </c>
      <c r="CK450" s="358">
        <v>65</v>
      </c>
      <c r="CL450" s="359">
        <v>91</v>
      </c>
      <c r="CM450" s="357">
        <v>87</v>
      </c>
      <c r="CN450" s="358">
        <v>68</v>
      </c>
      <c r="CO450" s="358">
        <v>79</v>
      </c>
      <c r="CP450" s="358">
        <v>70</v>
      </c>
      <c r="CQ450" s="359">
        <v>61</v>
      </c>
      <c r="CR450" s="357">
        <v>77</v>
      </c>
      <c r="CS450" s="358">
        <v>86</v>
      </c>
      <c r="CT450" s="358">
        <v>69</v>
      </c>
      <c r="CU450" s="358">
        <v>60</v>
      </c>
      <c r="CV450" s="365"/>
      <c r="GX450" s="27"/>
      <c r="GY450" s="27"/>
      <c r="GZ450" s="27"/>
      <c r="HA450" s="27"/>
      <c r="HB450" s="27"/>
      <c r="HC450" s="27"/>
      <c r="HD450" s="27"/>
      <c r="HE450" s="27"/>
      <c r="HF450" s="27"/>
      <c r="HG450" s="27"/>
      <c r="HH450" s="27"/>
      <c r="HI450" s="27"/>
      <c r="HJ450" s="27"/>
      <c r="HK450" s="27"/>
      <c r="HL450" s="27"/>
      <c r="HM450" s="27"/>
      <c r="HN450" s="27"/>
      <c r="HO450" s="27"/>
      <c r="HP450" s="27"/>
      <c r="HQ450" s="27"/>
      <c r="HR450" s="27"/>
      <c r="HS450" s="27"/>
      <c r="HT450" s="27"/>
      <c r="HU450" s="27"/>
      <c r="HV450" s="27"/>
      <c r="HW450" s="27"/>
      <c r="HX450" s="27"/>
      <c r="HY450" s="27"/>
      <c r="HZ450" s="27"/>
      <c r="IA450" s="27"/>
      <c r="IB450" s="27"/>
      <c r="IC450" s="27"/>
      <c r="ID450" s="27"/>
      <c r="IE450" s="27"/>
      <c r="IF450" s="27"/>
      <c r="IG450" s="27"/>
      <c r="IH450" s="27"/>
      <c r="II450" s="27"/>
      <c r="IJ450" s="27"/>
      <c r="IK450" s="27"/>
      <c r="IL450" s="27"/>
      <c r="IM450" s="27"/>
      <c r="IN450" s="27"/>
      <c r="IO450" s="27"/>
      <c r="IP450" s="27"/>
      <c r="IQ450" s="27"/>
      <c r="IR450" s="27"/>
      <c r="IS450" s="27"/>
      <c r="IT450" s="27"/>
      <c r="IU450" s="27"/>
      <c r="IV450" s="27"/>
    </row>
    <row r="451" spans="1:256" s="363" customFormat="1" x14ac:dyDescent="0.2">
      <c r="A451" s="27"/>
      <c r="B451" s="27"/>
      <c r="C451" s="27"/>
      <c r="D451" s="362"/>
      <c r="E451" s="360"/>
      <c r="GX451" s="27"/>
      <c r="GY451" s="27"/>
      <c r="GZ451" s="27"/>
      <c r="HA451" s="27"/>
      <c r="HB451" s="27"/>
      <c r="HC451" s="27"/>
      <c r="HD451" s="27"/>
      <c r="HE451" s="27"/>
      <c r="HF451" s="27"/>
      <c r="HG451" s="27"/>
      <c r="HH451" s="27"/>
      <c r="HI451" s="27"/>
      <c r="HJ451" s="27"/>
      <c r="HK451" s="27"/>
      <c r="HL451" s="27"/>
      <c r="HM451" s="27"/>
      <c r="HN451" s="27"/>
      <c r="HO451" s="27"/>
      <c r="HP451" s="27"/>
      <c r="HQ451" s="27"/>
      <c r="HR451" s="27"/>
      <c r="HS451" s="27"/>
      <c r="HT451" s="27"/>
      <c r="HU451" s="27"/>
      <c r="HV451" s="27"/>
      <c r="HW451" s="27"/>
      <c r="HX451" s="27"/>
      <c r="HY451" s="27"/>
      <c r="HZ451" s="27"/>
      <c r="IA451" s="27"/>
      <c r="IB451" s="27"/>
      <c r="IC451" s="27"/>
      <c r="ID451" s="27"/>
      <c r="IE451" s="27"/>
      <c r="IF451" s="27"/>
      <c r="IG451" s="27"/>
      <c r="IH451" s="27"/>
      <c r="II451" s="27"/>
      <c r="IJ451" s="27"/>
      <c r="IK451" s="27"/>
      <c r="IL451" s="27"/>
      <c r="IM451" s="27"/>
      <c r="IN451" s="27"/>
      <c r="IO451" s="27"/>
      <c r="IP451" s="27"/>
      <c r="IQ451" s="27"/>
      <c r="IR451" s="27"/>
      <c r="IS451" s="27"/>
      <c r="IT451" s="27"/>
      <c r="IU451" s="27"/>
      <c r="IV451" s="27"/>
    </row>
    <row r="452" spans="1:256" s="363" customFormat="1" x14ac:dyDescent="0.2">
      <c r="A452" s="27"/>
      <c r="B452" s="27"/>
      <c r="C452" s="27"/>
      <c r="D452" s="362">
        <v>93</v>
      </c>
      <c r="E452" s="349" t="s">
        <v>180</v>
      </c>
      <c r="GX452" s="27"/>
      <c r="GY452" s="27"/>
      <c r="GZ452" s="27"/>
      <c r="HA452" s="27"/>
      <c r="HB452" s="27"/>
      <c r="HC452" s="27"/>
      <c r="HD452" s="27"/>
      <c r="HE452" s="27"/>
      <c r="HF452" s="27"/>
      <c r="HG452" s="27"/>
      <c r="HH452" s="27"/>
      <c r="HI452" s="27"/>
      <c r="HJ452" s="27"/>
      <c r="HK452" s="27"/>
      <c r="HL452" s="27"/>
      <c r="HM452" s="27"/>
      <c r="HN452" s="27"/>
      <c r="HO452" s="27"/>
      <c r="HP452" s="27"/>
      <c r="HQ452" s="27"/>
      <c r="HR452" s="27"/>
      <c r="HS452" s="27"/>
      <c r="HT452" s="27"/>
      <c r="HU452" s="27"/>
      <c r="HV452" s="27"/>
      <c r="HW452" s="27"/>
      <c r="HX452" s="27"/>
      <c r="HY452" s="27"/>
      <c r="HZ452" s="27"/>
      <c r="IA452" s="27"/>
      <c r="IB452" s="27"/>
      <c r="IC452" s="27"/>
      <c r="ID452" s="27"/>
      <c r="IE452" s="27"/>
      <c r="IF452" s="27"/>
      <c r="IG452" s="27"/>
      <c r="IH452" s="27"/>
      <c r="II452" s="27"/>
      <c r="IJ452" s="27"/>
      <c r="IK452" s="27"/>
      <c r="IL452" s="27"/>
      <c r="IM452" s="27"/>
      <c r="IN452" s="27"/>
      <c r="IO452" s="27"/>
      <c r="IP452" s="27"/>
      <c r="IQ452" s="27"/>
      <c r="IR452" s="27"/>
      <c r="IS452" s="27"/>
      <c r="IT452" s="27"/>
      <c r="IU452" s="27"/>
      <c r="IV452" s="27"/>
    </row>
    <row r="453" spans="1:256" s="361" customFormat="1" x14ac:dyDescent="0.2">
      <c r="A453" s="27"/>
      <c r="B453" s="27"/>
      <c r="C453" s="27"/>
      <c r="D453" s="362"/>
      <c r="E453" s="350" t="s">
        <v>130</v>
      </c>
      <c r="F453" s="351">
        <v>1</v>
      </c>
      <c r="G453" s="352">
        <v>2</v>
      </c>
      <c r="H453" s="352">
        <v>3</v>
      </c>
      <c r="I453" s="352">
        <v>4</v>
      </c>
      <c r="J453" s="353">
        <v>5</v>
      </c>
      <c r="K453" s="351">
        <v>6</v>
      </c>
      <c r="L453" s="352">
        <v>7</v>
      </c>
      <c r="M453" s="352">
        <v>8</v>
      </c>
      <c r="N453" s="352">
        <v>9</v>
      </c>
      <c r="O453" s="353">
        <v>10</v>
      </c>
      <c r="P453" s="351">
        <v>11</v>
      </c>
      <c r="Q453" s="352">
        <v>12</v>
      </c>
      <c r="R453" s="352">
        <v>13</v>
      </c>
      <c r="S453" s="352">
        <v>14</v>
      </c>
      <c r="T453" s="353">
        <v>15</v>
      </c>
      <c r="U453" s="351">
        <v>16</v>
      </c>
      <c r="V453" s="352">
        <v>17</v>
      </c>
      <c r="W453" s="352">
        <v>18</v>
      </c>
      <c r="X453" s="352">
        <v>19</v>
      </c>
      <c r="Y453" s="353">
        <v>20</v>
      </c>
      <c r="Z453" s="351">
        <v>21</v>
      </c>
      <c r="AA453" s="352">
        <v>22</v>
      </c>
      <c r="AB453" s="352">
        <v>23</v>
      </c>
      <c r="AC453" s="352">
        <v>24</v>
      </c>
      <c r="AD453" s="353">
        <v>25</v>
      </c>
      <c r="AE453" s="351">
        <v>26</v>
      </c>
      <c r="AF453" s="352">
        <v>27</v>
      </c>
      <c r="AG453" s="352">
        <v>28</v>
      </c>
      <c r="AH453" s="352">
        <v>29</v>
      </c>
      <c r="AI453" s="353">
        <v>30</v>
      </c>
      <c r="AJ453" s="351">
        <v>31</v>
      </c>
      <c r="AK453" s="352">
        <v>32</v>
      </c>
      <c r="AL453" s="352">
        <v>33</v>
      </c>
      <c r="AM453" s="352">
        <v>34</v>
      </c>
      <c r="AN453" s="353">
        <v>35</v>
      </c>
      <c r="AO453" s="351">
        <v>36</v>
      </c>
      <c r="AP453" s="352">
        <v>37</v>
      </c>
      <c r="AQ453" s="352">
        <v>38</v>
      </c>
      <c r="AR453" s="352">
        <v>39</v>
      </c>
      <c r="AS453" s="353">
        <v>40</v>
      </c>
      <c r="AT453" s="351">
        <v>41</v>
      </c>
      <c r="AU453" s="352">
        <v>42</v>
      </c>
      <c r="AV453" s="352">
        <v>43</v>
      </c>
      <c r="AW453" s="352">
        <v>44</v>
      </c>
      <c r="AX453" s="353">
        <v>45</v>
      </c>
      <c r="AY453" s="351">
        <v>46</v>
      </c>
      <c r="AZ453" s="352">
        <v>47</v>
      </c>
      <c r="BA453" s="352">
        <v>48</v>
      </c>
      <c r="BB453" s="352">
        <v>49</v>
      </c>
      <c r="BC453" s="353">
        <v>50</v>
      </c>
      <c r="BD453" s="351">
        <v>51</v>
      </c>
      <c r="BE453" s="352">
        <v>52</v>
      </c>
      <c r="BF453" s="352">
        <v>53</v>
      </c>
      <c r="BG453" s="352">
        <v>54</v>
      </c>
      <c r="BH453" s="364"/>
      <c r="BI453" s="351">
        <v>55</v>
      </c>
      <c r="BJ453" s="352">
        <v>56</v>
      </c>
      <c r="BK453" s="352">
        <v>57</v>
      </c>
      <c r="BL453" s="352">
        <v>58</v>
      </c>
      <c r="BM453" s="364"/>
      <c r="BN453" s="351">
        <v>59</v>
      </c>
      <c r="BO453" s="352">
        <v>60</v>
      </c>
      <c r="BP453" s="352">
        <v>61</v>
      </c>
      <c r="BQ453" s="352">
        <v>62</v>
      </c>
      <c r="BR453" s="353">
        <v>63</v>
      </c>
      <c r="BS453" s="351">
        <v>64</v>
      </c>
      <c r="BT453" s="352">
        <v>65</v>
      </c>
      <c r="BU453" s="352">
        <v>66</v>
      </c>
      <c r="BV453" s="352">
        <v>67</v>
      </c>
      <c r="BW453" s="353">
        <v>68</v>
      </c>
      <c r="BX453" s="351">
        <v>69</v>
      </c>
      <c r="BY453" s="352">
        <v>70</v>
      </c>
      <c r="BZ453" s="352">
        <v>71</v>
      </c>
      <c r="CA453" s="352">
        <v>72</v>
      </c>
      <c r="CB453" s="353">
        <v>73</v>
      </c>
      <c r="CC453" s="351">
        <v>74</v>
      </c>
      <c r="CD453" s="352">
        <v>75</v>
      </c>
      <c r="CE453" s="352">
        <v>76</v>
      </c>
      <c r="CF453" s="352">
        <v>77</v>
      </c>
      <c r="CG453" s="353">
        <v>78</v>
      </c>
      <c r="CH453" s="351">
        <v>79</v>
      </c>
      <c r="CI453" s="352">
        <v>80</v>
      </c>
      <c r="CJ453" s="352">
        <v>81</v>
      </c>
      <c r="CK453" s="352">
        <v>82</v>
      </c>
      <c r="CL453" s="353">
        <v>83</v>
      </c>
      <c r="CM453" s="351">
        <v>84</v>
      </c>
      <c r="CN453" s="352">
        <v>85</v>
      </c>
      <c r="CO453" s="352">
        <v>86</v>
      </c>
      <c r="CP453" s="352">
        <v>87</v>
      </c>
      <c r="CQ453" s="353">
        <v>88</v>
      </c>
      <c r="CR453" s="351">
        <v>89</v>
      </c>
      <c r="CS453" s="352">
        <v>90</v>
      </c>
      <c r="CT453" s="352">
        <v>91</v>
      </c>
      <c r="CU453" s="352">
        <v>92</v>
      </c>
      <c r="CV453" s="353">
        <v>93</v>
      </c>
      <c r="CW453" s="365"/>
      <c r="GX453" s="27"/>
      <c r="GY453" s="27"/>
      <c r="GZ453" s="27"/>
      <c r="HA453" s="27"/>
      <c r="HB453" s="27"/>
      <c r="HC453" s="27"/>
      <c r="HD453" s="27"/>
      <c r="HE453" s="27"/>
      <c r="HF453" s="27"/>
      <c r="HG453" s="27"/>
      <c r="HH453" s="27"/>
      <c r="HI453" s="27"/>
      <c r="HJ453" s="27"/>
      <c r="HK453" s="27"/>
      <c r="HL453" s="27"/>
      <c r="HM453" s="27"/>
      <c r="HN453" s="27"/>
      <c r="HO453" s="27"/>
      <c r="HP453" s="27"/>
      <c r="HQ453" s="27"/>
      <c r="HR453" s="27"/>
      <c r="HS453" s="27"/>
      <c r="HT453" s="27"/>
      <c r="HU453" s="27"/>
      <c r="HV453" s="27"/>
      <c r="HW453" s="27"/>
      <c r="HX453" s="27"/>
      <c r="HY453" s="27"/>
      <c r="HZ453" s="27"/>
      <c r="IA453" s="27"/>
      <c r="IB453" s="27"/>
      <c r="IC453" s="27"/>
      <c r="ID453" s="27"/>
      <c r="IE453" s="27"/>
      <c r="IF453" s="27"/>
      <c r="IG453" s="27"/>
      <c r="IH453" s="27"/>
      <c r="II453" s="27"/>
      <c r="IJ453" s="27"/>
      <c r="IK453" s="27"/>
      <c r="IL453" s="27"/>
      <c r="IM453" s="27"/>
      <c r="IN453" s="27"/>
      <c r="IO453" s="27"/>
      <c r="IP453" s="27"/>
      <c r="IQ453" s="27"/>
      <c r="IR453" s="27"/>
      <c r="IS453" s="27"/>
      <c r="IT453" s="27"/>
      <c r="IU453" s="27"/>
      <c r="IV453" s="27"/>
    </row>
    <row r="454" spans="1:256" s="361" customFormat="1" x14ac:dyDescent="0.2">
      <c r="A454" s="27"/>
      <c r="B454" s="27"/>
      <c r="C454" s="27"/>
      <c r="D454" s="362"/>
      <c r="E454" s="350" t="s">
        <v>157</v>
      </c>
      <c r="F454" s="354">
        <v>14</v>
      </c>
      <c r="G454" s="355">
        <v>10</v>
      </c>
      <c r="H454" s="355">
        <v>1</v>
      </c>
      <c r="I454" s="355">
        <v>22</v>
      </c>
      <c r="J454" s="356">
        <v>18</v>
      </c>
      <c r="K454" s="354">
        <v>19</v>
      </c>
      <c r="L454" s="355">
        <v>15</v>
      </c>
      <c r="M454" s="355">
        <v>6</v>
      </c>
      <c r="N454" s="355">
        <v>2</v>
      </c>
      <c r="O454" s="356">
        <v>23</v>
      </c>
      <c r="P454" s="354">
        <v>24</v>
      </c>
      <c r="Q454" s="355">
        <v>20</v>
      </c>
      <c r="R454" s="355">
        <v>11</v>
      </c>
      <c r="S454" s="355">
        <v>7</v>
      </c>
      <c r="T454" s="356">
        <v>3</v>
      </c>
      <c r="U454" s="354">
        <v>4</v>
      </c>
      <c r="V454" s="355">
        <v>25</v>
      </c>
      <c r="W454" s="355">
        <v>16</v>
      </c>
      <c r="X454" s="355">
        <v>12</v>
      </c>
      <c r="Y454" s="356">
        <v>8</v>
      </c>
      <c r="Z454" s="354">
        <v>9</v>
      </c>
      <c r="AA454" s="355">
        <v>5</v>
      </c>
      <c r="AB454" s="355">
        <v>21</v>
      </c>
      <c r="AC454" s="355">
        <v>17</v>
      </c>
      <c r="AD454" s="356">
        <v>13</v>
      </c>
      <c r="AE454" s="354">
        <v>45</v>
      </c>
      <c r="AF454" s="355">
        <v>26</v>
      </c>
      <c r="AG454" s="355">
        <v>56</v>
      </c>
      <c r="AH454" s="355">
        <v>52</v>
      </c>
      <c r="AI454" s="356">
        <v>49</v>
      </c>
      <c r="AJ454" s="354">
        <v>50</v>
      </c>
      <c r="AK454" s="355">
        <v>31</v>
      </c>
      <c r="AL454" s="355">
        <v>27</v>
      </c>
      <c r="AM454" s="355">
        <v>57</v>
      </c>
      <c r="AN454" s="356">
        <v>53</v>
      </c>
      <c r="AO454" s="354">
        <v>54</v>
      </c>
      <c r="AP454" s="355">
        <v>36</v>
      </c>
      <c r="AQ454" s="355">
        <v>32</v>
      </c>
      <c r="AR454" s="355">
        <v>28</v>
      </c>
      <c r="AS454" s="356">
        <v>58</v>
      </c>
      <c r="AT454" s="354">
        <v>44</v>
      </c>
      <c r="AU454" s="355">
        <v>51</v>
      </c>
      <c r="AV454" s="355">
        <v>47</v>
      </c>
      <c r="AW454" s="355">
        <v>55</v>
      </c>
      <c r="AX454" s="356">
        <v>39</v>
      </c>
      <c r="AY454" s="354">
        <v>30</v>
      </c>
      <c r="AZ454" s="355">
        <v>46</v>
      </c>
      <c r="BA454" s="355">
        <v>42</v>
      </c>
      <c r="BB454" s="355">
        <v>38</v>
      </c>
      <c r="BC454" s="356">
        <v>34</v>
      </c>
      <c r="BD454" s="354">
        <v>40</v>
      </c>
      <c r="BE454" s="355">
        <v>48</v>
      </c>
      <c r="BF454" s="355">
        <v>35</v>
      </c>
      <c r="BG454" s="355">
        <v>43</v>
      </c>
      <c r="BH454" s="364"/>
      <c r="BI454" s="354">
        <v>37</v>
      </c>
      <c r="BJ454" s="355">
        <v>41</v>
      </c>
      <c r="BK454" s="355">
        <v>29</v>
      </c>
      <c r="BL454" s="355">
        <v>33</v>
      </c>
      <c r="BM454" s="364"/>
      <c r="BN454" s="354">
        <v>78</v>
      </c>
      <c r="BO454" s="355">
        <v>59</v>
      </c>
      <c r="BP454" s="355">
        <v>90</v>
      </c>
      <c r="BQ454" s="355">
        <v>86</v>
      </c>
      <c r="BR454" s="356">
        <v>82</v>
      </c>
      <c r="BS454" s="354">
        <v>83</v>
      </c>
      <c r="BT454" s="355">
        <v>64</v>
      </c>
      <c r="BU454" s="355">
        <v>60</v>
      </c>
      <c r="BV454" s="355">
        <v>91</v>
      </c>
      <c r="BW454" s="356">
        <v>87</v>
      </c>
      <c r="BX454" s="354">
        <v>88</v>
      </c>
      <c r="BY454" s="355">
        <v>69</v>
      </c>
      <c r="BZ454" s="355">
        <v>65</v>
      </c>
      <c r="CA454" s="355">
        <v>61</v>
      </c>
      <c r="CB454" s="356">
        <v>92</v>
      </c>
      <c r="CC454" s="354">
        <v>93</v>
      </c>
      <c r="CD454" s="355">
        <v>74</v>
      </c>
      <c r="CE454" s="355">
        <v>70</v>
      </c>
      <c r="CF454" s="355">
        <v>66</v>
      </c>
      <c r="CG454" s="356">
        <v>62</v>
      </c>
      <c r="CH454" s="354">
        <v>63</v>
      </c>
      <c r="CI454" s="355">
        <v>79</v>
      </c>
      <c r="CJ454" s="355">
        <v>75</v>
      </c>
      <c r="CK454" s="355">
        <v>71</v>
      </c>
      <c r="CL454" s="356">
        <v>67</v>
      </c>
      <c r="CM454" s="354">
        <v>68</v>
      </c>
      <c r="CN454" s="355">
        <v>84</v>
      </c>
      <c r="CO454" s="355">
        <v>80</v>
      </c>
      <c r="CP454" s="355">
        <v>76</v>
      </c>
      <c r="CQ454" s="356">
        <v>72</v>
      </c>
      <c r="CR454" s="354">
        <v>73</v>
      </c>
      <c r="CS454" s="355">
        <v>89</v>
      </c>
      <c r="CT454" s="355">
        <v>85</v>
      </c>
      <c r="CU454" s="355">
        <v>81</v>
      </c>
      <c r="CV454" s="356">
        <v>77</v>
      </c>
      <c r="CW454" s="365"/>
      <c r="GX454" s="27"/>
      <c r="GY454" s="27"/>
      <c r="GZ454" s="27"/>
      <c r="HA454" s="27"/>
      <c r="HB454" s="27"/>
      <c r="HC454" s="27"/>
      <c r="HD454" s="27"/>
      <c r="HE454" s="27"/>
      <c r="HF454" s="27"/>
      <c r="HG454" s="27"/>
      <c r="HH454" s="27"/>
      <c r="HI454" s="27"/>
      <c r="HJ454" s="27"/>
      <c r="HK454" s="27"/>
      <c r="HL454" s="27"/>
      <c r="HM454" s="27"/>
      <c r="HN454" s="27"/>
      <c r="HO454" s="27"/>
      <c r="HP454" s="27"/>
      <c r="HQ454" s="27"/>
      <c r="HR454" s="27"/>
      <c r="HS454" s="27"/>
      <c r="HT454" s="27"/>
      <c r="HU454" s="27"/>
      <c r="HV454" s="27"/>
      <c r="HW454" s="27"/>
      <c r="HX454" s="27"/>
      <c r="HY454" s="27"/>
      <c r="HZ454" s="27"/>
      <c r="IA454" s="27"/>
      <c r="IB454" s="27"/>
      <c r="IC454" s="27"/>
      <c r="ID454" s="27"/>
      <c r="IE454" s="27"/>
      <c r="IF454" s="27"/>
      <c r="IG454" s="27"/>
      <c r="IH454" s="27"/>
      <c r="II454" s="27"/>
      <c r="IJ454" s="27"/>
      <c r="IK454" s="27"/>
      <c r="IL454" s="27"/>
      <c r="IM454" s="27"/>
      <c r="IN454" s="27"/>
      <c r="IO454" s="27"/>
      <c r="IP454" s="27"/>
      <c r="IQ454" s="27"/>
      <c r="IR454" s="27"/>
      <c r="IS454" s="27"/>
      <c r="IT454" s="27"/>
      <c r="IU454" s="27"/>
      <c r="IV454" s="27"/>
    </row>
    <row r="455" spans="1:256" s="361" customFormat="1" x14ac:dyDescent="0.2">
      <c r="A455" s="27"/>
      <c r="B455" s="27"/>
      <c r="C455" s="27"/>
      <c r="D455" s="362"/>
      <c r="E455" s="350" t="s">
        <v>159</v>
      </c>
      <c r="F455" s="357">
        <v>12</v>
      </c>
      <c r="G455" s="358">
        <v>23</v>
      </c>
      <c r="H455" s="358">
        <v>9</v>
      </c>
      <c r="I455" s="358">
        <v>20</v>
      </c>
      <c r="J455" s="359">
        <v>1</v>
      </c>
      <c r="K455" s="357">
        <v>13</v>
      </c>
      <c r="L455" s="358">
        <v>24</v>
      </c>
      <c r="M455" s="358">
        <v>10</v>
      </c>
      <c r="N455" s="358">
        <v>16</v>
      </c>
      <c r="O455" s="359">
        <v>2</v>
      </c>
      <c r="P455" s="357">
        <v>17</v>
      </c>
      <c r="Q455" s="358">
        <v>3</v>
      </c>
      <c r="R455" s="358">
        <v>14</v>
      </c>
      <c r="S455" s="358">
        <v>25</v>
      </c>
      <c r="T455" s="359">
        <v>6</v>
      </c>
      <c r="U455" s="357">
        <v>7</v>
      </c>
      <c r="V455" s="358">
        <v>18</v>
      </c>
      <c r="W455" s="358">
        <v>4</v>
      </c>
      <c r="X455" s="358">
        <v>15</v>
      </c>
      <c r="Y455" s="359">
        <v>21</v>
      </c>
      <c r="Z455" s="357">
        <v>22</v>
      </c>
      <c r="AA455" s="358">
        <v>8</v>
      </c>
      <c r="AB455" s="358">
        <v>19</v>
      </c>
      <c r="AC455" s="358">
        <v>5</v>
      </c>
      <c r="AD455" s="359">
        <v>11</v>
      </c>
      <c r="AE455" s="357">
        <v>29</v>
      </c>
      <c r="AF455" s="358">
        <v>45</v>
      </c>
      <c r="AG455" s="358">
        <v>55</v>
      </c>
      <c r="AH455" s="358">
        <v>50</v>
      </c>
      <c r="AI455" s="359">
        <v>38</v>
      </c>
      <c r="AJ455" s="357">
        <v>53</v>
      </c>
      <c r="AK455" s="358">
        <v>43</v>
      </c>
      <c r="AL455" s="358">
        <v>46</v>
      </c>
      <c r="AM455" s="358">
        <v>37</v>
      </c>
      <c r="AN455" s="359">
        <v>28</v>
      </c>
      <c r="AO455" s="357">
        <v>39</v>
      </c>
      <c r="AP455" s="358">
        <v>54</v>
      </c>
      <c r="AQ455" s="358">
        <v>31</v>
      </c>
      <c r="AR455" s="358">
        <v>56</v>
      </c>
      <c r="AS455" s="359">
        <v>48</v>
      </c>
      <c r="AT455" s="357">
        <v>58</v>
      </c>
      <c r="AU455" s="358">
        <v>40</v>
      </c>
      <c r="AV455" s="358">
        <v>51</v>
      </c>
      <c r="AW455" s="358">
        <v>42</v>
      </c>
      <c r="AX455" s="359">
        <v>33</v>
      </c>
      <c r="AY455" s="357">
        <v>35</v>
      </c>
      <c r="AZ455" s="358">
        <v>30</v>
      </c>
      <c r="BA455" s="358">
        <v>52</v>
      </c>
      <c r="BB455" s="358">
        <v>41</v>
      </c>
      <c r="BC455" s="359">
        <v>57</v>
      </c>
      <c r="BD455" s="357">
        <v>47</v>
      </c>
      <c r="BE455" s="358">
        <v>34</v>
      </c>
      <c r="BF455" s="358">
        <v>26</v>
      </c>
      <c r="BG455" s="358">
        <v>36</v>
      </c>
      <c r="BH455" s="364"/>
      <c r="BI455" s="357">
        <v>32</v>
      </c>
      <c r="BJ455" s="358">
        <v>49</v>
      </c>
      <c r="BK455" s="358">
        <v>44</v>
      </c>
      <c r="BL455" s="358">
        <v>27</v>
      </c>
      <c r="BM455" s="364"/>
      <c r="BN455" s="357">
        <v>62</v>
      </c>
      <c r="BO455" s="358">
        <v>78</v>
      </c>
      <c r="BP455" s="358">
        <v>89</v>
      </c>
      <c r="BQ455" s="358">
        <v>80</v>
      </c>
      <c r="BR455" s="359">
        <v>71</v>
      </c>
      <c r="BS455" s="357">
        <v>67</v>
      </c>
      <c r="BT455" s="358">
        <v>83</v>
      </c>
      <c r="BU455" s="358">
        <v>59</v>
      </c>
      <c r="BV455" s="358">
        <v>85</v>
      </c>
      <c r="BW455" s="359">
        <v>76</v>
      </c>
      <c r="BX455" s="357">
        <v>72</v>
      </c>
      <c r="BY455" s="358">
        <v>88</v>
      </c>
      <c r="BZ455" s="358">
        <v>64</v>
      </c>
      <c r="CA455" s="358">
        <v>90</v>
      </c>
      <c r="CB455" s="359">
        <v>81</v>
      </c>
      <c r="CC455" s="357">
        <v>77</v>
      </c>
      <c r="CD455" s="358">
        <v>93</v>
      </c>
      <c r="CE455" s="358">
        <v>69</v>
      </c>
      <c r="CF455" s="358">
        <v>60</v>
      </c>
      <c r="CG455" s="359">
        <v>86</v>
      </c>
      <c r="CH455" s="357">
        <v>82</v>
      </c>
      <c r="CI455" s="358">
        <v>63</v>
      </c>
      <c r="CJ455" s="358">
        <v>74</v>
      </c>
      <c r="CK455" s="358">
        <v>65</v>
      </c>
      <c r="CL455" s="359">
        <v>91</v>
      </c>
      <c r="CM455" s="357">
        <v>87</v>
      </c>
      <c r="CN455" s="358">
        <v>68</v>
      </c>
      <c r="CO455" s="358">
        <v>79</v>
      </c>
      <c r="CP455" s="358">
        <v>70</v>
      </c>
      <c r="CQ455" s="359">
        <v>61</v>
      </c>
      <c r="CR455" s="357">
        <v>92</v>
      </c>
      <c r="CS455" s="358">
        <v>73</v>
      </c>
      <c r="CT455" s="358">
        <v>84</v>
      </c>
      <c r="CU455" s="358">
        <v>75</v>
      </c>
      <c r="CV455" s="359">
        <v>66</v>
      </c>
      <c r="CW455" s="365"/>
      <c r="GX455" s="27"/>
      <c r="GY455" s="27"/>
      <c r="GZ455" s="27"/>
      <c r="HA455" s="27"/>
      <c r="HB455" s="27"/>
      <c r="HC455" s="27"/>
      <c r="HD455" s="27"/>
      <c r="HE455" s="27"/>
      <c r="HF455" s="27"/>
      <c r="HG455" s="27"/>
      <c r="HH455" s="27"/>
      <c r="HI455" s="27"/>
      <c r="HJ455" s="27"/>
      <c r="HK455" s="27"/>
      <c r="HL455" s="27"/>
      <c r="HM455" s="27"/>
      <c r="HN455" s="27"/>
      <c r="HO455" s="27"/>
      <c r="HP455" s="27"/>
      <c r="HQ455" s="27"/>
      <c r="HR455" s="27"/>
      <c r="HS455" s="27"/>
      <c r="HT455" s="27"/>
      <c r="HU455" s="27"/>
      <c r="HV455" s="27"/>
      <c r="HW455" s="27"/>
      <c r="HX455" s="27"/>
      <c r="HY455" s="27"/>
      <c r="HZ455" s="27"/>
      <c r="IA455" s="27"/>
      <c r="IB455" s="27"/>
      <c r="IC455" s="27"/>
      <c r="ID455" s="27"/>
      <c r="IE455" s="27"/>
      <c r="IF455" s="27"/>
      <c r="IG455" s="27"/>
      <c r="IH455" s="27"/>
      <c r="II455" s="27"/>
      <c r="IJ455" s="27"/>
      <c r="IK455" s="27"/>
      <c r="IL455" s="27"/>
      <c r="IM455" s="27"/>
      <c r="IN455" s="27"/>
      <c r="IO455" s="27"/>
      <c r="IP455" s="27"/>
      <c r="IQ455" s="27"/>
      <c r="IR455" s="27"/>
      <c r="IS455" s="27"/>
      <c r="IT455" s="27"/>
      <c r="IU455" s="27"/>
      <c r="IV455" s="27"/>
    </row>
    <row r="456" spans="1:256" s="363" customFormat="1" x14ac:dyDescent="0.2">
      <c r="A456" s="27"/>
      <c r="B456" s="27"/>
      <c r="C456" s="27"/>
      <c r="D456" s="362"/>
      <c r="E456" s="350"/>
      <c r="GX456" s="27"/>
      <c r="GY456" s="27"/>
      <c r="GZ456" s="27"/>
      <c r="HA456" s="27"/>
      <c r="HB456" s="27"/>
      <c r="HC456" s="27"/>
      <c r="HD456" s="27"/>
      <c r="HE456" s="27"/>
      <c r="HF456" s="27"/>
      <c r="HG456" s="27"/>
      <c r="HH456" s="27"/>
      <c r="HI456" s="27"/>
      <c r="HJ456" s="27"/>
      <c r="HK456" s="27"/>
      <c r="HL456" s="27"/>
      <c r="HM456" s="27"/>
      <c r="HN456" s="27"/>
      <c r="HO456" s="27"/>
      <c r="HP456" s="27"/>
      <c r="HQ456" s="27"/>
      <c r="HR456" s="27"/>
      <c r="HS456" s="27"/>
      <c r="HT456" s="27"/>
      <c r="HU456" s="27"/>
      <c r="HV456" s="27"/>
      <c r="HW456" s="27"/>
      <c r="HX456" s="27"/>
      <c r="HY456" s="27"/>
      <c r="HZ456" s="27"/>
      <c r="IA456" s="27"/>
      <c r="IB456" s="27"/>
      <c r="IC456" s="27"/>
      <c r="ID456" s="27"/>
      <c r="IE456" s="27"/>
      <c r="IF456" s="27"/>
      <c r="IG456" s="27"/>
      <c r="IH456" s="27"/>
      <c r="II456" s="27"/>
      <c r="IJ456" s="27"/>
      <c r="IK456" s="27"/>
      <c r="IL456" s="27"/>
      <c r="IM456" s="27"/>
      <c r="IN456" s="27"/>
      <c r="IO456" s="27"/>
      <c r="IP456" s="27"/>
      <c r="IQ456" s="27"/>
      <c r="IR456" s="27"/>
      <c r="IS456" s="27"/>
      <c r="IT456" s="27"/>
      <c r="IU456" s="27"/>
      <c r="IV456" s="27"/>
    </row>
    <row r="457" spans="1:256" s="363" customFormat="1" x14ac:dyDescent="0.2">
      <c r="A457" s="27"/>
      <c r="B457" s="27"/>
      <c r="C457" s="27"/>
      <c r="D457" s="362">
        <v>94</v>
      </c>
      <c r="E457" s="349" t="s">
        <v>180</v>
      </c>
      <c r="GX457" s="27"/>
      <c r="GY457" s="27"/>
      <c r="GZ457" s="27"/>
      <c r="HA457" s="27"/>
      <c r="HB457" s="27"/>
      <c r="HC457" s="27"/>
      <c r="HD457" s="27"/>
      <c r="HE457" s="27"/>
      <c r="HF457" s="27"/>
      <c r="HG457" s="27"/>
      <c r="HH457" s="27"/>
      <c r="HI457" s="27"/>
      <c r="HJ457" s="27"/>
      <c r="HK457" s="27"/>
      <c r="HL457" s="27"/>
      <c r="HM457" s="27"/>
      <c r="HN457" s="27"/>
      <c r="HO457" s="27"/>
      <c r="HP457" s="27"/>
      <c r="HQ457" s="27"/>
      <c r="HR457" s="27"/>
      <c r="HS457" s="27"/>
      <c r="HT457" s="27"/>
      <c r="HU457" s="27"/>
      <c r="HV457" s="27"/>
      <c r="HW457" s="27"/>
      <c r="HX457" s="27"/>
      <c r="HY457" s="27"/>
      <c r="HZ457" s="27"/>
      <c r="IA457" s="27"/>
      <c r="IB457" s="27"/>
      <c r="IC457" s="27"/>
      <c r="ID457" s="27"/>
      <c r="IE457" s="27"/>
      <c r="IF457" s="27"/>
      <c r="IG457" s="27"/>
      <c r="IH457" s="27"/>
      <c r="II457" s="27"/>
      <c r="IJ457" s="27"/>
      <c r="IK457" s="27"/>
      <c r="IL457" s="27"/>
      <c r="IM457" s="27"/>
      <c r="IN457" s="27"/>
      <c r="IO457" s="27"/>
      <c r="IP457" s="27"/>
      <c r="IQ457" s="27"/>
      <c r="IR457" s="27"/>
      <c r="IS457" s="27"/>
      <c r="IT457" s="27"/>
      <c r="IU457" s="27"/>
      <c r="IV457" s="27"/>
    </row>
    <row r="458" spans="1:256" s="361" customFormat="1" x14ac:dyDescent="0.2">
      <c r="A458" s="27"/>
      <c r="B458" s="27"/>
      <c r="C458" s="27"/>
      <c r="D458" s="362"/>
      <c r="E458" s="350" t="s">
        <v>130</v>
      </c>
      <c r="F458" s="351">
        <v>1</v>
      </c>
      <c r="G458" s="352">
        <v>2</v>
      </c>
      <c r="H458" s="352">
        <v>3</v>
      </c>
      <c r="I458" s="352">
        <v>4</v>
      </c>
      <c r="J458" s="353">
        <v>5</v>
      </c>
      <c r="K458" s="351">
        <v>6</v>
      </c>
      <c r="L458" s="352">
        <v>7</v>
      </c>
      <c r="M458" s="352">
        <v>8</v>
      </c>
      <c r="N458" s="352">
        <v>9</v>
      </c>
      <c r="O458" s="353">
        <v>10</v>
      </c>
      <c r="P458" s="351">
        <v>11</v>
      </c>
      <c r="Q458" s="352">
        <v>12</v>
      </c>
      <c r="R458" s="352">
        <v>13</v>
      </c>
      <c r="S458" s="352">
        <v>14</v>
      </c>
      <c r="T458" s="353">
        <v>15</v>
      </c>
      <c r="U458" s="351">
        <v>16</v>
      </c>
      <c r="V458" s="352">
        <v>17</v>
      </c>
      <c r="W458" s="352">
        <v>18</v>
      </c>
      <c r="X458" s="352">
        <v>19</v>
      </c>
      <c r="Y458" s="353">
        <v>20</v>
      </c>
      <c r="Z458" s="351">
        <v>21</v>
      </c>
      <c r="AA458" s="352">
        <v>22</v>
      </c>
      <c r="AB458" s="352">
        <v>23</v>
      </c>
      <c r="AC458" s="352">
        <v>24</v>
      </c>
      <c r="AD458" s="353">
        <v>25</v>
      </c>
      <c r="AE458" s="351">
        <v>26</v>
      </c>
      <c r="AF458" s="352">
        <v>27</v>
      </c>
      <c r="AG458" s="352">
        <v>28</v>
      </c>
      <c r="AH458" s="352">
        <v>29</v>
      </c>
      <c r="AI458" s="353">
        <v>30</v>
      </c>
      <c r="AJ458" s="351">
        <v>31</v>
      </c>
      <c r="AK458" s="352">
        <v>32</v>
      </c>
      <c r="AL458" s="352">
        <v>33</v>
      </c>
      <c r="AM458" s="352">
        <v>34</v>
      </c>
      <c r="AN458" s="353">
        <v>35</v>
      </c>
      <c r="AO458" s="351">
        <v>36</v>
      </c>
      <c r="AP458" s="352">
        <v>37</v>
      </c>
      <c r="AQ458" s="352">
        <v>38</v>
      </c>
      <c r="AR458" s="352">
        <v>39</v>
      </c>
      <c r="AS458" s="353">
        <v>40</v>
      </c>
      <c r="AT458" s="351">
        <v>41</v>
      </c>
      <c r="AU458" s="352">
        <v>42</v>
      </c>
      <c r="AV458" s="352">
        <v>43</v>
      </c>
      <c r="AW458" s="352">
        <v>44</v>
      </c>
      <c r="AX458" s="353">
        <v>45</v>
      </c>
      <c r="AY458" s="351">
        <v>46</v>
      </c>
      <c r="AZ458" s="352">
        <v>47</v>
      </c>
      <c r="BA458" s="352">
        <v>48</v>
      </c>
      <c r="BB458" s="352">
        <v>49</v>
      </c>
      <c r="BC458" s="353">
        <v>50</v>
      </c>
      <c r="BD458" s="351">
        <v>51</v>
      </c>
      <c r="BE458" s="352">
        <v>52</v>
      </c>
      <c r="BF458" s="352">
        <v>53</v>
      </c>
      <c r="BG458" s="352">
        <v>54</v>
      </c>
      <c r="BH458" s="353">
        <v>55</v>
      </c>
      <c r="BI458" s="351">
        <v>56</v>
      </c>
      <c r="BJ458" s="352">
        <v>57</v>
      </c>
      <c r="BK458" s="352">
        <v>58</v>
      </c>
      <c r="BL458" s="352">
        <v>59</v>
      </c>
      <c r="BM458" s="364"/>
      <c r="BN458" s="351">
        <v>60</v>
      </c>
      <c r="BO458" s="352">
        <v>61</v>
      </c>
      <c r="BP458" s="352">
        <v>62</v>
      </c>
      <c r="BQ458" s="352">
        <v>63</v>
      </c>
      <c r="BR458" s="353">
        <v>64</v>
      </c>
      <c r="BS458" s="351">
        <v>65</v>
      </c>
      <c r="BT458" s="352">
        <v>66</v>
      </c>
      <c r="BU458" s="352">
        <v>67</v>
      </c>
      <c r="BV458" s="352">
        <v>68</v>
      </c>
      <c r="BW458" s="353">
        <v>69</v>
      </c>
      <c r="BX458" s="351">
        <v>70</v>
      </c>
      <c r="BY458" s="352">
        <v>71</v>
      </c>
      <c r="BZ458" s="352">
        <v>72</v>
      </c>
      <c r="CA458" s="352">
        <v>73</v>
      </c>
      <c r="CB458" s="353">
        <v>74</v>
      </c>
      <c r="CC458" s="351">
        <v>75</v>
      </c>
      <c r="CD458" s="352">
        <v>76</v>
      </c>
      <c r="CE458" s="352">
        <v>77</v>
      </c>
      <c r="CF458" s="352">
        <v>78</v>
      </c>
      <c r="CG458" s="353">
        <v>79</v>
      </c>
      <c r="CH458" s="351">
        <v>80</v>
      </c>
      <c r="CI458" s="352">
        <v>81</v>
      </c>
      <c r="CJ458" s="352">
        <v>82</v>
      </c>
      <c r="CK458" s="352">
        <v>83</v>
      </c>
      <c r="CL458" s="353">
        <v>84</v>
      </c>
      <c r="CM458" s="351">
        <v>85</v>
      </c>
      <c r="CN458" s="352">
        <v>86</v>
      </c>
      <c r="CO458" s="352">
        <v>87</v>
      </c>
      <c r="CP458" s="352">
        <v>88</v>
      </c>
      <c r="CQ458" s="353">
        <v>89</v>
      </c>
      <c r="CR458" s="351">
        <v>90</v>
      </c>
      <c r="CS458" s="352">
        <v>91</v>
      </c>
      <c r="CT458" s="352">
        <v>92</v>
      </c>
      <c r="CU458" s="352">
        <v>93</v>
      </c>
      <c r="CV458" s="353">
        <v>94</v>
      </c>
      <c r="CW458" s="365"/>
      <c r="GX458" s="27"/>
      <c r="GY458" s="27"/>
      <c r="GZ458" s="27"/>
      <c r="HA458" s="27"/>
      <c r="HB458" s="27"/>
      <c r="HC458" s="27"/>
      <c r="HD458" s="27"/>
      <c r="HE458" s="27"/>
      <c r="HF458" s="27"/>
      <c r="HG458" s="27"/>
      <c r="HH458" s="27"/>
      <c r="HI458" s="27"/>
      <c r="HJ458" s="27"/>
      <c r="HK458" s="27"/>
      <c r="HL458" s="27"/>
      <c r="HM458" s="27"/>
      <c r="HN458" s="27"/>
      <c r="HO458" s="27"/>
      <c r="HP458" s="27"/>
      <c r="HQ458" s="27"/>
      <c r="HR458" s="27"/>
      <c r="HS458" s="27"/>
      <c r="HT458" s="27"/>
      <c r="HU458" s="27"/>
      <c r="HV458" s="27"/>
      <c r="HW458" s="27"/>
      <c r="HX458" s="27"/>
      <c r="HY458" s="27"/>
      <c r="HZ458" s="27"/>
      <c r="IA458" s="27"/>
      <c r="IB458" s="27"/>
      <c r="IC458" s="27"/>
      <c r="ID458" s="27"/>
      <c r="IE458" s="27"/>
      <c r="IF458" s="27"/>
      <c r="IG458" s="27"/>
      <c r="IH458" s="27"/>
      <c r="II458" s="27"/>
      <c r="IJ458" s="27"/>
      <c r="IK458" s="27"/>
      <c r="IL458" s="27"/>
      <c r="IM458" s="27"/>
      <c r="IN458" s="27"/>
      <c r="IO458" s="27"/>
      <c r="IP458" s="27"/>
      <c r="IQ458" s="27"/>
      <c r="IR458" s="27"/>
      <c r="IS458" s="27"/>
      <c r="IT458" s="27"/>
      <c r="IU458" s="27"/>
      <c r="IV458" s="27"/>
    </row>
    <row r="459" spans="1:256" s="361" customFormat="1" x14ac:dyDescent="0.2">
      <c r="A459" s="27"/>
      <c r="B459" s="27"/>
      <c r="C459" s="27"/>
      <c r="D459" s="362"/>
      <c r="E459" s="350" t="s">
        <v>157</v>
      </c>
      <c r="F459" s="354">
        <v>14</v>
      </c>
      <c r="G459" s="355">
        <v>10</v>
      </c>
      <c r="H459" s="355">
        <v>1</v>
      </c>
      <c r="I459" s="355">
        <v>22</v>
      </c>
      <c r="J459" s="356">
        <v>18</v>
      </c>
      <c r="K459" s="354">
        <v>19</v>
      </c>
      <c r="L459" s="355">
        <v>15</v>
      </c>
      <c r="M459" s="355">
        <v>6</v>
      </c>
      <c r="N459" s="355">
        <v>2</v>
      </c>
      <c r="O459" s="356">
        <v>23</v>
      </c>
      <c r="P459" s="354">
        <v>24</v>
      </c>
      <c r="Q459" s="355">
        <v>20</v>
      </c>
      <c r="R459" s="355">
        <v>11</v>
      </c>
      <c r="S459" s="355">
        <v>7</v>
      </c>
      <c r="T459" s="356">
        <v>3</v>
      </c>
      <c r="U459" s="354">
        <v>4</v>
      </c>
      <c r="V459" s="355">
        <v>25</v>
      </c>
      <c r="W459" s="355">
        <v>16</v>
      </c>
      <c r="X459" s="355">
        <v>12</v>
      </c>
      <c r="Y459" s="356">
        <v>8</v>
      </c>
      <c r="Z459" s="354">
        <v>9</v>
      </c>
      <c r="AA459" s="355">
        <v>5</v>
      </c>
      <c r="AB459" s="355">
        <v>21</v>
      </c>
      <c r="AC459" s="355">
        <v>17</v>
      </c>
      <c r="AD459" s="356">
        <v>13</v>
      </c>
      <c r="AE459" s="354">
        <v>45</v>
      </c>
      <c r="AF459" s="355">
        <v>26</v>
      </c>
      <c r="AG459" s="355">
        <v>57</v>
      </c>
      <c r="AH459" s="355">
        <v>53</v>
      </c>
      <c r="AI459" s="356">
        <v>49</v>
      </c>
      <c r="AJ459" s="354">
        <v>50</v>
      </c>
      <c r="AK459" s="355">
        <v>31</v>
      </c>
      <c r="AL459" s="355">
        <v>27</v>
      </c>
      <c r="AM459" s="355">
        <v>58</v>
      </c>
      <c r="AN459" s="356">
        <v>54</v>
      </c>
      <c r="AO459" s="354">
        <v>55</v>
      </c>
      <c r="AP459" s="355">
        <v>36</v>
      </c>
      <c r="AQ459" s="355">
        <v>32</v>
      </c>
      <c r="AR459" s="355">
        <v>28</v>
      </c>
      <c r="AS459" s="356">
        <v>59</v>
      </c>
      <c r="AT459" s="354">
        <v>40</v>
      </c>
      <c r="AU459" s="355">
        <v>56</v>
      </c>
      <c r="AV459" s="355">
        <v>52</v>
      </c>
      <c r="AW459" s="355">
        <v>48</v>
      </c>
      <c r="AX459" s="356">
        <v>44</v>
      </c>
      <c r="AY459" s="354">
        <v>30</v>
      </c>
      <c r="AZ459" s="355">
        <v>46</v>
      </c>
      <c r="BA459" s="355">
        <v>42</v>
      </c>
      <c r="BB459" s="355">
        <v>38</v>
      </c>
      <c r="BC459" s="356">
        <v>34</v>
      </c>
      <c r="BD459" s="354">
        <v>35</v>
      </c>
      <c r="BE459" s="355">
        <v>51</v>
      </c>
      <c r="BF459" s="355">
        <v>47</v>
      </c>
      <c r="BG459" s="355">
        <v>43</v>
      </c>
      <c r="BH459" s="356">
        <v>39</v>
      </c>
      <c r="BI459" s="354">
        <v>37</v>
      </c>
      <c r="BJ459" s="355">
        <v>41</v>
      </c>
      <c r="BK459" s="355">
        <v>29</v>
      </c>
      <c r="BL459" s="355">
        <v>33</v>
      </c>
      <c r="BM459" s="364"/>
      <c r="BN459" s="354">
        <v>79</v>
      </c>
      <c r="BO459" s="355">
        <v>60</v>
      </c>
      <c r="BP459" s="355">
        <v>91</v>
      </c>
      <c r="BQ459" s="355">
        <v>87</v>
      </c>
      <c r="BR459" s="356">
        <v>83</v>
      </c>
      <c r="BS459" s="354">
        <v>84</v>
      </c>
      <c r="BT459" s="355">
        <v>65</v>
      </c>
      <c r="BU459" s="355">
        <v>61</v>
      </c>
      <c r="BV459" s="355">
        <v>92</v>
      </c>
      <c r="BW459" s="356">
        <v>88</v>
      </c>
      <c r="BX459" s="354">
        <v>89</v>
      </c>
      <c r="BY459" s="355">
        <v>70</v>
      </c>
      <c r="BZ459" s="355">
        <v>66</v>
      </c>
      <c r="CA459" s="355">
        <v>62</v>
      </c>
      <c r="CB459" s="356">
        <v>93</v>
      </c>
      <c r="CC459" s="354">
        <v>94</v>
      </c>
      <c r="CD459" s="355">
        <v>75</v>
      </c>
      <c r="CE459" s="355">
        <v>71</v>
      </c>
      <c r="CF459" s="355">
        <v>67</v>
      </c>
      <c r="CG459" s="356">
        <v>63</v>
      </c>
      <c r="CH459" s="354">
        <v>64</v>
      </c>
      <c r="CI459" s="355">
        <v>80</v>
      </c>
      <c r="CJ459" s="355">
        <v>76</v>
      </c>
      <c r="CK459" s="355">
        <v>72</v>
      </c>
      <c r="CL459" s="356">
        <v>68</v>
      </c>
      <c r="CM459" s="354">
        <v>69</v>
      </c>
      <c r="CN459" s="355">
        <v>85</v>
      </c>
      <c r="CO459" s="355">
        <v>81</v>
      </c>
      <c r="CP459" s="355">
        <v>77</v>
      </c>
      <c r="CQ459" s="356">
        <v>73</v>
      </c>
      <c r="CR459" s="354">
        <v>74</v>
      </c>
      <c r="CS459" s="355">
        <v>90</v>
      </c>
      <c r="CT459" s="355">
        <v>86</v>
      </c>
      <c r="CU459" s="355">
        <v>82</v>
      </c>
      <c r="CV459" s="356">
        <v>78</v>
      </c>
      <c r="CW459" s="365"/>
      <c r="GX459" s="27"/>
      <c r="GY459" s="27"/>
      <c r="GZ459" s="27"/>
      <c r="HA459" s="27"/>
      <c r="HB459" s="27"/>
      <c r="HC459" s="27"/>
      <c r="HD459" s="27"/>
      <c r="HE459" s="27"/>
      <c r="HF459" s="27"/>
      <c r="HG459" s="27"/>
      <c r="HH459" s="27"/>
      <c r="HI459" s="27"/>
      <c r="HJ459" s="27"/>
      <c r="HK459" s="27"/>
      <c r="HL459" s="27"/>
      <c r="HM459" s="27"/>
      <c r="HN459" s="27"/>
      <c r="HO459" s="27"/>
      <c r="HP459" s="27"/>
      <c r="HQ459" s="27"/>
      <c r="HR459" s="27"/>
      <c r="HS459" s="27"/>
      <c r="HT459" s="27"/>
      <c r="HU459" s="27"/>
      <c r="HV459" s="27"/>
      <c r="HW459" s="27"/>
      <c r="HX459" s="27"/>
      <c r="HY459" s="27"/>
      <c r="HZ459" s="27"/>
      <c r="IA459" s="27"/>
      <c r="IB459" s="27"/>
      <c r="IC459" s="27"/>
      <c r="ID459" s="27"/>
      <c r="IE459" s="27"/>
      <c r="IF459" s="27"/>
      <c r="IG459" s="27"/>
      <c r="IH459" s="27"/>
      <c r="II459" s="27"/>
      <c r="IJ459" s="27"/>
      <c r="IK459" s="27"/>
      <c r="IL459" s="27"/>
      <c r="IM459" s="27"/>
      <c r="IN459" s="27"/>
      <c r="IO459" s="27"/>
      <c r="IP459" s="27"/>
      <c r="IQ459" s="27"/>
      <c r="IR459" s="27"/>
      <c r="IS459" s="27"/>
      <c r="IT459" s="27"/>
      <c r="IU459" s="27"/>
      <c r="IV459" s="27"/>
    </row>
    <row r="460" spans="1:256" s="361" customFormat="1" x14ac:dyDescent="0.2">
      <c r="A460" s="27"/>
      <c r="B460" s="27"/>
      <c r="C460" s="27"/>
      <c r="D460" s="362"/>
      <c r="E460" s="350" t="s">
        <v>159</v>
      </c>
      <c r="F460" s="357">
        <v>12</v>
      </c>
      <c r="G460" s="358">
        <v>23</v>
      </c>
      <c r="H460" s="358">
        <v>9</v>
      </c>
      <c r="I460" s="358">
        <v>20</v>
      </c>
      <c r="J460" s="359">
        <v>1</v>
      </c>
      <c r="K460" s="357">
        <v>13</v>
      </c>
      <c r="L460" s="358">
        <v>24</v>
      </c>
      <c r="M460" s="358">
        <v>10</v>
      </c>
      <c r="N460" s="358">
        <v>16</v>
      </c>
      <c r="O460" s="359">
        <v>2</v>
      </c>
      <c r="P460" s="357">
        <v>17</v>
      </c>
      <c r="Q460" s="358">
        <v>3</v>
      </c>
      <c r="R460" s="358">
        <v>14</v>
      </c>
      <c r="S460" s="358">
        <v>25</v>
      </c>
      <c r="T460" s="359">
        <v>6</v>
      </c>
      <c r="U460" s="357">
        <v>7</v>
      </c>
      <c r="V460" s="358">
        <v>18</v>
      </c>
      <c r="W460" s="358">
        <v>4</v>
      </c>
      <c r="X460" s="358">
        <v>15</v>
      </c>
      <c r="Y460" s="359">
        <v>21</v>
      </c>
      <c r="Z460" s="357">
        <v>22</v>
      </c>
      <c r="AA460" s="358">
        <v>8</v>
      </c>
      <c r="AB460" s="358">
        <v>19</v>
      </c>
      <c r="AC460" s="358">
        <v>5</v>
      </c>
      <c r="AD460" s="359">
        <v>11</v>
      </c>
      <c r="AE460" s="357">
        <v>29</v>
      </c>
      <c r="AF460" s="358">
        <v>45</v>
      </c>
      <c r="AG460" s="358">
        <v>56</v>
      </c>
      <c r="AH460" s="358">
        <v>47</v>
      </c>
      <c r="AI460" s="359">
        <v>38</v>
      </c>
      <c r="AJ460" s="357">
        <v>34</v>
      </c>
      <c r="AK460" s="358">
        <v>50</v>
      </c>
      <c r="AL460" s="358">
        <v>26</v>
      </c>
      <c r="AM460" s="358">
        <v>52</v>
      </c>
      <c r="AN460" s="359">
        <v>43</v>
      </c>
      <c r="AO460" s="357">
        <v>39</v>
      </c>
      <c r="AP460" s="358">
        <v>55</v>
      </c>
      <c r="AQ460" s="358">
        <v>31</v>
      </c>
      <c r="AR460" s="358">
        <v>57</v>
      </c>
      <c r="AS460" s="359">
        <v>48</v>
      </c>
      <c r="AT460" s="357">
        <v>59</v>
      </c>
      <c r="AU460" s="358">
        <v>40</v>
      </c>
      <c r="AV460" s="358">
        <v>51</v>
      </c>
      <c r="AW460" s="358">
        <v>42</v>
      </c>
      <c r="AX460" s="359">
        <v>33</v>
      </c>
      <c r="AY460" s="357">
        <v>49</v>
      </c>
      <c r="AZ460" s="358">
        <v>30</v>
      </c>
      <c r="BA460" s="358">
        <v>41</v>
      </c>
      <c r="BB460" s="358">
        <v>32</v>
      </c>
      <c r="BC460" s="359">
        <v>58</v>
      </c>
      <c r="BD460" s="357">
        <v>54</v>
      </c>
      <c r="BE460" s="358">
        <v>35</v>
      </c>
      <c r="BF460" s="358">
        <v>46</v>
      </c>
      <c r="BG460" s="358">
        <v>37</v>
      </c>
      <c r="BH460" s="359">
        <v>28</v>
      </c>
      <c r="BI460" s="357">
        <v>44</v>
      </c>
      <c r="BJ460" s="358">
        <v>53</v>
      </c>
      <c r="BK460" s="358">
        <v>36</v>
      </c>
      <c r="BL460" s="358">
        <v>27</v>
      </c>
      <c r="BM460" s="364"/>
      <c r="BN460" s="357">
        <v>63</v>
      </c>
      <c r="BO460" s="358">
        <v>79</v>
      </c>
      <c r="BP460" s="358">
        <v>90</v>
      </c>
      <c r="BQ460" s="358">
        <v>81</v>
      </c>
      <c r="BR460" s="359">
        <v>72</v>
      </c>
      <c r="BS460" s="357">
        <v>68</v>
      </c>
      <c r="BT460" s="358">
        <v>84</v>
      </c>
      <c r="BU460" s="358">
        <v>60</v>
      </c>
      <c r="BV460" s="358">
        <v>86</v>
      </c>
      <c r="BW460" s="359">
        <v>77</v>
      </c>
      <c r="BX460" s="357">
        <v>73</v>
      </c>
      <c r="BY460" s="358">
        <v>89</v>
      </c>
      <c r="BZ460" s="358">
        <v>65</v>
      </c>
      <c r="CA460" s="358">
        <v>91</v>
      </c>
      <c r="CB460" s="359">
        <v>82</v>
      </c>
      <c r="CC460" s="357">
        <v>78</v>
      </c>
      <c r="CD460" s="358">
        <v>94</v>
      </c>
      <c r="CE460" s="358">
        <v>70</v>
      </c>
      <c r="CF460" s="358">
        <v>61</v>
      </c>
      <c r="CG460" s="359">
        <v>87</v>
      </c>
      <c r="CH460" s="357">
        <v>83</v>
      </c>
      <c r="CI460" s="358">
        <v>64</v>
      </c>
      <c r="CJ460" s="358">
        <v>75</v>
      </c>
      <c r="CK460" s="358">
        <v>66</v>
      </c>
      <c r="CL460" s="359">
        <v>92</v>
      </c>
      <c r="CM460" s="357">
        <v>88</v>
      </c>
      <c r="CN460" s="358">
        <v>69</v>
      </c>
      <c r="CO460" s="358">
        <v>80</v>
      </c>
      <c r="CP460" s="358">
        <v>71</v>
      </c>
      <c r="CQ460" s="359">
        <v>62</v>
      </c>
      <c r="CR460" s="357">
        <v>93</v>
      </c>
      <c r="CS460" s="358">
        <v>74</v>
      </c>
      <c r="CT460" s="358">
        <v>85</v>
      </c>
      <c r="CU460" s="358">
        <v>76</v>
      </c>
      <c r="CV460" s="359">
        <v>67</v>
      </c>
      <c r="CW460" s="365"/>
      <c r="GX460" s="27"/>
      <c r="GY460" s="27"/>
      <c r="GZ460" s="27"/>
      <c r="HA460" s="27"/>
      <c r="HB460" s="27"/>
      <c r="HC460" s="27"/>
      <c r="HD460" s="27"/>
      <c r="HE460" s="27"/>
      <c r="HF460" s="27"/>
      <c r="HG460" s="27"/>
      <c r="HH460" s="27"/>
      <c r="HI460" s="27"/>
      <c r="HJ460" s="27"/>
      <c r="HK460" s="27"/>
      <c r="HL460" s="27"/>
      <c r="HM460" s="27"/>
      <c r="HN460" s="27"/>
      <c r="HO460" s="27"/>
      <c r="HP460" s="27"/>
      <c r="HQ460" s="27"/>
      <c r="HR460" s="27"/>
      <c r="HS460" s="27"/>
      <c r="HT460" s="27"/>
      <c r="HU460" s="27"/>
      <c r="HV460" s="27"/>
      <c r="HW460" s="27"/>
      <c r="HX460" s="27"/>
      <c r="HY460" s="27"/>
      <c r="HZ460" s="27"/>
      <c r="IA460" s="27"/>
      <c r="IB460" s="27"/>
      <c r="IC460" s="27"/>
      <c r="ID460" s="27"/>
      <c r="IE460" s="27"/>
      <c r="IF460" s="27"/>
      <c r="IG460" s="27"/>
      <c r="IH460" s="27"/>
      <c r="II460" s="27"/>
      <c r="IJ460" s="27"/>
      <c r="IK460" s="27"/>
      <c r="IL460" s="27"/>
      <c r="IM460" s="27"/>
      <c r="IN460" s="27"/>
      <c r="IO460" s="27"/>
      <c r="IP460" s="27"/>
      <c r="IQ460" s="27"/>
      <c r="IR460" s="27"/>
      <c r="IS460" s="27"/>
      <c r="IT460" s="27"/>
      <c r="IU460" s="27"/>
      <c r="IV460" s="27"/>
    </row>
    <row r="461" spans="1:256" s="363" customFormat="1" x14ac:dyDescent="0.2">
      <c r="A461" s="27"/>
      <c r="B461" s="27"/>
      <c r="C461" s="27"/>
      <c r="D461" s="362"/>
      <c r="E461" s="350"/>
      <c r="GX461" s="27"/>
      <c r="GY461" s="27"/>
      <c r="GZ461" s="27"/>
      <c r="HA461" s="27"/>
      <c r="HB461" s="27"/>
      <c r="HC461" s="27"/>
      <c r="HD461" s="27"/>
      <c r="HE461" s="27"/>
      <c r="HF461" s="27"/>
      <c r="HG461" s="27"/>
      <c r="HH461" s="27"/>
      <c r="HI461" s="27"/>
      <c r="HJ461" s="27"/>
      <c r="HK461" s="27"/>
      <c r="HL461" s="27"/>
      <c r="HM461" s="27"/>
      <c r="HN461" s="27"/>
      <c r="HO461" s="27"/>
      <c r="HP461" s="27"/>
      <c r="HQ461" s="27"/>
      <c r="HR461" s="27"/>
      <c r="HS461" s="27"/>
      <c r="HT461" s="27"/>
      <c r="HU461" s="27"/>
      <c r="HV461" s="27"/>
      <c r="HW461" s="27"/>
      <c r="HX461" s="27"/>
      <c r="HY461" s="27"/>
      <c r="HZ461" s="27"/>
      <c r="IA461" s="27"/>
      <c r="IB461" s="27"/>
      <c r="IC461" s="27"/>
      <c r="ID461" s="27"/>
      <c r="IE461" s="27"/>
      <c r="IF461" s="27"/>
      <c r="IG461" s="27"/>
      <c r="IH461" s="27"/>
      <c r="II461" s="27"/>
      <c r="IJ461" s="27"/>
      <c r="IK461" s="27"/>
      <c r="IL461" s="27"/>
      <c r="IM461" s="27"/>
      <c r="IN461" s="27"/>
      <c r="IO461" s="27"/>
      <c r="IP461" s="27"/>
      <c r="IQ461" s="27"/>
      <c r="IR461" s="27"/>
      <c r="IS461" s="27"/>
      <c r="IT461" s="27"/>
      <c r="IU461" s="27"/>
      <c r="IV461" s="27"/>
    </row>
    <row r="462" spans="1:256" s="363" customFormat="1" x14ac:dyDescent="0.2">
      <c r="A462" s="27"/>
      <c r="B462" s="27"/>
      <c r="C462" s="27"/>
      <c r="D462" s="362">
        <v>95</v>
      </c>
      <c r="E462" s="349" t="s">
        <v>180</v>
      </c>
      <c r="GX462" s="27"/>
      <c r="GY462" s="27"/>
      <c r="GZ462" s="27"/>
      <c r="HA462" s="27"/>
      <c r="HB462" s="27"/>
      <c r="HC462" s="27"/>
      <c r="HD462" s="27"/>
      <c r="HE462" s="27"/>
      <c r="HF462" s="27"/>
      <c r="HG462" s="27"/>
      <c r="HH462" s="27"/>
      <c r="HI462" s="27"/>
      <c r="HJ462" s="27"/>
      <c r="HK462" s="27"/>
      <c r="HL462" s="27"/>
      <c r="HM462" s="27"/>
      <c r="HN462" s="27"/>
      <c r="HO462" s="27"/>
      <c r="HP462" s="27"/>
      <c r="HQ462" s="27"/>
      <c r="HR462" s="27"/>
      <c r="HS462" s="27"/>
      <c r="HT462" s="27"/>
      <c r="HU462" s="27"/>
      <c r="HV462" s="27"/>
      <c r="HW462" s="27"/>
      <c r="HX462" s="27"/>
      <c r="HY462" s="27"/>
      <c r="HZ462" s="27"/>
      <c r="IA462" s="27"/>
      <c r="IB462" s="27"/>
      <c r="IC462" s="27"/>
      <c r="ID462" s="27"/>
      <c r="IE462" s="27"/>
      <c r="IF462" s="27"/>
      <c r="IG462" s="27"/>
      <c r="IH462" s="27"/>
      <c r="II462" s="27"/>
      <c r="IJ462" s="27"/>
      <c r="IK462" s="27"/>
      <c r="IL462" s="27"/>
      <c r="IM462" s="27"/>
      <c r="IN462" s="27"/>
      <c r="IO462" s="27"/>
      <c r="IP462" s="27"/>
      <c r="IQ462" s="27"/>
      <c r="IR462" s="27"/>
      <c r="IS462" s="27"/>
      <c r="IT462" s="27"/>
      <c r="IU462" s="27"/>
      <c r="IV462" s="27"/>
    </row>
    <row r="463" spans="1:256" s="361" customFormat="1" x14ac:dyDescent="0.2">
      <c r="A463" s="27"/>
      <c r="B463" s="27"/>
      <c r="C463" s="27"/>
      <c r="D463" s="362"/>
      <c r="E463" s="350" t="s">
        <v>130</v>
      </c>
      <c r="F463" s="351">
        <v>1</v>
      </c>
      <c r="G463" s="352">
        <v>2</v>
      </c>
      <c r="H463" s="352">
        <v>3</v>
      </c>
      <c r="I463" s="352">
        <v>4</v>
      </c>
      <c r="J463" s="353">
        <v>5</v>
      </c>
      <c r="K463" s="351">
        <v>6</v>
      </c>
      <c r="L463" s="352">
        <v>7</v>
      </c>
      <c r="M463" s="352">
        <v>8</v>
      </c>
      <c r="N463" s="352">
        <v>9</v>
      </c>
      <c r="O463" s="353">
        <v>10</v>
      </c>
      <c r="P463" s="351">
        <v>11</v>
      </c>
      <c r="Q463" s="352">
        <v>12</v>
      </c>
      <c r="R463" s="352">
        <v>13</v>
      </c>
      <c r="S463" s="352">
        <v>14</v>
      </c>
      <c r="T463" s="353">
        <v>15</v>
      </c>
      <c r="U463" s="351">
        <v>16</v>
      </c>
      <c r="V463" s="352">
        <v>17</v>
      </c>
      <c r="W463" s="352">
        <v>18</v>
      </c>
      <c r="X463" s="352">
        <v>19</v>
      </c>
      <c r="Y463" s="353">
        <v>20</v>
      </c>
      <c r="Z463" s="351">
        <v>21</v>
      </c>
      <c r="AA463" s="352">
        <v>22</v>
      </c>
      <c r="AB463" s="352">
        <v>23</v>
      </c>
      <c r="AC463" s="352">
        <v>24</v>
      </c>
      <c r="AD463" s="353">
        <v>25</v>
      </c>
      <c r="AE463" s="351">
        <v>26</v>
      </c>
      <c r="AF463" s="352">
        <v>27</v>
      </c>
      <c r="AG463" s="352">
        <v>28</v>
      </c>
      <c r="AH463" s="352">
        <v>29</v>
      </c>
      <c r="AI463" s="353">
        <v>30</v>
      </c>
      <c r="AJ463" s="351">
        <v>31</v>
      </c>
      <c r="AK463" s="352">
        <v>32</v>
      </c>
      <c r="AL463" s="352">
        <v>33</v>
      </c>
      <c r="AM463" s="352">
        <v>34</v>
      </c>
      <c r="AN463" s="353">
        <v>35</v>
      </c>
      <c r="AO463" s="351">
        <v>36</v>
      </c>
      <c r="AP463" s="352">
        <v>37</v>
      </c>
      <c r="AQ463" s="352">
        <v>38</v>
      </c>
      <c r="AR463" s="352">
        <v>39</v>
      </c>
      <c r="AS463" s="353">
        <v>40</v>
      </c>
      <c r="AT463" s="351">
        <v>41</v>
      </c>
      <c r="AU463" s="352">
        <v>42</v>
      </c>
      <c r="AV463" s="352">
        <v>43</v>
      </c>
      <c r="AW463" s="352">
        <v>44</v>
      </c>
      <c r="AX463" s="353">
        <v>45</v>
      </c>
      <c r="AY463" s="351">
        <v>46</v>
      </c>
      <c r="AZ463" s="352">
        <v>47</v>
      </c>
      <c r="BA463" s="352">
        <v>48</v>
      </c>
      <c r="BB463" s="352">
        <v>49</v>
      </c>
      <c r="BC463" s="353">
        <v>50</v>
      </c>
      <c r="BD463" s="351">
        <v>51</v>
      </c>
      <c r="BE463" s="352">
        <v>52</v>
      </c>
      <c r="BF463" s="352">
        <v>53</v>
      </c>
      <c r="BG463" s="352">
        <v>54</v>
      </c>
      <c r="BH463" s="353">
        <v>55</v>
      </c>
      <c r="BI463" s="351">
        <v>56</v>
      </c>
      <c r="BJ463" s="352">
        <v>57</v>
      </c>
      <c r="BK463" s="352">
        <v>58</v>
      </c>
      <c r="BL463" s="352">
        <v>59</v>
      </c>
      <c r="BM463" s="353">
        <v>60</v>
      </c>
      <c r="BN463" s="351">
        <v>61</v>
      </c>
      <c r="BO463" s="352">
        <v>62</v>
      </c>
      <c r="BP463" s="352">
        <v>63</v>
      </c>
      <c r="BQ463" s="352">
        <v>64</v>
      </c>
      <c r="BR463" s="353">
        <v>65</v>
      </c>
      <c r="BS463" s="351">
        <v>66</v>
      </c>
      <c r="BT463" s="352">
        <v>67</v>
      </c>
      <c r="BU463" s="352">
        <v>68</v>
      </c>
      <c r="BV463" s="352">
        <v>69</v>
      </c>
      <c r="BW463" s="353">
        <v>70</v>
      </c>
      <c r="BX463" s="351">
        <v>71</v>
      </c>
      <c r="BY463" s="352">
        <v>72</v>
      </c>
      <c r="BZ463" s="352">
        <v>73</v>
      </c>
      <c r="CA463" s="352">
        <v>74</v>
      </c>
      <c r="CB463" s="353">
        <v>75</v>
      </c>
      <c r="CC463" s="351">
        <v>76</v>
      </c>
      <c r="CD463" s="352">
        <v>77</v>
      </c>
      <c r="CE463" s="352">
        <v>78</v>
      </c>
      <c r="CF463" s="352">
        <v>79</v>
      </c>
      <c r="CG463" s="353">
        <v>80</v>
      </c>
      <c r="CH463" s="351">
        <v>81</v>
      </c>
      <c r="CI463" s="352">
        <v>82</v>
      </c>
      <c r="CJ463" s="352">
        <v>83</v>
      </c>
      <c r="CK463" s="352">
        <v>84</v>
      </c>
      <c r="CL463" s="353">
        <v>85</v>
      </c>
      <c r="CM463" s="351">
        <v>86</v>
      </c>
      <c r="CN463" s="352">
        <v>87</v>
      </c>
      <c r="CO463" s="352">
        <v>88</v>
      </c>
      <c r="CP463" s="352">
        <v>89</v>
      </c>
      <c r="CQ463" s="353">
        <v>90</v>
      </c>
      <c r="CR463" s="351">
        <v>91</v>
      </c>
      <c r="CS463" s="352">
        <v>92</v>
      </c>
      <c r="CT463" s="352">
        <v>93</v>
      </c>
      <c r="CU463" s="352">
        <v>94</v>
      </c>
      <c r="CV463" s="353">
        <v>95</v>
      </c>
      <c r="CW463" s="365"/>
      <c r="GX463" s="27"/>
      <c r="GY463" s="27"/>
      <c r="GZ463" s="27"/>
      <c r="HA463" s="27"/>
      <c r="HB463" s="27"/>
      <c r="HC463" s="27"/>
      <c r="HD463" s="27"/>
      <c r="HE463" s="27"/>
      <c r="HF463" s="27"/>
      <c r="HG463" s="27"/>
      <c r="HH463" s="27"/>
      <c r="HI463" s="27"/>
      <c r="HJ463" s="27"/>
      <c r="HK463" s="27"/>
      <c r="HL463" s="27"/>
      <c r="HM463" s="27"/>
      <c r="HN463" s="27"/>
      <c r="HO463" s="27"/>
      <c r="HP463" s="27"/>
      <c r="HQ463" s="27"/>
      <c r="HR463" s="27"/>
      <c r="HS463" s="27"/>
      <c r="HT463" s="27"/>
      <c r="HU463" s="27"/>
      <c r="HV463" s="27"/>
      <c r="HW463" s="27"/>
      <c r="HX463" s="27"/>
      <c r="HY463" s="27"/>
      <c r="HZ463" s="27"/>
      <c r="IA463" s="27"/>
      <c r="IB463" s="27"/>
      <c r="IC463" s="27"/>
      <c r="ID463" s="27"/>
      <c r="IE463" s="27"/>
      <c r="IF463" s="27"/>
      <c r="IG463" s="27"/>
      <c r="IH463" s="27"/>
      <c r="II463" s="27"/>
      <c r="IJ463" s="27"/>
      <c r="IK463" s="27"/>
      <c r="IL463" s="27"/>
      <c r="IM463" s="27"/>
      <c r="IN463" s="27"/>
      <c r="IO463" s="27"/>
      <c r="IP463" s="27"/>
      <c r="IQ463" s="27"/>
      <c r="IR463" s="27"/>
      <c r="IS463" s="27"/>
      <c r="IT463" s="27"/>
      <c r="IU463" s="27"/>
      <c r="IV463" s="27"/>
    </row>
    <row r="464" spans="1:256" s="361" customFormat="1" x14ac:dyDescent="0.2">
      <c r="A464" s="27"/>
      <c r="B464" s="27"/>
      <c r="C464" s="27"/>
      <c r="D464" s="362"/>
      <c r="E464" s="350" t="s">
        <v>157</v>
      </c>
      <c r="F464" s="354">
        <v>14</v>
      </c>
      <c r="G464" s="355">
        <v>10</v>
      </c>
      <c r="H464" s="355">
        <v>1</v>
      </c>
      <c r="I464" s="355">
        <v>22</v>
      </c>
      <c r="J464" s="356">
        <v>18</v>
      </c>
      <c r="K464" s="354">
        <v>19</v>
      </c>
      <c r="L464" s="355">
        <v>15</v>
      </c>
      <c r="M464" s="355">
        <v>6</v>
      </c>
      <c r="N464" s="355">
        <v>2</v>
      </c>
      <c r="O464" s="356">
        <v>23</v>
      </c>
      <c r="P464" s="354">
        <v>24</v>
      </c>
      <c r="Q464" s="355">
        <v>20</v>
      </c>
      <c r="R464" s="355">
        <v>11</v>
      </c>
      <c r="S464" s="355">
        <v>7</v>
      </c>
      <c r="T464" s="356">
        <v>3</v>
      </c>
      <c r="U464" s="354">
        <v>4</v>
      </c>
      <c r="V464" s="355">
        <v>25</v>
      </c>
      <c r="W464" s="355">
        <v>16</v>
      </c>
      <c r="X464" s="355">
        <v>12</v>
      </c>
      <c r="Y464" s="356">
        <v>8</v>
      </c>
      <c r="Z464" s="354">
        <v>9</v>
      </c>
      <c r="AA464" s="355">
        <v>5</v>
      </c>
      <c r="AB464" s="355">
        <v>21</v>
      </c>
      <c r="AC464" s="355">
        <v>17</v>
      </c>
      <c r="AD464" s="356">
        <v>13</v>
      </c>
      <c r="AE464" s="354">
        <v>45</v>
      </c>
      <c r="AF464" s="355">
        <v>26</v>
      </c>
      <c r="AG464" s="355">
        <v>57</v>
      </c>
      <c r="AH464" s="355">
        <v>53</v>
      </c>
      <c r="AI464" s="356">
        <v>49</v>
      </c>
      <c r="AJ464" s="354">
        <v>50</v>
      </c>
      <c r="AK464" s="355">
        <v>31</v>
      </c>
      <c r="AL464" s="355">
        <v>27</v>
      </c>
      <c r="AM464" s="355">
        <v>58</v>
      </c>
      <c r="AN464" s="356">
        <v>54</v>
      </c>
      <c r="AO464" s="354">
        <v>55</v>
      </c>
      <c r="AP464" s="355">
        <v>36</v>
      </c>
      <c r="AQ464" s="355">
        <v>32</v>
      </c>
      <c r="AR464" s="355">
        <v>28</v>
      </c>
      <c r="AS464" s="356">
        <v>59</v>
      </c>
      <c r="AT464" s="354">
        <v>60</v>
      </c>
      <c r="AU464" s="355">
        <v>41</v>
      </c>
      <c r="AV464" s="355">
        <v>37</v>
      </c>
      <c r="AW464" s="355">
        <v>33</v>
      </c>
      <c r="AX464" s="356">
        <v>29</v>
      </c>
      <c r="AY464" s="354">
        <v>30</v>
      </c>
      <c r="AZ464" s="355">
        <v>46</v>
      </c>
      <c r="BA464" s="355">
        <v>42</v>
      </c>
      <c r="BB464" s="355">
        <v>38</v>
      </c>
      <c r="BC464" s="356">
        <v>34</v>
      </c>
      <c r="BD464" s="354">
        <v>35</v>
      </c>
      <c r="BE464" s="355">
        <v>51</v>
      </c>
      <c r="BF464" s="355">
        <v>47</v>
      </c>
      <c r="BG464" s="355">
        <v>43</v>
      </c>
      <c r="BH464" s="356">
        <v>39</v>
      </c>
      <c r="BI464" s="354">
        <v>40</v>
      </c>
      <c r="BJ464" s="355">
        <v>56</v>
      </c>
      <c r="BK464" s="355">
        <v>52</v>
      </c>
      <c r="BL464" s="355">
        <v>48</v>
      </c>
      <c r="BM464" s="356">
        <v>44</v>
      </c>
      <c r="BN464" s="354">
        <v>80</v>
      </c>
      <c r="BO464" s="355">
        <v>61</v>
      </c>
      <c r="BP464" s="355">
        <v>92</v>
      </c>
      <c r="BQ464" s="355">
        <v>88</v>
      </c>
      <c r="BR464" s="356">
        <v>84</v>
      </c>
      <c r="BS464" s="354">
        <v>85</v>
      </c>
      <c r="BT464" s="355">
        <v>66</v>
      </c>
      <c r="BU464" s="355">
        <v>62</v>
      </c>
      <c r="BV464" s="355">
        <v>93</v>
      </c>
      <c r="BW464" s="356">
        <v>89</v>
      </c>
      <c r="BX464" s="354">
        <v>90</v>
      </c>
      <c r="BY464" s="355">
        <v>71</v>
      </c>
      <c r="BZ464" s="355">
        <v>67</v>
      </c>
      <c r="CA464" s="355">
        <v>63</v>
      </c>
      <c r="CB464" s="356">
        <v>94</v>
      </c>
      <c r="CC464" s="354">
        <v>95</v>
      </c>
      <c r="CD464" s="355">
        <v>76</v>
      </c>
      <c r="CE464" s="355">
        <v>72</v>
      </c>
      <c r="CF464" s="355">
        <v>68</v>
      </c>
      <c r="CG464" s="356">
        <v>64</v>
      </c>
      <c r="CH464" s="354">
        <v>65</v>
      </c>
      <c r="CI464" s="355">
        <v>81</v>
      </c>
      <c r="CJ464" s="355">
        <v>77</v>
      </c>
      <c r="CK464" s="355">
        <v>73</v>
      </c>
      <c r="CL464" s="356">
        <v>69</v>
      </c>
      <c r="CM464" s="354">
        <v>70</v>
      </c>
      <c r="CN464" s="355">
        <v>86</v>
      </c>
      <c r="CO464" s="355">
        <v>82</v>
      </c>
      <c r="CP464" s="355">
        <v>78</v>
      </c>
      <c r="CQ464" s="356">
        <v>74</v>
      </c>
      <c r="CR464" s="354">
        <v>75</v>
      </c>
      <c r="CS464" s="355">
        <v>91</v>
      </c>
      <c r="CT464" s="355">
        <v>87</v>
      </c>
      <c r="CU464" s="355">
        <v>83</v>
      </c>
      <c r="CV464" s="356">
        <v>79</v>
      </c>
      <c r="CW464" s="365"/>
      <c r="GX464" s="27"/>
      <c r="GY464" s="27"/>
      <c r="GZ464" s="27"/>
      <c r="HA464" s="27"/>
      <c r="HB464" s="27"/>
      <c r="HC464" s="27"/>
      <c r="HD464" s="27"/>
      <c r="HE464" s="27"/>
      <c r="HF464" s="27"/>
      <c r="HG464" s="27"/>
      <c r="HH464" s="27"/>
      <c r="HI464" s="27"/>
      <c r="HJ464" s="27"/>
      <c r="HK464" s="27"/>
      <c r="HL464" s="27"/>
      <c r="HM464" s="27"/>
      <c r="HN464" s="27"/>
      <c r="HO464" s="27"/>
      <c r="HP464" s="27"/>
      <c r="HQ464" s="27"/>
      <c r="HR464" s="27"/>
      <c r="HS464" s="27"/>
      <c r="HT464" s="27"/>
      <c r="HU464" s="27"/>
      <c r="HV464" s="27"/>
      <c r="HW464" s="27"/>
      <c r="HX464" s="27"/>
      <c r="HY464" s="27"/>
      <c r="HZ464" s="27"/>
      <c r="IA464" s="27"/>
      <c r="IB464" s="27"/>
      <c r="IC464" s="27"/>
      <c r="ID464" s="27"/>
      <c r="IE464" s="27"/>
      <c r="IF464" s="27"/>
      <c r="IG464" s="27"/>
      <c r="IH464" s="27"/>
      <c r="II464" s="27"/>
      <c r="IJ464" s="27"/>
      <c r="IK464" s="27"/>
      <c r="IL464" s="27"/>
      <c r="IM464" s="27"/>
      <c r="IN464" s="27"/>
      <c r="IO464" s="27"/>
      <c r="IP464" s="27"/>
      <c r="IQ464" s="27"/>
      <c r="IR464" s="27"/>
      <c r="IS464" s="27"/>
      <c r="IT464" s="27"/>
      <c r="IU464" s="27"/>
      <c r="IV464" s="27"/>
    </row>
    <row r="465" spans="1:256" s="361" customFormat="1" x14ac:dyDescent="0.2">
      <c r="A465" s="27"/>
      <c r="B465" s="27"/>
      <c r="C465" s="27"/>
      <c r="D465" s="362"/>
      <c r="E465" s="350" t="s">
        <v>159</v>
      </c>
      <c r="F465" s="357">
        <v>12</v>
      </c>
      <c r="G465" s="358">
        <v>23</v>
      </c>
      <c r="H465" s="358">
        <v>9</v>
      </c>
      <c r="I465" s="358">
        <v>20</v>
      </c>
      <c r="J465" s="359">
        <v>1</v>
      </c>
      <c r="K465" s="357">
        <v>13</v>
      </c>
      <c r="L465" s="358">
        <v>24</v>
      </c>
      <c r="M465" s="358">
        <v>10</v>
      </c>
      <c r="N465" s="358">
        <v>16</v>
      </c>
      <c r="O465" s="359">
        <v>2</v>
      </c>
      <c r="P465" s="357">
        <v>17</v>
      </c>
      <c r="Q465" s="358">
        <v>3</v>
      </c>
      <c r="R465" s="358">
        <v>14</v>
      </c>
      <c r="S465" s="358">
        <v>25</v>
      </c>
      <c r="T465" s="359">
        <v>6</v>
      </c>
      <c r="U465" s="357">
        <v>7</v>
      </c>
      <c r="V465" s="358">
        <v>18</v>
      </c>
      <c r="W465" s="358">
        <v>4</v>
      </c>
      <c r="X465" s="358">
        <v>15</v>
      </c>
      <c r="Y465" s="359">
        <v>21</v>
      </c>
      <c r="Z465" s="357">
        <v>22</v>
      </c>
      <c r="AA465" s="358">
        <v>8</v>
      </c>
      <c r="AB465" s="358">
        <v>19</v>
      </c>
      <c r="AC465" s="358">
        <v>5</v>
      </c>
      <c r="AD465" s="359">
        <v>11</v>
      </c>
      <c r="AE465" s="357">
        <v>29</v>
      </c>
      <c r="AF465" s="358">
        <v>45</v>
      </c>
      <c r="AG465" s="358">
        <v>56</v>
      </c>
      <c r="AH465" s="358">
        <v>47</v>
      </c>
      <c r="AI465" s="359">
        <v>38</v>
      </c>
      <c r="AJ465" s="357">
        <v>34</v>
      </c>
      <c r="AK465" s="358">
        <v>50</v>
      </c>
      <c r="AL465" s="358">
        <v>26</v>
      </c>
      <c r="AM465" s="358">
        <v>52</v>
      </c>
      <c r="AN465" s="359">
        <v>43</v>
      </c>
      <c r="AO465" s="357">
        <v>39</v>
      </c>
      <c r="AP465" s="358">
        <v>55</v>
      </c>
      <c r="AQ465" s="358">
        <v>31</v>
      </c>
      <c r="AR465" s="358">
        <v>57</v>
      </c>
      <c r="AS465" s="359">
        <v>48</v>
      </c>
      <c r="AT465" s="357">
        <v>44</v>
      </c>
      <c r="AU465" s="358">
        <v>60</v>
      </c>
      <c r="AV465" s="358">
        <v>36</v>
      </c>
      <c r="AW465" s="358">
        <v>27</v>
      </c>
      <c r="AX465" s="359">
        <v>53</v>
      </c>
      <c r="AY465" s="357">
        <v>49</v>
      </c>
      <c r="AZ465" s="358">
        <v>30</v>
      </c>
      <c r="BA465" s="358">
        <v>41</v>
      </c>
      <c r="BB465" s="358">
        <v>32</v>
      </c>
      <c r="BC465" s="359">
        <v>58</v>
      </c>
      <c r="BD465" s="357">
        <v>54</v>
      </c>
      <c r="BE465" s="358">
        <v>35</v>
      </c>
      <c r="BF465" s="358">
        <v>46</v>
      </c>
      <c r="BG465" s="358">
        <v>37</v>
      </c>
      <c r="BH465" s="359">
        <v>28</v>
      </c>
      <c r="BI465" s="357">
        <v>59</v>
      </c>
      <c r="BJ465" s="358">
        <v>40</v>
      </c>
      <c r="BK465" s="358">
        <v>51</v>
      </c>
      <c r="BL465" s="358">
        <v>42</v>
      </c>
      <c r="BM465" s="359">
        <v>33</v>
      </c>
      <c r="BN465" s="357">
        <v>64</v>
      </c>
      <c r="BO465" s="358">
        <v>80</v>
      </c>
      <c r="BP465" s="358">
        <v>91</v>
      </c>
      <c r="BQ465" s="358">
        <v>82</v>
      </c>
      <c r="BR465" s="359">
        <v>73</v>
      </c>
      <c r="BS465" s="357">
        <v>69</v>
      </c>
      <c r="BT465" s="358">
        <v>85</v>
      </c>
      <c r="BU465" s="358">
        <v>61</v>
      </c>
      <c r="BV465" s="358">
        <v>87</v>
      </c>
      <c r="BW465" s="359">
        <v>78</v>
      </c>
      <c r="BX465" s="357">
        <v>74</v>
      </c>
      <c r="BY465" s="358">
        <v>90</v>
      </c>
      <c r="BZ465" s="358">
        <v>66</v>
      </c>
      <c r="CA465" s="358">
        <v>92</v>
      </c>
      <c r="CB465" s="359">
        <v>83</v>
      </c>
      <c r="CC465" s="357">
        <v>79</v>
      </c>
      <c r="CD465" s="358">
        <v>95</v>
      </c>
      <c r="CE465" s="358">
        <v>71</v>
      </c>
      <c r="CF465" s="358">
        <v>62</v>
      </c>
      <c r="CG465" s="359">
        <v>88</v>
      </c>
      <c r="CH465" s="357">
        <v>84</v>
      </c>
      <c r="CI465" s="358">
        <v>65</v>
      </c>
      <c r="CJ465" s="358">
        <v>76</v>
      </c>
      <c r="CK465" s="358">
        <v>67</v>
      </c>
      <c r="CL465" s="359">
        <v>93</v>
      </c>
      <c r="CM465" s="357">
        <v>89</v>
      </c>
      <c r="CN465" s="358">
        <v>70</v>
      </c>
      <c r="CO465" s="358">
        <v>81</v>
      </c>
      <c r="CP465" s="358">
        <v>72</v>
      </c>
      <c r="CQ465" s="359">
        <v>63</v>
      </c>
      <c r="CR465" s="357">
        <v>94</v>
      </c>
      <c r="CS465" s="358">
        <v>75</v>
      </c>
      <c r="CT465" s="358">
        <v>86</v>
      </c>
      <c r="CU465" s="358">
        <v>77</v>
      </c>
      <c r="CV465" s="359">
        <v>68</v>
      </c>
      <c r="CW465" s="365"/>
      <c r="GX465" s="27"/>
      <c r="GY465" s="27"/>
      <c r="GZ465" s="27"/>
      <c r="HA465" s="27"/>
      <c r="HB465" s="27"/>
      <c r="HC465" s="27"/>
      <c r="HD465" s="27"/>
      <c r="HE465" s="27"/>
      <c r="HF465" s="27"/>
      <c r="HG465" s="27"/>
      <c r="HH465" s="27"/>
      <c r="HI465" s="27"/>
      <c r="HJ465" s="27"/>
      <c r="HK465" s="27"/>
      <c r="HL465" s="27"/>
      <c r="HM465" s="27"/>
      <c r="HN465" s="27"/>
      <c r="HO465" s="27"/>
      <c r="HP465" s="27"/>
      <c r="HQ465" s="27"/>
      <c r="HR465" s="27"/>
      <c r="HS465" s="27"/>
      <c r="HT465" s="27"/>
      <c r="HU465" s="27"/>
      <c r="HV465" s="27"/>
      <c r="HW465" s="27"/>
      <c r="HX465" s="27"/>
      <c r="HY465" s="27"/>
      <c r="HZ465" s="27"/>
      <c r="IA465" s="27"/>
      <c r="IB465" s="27"/>
      <c r="IC465" s="27"/>
      <c r="ID465" s="27"/>
      <c r="IE465" s="27"/>
      <c r="IF465" s="27"/>
      <c r="IG465" s="27"/>
      <c r="IH465" s="27"/>
      <c r="II465" s="27"/>
      <c r="IJ465" s="27"/>
      <c r="IK465" s="27"/>
      <c r="IL465" s="27"/>
      <c r="IM465" s="27"/>
      <c r="IN465" s="27"/>
      <c r="IO465" s="27"/>
      <c r="IP465" s="27"/>
      <c r="IQ465" s="27"/>
      <c r="IR465" s="27"/>
      <c r="IS465" s="27"/>
      <c r="IT465" s="27"/>
      <c r="IU465" s="27"/>
      <c r="IV465" s="27"/>
    </row>
    <row r="466" spans="1:256" s="363" customFormat="1" x14ac:dyDescent="0.2">
      <c r="A466" s="27"/>
      <c r="B466" s="27"/>
      <c r="C466" s="27"/>
      <c r="D466" s="362"/>
      <c r="E466" s="350"/>
      <c r="GX466" s="27"/>
      <c r="GY466" s="27"/>
      <c r="GZ466" s="27"/>
      <c r="HA466" s="27"/>
      <c r="HB466" s="27"/>
      <c r="HC466" s="27"/>
      <c r="HD466" s="27"/>
      <c r="HE466" s="27"/>
      <c r="HF466" s="27"/>
      <c r="HG466" s="27"/>
      <c r="HH466" s="27"/>
      <c r="HI466" s="27"/>
      <c r="HJ466" s="27"/>
      <c r="HK466" s="27"/>
      <c r="HL466" s="27"/>
      <c r="HM466" s="27"/>
      <c r="HN466" s="27"/>
      <c r="HO466" s="27"/>
      <c r="HP466" s="27"/>
      <c r="HQ466" s="27"/>
      <c r="HR466" s="27"/>
      <c r="HS466" s="27"/>
      <c r="HT466" s="27"/>
      <c r="HU466" s="27"/>
      <c r="HV466" s="27"/>
      <c r="HW466" s="27"/>
      <c r="HX466" s="27"/>
      <c r="HY466" s="27"/>
      <c r="HZ466" s="27"/>
      <c r="IA466" s="27"/>
      <c r="IB466" s="27"/>
      <c r="IC466" s="27"/>
      <c r="ID466" s="27"/>
      <c r="IE466" s="27"/>
      <c r="IF466" s="27"/>
      <c r="IG466" s="27"/>
      <c r="IH466" s="27"/>
      <c r="II466" s="27"/>
      <c r="IJ466" s="27"/>
      <c r="IK466" s="27"/>
      <c r="IL466" s="27"/>
      <c r="IM466" s="27"/>
      <c r="IN466" s="27"/>
      <c r="IO466" s="27"/>
      <c r="IP466" s="27"/>
      <c r="IQ466" s="27"/>
      <c r="IR466" s="27"/>
      <c r="IS466" s="27"/>
      <c r="IT466" s="27"/>
      <c r="IU466" s="27"/>
      <c r="IV466" s="27"/>
    </row>
    <row r="467" spans="1:256" s="363" customFormat="1" x14ac:dyDescent="0.2">
      <c r="A467" s="27"/>
      <c r="B467" s="27"/>
      <c r="C467" s="27"/>
      <c r="D467" s="362">
        <v>96</v>
      </c>
      <c r="E467" s="349" t="s">
        <v>180</v>
      </c>
      <c r="GX467" s="27"/>
      <c r="GY467" s="27"/>
      <c r="GZ467" s="27"/>
      <c r="HA467" s="27"/>
      <c r="HB467" s="27"/>
      <c r="HC467" s="27"/>
      <c r="HD467" s="27"/>
      <c r="HE467" s="27"/>
      <c r="HF467" s="27"/>
      <c r="HG467" s="27"/>
      <c r="HH467" s="27"/>
      <c r="HI467" s="27"/>
      <c r="HJ467" s="27"/>
      <c r="HK467" s="27"/>
      <c r="HL467" s="27"/>
      <c r="HM467" s="27"/>
      <c r="HN467" s="27"/>
      <c r="HO467" s="27"/>
      <c r="HP467" s="27"/>
      <c r="HQ467" s="27"/>
      <c r="HR467" s="27"/>
      <c r="HS467" s="27"/>
      <c r="HT467" s="27"/>
      <c r="HU467" s="27"/>
      <c r="HV467" s="27"/>
      <c r="HW467" s="27"/>
      <c r="HX467" s="27"/>
      <c r="HY467" s="27"/>
      <c r="HZ467" s="27"/>
      <c r="IA467" s="27"/>
      <c r="IB467" s="27"/>
      <c r="IC467" s="27"/>
      <c r="ID467" s="27"/>
      <c r="IE467" s="27"/>
      <c r="IF467" s="27"/>
      <c r="IG467" s="27"/>
      <c r="IH467" s="27"/>
      <c r="II467" s="27"/>
      <c r="IJ467" s="27"/>
      <c r="IK467" s="27"/>
      <c r="IL467" s="27"/>
      <c r="IM467" s="27"/>
      <c r="IN467" s="27"/>
      <c r="IO467" s="27"/>
      <c r="IP467" s="27"/>
      <c r="IQ467" s="27"/>
      <c r="IR467" s="27"/>
      <c r="IS467" s="27"/>
      <c r="IT467" s="27"/>
      <c r="IU467" s="27"/>
      <c r="IV467" s="27"/>
    </row>
    <row r="468" spans="1:256" s="361" customFormat="1" x14ac:dyDescent="0.2">
      <c r="A468" s="27"/>
      <c r="B468" s="27"/>
      <c r="C468" s="27"/>
      <c r="D468" s="362"/>
      <c r="E468" s="350" t="s">
        <v>130</v>
      </c>
      <c r="F468" s="351">
        <v>1</v>
      </c>
      <c r="G468" s="352">
        <v>2</v>
      </c>
      <c r="H468" s="352">
        <v>3</v>
      </c>
      <c r="I468" s="352">
        <v>4</v>
      </c>
      <c r="J468" s="353">
        <v>5</v>
      </c>
      <c r="K468" s="351">
        <v>6</v>
      </c>
      <c r="L468" s="352">
        <v>7</v>
      </c>
      <c r="M468" s="352">
        <v>8</v>
      </c>
      <c r="N468" s="352">
        <v>9</v>
      </c>
      <c r="O468" s="353">
        <v>10</v>
      </c>
      <c r="P468" s="351">
        <v>11</v>
      </c>
      <c r="Q468" s="352">
        <v>12</v>
      </c>
      <c r="R468" s="352">
        <v>13</v>
      </c>
      <c r="S468" s="352">
        <v>14</v>
      </c>
      <c r="T468" s="353">
        <v>15</v>
      </c>
      <c r="U468" s="351">
        <v>16</v>
      </c>
      <c r="V468" s="352">
        <v>17</v>
      </c>
      <c r="W468" s="352">
        <v>18</v>
      </c>
      <c r="X468" s="352">
        <v>19</v>
      </c>
      <c r="Y468" s="353">
        <v>20</v>
      </c>
      <c r="Z468" s="351">
        <v>21</v>
      </c>
      <c r="AA468" s="352">
        <v>22</v>
      </c>
      <c r="AB468" s="352">
        <v>23</v>
      </c>
      <c r="AC468" s="352">
        <v>24</v>
      </c>
      <c r="AD468" s="353">
        <v>25</v>
      </c>
      <c r="AE468" s="351">
        <v>26</v>
      </c>
      <c r="AF468" s="352">
        <v>27</v>
      </c>
      <c r="AG468" s="352">
        <v>28</v>
      </c>
      <c r="AH468" s="352">
        <v>29</v>
      </c>
      <c r="AI468" s="353">
        <v>30</v>
      </c>
      <c r="AJ468" s="351">
        <v>31</v>
      </c>
      <c r="AK468" s="352">
        <v>32</v>
      </c>
      <c r="AL468" s="352">
        <v>33</v>
      </c>
      <c r="AM468" s="352">
        <v>34</v>
      </c>
      <c r="AN468" s="353">
        <v>35</v>
      </c>
      <c r="AO468" s="351">
        <v>36</v>
      </c>
      <c r="AP468" s="352">
        <v>37</v>
      </c>
      <c r="AQ468" s="352">
        <v>38</v>
      </c>
      <c r="AR468" s="352">
        <v>39</v>
      </c>
      <c r="AS468" s="353">
        <v>40</v>
      </c>
      <c r="AT468" s="351">
        <v>41</v>
      </c>
      <c r="AU468" s="352">
        <v>42</v>
      </c>
      <c r="AV468" s="352">
        <v>43</v>
      </c>
      <c r="AW468" s="352">
        <v>44</v>
      </c>
      <c r="AX468" s="353">
        <v>45</v>
      </c>
      <c r="AY468" s="351">
        <v>46</v>
      </c>
      <c r="AZ468" s="352">
        <v>47</v>
      </c>
      <c r="BA468" s="352">
        <v>48</v>
      </c>
      <c r="BB468" s="352">
        <v>49</v>
      </c>
      <c r="BC468" s="353">
        <v>50</v>
      </c>
      <c r="BD468" s="351">
        <v>51</v>
      </c>
      <c r="BE468" s="352">
        <v>52</v>
      </c>
      <c r="BF468" s="352">
        <v>53</v>
      </c>
      <c r="BG468" s="352">
        <v>54</v>
      </c>
      <c r="BH468" s="364"/>
      <c r="BI468" s="351">
        <v>55</v>
      </c>
      <c r="BJ468" s="352">
        <v>56</v>
      </c>
      <c r="BK468" s="352">
        <v>57</v>
      </c>
      <c r="BL468" s="352">
        <v>58</v>
      </c>
      <c r="BM468" s="364"/>
      <c r="BN468" s="351">
        <v>59</v>
      </c>
      <c r="BO468" s="352">
        <v>60</v>
      </c>
      <c r="BP468" s="352">
        <v>61</v>
      </c>
      <c r="BQ468" s="352">
        <v>62</v>
      </c>
      <c r="BR468" s="353">
        <v>63</v>
      </c>
      <c r="BS468" s="351">
        <v>64</v>
      </c>
      <c r="BT468" s="352">
        <v>65</v>
      </c>
      <c r="BU468" s="352">
        <v>66</v>
      </c>
      <c r="BV468" s="352">
        <v>67</v>
      </c>
      <c r="BW468" s="353">
        <v>68</v>
      </c>
      <c r="BX468" s="351">
        <v>69</v>
      </c>
      <c r="BY468" s="352">
        <v>70</v>
      </c>
      <c r="BZ468" s="352">
        <v>71</v>
      </c>
      <c r="CA468" s="352">
        <v>72</v>
      </c>
      <c r="CB468" s="353">
        <v>73</v>
      </c>
      <c r="CC468" s="351">
        <v>74</v>
      </c>
      <c r="CD468" s="352">
        <v>75</v>
      </c>
      <c r="CE468" s="352">
        <v>76</v>
      </c>
      <c r="CF468" s="352">
        <v>77</v>
      </c>
      <c r="CG468" s="353">
        <v>78</v>
      </c>
      <c r="CH468" s="351">
        <v>79</v>
      </c>
      <c r="CI468" s="352">
        <v>80</v>
      </c>
      <c r="CJ468" s="352">
        <v>81</v>
      </c>
      <c r="CK468" s="352">
        <v>82</v>
      </c>
      <c r="CL468" s="353">
        <v>83</v>
      </c>
      <c r="CM468" s="351">
        <v>84</v>
      </c>
      <c r="CN468" s="352">
        <v>85</v>
      </c>
      <c r="CO468" s="352">
        <v>86</v>
      </c>
      <c r="CP468" s="352">
        <v>87</v>
      </c>
      <c r="CQ468" s="353">
        <v>88</v>
      </c>
      <c r="CR468" s="351">
        <v>89</v>
      </c>
      <c r="CS468" s="352">
        <v>90</v>
      </c>
      <c r="CT468" s="352">
        <v>91</v>
      </c>
      <c r="CU468" s="352">
        <v>92</v>
      </c>
      <c r="CV468" s="364"/>
      <c r="CW468" s="351">
        <v>93</v>
      </c>
      <c r="CX468" s="352">
        <v>94</v>
      </c>
      <c r="CY468" s="352">
        <v>95</v>
      </c>
      <c r="CZ468" s="352">
        <v>96</v>
      </c>
      <c r="DA468" s="365"/>
      <c r="GX468" s="27"/>
      <c r="GY468" s="27"/>
      <c r="GZ468" s="27"/>
      <c r="HA468" s="27"/>
      <c r="HB468" s="27"/>
      <c r="HC468" s="27"/>
      <c r="HD468" s="27"/>
      <c r="HE468" s="27"/>
      <c r="HF468" s="27"/>
      <c r="HG468" s="27"/>
      <c r="HH468" s="27"/>
      <c r="HI468" s="27"/>
      <c r="HJ468" s="27"/>
      <c r="HK468" s="27"/>
      <c r="HL468" s="27"/>
      <c r="HM468" s="27"/>
      <c r="HN468" s="27"/>
      <c r="HO468" s="27"/>
      <c r="HP468" s="27"/>
      <c r="HQ468" s="27"/>
      <c r="HR468" s="27"/>
      <c r="HS468" s="27"/>
      <c r="HT468" s="27"/>
      <c r="HU468" s="27"/>
      <c r="HV468" s="27"/>
      <c r="HW468" s="27"/>
      <c r="HX468" s="27"/>
      <c r="HY468" s="27"/>
      <c r="HZ468" s="27"/>
      <c r="IA468" s="27"/>
      <c r="IB468" s="27"/>
      <c r="IC468" s="27"/>
      <c r="ID468" s="27"/>
      <c r="IE468" s="27"/>
      <c r="IF468" s="27"/>
      <c r="IG468" s="27"/>
      <c r="IH468" s="27"/>
      <c r="II468" s="27"/>
      <c r="IJ468" s="27"/>
      <c r="IK468" s="27"/>
      <c r="IL468" s="27"/>
      <c r="IM468" s="27"/>
      <c r="IN468" s="27"/>
      <c r="IO468" s="27"/>
      <c r="IP468" s="27"/>
      <c r="IQ468" s="27"/>
      <c r="IR468" s="27"/>
      <c r="IS468" s="27"/>
      <c r="IT468" s="27"/>
      <c r="IU468" s="27"/>
      <c r="IV468" s="27"/>
    </row>
    <row r="469" spans="1:256" s="361" customFormat="1" x14ac:dyDescent="0.2">
      <c r="A469" s="27"/>
      <c r="B469" s="27"/>
      <c r="C469" s="27"/>
      <c r="D469" s="362"/>
      <c r="E469" s="350" t="s">
        <v>157</v>
      </c>
      <c r="F469" s="354">
        <v>14</v>
      </c>
      <c r="G469" s="355">
        <v>10</v>
      </c>
      <c r="H469" s="355">
        <v>1</v>
      </c>
      <c r="I469" s="355">
        <v>22</v>
      </c>
      <c r="J469" s="356">
        <v>18</v>
      </c>
      <c r="K469" s="354">
        <v>19</v>
      </c>
      <c r="L469" s="355">
        <v>15</v>
      </c>
      <c r="M469" s="355">
        <v>6</v>
      </c>
      <c r="N469" s="355">
        <v>2</v>
      </c>
      <c r="O469" s="356">
        <v>23</v>
      </c>
      <c r="P469" s="354">
        <v>24</v>
      </c>
      <c r="Q469" s="355">
        <v>20</v>
      </c>
      <c r="R469" s="355">
        <v>11</v>
      </c>
      <c r="S469" s="355">
        <v>7</v>
      </c>
      <c r="T469" s="356">
        <v>3</v>
      </c>
      <c r="U469" s="354">
        <v>4</v>
      </c>
      <c r="V469" s="355">
        <v>25</v>
      </c>
      <c r="W469" s="355">
        <v>16</v>
      </c>
      <c r="X469" s="355">
        <v>12</v>
      </c>
      <c r="Y469" s="356">
        <v>8</v>
      </c>
      <c r="Z469" s="354">
        <v>9</v>
      </c>
      <c r="AA469" s="355">
        <v>5</v>
      </c>
      <c r="AB469" s="355">
        <v>21</v>
      </c>
      <c r="AC469" s="355">
        <v>17</v>
      </c>
      <c r="AD469" s="356">
        <v>13</v>
      </c>
      <c r="AE469" s="354">
        <v>45</v>
      </c>
      <c r="AF469" s="355">
        <v>26</v>
      </c>
      <c r="AG469" s="355">
        <v>56</v>
      </c>
      <c r="AH469" s="355">
        <v>52</v>
      </c>
      <c r="AI469" s="356">
        <v>49</v>
      </c>
      <c r="AJ469" s="354">
        <v>50</v>
      </c>
      <c r="AK469" s="355">
        <v>31</v>
      </c>
      <c r="AL469" s="355">
        <v>27</v>
      </c>
      <c r="AM469" s="355">
        <v>57</v>
      </c>
      <c r="AN469" s="356">
        <v>53</v>
      </c>
      <c r="AO469" s="354">
        <v>54</v>
      </c>
      <c r="AP469" s="355">
        <v>36</v>
      </c>
      <c r="AQ469" s="355">
        <v>32</v>
      </c>
      <c r="AR469" s="355">
        <v>28</v>
      </c>
      <c r="AS469" s="356">
        <v>58</v>
      </c>
      <c r="AT469" s="354">
        <v>44</v>
      </c>
      <c r="AU469" s="355">
        <v>51</v>
      </c>
      <c r="AV469" s="355">
        <v>47</v>
      </c>
      <c r="AW469" s="355">
        <v>55</v>
      </c>
      <c r="AX469" s="356">
        <v>39</v>
      </c>
      <c r="AY469" s="354">
        <v>30</v>
      </c>
      <c r="AZ469" s="355">
        <v>46</v>
      </c>
      <c r="BA469" s="355">
        <v>42</v>
      </c>
      <c r="BB469" s="355">
        <v>38</v>
      </c>
      <c r="BC469" s="356">
        <v>34</v>
      </c>
      <c r="BD469" s="354">
        <v>40</v>
      </c>
      <c r="BE469" s="355">
        <v>48</v>
      </c>
      <c r="BF469" s="355">
        <v>35</v>
      </c>
      <c r="BG469" s="355">
        <v>43</v>
      </c>
      <c r="BH469" s="364"/>
      <c r="BI469" s="354">
        <v>37</v>
      </c>
      <c r="BJ469" s="355">
        <v>41</v>
      </c>
      <c r="BK469" s="355">
        <v>29</v>
      </c>
      <c r="BL469" s="355">
        <v>33</v>
      </c>
      <c r="BM469" s="364"/>
      <c r="BN469" s="354">
        <v>83</v>
      </c>
      <c r="BO469" s="355">
        <v>59</v>
      </c>
      <c r="BP469" s="355">
        <v>94</v>
      </c>
      <c r="BQ469" s="355">
        <v>91</v>
      </c>
      <c r="BR469" s="356">
        <v>87</v>
      </c>
      <c r="BS469" s="354">
        <v>86</v>
      </c>
      <c r="BT469" s="355">
        <v>64</v>
      </c>
      <c r="BU469" s="355">
        <v>60</v>
      </c>
      <c r="BV469" s="355">
        <v>95</v>
      </c>
      <c r="BW469" s="356">
        <v>92</v>
      </c>
      <c r="BX469" s="354">
        <v>78</v>
      </c>
      <c r="BY469" s="355">
        <v>69</v>
      </c>
      <c r="BZ469" s="355">
        <v>65</v>
      </c>
      <c r="CA469" s="355">
        <v>61</v>
      </c>
      <c r="CB469" s="356">
        <v>96</v>
      </c>
      <c r="CC469" s="354">
        <v>68</v>
      </c>
      <c r="CD469" s="355">
        <v>93</v>
      </c>
      <c r="CE469" s="355">
        <v>90</v>
      </c>
      <c r="CF469" s="355">
        <v>88</v>
      </c>
      <c r="CG469" s="356">
        <v>82</v>
      </c>
      <c r="CH469" s="354">
        <v>63</v>
      </c>
      <c r="CI469" s="355">
        <v>79</v>
      </c>
      <c r="CJ469" s="355">
        <v>75</v>
      </c>
      <c r="CK469" s="355">
        <v>71</v>
      </c>
      <c r="CL469" s="356">
        <v>67</v>
      </c>
      <c r="CM469" s="354">
        <v>73</v>
      </c>
      <c r="CN469" s="355">
        <v>89</v>
      </c>
      <c r="CO469" s="355">
        <v>85</v>
      </c>
      <c r="CP469" s="355">
        <v>81</v>
      </c>
      <c r="CQ469" s="356">
        <v>77</v>
      </c>
      <c r="CR469" s="354">
        <v>80</v>
      </c>
      <c r="CS469" s="355">
        <v>84</v>
      </c>
      <c r="CT469" s="355">
        <v>72</v>
      </c>
      <c r="CU469" s="355">
        <v>76</v>
      </c>
      <c r="CV469" s="364"/>
      <c r="CW469" s="354">
        <v>70</v>
      </c>
      <c r="CX469" s="355">
        <v>74</v>
      </c>
      <c r="CY469" s="355">
        <v>62</v>
      </c>
      <c r="CZ469" s="355">
        <v>66</v>
      </c>
      <c r="DA469" s="365"/>
      <c r="GX469" s="27"/>
      <c r="GY469" s="27"/>
      <c r="GZ469" s="27"/>
      <c r="HA469" s="27"/>
      <c r="HB469" s="27"/>
      <c r="HC469" s="27"/>
      <c r="HD469" s="27"/>
      <c r="HE469" s="27"/>
      <c r="HF469" s="27"/>
      <c r="HG469" s="27"/>
      <c r="HH469" s="27"/>
      <c r="HI469" s="27"/>
      <c r="HJ469" s="27"/>
      <c r="HK469" s="27"/>
      <c r="HL469" s="27"/>
      <c r="HM469" s="27"/>
      <c r="HN469" s="27"/>
      <c r="HO469" s="27"/>
      <c r="HP469" s="27"/>
      <c r="HQ469" s="27"/>
      <c r="HR469" s="27"/>
      <c r="HS469" s="27"/>
      <c r="HT469" s="27"/>
      <c r="HU469" s="27"/>
      <c r="HV469" s="27"/>
      <c r="HW469" s="27"/>
      <c r="HX469" s="27"/>
      <c r="HY469" s="27"/>
      <c r="HZ469" s="27"/>
      <c r="IA469" s="27"/>
      <c r="IB469" s="27"/>
      <c r="IC469" s="27"/>
      <c r="ID469" s="27"/>
      <c r="IE469" s="27"/>
      <c r="IF469" s="27"/>
      <c r="IG469" s="27"/>
      <c r="IH469" s="27"/>
      <c r="II469" s="27"/>
      <c r="IJ469" s="27"/>
      <c r="IK469" s="27"/>
      <c r="IL469" s="27"/>
      <c r="IM469" s="27"/>
      <c r="IN469" s="27"/>
      <c r="IO469" s="27"/>
      <c r="IP469" s="27"/>
      <c r="IQ469" s="27"/>
      <c r="IR469" s="27"/>
      <c r="IS469" s="27"/>
      <c r="IT469" s="27"/>
      <c r="IU469" s="27"/>
      <c r="IV469" s="27"/>
    </row>
    <row r="470" spans="1:256" s="361" customFormat="1" x14ac:dyDescent="0.2">
      <c r="A470" s="27"/>
      <c r="B470" s="27"/>
      <c r="C470" s="27"/>
      <c r="D470" s="362"/>
      <c r="E470" s="350" t="s">
        <v>159</v>
      </c>
      <c r="F470" s="357">
        <v>12</v>
      </c>
      <c r="G470" s="358">
        <v>23</v>
      </c>
      <c r="H470" s="358">
        <v>9</v>
      </c>
      <c r="I470" s="358">
        <v>20</v>
      </c>
      <c r="J470" s="359">
        <v>1</v>
      </c>
      <c r="K470" s="357">
        <v>13</v>
      </c>
      <c r="L470" s="358">
        <v>24</v>
      </c>
      <c r="M470" s="358">
        <v>10</v>
      </c>
      <c r="N470" s="358">
        <v>16</v>
      </c>
      <c r="O470" s="359">
        <v>2</v>
      </c>
      <c r="P470" s="357">
        <v>17</v>
      </c>
      <c r="Q470" s="358">
        <v>3</v>
      </c>
      <c r="R470" s="358">
        <v>14</v>
      </c>
      <c r="S470" s="358">
        <v>25</v>
      </c>
      <c r="T470" s="359">
        <v>6</v>
      </c>
      <c r="U470" s="357">
        <v>7</v>
      </c>
      <c r="V470" s="358">
        <v>18</v>
      </c>
      <c r="W470" s="358">
        <v>4</v>
      </c>
      <c r="X470" s="358">
        <v>15</v>
      </c>
      <c r="Y470" s="359">
        <v>21</v>
      </c>
      <c r="Z470" s="357">
        <v>22</v>
      </c>
      <c r="AA470" s="358">
        <v>8</v>
      </c>
      <c r="AB470" s="358">
        <v>19</v>
      </c>
      <c r="AC470" s="358">
        <v>5</v>
      </c>
      <c r="AD470" s="359">
        <v>11</v>
      </c>
      <c r="AE470" s="357">
        <v>29</v>
      </c>
      <c r="AF470" s="358">
        <v>45</v>
      </c>
      <c r="AG470" s="358">
        <v>55</v>
      </c>
      <c r="AH470" s="358">
        <v>50</v>
      </c>
      <c r="AI470" s="359">
        <v>38</v>
      </c>
      <c r="AJ470" s="357">
        <v>53</v>
      </c>
      <c r="AK470" s="358">
        <v>43</v>
      </c>
      <c r="AL470" s="358">
        <v>46</v>
      </c>
      <c r="AM470" s="358">
        <v>37</v>
      </c>
      <c r="AN470" s="359">
        <v>28</v>
      </c>
      <c r="AO470" s="357">
        <v>39</v>
      </c>
      <c r="AP470" s="358">
        <v>54</v>
      </c>
      <c r="AQ470" s="358">
        <v>31</v>
      </c>
      <c r="AR470" s="358">
        <v>56</v>
      </c>
      <c r="AS470" s="359">
        <v>48</v>
      </c>
      <c r="AT470" s="357">
        <v>58</v>
      </c>
      <c r="AU470" s="358">
        <v>40</v>
      </c>
      <c r="AV470" s="358">
        <v>51</v>
      </c>
      <c r="AW470" s="358">
        <v>42</v>
      </c>
      <c r="AX470" s="359">
        <v>33</v>
      </c>
      <c r="AY470" s="357">
        <v>35</v>
      </c>
      <c r="AZ470" s="358">
        <v>30</v>
      </c>
      <c r="BA470" s="358">
        <v>52</v>
      </c>
      <c r="BB470" s="358">
        <v>41</v>
      </c>
      <c r="BC470" s="359">
        <v>57</v>
      </c>
      <c r="BD470" s="357">
        <v>47</v>
      </c>
      <c r="BE470" s="358">
        <v>34</v>
      </c>
      <c r="BF470" s="358">
        <v>26</v>
      </c>
      <c r="BG470" s="358">
        <v>36</v>
      </c>
      <c r="BH470" s="364"/>
      <c r="BI470" s="357">
        <v>32</v>
      </c>
      <c r="BJ470" s="358">
        <v>49</v>
      </c>
      <c r="BK470" s="358">
        <v>44</v>
      </c>
      <c r="BL470" s="358">
        <v>27</v>
      </c>
      <c r="BM470" s="364"/>
      <c r="BN470" s="357">
        <v>67</v>
      </c>
      <c r="BO470" s="358">
        <v>83</v>
      </c>
      <c r="BP470" s="358">
        <v>93</v>
      </c>
      <c r="BQ470" s="358">
        <v>85</v>
      </c>
      <c r="BR470" s="359">
        <v>76</v>
      </c>
      <c r="BS470" s="357">
        <v>96</v>
      </c>
      <c r="BT470" s="358">
        <v>73</v>
      </c>
      <c r="BU470" s="358">
        <v>84</v>
      </c>
      <c r="BV470" s="358">
        <v>75</v>
      </c>
      <c r="BW470" s="359">
        <v>66</v>
      </c>
      <c r="BX470" s="357">
        <v>90</v>
      </c>
      <c r="BY470" s="358">
        <v>72</v>
      </c>
      <c r="BZ470" s="358">
        <v>64</v>
      </c>
      <c r="CA470" s="358">
        <v>94</v>
      </c>
      <c r="CB470" s="359">
        <v>81</v>
      </c>
      <c r="CC470" s="357">
        <v>62</v>
      </c>
      <c r="CD470" s="358">
        <v>78</v>
      </c>
      <c r="CE470" s="358">
        <v>89</v>
      </c>
      <c r="CF470" s="358">
        <v>80</v>
      </c>
      <c r="CG470" s="359">
        <v>71</v>
      </c>
      <c r="CH470" s="357">
        <v>91</v>
      </c>
      <c r="CI470" s="358">
        <v>63</v>
      </c>
      <c r="CJ470" s="358">
        <v>74</v>
      </c>
      <c r="CK470" s="358">
        <v>65</v>
      </c>
      <c r="CL470" s="359">
        <v>95</v>
      </c>
      <c r="CM470" s="357">
        <v>92</v>
      </c>
      <c r="CN470" s="358">
        <v>88</v>
      </c>
      <c r="CO470" s="358">
        <v>79</v>
      </c>
      <c r="CP470" s="358">
        <v>70</v>
      </c>
      <c r="CQ470" s="359">
        <v>61</v>
      </c>
      <c r="CR470" s="357">
        <v>77</v>
      </c>
      <c r="CS470" s="358">
        <v>68</v>
      </c>
      <c r="CT470" s="358">
        <v>59</v>
      </c>
      <c r="CU470" s="358">
        <v>86</v>
      </c>
      <c r="CV470" s="364"/>
      <c r="CW470" s="357">
        <v>87</v>
      </c>
      <c r="CX470" s="358">
        <v>82</v>
      </c>
      <c r="CY470" s="358">
        <v>69</v>
      </c>
      <c r="CZ470" s="358">
        <v>60</v>
      </c>
      <c r="DA470" s="365"/>
      <c r="GX470" s="27"/>
      <c r="GY470" s="27"/>
      <c r="GZ470" s="27"/>
      <c r="HA470" s="27"/>
      <c r="HB470" s="27"/>
      <c r="HC470" s="27"/>
      <c r="HD470" s="27"/>
      <c r="HE470" s="27"/>
      <c r="HF470" s="27"/>
      <c r="HG470" s="27"/>
      <c r="HH470" s="27"/>
      <c r="HI470" s="27"/>
      <c r="HJ470" s="27"/>
      <c r="HK470" s="27"/>
      <c r="HL470" s="27"/>
      <c r="HM470" s="27"/>
      <c r="HN470" s="27"/>
      <c r="HO470" s="27"/>
      <c r="HP470" s="27"/>
      <c r="HQ470" s="27"/>
      <c r="HR470" s="27"/>
      <c r="HS470" s="27"/>
      <c r="HT470" s="27"/>
      <c r="HU470" s="27"/>
      <c r="HV470" s="27"/>
      <c r="HW470" s="27"/>
      <c r="HX470" s="27"/>
      <c r="HY470" s="27"/>
      <c r="HZ470" s="27"/>
      <c r="IA470" s="27"/>
      <c r="IB470" s="27"/>
      <c r="IC470" s="27"/>
      <c r="ID470" s="27"/>
      <c r="IE470" s="27"/>
      <c r="IF470" s="27"/>
      <c r="IG470" s="27"/>
      <c r="IH470" s="27"/>
      <c r="II470" s="27"/>
      <c r="IJ470" s="27"/>
      <c r="IK470" s="27"/>
      <c r="IL470" s="27"/>
      <c r="IM470" s="27"/>
      <c r="IN470" s="27"/>
      <c r="IO470" s="27"/>
      <c r="IP470" s="27"/>
      <c r="IQ470" s="27"/>
      <c r="IR470" s="27"/>
      <c r="IS470" s="27"/>
      <c r="IT470" s="27"/>
      <c r="IU470" s="27"/>
      <c r="IV470" s="27"/>
    </row>
    <row r="471" spans="1:256" s="363" customFormat="1" x14ac:dyDescent="0.2">
      <c r="A471" s="27"/>
      <c r="B471" s="27"/>
      <c r="C471" s="27"/>
      <c r="D471" s="362"/>
      <c r="E471" s="350"/>
      <c r="GX471" s="27"/>
      <c r="GY471" s="27"/>
      <c r="GZ471" s="27"/>
      <c r="HA471" s="27"/>
      <c r="HB471" s="27"/>
      <c r="HC471" s="27"/>
      <c r="HD471" s="27"/>
      <c r="HE471" s="27"/>
      <c r="HF471" s="27"/>
      <c r="HG471" s="27"/>
      <c r="HH471" s="27"/>
      <c r="HI471" s="27"/>
      <c r="HJ471" s="27"/>
      <c r="HK471" s="27"/>
      <c r="HL471" s="27"/>
      <c r="HM471" s="27"/>
      <c r="HN471" s="27"/>
      <c r="HO471" s="27"/>
      <c r="HP471" s="27"/>
      <c r="HQ471" s="27"/>
      <c r="HR471" s="27"/>
      <c r="HS471" s="27"/>
      <c r="HT471" s="27"/>
      <c r="HU471" s="27"/>
      <c r="HV471" s="27"/>
      <c r="HW471" s="27"/>
      <c r="HX471" s="27"/>
      <c r="HY471" s="27"/>
      <c r="HZ471" s="27"/>
      <c r="IA471" s="27"/>
      <c r="IB471" s="27"/>
      <c r="IC471" s="27"/>
      <c r="ID471" s="27"/>
      <c r="IE471" s="27"/>
      <c r="IF471" s="27"/>
      <c r="IG471" s="27"/>
      <c r="IH471" s="27"/>
      <c r="II471" s="27"/>
      <c r="IJ471" s="27"/>
      <c r="IK471" s="27"/>
      <c r="IL471" s="27"/>
      <c r="IM471" s="27"/>
      <c r="IN471" s="27"/>
      <c r="IO471" s="27"/>
      <c r="IP471" s="27"/>
      <c r="IQ471" s="27"/>
      <c r="IR471" s="27"/>
      <c r="IS471" s="27"/>
      <c r="IT471" s="27"/>
      <c r="IU471" s="27"/>
      <c r="IV471" s="27"/>
    </row>
    <row r="472" spans="1:256" s="363" customFormat="1" x14ac:dyDescent="0.2">
      <c r="A472" s="27"/>
      <c r="B472" s="27"/>
      <c r="C472" s="27"/>
      <c r="D472" s="362">
        <v>97</v>
      </c>
      <c r="E472" s="349" t="s">
        <v>180</v>
      </c>
      <c r="GX472" s="27"/>
      <c r="GY472" s="27"/>
      <c r="GZ472" s="27"/>
      <c r="HA472" s="27"/>
      <c r="HB472" s="27"/>
      <c r="HC472" s="27"/>
      <c r="HD472" s="27"/>
      <c r="HE472" s="27"/>
      <c r="HF472" s="27"/>
      <c r="HG472" s="27"/>
      <c r="HH472" s="27"/>
      <c r="HI472" s="27"/>
      <c r="HJ472" s="27"/>
      <c r="HK472" s="27"/>
      <c r="HL472" s="27"/>
      <c r="HM472" s="27"/>
      <c r="HN472" s="27"/>
      <c r="HO472" s="27"/>
      <c r="HP472" s="27"/>
      <c r="HQ472" s="27"/>
      <c r="HR472" s="27"/>
      <c r="HS472" s="27"/>
      <c r="HT472" s="27"/>
      <c r="HU472" s="27"/>
      <c r="HV472" s="27"/>
      <c r="HW472" s="27"/>
      <c r="HX472" s="27"/>
      <c r="HY472" s="27"/>
      <c r="HZ472" s="27"/>
      <c r="IA472" s="27"/>
      <c r="IB472" s="27"/>
      <c r="IC472" s="27"/>
      <c r="ID472" s="27"/>
      <c r="IE472" s="27"/>
      <c r="IF472" s="27"/>
      <c r="IG472" s="27"/>
      <c r="IH472" s="27"/>
      <c r="II472" s="27"/>
      <c r="IJ472" s="27"/>
      <c r="IK472" s="27"/>
      <c r="IL472" s="27"/>
      <c r="IM472" s="27"/>
      <c r="IN472" s="27"/>
      <c r="IO472" s="27"/>
      <c r="IP472" s="27"/>
      <c r="IQ472" s="27"/>
      <c r="IR472" s="27"/>
      <c r="IS472" s="27"/>
      <c r="IT472" s="27"/>
      <c r="IU472" s="27"/>
      <c r="IV472" s="27"/>
    </row>
    <row r="473" spans="1:256" s="361" customFormat="1" x14ac:dyDescent="0.2">
      <c r="A473" s="27"/>
      <c r="B473" s="27"/>
      <c r="C473" s="27"/>
      <c r="D473" s="362"/>
      <c r="E473" s="350" t="s">
        <v>130</v>
      </c>
      <c r="F473" s="351">
        <v>1</v>
      </c>
      <c r="G473" s="352">
        <v>2</v>
      </c>
      <c r="H473" s="352">
        <v>3</v>
      </c>
      <c r="I473" s="352">
        <v>4</v>
      </c>
      <c r="J473" s="353">
        <v>5</v>
      </c>
      <c r="K473" s="351">
        <v>6</v>
      </c>
      <c r="L473" s="352">
        <v>7</v>
      </c>
      <c r="M473" s="352">
        <v>8</v>
      </c>
      <c r="N473" s="352">
        <v>9</v>
      </c>
      <c r="O473" s="353">
        <v>10</v>
      </c>
      <c r="P473" s="351">
        <v>11</v>
      </c>
      <c r="Q473" s="352">
        <v>12</v>
      </c>
      <c r="R473" s="352">
        <v>13</v>
      </c>
      <c r="S473" s="352">
        <v>14</v>
      </c>
      <c r="T473" s="353">
        <v>15</v>
      </c>
      <c r="U473" s="351">
        <v>16</v>
      </c>
      <c r="V473" s="352">
        <v>17</v>
      </c>
      <c r="W473" s="352">
        <v>18</v>
      </c>
      <c r="X473" s="352">
        <v>19</v>
      </c>
      <c r="Y473" s="353">
        <v>20</v>
      </c>
      <c r="Z473" s="351">
        <v>21</v>
      </c>
      <c r="AA473" s="352">
        <v>22</v>
      </c>
      <c r="AB473" s="352">
        <v>23</v>
      </c>
      <c r="AC473" s="352">
        <v>24</v>
      </c>
      <c r="AD473" s="353">
        <v>25</v>
      </c>
      <c r="AE473" s="351">
        <v>26</v>
      </c>
      <c r="AF473" s="352">
        <v>27</v>
      </c>
      <c r="AG473" s="352">
        <v>28</v>
      </c>
      <c r="AH473" s="352">
        <v>29</v>
      </c>
      <c r="AI473" s="353">
        <v>30</v>
      </c>
      <c r="AJ473" s="351">
        <v>31</v>
      </c>
      <c r="AK473" s="352">
        <v>32</v>
      </c>
      <c r="AL473" s="352">
        <v>33</v>
      </c>
      <c r="AM473" s="352">
        <v>34</v>
      </c>
      <c r="AN473" s="353">
        <v>35</v>
      </c>
      <c r="AO473" s="351">
        <v>36</v>
      </c>
      <c r="AP473" s="352">
        <v>37</v>
      </c>
      <c r="AQ473" s="352">
        <v>38</v>
      </c>
      <c r="AR473" s="352">
        <v>39</v>
      </c>
      <c r="AS473" s="353">
        <v>40</v>
      </c>
      <c r="AT473" s="351">
        <v>41</v>
      </c>
      <c r="AU473" s="352">
        <v>42</v>
      </c>
      <c r="AV473" s="352">
        <v>43</v>
      </c>
      <c r="AW473" s="352">
        <v>44</v>
      </c>
      <c r="AX473" s="353">
        <v>45</v>
      </c>
      <c r="AY473" s="351">
        <v>46</v>
      </c>
      <c r="AZ473" s="352">
        <v>47</v>
      </c>
      <c r="BA473" s="352">
        <v>48</v>
      </c>
      <c r="BB473" s="352">
        <v>49</v>
      </c>
      <c r="BC473" s="353">
        <v>50</v>
      </c>
      <c r="BD473" s="351">
        <v>51</v>
      </c>
      <c r="BE473" s="352">
        <v>52</v>
      </c>
      <c r="BF473" s="352">
        <v>53</v>
      </c>
      <c r="BG473" s="352">
        <v>54</v>
      </c>
      <c r="BH473" s="353">
        <v>55</v>
      </c>
      <c r="BI473" s="351">
        <v>56</v>
      </c>
      <c r="BJ473" s="352">
        <v>57</v>
      </c>
      <c r="BK473" s="352">
        <v>58</v>
      </c>
      <c r="BL473" s="352">
        <v>59</v>
      </c>
      <c r="BM473" s="364"/>
      <c r="BN473" s="351">
        <v>60</v>
      </c>
      <c r="BO473" s="352">
        <v>61</v>
      </c>
      <c r="BP473" s="352">
        <v>62</v>
      </c>
      <c r="BQ473" s="352">
        <v>63</v>
      </c>
      <c r="BR473" s="353">
        <v>64</v>
      </c>
      <c r="BS473" s="351">
        <v>65</v>
      </c>
      <c r="BT473" s="352">
        <v>66</v>
      </c>
      <c r="BU473" s="352">
        <v>67</v>
      </c>
      <c r="BV473" s="352">
        <v>68</v>
      </c>
      <c r="BW473" s="353">
        <v>69</v>
      </c>
      <c r="BX473" s="351">
        <v>70</v>
      </c>
      <c r="BY473" s="352">
        <v>71</v>
      </c>
      <c r="BZ473" s="352">
        <v>72</v>
      </c>
      <c r="CA473" s="352">
        <v>73</v>
      </c>
      <c r="CB473" s="353">
        <v>74</v>
      </c>
      <c r="CC473" s="351">
        <v>75</v>
      </c>
      <c r="CD473" s="352">
        <v>76</v>
      </c>
      <c r="CE473" s="352">
        <v>77</v>
      </c>
      <c r="CF473" s="352">
        <v>78</v>
      </c>
      <c r="CG473" s="353">
        <v>79</v>
      </c>
      <c r="CH473" s="351">
        <v>80</v>
      </c>
      <c r="CI473" s="352">
        <v>81</v>
      </c>
      <c r="CJ473" s="352">
        <v>82</v>
      </c>
      <c r="CK473" s="352">
        <v>83</v>
      </c>
      <c r="CL473" s="353">
        <v>84</v>
      </c>
      <c r="CM473" s="351">
        <v>85</v>
      </c>
      <c r="CN473" s="352">
        <v>86</v>
      </c>
      <c r="CO473" s="352">
        <v>87</v>
      </c>
      <c r="CP473" s="352">
        <v>88</v>
      </c>
      <c r="CQ473" s="353">
        <v>89</v>
      </c>
      <c r="CR473" s="351">
        <v>90</v>
      </c>
      <c r="CS473" s="352">
        <v>91</v>
      </c>
      <c r="CT473" s="352">
        <v>92</v>
      </c>
      <c r="CU473" s="352">
        <v>93</v>
      </c>
      <c r="CV473" s="364"/>
      <c r="CW473" s="351">
        <v>94</v>
      </c>
      <c r="CX473" s="352">
        <v>95</v>
      </c>
      <c r="CY473" s="352">
        <v>96</v>
      </c>
      <c r="CZ473" s="352">
        <v>97</v>
      </c>
      <c r="DA473" s="365"/>
      <c r="GX473" s="27"/>
      <c r="GY473" s="27"/>
      <c r="GZ473" s="27"/>
      <c r="HA473" s="27"/>
      <c r="HB473" s="27"/>
      <c r="HC473" s="27"/>
      <c r="HD473" s="27"/>
      <c r="HE473" s="27"/>
      <c r="HF473" s="27"/>
      <c r="HG473" s="27"/>
      <c r="HH473" s="27"/>
      <c r="HI473" s="27"/>
      <c r="HJ473" s="27"/>
      <c r="HK473" s="27"/>
      <c r="HL473" s="27"/>
      <c r="HM473" s="27"/>
      <c r="HN473" s="27"/>
      <c r="HO473" s="27"/>
      <c r="HP473" s="27"/>
      <c r="HQ473" s="27"/>
      <c r="HR473" s="27"/>
      <c r="HS473" s="27"/>
      <c r="HT473" s="27"/>
      <c r="HU473" s="27"/>
      <c r="HV473" s="27"/>
      <c r="HW473" s="27"/>
      <c r="HX473" s="27"/>
      <c r="HY473" s="27"/>
      <c r="HZ473" s="27"/>
      <c r="IA473" s="27"/>
      <c r="IB473" s="27"/>
      <c r="IC473" s="27"/>
      <c r="ID473" s="27"/>
      <c r="IE473" s="27"/>
      <c r="IF473" s="27"/>
      <c r="IG473" s="27"/>
      <c r="IH473" s="27"/>
      <c r="II473" s="27"/>
      <c r="IJ473" s="27"/>
      <c r="IK473" s="27"/>
      <c r="IL473" s="27"/>
      <c r="IM473" s="27"/>
      <c r="IN473" s="27"/>
      <c r="IO473" s="27"/>
      <c r="IP473" s="27"/>
      <c r="IQ473" s="27"/>
      <c r="IR473" s="27"/>
      <c r="IS473" s="27"/>
      <c r="IT473" s="27"/>
      <c r="IU473" s="27"/>
      <c r="IV473" s="27"/>
    </row>
    <row r="474" spans="1:256" s="361" customFormat="1" x14ac:dyDescent="0.2">
      <c r="A474" s="27"/>
      <c r="B474" s="27"/>
      <c r="C474" s="27"/>
      <c r="D474" s="362"/>
      <c r="E474" s="350" t="s">
        <v>157</v>
      </c>
      <c r="F474" s="354">
        <v>14</v>
      </c>
      <c r="G474" s="355">
        <v>10</v>
      </c>
      <c r="H474" s="355">
        <v>1</v>
      </c>
      <c r="I474" s="355">
        <v>22</v>
      </c>
      <c r="J474" s="356">
        <v>18</v>
      </c>
      <c r="K474" s="354">
        <v>19</v>
      </c>
      <c r="L474" s="355">
        <v>15</v>
      </c>
      <c r="M474" s="355">
        <v>6</v>
      </c>
      <c r="N474" s="355">
        <v>2</v>
      </c>
      <c r="O474" s="356">
        <v>23</v>
      </c>
      <c r="P474" s="354">
        <v>24</v>
      </c>
      <c r="Q474" s="355">
        <v>20</v>
      </c>
      <c r="R474" s="355">
        <v>11</v>
      </c>
      <c r="S474" s="355">
        <v>7</v>
      </c>
      <c r="T474" s="356">
        <v>3</v>
      </c>
      <c r="U474" s="354">
        <v>4</v>
      </c>
      <c r="V474" s="355">
        <v>25</v>
      </c>
      <c r="W474" s="355">
        <v>16</v>
      </c>
      <c r="X474" s="355">
        <v>12</v>
      </c>
      <c r="Y474" s="356">
        <v>8</v>
      </c>
      <c r="Z474" s="354">
        <v>9</v>
      </c>
      <c r="AA474" s="355">
        <v>5</v>
      </c>
      <c r="AB474" s="355">
        <v>21</v>
      </c>
      <c r="AC474" s="355">
        <v>17</v>
      </c>
      <c r="AD474" s="356">
        <v>13</v>
      </c>
      <c r="AE474" s="354">
        <v>45</v>
      </c>
      <c r="AF474" s="355">
        <v>26</v>
      </c>
      <c r="AG474" s="355">
        <v>57</v>
      </c>
      <c r="AH474" s="355">
        <v>53</v>
      </c>
      <c r="AI474" s="356">
        <v>49</v>
      </c>
      <c r="AJ474" s="354">
        <v>50</v>
      </c>
      <c r="AK474" s="355">
        <v>31</v>
      </c>
      <c r="AL474" s="355">
        <v>27</v>
      </c>
      <c r="AM474" s="355">
        <v>58</v>
      </c>
      <c r="AN474" s="356">
        <v>54</v>
      </c>
      <c r="AO474" s="354">
        <v>55</v>
      </c>
      <c r="AP474" s="355">
        <v>36</v>
      </c>
      <c r="AQ474" s="355">
        <v>32</v>
      </c>
      <c r="AR474" s="355">
        <v>28</v>
      </c>
      <c r="AS474" s="356">
        <v>59</v>
      </c>
      <c r="AT474" s="354">
        <v>40</v>
      </c>
      <c r="AU474" s="355">
        <v>56</v>
      </c>
      <c r="AV474" s="355">
        <v>52</v>
      </c>
      <c r="AW474" s="355">
        <v>48</v>
      </c>
      <c r="AX474" s="356">
        <v>44</v>
      </c>
      <c r="AY474" s="354">
        <v>30</v>
      </c>
      <c r="AZ474" s="355">
        <v>46</v>
      </c>
      <c r="BA474" s="355">
        <v>42</v>
      </c>
      <c r="BB474" s="355">
        <v>38</v>
      </c>
      <c r="BC474" s="356">
        <v>34</v>
      </c>
      <c r="BD474" s="354">
        <v>35</v>
      </c>
      <c r="BE474" s="355">
        <v>51</v>
      </c>
      <c r="BF474" s="355">
        <v>47</v>
      </c>
      <c r="BG474" s="355">
        <v>43</v>
      </c>
      <c r="BH474" s="356">
        <v>39</v>
      </c>
      <c r="BI474" s="354">
        <v>37</v>
      </c>
      <c r="BJ474" s="355">
        <v>41</v>
      </c>
      <c r="BK474" s="355">
        <v>29</v>
      </c>
      <c r="BL474" s="355">
        <v>33</v>
      </c>
      <c r="BM474" s="364"/>
      <c r="BN474" s="354">
        <v>84</v>
      </c>
      <c r="BO474" s="355">
        <v>60</v>
      </c>
      <c r="BP474" s="355">
        <v>95</v>
      </c>
      <c r="BQ474" s="355">
        <v>92</v>
      </c>
      <c r="BR474" s="356">
        <v>88</v>
      </c>
      <c r="BS474" s="354">
        <v>87</v>
      </c>
      <c r="BT474" s="355">
        <v>65</v>
      </c>
      <c r="BU474" s="355">
        <v>61</v>
      </c>
      <c r="BV474" s="355">
        <v>96</v>
      </c>
      <c r="BW474" s="356">
        <v>93</v>
      </c>
      <c r="BX474" s="354">
        <v>79</v>
      </c>
      <c r="BY474" s="355">
        <v>70</v>
      </c>
      <c r="BZ474" s="355">
        <v>66</v>
      </c>
      <c r="CA474" s="355">
        <v>62</v>
      </c>
      <c r="CB474" s="356">
        <v>97</v>
      </c>
      <c r="CC474" s="354">
        <v>69</v>
      </c>
      <c r="CD474" s="355">
        <v>94</v>
      </c>
      <c r="CE474" s="355">
        <v>91</v>
      </c>
      <c r="CF474" s="355">
        <v>89</v>
      </c>
      <c r="CG474" s="356">
        <v>83</v>
      </c>
      <c r="CH474" s="354">
        <v>64</v>
      </c>
      <c r="CI474" s="355">
        <v>80</v>
      </c>
      <c r="CJ474" s="355">
        <v>76</v>
      </c>
      <c r="CK474" s="355">
        <v>72</v>
      </c>
      <c r="CL474" s="356">
        <v>68</v>
      </c>
      <c r="CM474" s="354">
        <v>74</v>
      </c>
      <c r="CN474" s="355">
        <v>90</v>
      </c>
      <c r="CO474" s="355">
        <v>86</v>
      </c>
      <c r="CP474" s="355">
        <v>82</v>
      </c>
      <c r="CQ474" s="356">
        <v>78</v>
      </c>
      <c r="CR474" s="354">
        <v>81</v>
      </c>
      <c r="CS474" s="355">
        <v>85</v>
      </c>
      <c r="CT474" s="355">
        <v>73</v>
      </c>
      <c r="CU474" s="355">
        <v>77</v>
      </c>
      <c r="CV474" s="364"/>
      <c r="CW474" s="354">
        <v>71</v>
      </c>
      <c r="CX474" s="355">
        <v>75</v>
      </c>
      <c r="CY474" s="355">
        <v>63</v>
      </c>
      <c r="CZ474" s="355">
        <v>67</v>
      </c>
      <c r="DA474" s="365"/>
      <c r="GX474" s="27"/>
      <c r="GY474" s="27"/>
      <c r="GZ474" s="27"/>
      <c r="HA474" s="27"/>
      <c r="HB474" s="27"/>
      <c r="HC474" s="27"/>
      <c r="HD474" s="27"/>
      <c r="HE474" s="27"/>
      <c r="HF474" s="27"/>
      <c r="HG474" s="27"/>
      <c r="HH474" s="27"/>
      <c r="HI474" s="27"/>
      <c r="HJ474" s="27"/>
      <c r="HK474" s="27"/>
      <c r="HL474" s="27"/>
      <c r="HM474" s="27"/>
      <c r="HN474" s="27"/>
      <c r="HO474" s="27"/>
      <c r="HP474" s="27"/>
      <c r="HQ474" s="27"/>
      <c r="HR474" s="27"/>
      <c r="HS474" s="27"/>
      <c r="HT474" s="27"/>
      <c r="HU474" s="27"/>
      <c r="HV474" s="27"/>
      <c r="HW474" s="27"/>
      <c r="HX474" s="27"/>
      <c r="HY474" s="27"/>
      <c r="HZ474" s="27"/>
      <c r="IA474" s="27"/>
      <c r="IB474" s="27"/>
      <c r="IC474" s="27"/>
      <c r="ID474" s="27"/>
      <c r="IE474" s="27"/>
      <c r="IF474" s="27"/>
      <c r="IG474" s="27"/>
      <c r="IH474" s="27"/>
      <c r="II474" s="27"/>
      <c r="IJ474" s="27"/>
      <c r="IK474" s="27"/>
      <c r="IL474" s="27"/>
      <c r="IM474" s="27"/>
      <c r="IN474" s="27"/>
      <c r="IO474" s="27"/>
      <c r="IP474" s="27"/>
      <c r="IQ474" s="27"/>
      <c r="IR474" s="27"/>
      <c r="IS474" s="27"/>
      <c r="IT474" s="27"/>
      <c r="IU474" s="27"/>
      <c r="IV474" s="27"/>
    </row>
    <row r="475" spans="1:256" s="361" customFormat="1" x14ac:dyDescent="0.2">
      <c r="A475" s="27"/>
      <c r="B475" s="27"/>
      <c r="C475" s="27"/>
      <c r="D475" s="362"/>
      <c r="E475" s="350" t="s">
        <v>159</v>
      </c>
      <c r="F475" s="357">
        <v>12</v>
      </c>
      <c r="G475" s="358">
        <v>23</v>
      </c>
      <c r="H475" s="358">
        <v>9</v>
      </c>
      <c r="I475" s="358">
        <v>20</v>
      </c>
      <c r="J475" s="359">
        <v>1</v>
      </c>
      <c r="K475" s="357">
        <v>13</v>
      </c>
      <c r="L475" s="358">
        <v>24</v>
      </c>
      <c r="M475" s="358">
        <v>10</v>
      </c>
      <c r="N475" s="358">
        <v>16</v>
      </c>
      <c r="O475" s="359">
        <v>2</v>
      </c>
      <c r="P475" s="357">
        <v>17</v>
      </c>
      <c r="Q475" s="358">
        <v>3</v>
      </c>
      <c r="R475" s="358">
        <v>14</v>
      </c>
      <c r="S475" s="358">
        <v>25</v>
      </c>
      <c r="T475" s="359">
        <v>6</v>
      </c>
      <c r="U475" s="357">
        <v>7</v>
      </c>
      <c r="V475" s="358">
        <v>18</v>
      </c>
      <c r="W475" s="358">
        <v>4</v>
      </c>
      <c r="X475" s="358">
        <v>15</v>
      </c>
      <c r="Y475" s="359">
        <v>21</v>
      </c>
      <c r="Z475" s="357">
        <v>22</v>
      </c>
      <c r="AA475" s="358">
        <v>8</v>
      </c>
      <c r="AB475" s="358">
        <v>19</v>
      </c>
      <c r="AC475" s="358">
        <v>5</v>
      </c>
      <c r="AD475" s="359">
        <v>11</v>
      </c>
      <c r="AE475" s="357">
        <v>29</v>
      </c>
      <c r="AF475" s="358">
        <v>45</v>
      </c>
      <c r="AG475" s="358">
        <v>56</v>
      </c>
      <c r="AH475" s="358">
        <v>47</v>
      </c>
      <c r="AI475" s="359">
        <v>38</v>
      </c>
      <c r="AJ475" s="357">
        <v>34</v>
      </c>
      <c r="AK475" s="358">
        <v>50</v>
      </c>
      <c r="AL475" s="358">
        <v>26</v>
      </c>
      <c r="AM475" s="358">
        <v>52</v>
      </c>
      <c r="AN475" s="359">
        <v>43</v>
      </c>
      <c r="AO475" s="357">
        <v>39</v>
      </c>
      <c r="AP475" s="358">
        <v>55</v>
      </c>
      <c r="AQ475" s="358">
        <v>31</v>
      </c>
      <c r="AR475" s="358">
        <v>57</v>
      </c>
      <c r="AS475" s="359">
        <v>48</v>
      </c>
      <c r="AT475" s="357">
        <v>59</v>
      </c>
      <c r="AU475" s="358">
        <v>40</v>
      </c>
      <c r="AV475" s="358">
        <v>51</v>
      </c>
      <c r="AW475" s="358">
        <v>42</v>
      </c>
      <c r="AX475" s="359">
        <v>33</v>
      </c>
      <c r="AY475" s="357">
        <v>49</v>
      </c>
      <c r="AZ475" s="358">
        <v>30</v>
      </c>
      <c r="BA475" s="358">
        <v>41</v>
      </c>
      <c r="BB475" s="358">
        <v>32</v>
      </c>
      <c r="BC475" s="359">
        <v>58</v>
      </c>
      <c r="BD475" s="357">
        <v>54</v>
      </c>
      <c r="BE475" s="358">
        <v>35</v>
      </c>
      <c r="BF475" s="358">
        <v>46</v>
      </c>
      <c r="BG475" s="358">
        <v>37</v>
      </c>
      <c r="BH475" s="359">
        <v>28</v>
      </c>
      <c r="BI475" s="357">
        <v>44</v>
      </c>
      <c r="BJ475" s="358">
        <v>53</v>
      </c>
      <c r="BK475" s="358">
        <v>36</v>
      </c>
      <c r="BL475" s="358">
        <v>27</v>
      </c>
      <c r="BM475" s="364"/>
      <c r="BN475" s="357">
        <v>68</v>
      </c>
      <c r="BO475" s="358">
        <v>84</v>
      </c>
      <c r="BP475" s="358">
        <v>94</v>
      </c>
      <c r="BQ475" s="358">
        <v>86</v>
      </c>
      <c r="BR475" s="359">
        <v>77</v>
      </c>
      <c r="BS475" s="357">
        <v>97</v>
      </c>
      <c r="BT475" s="358">
        <v>74</v>
      </c>
      <c r="BU475" s="358">
        <v>85</v>
      </c>
      <c r="BV475" s="358">
        <v>76</v>
      </c>
      <c r="BW475" s="359">
        <v>67</v>
      </c>
      <c r="BX475" s="357">
        <v>91</v>
      </c>
      <c r="BY475" s="358">
        <v>73</v>
      </c>
      <c r="BZ475" s="358">
        <v>65</v>
      </c>
      <c r="CA475" s="358">
        <v>95</v>
      </c>
      <c r="CB475" s="359">
        <v>82</v>
      </c>
      <c r="CC475" s="357">
        <v>63</v>
      </c>
      <c r="CD475" s="358">
        <v>79</v>
      </c>
      <c r="CE475" s="358">
        <v>90</v>
      </c>
      <c r="CF475" s="358">
        <v>81</v>
      </c>
      <c r="CG475" s="359">
        <v>72</v>
      </c>
      <c r="CH475" s="357">
        <v>92</v>
      </c>
      <c r="CI475" s="358">
        <v>64</v>
      </c>
      <c r="CJ475" s="358">
        <v>75</v>
      </c>
      <c r="CK475" s="358">
        <v>66</v>
      </c>
      <c r="CL475" s="359">
        <v>96</v>
      </c>
      <c r="CM475" s="357">
        <v>93</v>
      </c>
      <c r="CN475" s="358">
        <v>89</v>
      </c>
      <c r="CO475" s="358">
        <v>80</v>
      </c>
      <c r="CP475" s="358">
        <v>71</v>
      </c>
      <c r="CQ475" s="359">
        <v>62</v>
      </c>
      <c r="CR475" s="357">
        <v>78</v>
      </c>
      <c r="CS475" s="358">
        <v>69</v>
      </c>
      <c r="CT475" s="358">
        <v>60</v>
      </c>
      <c r="CU475" s="358">
        <v>87</v>
      </c>
      <c r="CV475" s="364"/>
      <c r="CW475" s="357">
        <v>88</v>
      </c>
      <c r="CX475" s="358">
        <v>83</v>
      </c>
      <c r="CY475" s="358">
        <v>70</v>
      </c>
      <c r="CZ475" s="358">
        <v>61</v>
      </c>
      <c r="DA475" s="365"/>
      <c r="GX475" s="27"/>
      <c r="GY475" s="27"/>
      <c r="GZ475" s="27"/>
      <c r="HA475" s="27"/>
      <c r="HB475" s="27"/>
      <c r="HC475" s="27"/>
      <c r="HD475" s="27"/>
      <c r="HE475" s="27"/>
      <c r="HF475" s="27"/>
      <c r="HG475" s="27"/>
      <c r="HH475" s="27"/>
      <c r="HI475" s="27"/>
      <c r="HJ475" s="27"/>
      <c r="HK475" s="27"/>
      <c r="HL475" s="27"/>
      <c r="HM475" s="27"/>
      <c r="HN475" s="27"/>
      <c r="HO475" s="27"/>
      <c r="HP475" s="27"/>
      <c r="HQ475" s="27"/>
      <c r="HR475" s="27"/>
      <c r="HS475" s="27"/>
      <c r="HT475" s="27"/>
      <c r="HU475" s="27"/>
      <c r="HV475" s="27"/>
      <c r="HW475" s="27"/>
      <c r="HX475" s="27"/>
      <c r="HY475" s="27"/>
      <c r="HZ475" s="27"/>
      <c r="IA475" s="27"/>
      <c r="IB475" s="27"/>
      <c r="IC475" s="27"/>
      <c r="ID475" s="27"/>
      <c r="IE475" s="27"/>
      <c r="IF475" s="27"/>
      <c r="IG475" s="27"/>
      <c r="IH475" s="27"/>
      <c r="II475" s="27"/>
      <c r="IJ475" s="27"/>
      <c r="IK475" s="27"/>
      <c r="IL475" s="27"/>
      <c r="IM475" s="27"/>
      <c r="IN475" s="27"/>
      <c r="IO475" s="27"/>
      <c r="IP475" s="27"/>
      <c r="IQ475" s="27"/>
      <c r="IR475" s="27"/>
      <c r="IS475" s="27"/>
      <c r="IT475" s="27"/>
      <c r="IU475" s="27"/>
      <c r="IV475" s="27"/>
    </row>
    <row r="476" spans="1:256" s="363" customFormat="1" x14ac:dyDescent="0.2">
      <c r="A476" s="27"/>
      <c r="B476" s="27"/>
      <c r="C476" s="27"/>
      <c r="D476" s="362"/>
      <c r="E476" s="350"/>
      <c r="GX476" s="27"/>
      <c r="GY476" s="27"/>
      <c r="GZ476" s="27"/>
      <c r="HA476" s="27"/>
      <c r="HB476" s="27"/>
      <c r="HC476" s="27"/>
      <c r="HD476" s="27"/>
      <c r="HE476" s="27"/>
      <c r="HF476" s="27"/>
      <c r="HG476" s="27"/>
      <c r="HH476" s="27"/>
      <c r="HI476" s="27"/>
      <c r="HJ476" s="27"/>
      <c r="HK476" s="27"/>
      <c r="HL476" s="27"/>
      <c r="HM476" s="27"/>
      <c r="HN476" s="27"/>
      <c r="HO476" s="27"/>
      <c r="HP476" s="27"/>
      <c r="HQ476" s="27"/>
      <c r="HR476" s="27"/>
      <c r="HS476" s="27"/>
      <c r="HT476" s="27"/>
      <c r="HU476" s="27"/>
      <c r="HV476" s="27"/>
      <c r="HW476" s="27"/>
      <c r="HX476" s="27"/>
      <c r="HY476" s="27"/>
      <c r="HZ476" s="27"/>
      <c r="IA476" s="27"/>
      <c r="IB476" s="27"/>
      <c r="IC476" s="27"/>
      <c r="ID476" s="27"/>
      <c r="IE476" s="27"/>
      <c r="IF476" s="27"/>
      <c r="IG476" s="27"/>
      <c r="IH476" s="27"/>
      <c r="II476" s="27"/>
      <c r="IJ476" s="27"/>
      <c r="IK476" s="27"/>
      <c r="IL476" s="27"/>
      <c r="IM476" s="27"/>
      <c r="IN476" s="27"/>
      <c r="IO476" s="27"/>
      <c r="IP476" s="27"/>
      <c r="IQ476" s="27"/>
      <c r="IR476" s="27"/>
      <c r="IS476" s="27"/>
      <c r="IT476" s="27"/>
      <c r="IU476" s="27"/>
      <c r="IV476" s="27"/>
    </row>
    <row r="477" spans="1:256" s="363" customFormat="1" x14ac:dyDescent="0.2">
      <c r="A477" s="27"/>
      <c r="B477" s="27"/>
      <c r="C477" s="27"/>
      <c r="D477" s="362">
        <v>98</v>
      </c>
      <c r="E477" s="349" t="s">
        <v>180</v>
      </c>
      <c r="GX477" s="27"/>
      <c r="GY477" s="27"/>
      <c r="GZ477" s="27"/>
      <c r="HA477" s="27"/>
      <c r="HB477" s="27"/>
      <c r="HC477" s="27"/>
      <c r="HD477" s="27"/>
      <c r="HE477" s="27"/>
      <c r="HF477" s="27"/>
      <c r="HG477" s="27"/>
      <c r="HH477" s="27"/>
      <c r="HI477" s="27"/>
      <c r="HJ477" s="27"/>
      <c r="HK477" s="27"/>
      <c r="HL477" s="27"/>
      <c r="HM477" s="27"/>
      <c r="HN477" s="27"/>
      <c r="HO477" s="27"/>
      <c r="HP477" s="27"/>
      <c r="HQ477" s="27"/>
      <c r="HR477" s="27"/>
      <c r="HS477" s="27"/>
      <c r="HT477" s="27"/>
      <c r="HU477" s="27"/>
      <c r="HV477" s="27"/>
      <c r="HW477" s="27"/>
      <c r="HX477" s="27"/>
      <c r="HY477" s="27"/>
      <c r="HZ477" s="27"/>
      <c r="IA477" s="27"/>
      <c r="IB477" s="27"/>
      <c r="IC477" s="27"/>
      <c r="ID477" s="27"/>
      <c r="IE477" s="27"/>
      <c r="IF477" s="27"/>
      <c r="IG477" s="27"/>
      <c r="IH477" s="27"/>
      <c r="II477" s="27"/>
      <c r="IJ477" s="27"/>
      <c r="IK477" s="27"/>
      <c r="IL477" s="27"/>
      <c r="IM477" s="27"/>
      <c r="IN477" s="27"/>
      <c r="IO477" s="27"/>
      <c r="IP477" s="27"/>
      <c r="IQ477" s="27"/>
      <c r="IR477" s="27"/>
      <c r="IS477" s="27"/>
      <c r="IT477" s="27"/>
      <c r="IU477" s="27"/>
      <c r="IV477" s="27"/>
    </row>
    <row r="478" spans="1:256" s="361" customFormat="1" x14ac:dyDescent="0.2">
      <c r="A478" s="27"/>
      <c r="B478" s="27"/>
      <c r="C478" s="27"/>
      <c r="D478" s="362"/>
      <c r="E478" s="350" t="s">
        <v>130</v>
      </c>
      <c r="F478" s="351">
        <v>1</v>
      </c>
      <c r="G478" s="352">
        <v>2</v>
      </c>
      <c r="H478" s="352">
        <v>3</v>
      </c>
      <c r="I478" s="352">
        <v>4</v>
      </c>
      <c r="J478" s="353">
        <v>5</v>
      </c>
      <c r="K478" s="351">
        <v>6</v>
      </c>
      <c r="L478" s="352">
        <v>7</v>
      </c>
      <c r="M478" s="352">
        <v>8</v>
      </c>
      <c r="N478" s="352">
        <v>9</v>
      </c>
      <c r="O478" s="353">
        <v>10</v>
      </c>
      <c r="P478" s="351">
        <v>11</v>
      </c>
      <c r="Q478" s="352">
        <v>12</v>
      </c>
      <c r="R478" s="352">
        <v>13</v>
      </c>
      <c r="S478" s="352">
        <v>14</v>
      </c>
      <c r="T478" s="353">
        <v>15</v>
      </c>
      <c r="U478" s="351">
        <v>16</v>
      </c>
      <c r="V478" s="352">
        <v>17</v>
      </c>
      <c r="W478" s="352">
        <v>18</v>
      </c>
      <c r="X478" s="352">
        <v>19</v>
      </c>
      <c r="Y478" s="353">
        <v>20</v>
      </c>
      <c r="Z478" s="351">
        <v>21</v>
      </c>
      <c r="AA478" s="352">
        <v>22</v>
      </c>
      <c r="AB478" s="352">
        <v>23</v>
      </c>
      <c r="AC478" s="352">
        <v>24</v>
      </c>
      <c r="AD478" s="353">
        <v>25</v>
      </c>
      <c r="AE478" s="351">
        <v>26</v>
      </c>
      <c r="AF478" s="352">
        <v>27</v>
      </c>
      <c r="AG478" s="352">
        <v>28</v>
      </c>
      <c r="AH478" s="352">
        <v>29</v>
      </c>
      <c r="AI478" s="353">
        <v>30</v>
      </c>
      <c r="AJ478" s="351">
        <v>31</v>
      </c>
      <c r="AK478" s="352">
        <v>32</v>
      </c>
      <c r="AL478" s="352">
        <v>33</v>
      </c>
      <c r="AM478" s="352">
        <v>34</v>
      </c>
      <c r="AN478" s="353">
        <v>35</v>
      </c>
      <c r="AO478" s="351">
        <v>36</v>
      </c>
      <c r="AP478" s="352">
        <v>37</v>
      </c>
      <c r="AQ478" s="352">
        <v>38</v>
      </c>
      <c r="AR478" s="352">
        <v>39</v>
      </c>
      <c r="AS478" s="353">
        <v>40</v>
      </c>
      <c r="AT478" s="351">
        <v>41</v>
      </c>
      <c r="AU478" s="352">
        <v>42</v>
      </c>
      <c r="AV478" s="352">
        <v>43</v>
      </c>
      <c r="AW478" s="352">
        <v>44</v>
      </c>
      <c r="AX478" s="353">
        <v>45</v>
      </c>
      <c r="AY478" s="351">
        <v>46</v>
      </c>
      <c r="AZ478" s="352">
        <v>47</v>
      </c>
      <c r="BA478" s="352">
        <v>48</v>
      </c>
      <c r="BB478" s="352">
        <v>49</v>
      </c>
      <c r="BC478" s="353">
        <v>50</v>
      </c>
      <c r="BD478" s="351">
        <v>51</v>
      </c>
      <c r="BE478" s="352">
        <v>52</v>
      </c>
      <c r="BF478" s="352">
        <v>53</v>
      </c>
      <c r="BG478" s="352">
        <v>54</v>
      </c>
      <c r="BH478" s="353">
        <v>55</v>
      </c>
      <c r="BI478" s="351">
        <v>56</v>
      </c>
      <c r="BJ478" s="352">
        <v>57</v>
      </c>
      <c r="BK478" s="352">
        <v>58</v>
      </c>
      <c r="BL478" s="352">
        <v>59</v>
      </c>
      <c r="BM478" s="353">
        <v>60</v>
      </c>
      <c r="BN478" s="351">
        <v>61</v>
      </c>
      <c r="BO478" s="352">
        <v>62</v>
      </c>
      <c r="BP478" s="352">
        <v>63</v>
      </c>
      <c r="BQ478" s="352">
        <v>64</v>
      </c>
      <c r="BR478" s="353">
        <v>65</v>
      </c>
      <c r="BS478" s="351">
        <v>66</v>
      </c>
      <c r="BT478" s="352">
        <v>67</v>
      </c>
      <c r="BU478" s="352">
        <v>68</v>
      </c>
      <c r="BV478" s="352">
        <v>69</v>
      </c>
      <c r="BW478" s="353">
        <v>70</v>
      </c>
      <c r="BX478" s="351">
        <v>71</v>
      </c>
      <c r="BY478" s="352">
        <v>72</v>
      </c>
      <c r="BZ478" s="352">
        <v>73</v>
      </c>
      <c r="CA478" s="352">
        <v>74</v>
      </c>
      <c r="CB478" s="353">
        <v>75</v>
      </c>
      <c r="CC478" s="351">
        <v>76</v>
      </c>
      <c r="CD478" s="352">
        <v>77</v>
      </c>
      <c r="CE478" s="352">
        <v>78</v>
      </c>
      <c r="CF478" s="352">
        <v>79</v>
      </c>
      <c r="CG478" s="353">
        <v>80</v>
      </c>
      <c r="CH478" s="351">
        <v>81</v>
      </c>
      <c r="CI478" s="352">
        <v>82</v>
      </c>
      <c r="CJ478" s="352">
        <v>83</v>
      </c>
      <c r="CK478" s="352">
        <v>84</v>
      </c>
      <c r="CL478" s="353">
        <v>85</v>
      </c>
      <c r="CM478" s="351">
        <v>86</v>
      </c>
      <c r="CN478" s="352">
        <v>87</v>
      </c>
      <c r="CO478" s="352">
        <v>88</v>
      </c>
      <c r="CP478" s="352">
        <v>89</v>
      </c>
      <c r="CQ478" s="353">
        <v>90</v>
      </c>
      <c r="CR478" s="351">
        <v>91</v>
      </c>
      <c r="CS478" s="352">
        <v>92</v>
      </c>
      <c r="CT478" s="352">
        <v>93</v>
      </c>
      <c r="CU478" s="352">
        <v>94</v>
      </c>
      <c r="CV478" s="364"/>
      <c r="CW478" s="351">
        <v>95</v>
      </c>
      <c r="CX478" s="352">
        <v>96</v>
      </c>
      <c r="CY478" s="352">
        <v>97</v>
      </c>
      <c r="CZ478" s="352">
        <v>98</v>
      </c>
      <c r="DA478" s="365"/>
      <c r="GX478" s="27"/>
      <c r="GY478" s="27"/>
      <c r="GZ478" s="27"/>
      <c r="HA478" s="27"/>
      <c r="HB478" s="27"/>
      <c r="HC478" s="27"/>
      <c r="HD478" s="27"/>
      <c r="HE478" s="27"/>
      <c r="HF478" s="27"/>
      <c r="HG478" s="27"/>
      <c r="HH478" s="27"/>
      <c r="HI478" s="27"/>
      <c r="HJ478" s="27"/>
      <c r="HK478" s="27"/>
      <c r="HL478" s="27"/>
      <c r="HM478" s="27"/>
      <c r="HN478" s="27"/>
      <c r="HO478" s="27"/>
      <c r="HP478" s="27"/>
      <c r="HQ478" s="27"/>
      <c r="HR478" s="27"/>
      <c r="HS478" s="27"/>
      <c r="HT478" s="27"/>
      <c r="HU478" s="27"/>
      <c r="HV478" s="27"/>
      <c r="HW478" s="27"/>
      <c r="HX478" s="27"/>
      <c r="HY478" s="27"/>
      <c r="HZ478" s="27"/>
      <c r="IA478" s="27"/>
      <c r="IB478" s="27"/>
      <c r="IC478" s="27"/>
      <c r="ID478" s="27"/>
      <c r="IE478" s="27"/>
      <c r="IF478" s="27"/>
      <c r="IG478" s="27"/>
      <c r="IH478" s="27"/>
      <c r="II478" s="27"/>
      <c r="IJ478" s="27"/>
      <c r="IK478" s="27"/>
      <c r="IL478" s="27"/>
      <c r="IM478" s="27"/>
      <c r="IN478" s="27"/>
      <c r="IO478" s="27"/>
      <c r="IP478" s="27"/>
      <c r="IQ478" s="27"/>
      <c r="IR478" s="27"/>
      <c r="IS478" s="27"/>
      <c r="IT478" s="27"/>
      <c r="IU478" s="27"/>
      <c r="IV478" s="27"/>
    </row>
    <row r="479" spans="1:256" s="361" customFormat="1" x14ac:dyDescent="0.2">
      <c r="A479" s="27"/>
      <c r="B479" s="27"/>
      <c r="C479" s="27"/>
      <c r="D479" s="362"/>
      <c r="E479" s="350" t="s">
        <v>157</v>
      </c>
      <c r="F479" s="354">
        <v>14</v>
      </c>
      <c r="G479" s="355">
        <v>10</v>
      </c>
      <c r="H479" s="355">
        <v>1</v>
      </c>
      <c r="I479" s="355">
        <v>22</v>
      </c>
      <c r="J479" s="356">
        <v>18</v>
      </c>
      <c r="K479" s="354">
        <v>19</v>
      </c>
      <c r="L479" s="355">
        <v>15</v>
      </c>
      <c r="M479" s="355">
        <v>6</v>
      </c>
      <c r="N479" s="355">
        <v>2</v>
      </c>
      <c r="O479" s="356">
        <v>23</v>
      </c>
      <c r="P479" s="354">
        <v>24</v>
      </c>
      <c r="Q479" s="355">
        <v>20</v>
      </c>
      <c r="R479" s="355">
        <v>11</v>
      </c>
      <c r="S479" s="355">
        <v>7</v>
      </c>
      <c r="T479" s="356">
        <v>3</v>
      </c>
      <c r="U479" s="354">
        <v>4</v>
      </c>
      <c r="V479" s="355">
        <v>25</v>
      </c>
      <c r="W479" s="355">
        <v>16</v>
      </c>
      <c r="X479" s="355">
        <v>12</v>
      </c>
      <c r="Y479" s="356">
        <v>8</v>
      </c>
      <c r="Z479" s="354">
        <v>9</v>
      </c>
      <c r="AA479" s="355">
        <v>5</v>
      </c>
      <c r="AB479" s="355">
        <v>21</v>
      </c>
      <c r="AC479" s="355">
        <v>17</v>
      </c>
      <c r="AD479" s="356">
        <v>13</v>
      </c>
      <c r="AE479" s="354">
        <v>45</v>
      </c>
      <c r="AF479" s="355">
        <v>26</v>
      </c>
      <c r="AG479" s="355">
        <v>57</v>
      </c>
      <c r="AH479" s="355">
        <v>53</v>
      </c>
      <c r="AI479" s="356">
        <v>49</v>
      </c>
      <c r="AJ479" s="354">
        <v>50</v>
      </c>
      <c r="AK479" s="355">
        <v>31</v>
      </c>
      <c r="AL479" s="355">
        <v>27</v>
      </c>
      <c r="AM479" s="355">
        <v>58</v>
      </c>
      <c r="AN479" s="356">
        <v>54</v>
      </c>
      <c r="AO479" s="354">
        <v>55</v>
      </c>
      <c r="AP479" s="355">
        <v>36</v>
      </c>
      <c r="AQ479" s="355">
        <v>32</v>
      </c>
      <c r="AR479" s="355">
        <v>28</v>
      </c>
      <c r="AS479" s="356">
        <v>59</v>
      </c>
      <c r="AT479" s="354">
        <v>60</v>
      </c>
      <c r="AU479" s="355">
        <v>41</v>
      </c>
      <c r="AV479" s="355">
        <v>37</v>
      </c>
      <c r="AW479" s="355">
        <v>33</v>
      </c>
      <c r="AX479" s="356">
        <v>29</v>
      </c>
      <c r="AY479" s="354">
        <v>30</v>
      </c>
      <c r="AZ479" s="355">
        <v>46</v>
      </c>
      <c r="BA479" s="355">
        <v>42</v>
      </c>
      <c r="BB479" s="355">
        <v>38</v>
      </c>
      <c r="BC479" s="356">
        <v>34</v>
      </c>
      <c r="BD479" s="354">
        <v>35</v>
      </c>
      <c r="BE479" s="355">
        <v>51</v>
      </c>
      <c r="BF479" s="355">
        <v>47</v>
      </c>
      <c r="BG479" s="355">
        <v>43</v>
      </c>
      <c r="BH479" s="356">
        <v>39</v>
      </c>
      <c r="BI479" s="354">
        <v>40</v>
      </c>
      <c r="BJ479" s="355">
        <v>56</v>
      </c>
      <c r="BK479" s="355">
        <v>52</v>
      </c>
      <c r="BL479" s="355">
        <v>48</v>
      </c>
      <c r="BM479" s="356">
        <v>44</v>
      </c>
      <c r="BN479" s="354">
        <v>85</v>
      </c>
      <c r="BO479" s="355">
        <v>61</v>
      </c>
      <c r="BP479" s="355">
        <v>96</v>
      </c>
      <c r="BQ479" s="355">
        <v>93</v>
      </c>
      <c r="BR479" s="356">
        <v>89</v>
      </c>
      <c r="BS479" s="354">
        <v>88</v>
      </c>
      <c r="BT479" s="355">
        <v>66</v>
      </c>
      <c r="BU479" s="355">
        <v>62</v>
      </c>
      <c r="BV479" s="355">
        <v>97</v>
      </c>
      <c r="BW479" s="356">
        <v>94</v>
      </c>
      <c r="BX479" s="354">
        <v>80</v>
      </c>
      <c r="BY479" s="355">
        <v>71</v>
      </c>
      <c r="BZ479" s="355">
        <v>67</v>
      </c>
      <c r="CA479" s="355">
        <v>63</v>
      </c>
      <c r="CB479" s="356">
        <v>98</v>
      </c>
      <c r="CC479" s="354">
        <v>70</v>
      </c>
      <c r="CD479" s="355">
        <v>95</v>
      </c>
      <c r="CE479" s="355">
        <v>92</v>
      </c>
      <c r="CF479" s="355">
        <v>90</v>
      </c>
      <c r="CG479" s="356">
        <v>84</v>
      </c>
      <c r="CH479" s="354">
        <v>65</v>
      </c>
      <c r="CI479" s="355">
        <v>81</v>
      </c>
      <c r="CJ479" s="355">
        <v>77</v>
      </c>
      <c r="CK479" s="355">
        <v>73</v>
      </c>
      <c r="CL479" s="356">
        <v>69</v>
      </c>
      <c r="CM479" s="354">
        <v>75</v>
      </c>
      <c r="CN479" s="355">
        <v>91</v>
      </c>
      <c r="CO479" s="355">
        <v>87</v>
      </c>
      <c r="CP479" s="355">
        <v>83</v>
      </c>
      <c r="CQ479" s="356">
        <v>79</v>
      </c>
      <c r="CR479" s="354">
        <v>82</v>
      </c>
      <c r="CS479" s="355">
        <v>86</v>
      </c>
      <c r="CT479" s="355">
        <v>74</v>
      </c>
      <c r="CU479" s="355">
        <v>78</v>
      </c>
      <c r="CV479" s="364"/>
      <c r="CW479" s="354">
        <v>72</v>
      </c>
      <c r="CX479" s="355">
        <v>76</v>
      </c>
      <c r="CY479" s="355">
        <v>64</v>
      </c>
      <c r="CZ479" s="355">
        <v>68</v>
      </c>
      <c r="DA479" s="365"/>
      <c r="GX479" s="27"/>
      <c r="GY479" s="27"/>
      <c r="GZ479" s="27"/>
      <c r="HA479" s="27"/>
      <c r="HB479" s="27"/>
      <c r="HC479" s="27"/>
      <c r="HD479" s="27"/>
      <c r="HE479" s="27"/>
      <c r="HF479" s="27"/>
      <c r="HG479" s="27"/>
      <c r="HH479" s="27"/>
      <c r="HI479" s="27"/>
      <c r="HJ479" s="27"/>
      <c r="HK479" s="27"/>
      <c r="HL479" s="27"/>
      <c r="HM479" s="27"/>
      <c r="HN479" s="27"/>
      <c r="HO479" s="27"/>
      <c r="HP479" s="27"/>
      <c r="HQ479" s="27"/>
      <c r="HR479" s="27"/>
      <c r="HS479" s="27"/>
      <c r="HT479" s="27"/>
      <c r="HU479" s="27"/>
      <c r="HV479" s="27"/>
      <c r="HW479" s="27"/>
      <c r="HX479" s="27"/>
      <c r="HY479" s="27"/>
      <c r="HZ479" s="27"/>
      <c r="IA479" s="27"/>
      <c r="IB479" s="27"/>
      <c r="IC479" s="27"/>
      <c r="ID479" s="27"/>
      <c r="IE479" s="27"/>
      <c r="IF479" s="27"/>
      <c r="IG479" s="27"/>
      <c r="IH479" s="27"/>
      <c r="II479" s="27"/>
      <c r="IJ479" s="27"/>
      <c r="IK479" s="27"/>
      <c r="IL479" s="27"/>
      <c r="IM479" s="27"/>
      <c r="IN479" s="27"/>
      <c r="IO479" s="27"/>
      <c r="IP479" s="27"/>
      <c r="IQ479" s="27"/>
      <c r="IR479" s="27"/>
      <c r="IS479" s="27"/>
      <c r="IT479" s="27"/>
      <c r="IU479" s="27"/>
      <c r="IV479" s="27"/>
    </row>
    <row r="480" spans="1:256" s="361" customFormat="1" x14ac:dyDescent="0.2">
      <c r="A480" s="27"/>
      <c r="B480" s="27"/>
      <c r="C480" s="27"/>
      <c r="D480" s="362"/>
      <c r="E480" s="350" t="s">
        <v>159</v>
      </c>
      <c r="F480" s="357">
        <v>12</v>
      </c>
      <c r="G480" s="358">
        <v>23</v>
      </c>
      <c r="H480" s="358">
        <v>9</v>
      </c>
      <c r="I480" s="358">
        <v>20</v>
      </c>
      <c r="J480" s="359">
        <v>1</v>
      </c>
      <c r="K480" s="357">
        <v>13</v>
      </c>
      <c r="L480" s="358">
        <v>24</v>
      </c>
      <c r="M480" s="358">
        <v>10</v>
      </c>
      <c r="N480" s="358">
        <v>16</v>
      </c>
      <c r="O480" s="359">
        <v>2</v>
      </c>
      <c r="P480" s="357">
        <v>17</v>
      </c>
      <c r="Q480" s="358">
        <v>3</v>
      </c>
      <c r="R480" s="358">
        <v>14</v>
      </c>
      <c r="S480" s="358">
        <v>25</v>
      </c>
      <c r="T480" s="359">
        <v>6</v>
      </c>
      <c r="U480" s="357">
        <v>7</v>
      </c>
      <c r="V480" s="358">
        <v>18</v>
      </c>
      <c r="W480" s="358">
        <v>4</v>
      </c>
      <c r="X480" s="358">
        <v>15</v>
      </c>
      <c r="Y480" s="359">
        <v>21</v>
      </c>
      <c r="Z480" s="357">
        <v>22</v>
      </c>
      <c r="AA480" s="358">
        <v>8</v>
      </c>
      <c r="AB480" s="358">
        <v>19</v>
      </c>
      <c r="AC480" s="358">
        <v>5</v>
      </c>
      <c r="AD480" s="359">
        <v>11</v>
      </c>
      <c r="AE480" s="357">
        <v>29</v>
      </c>
      <c r="AF480" s="358">
        <v>45</v>
      </c>
      <c r="AG480" s="358">
        <v>56</v>
      </c>
      <c r="AH480" s="358">
        <v>47</v>
      </c>
      <c r="AI480" s="359">
        <v>38</v>
      </c>
      <c r="AJ480" s="357">
        <v>34</v>
      </c>
      <c r="AK480" s="358">
        <v>50</v>
      </c>
      <c r="AL480" s="358">
        <v>26</v>
      </c>
      <c r="AM480" s="358">
        <v>52</v>
      </c>
      <c r="AN480" s="359">
        <v>43</v>
      </c>
      <c r="AO480" s="357">
        <v>39</v>
      </c>
      <c r="AP480" s="358">
        <v>55</v>
      </c>
      <c r="AQ480" s="358">
        <v>31</v>
      </c>
      <c r="AR480" s="358">
        <v>57</v>
      </c>
      <c r="AS480" s="359">
        <v>48</v>
      </c>
      <c r="AT480" s="357">
        <v>44</v>
      </c>
      <c r="AU480" s="358">
        <v>60</v>
      </c>
      <c r="AV480" s="358">
        <v>36</v>
      </c>
      <c r="AW480" s="358">
        <v>27</v>
      </c>
      <c r="AX480" s="359">
        <v>53</v>
      </c>
      <c r="AY480" s="357">
        <v>49</v>
      </c>
      <c r="AZ480" s="358">
        <v>30</v>
      </c>
      <c r="BA480" s="358">
        <v>41</v>
      </c>
      <c r="BB480" s="358">
        <v>32</v>
      </c>
      <c r="BC480" s="359">
        <v>58</v>
      </c>
      <c r="BD480" s="357">
        <v>54</v>
      </c>
      <c r="BE480" s="358">
        <v>35</v>
      </c>
      <c r="BF480" s="358">
        <v>46</v>
      </c>
      <c r="BG480" s="358">
        <v>37</v>
      </c>
      <c r="BH480" s="359">
        <v>28</v>
      </c>
      <c r="BI480" s="357">
        <v>59</v>
      </c>
      <c r="BJ480" s="358">
        <v>40</v>
      </c>
      <c r="BK480" s="358">
        <v>51</v>
      </c>
      <c r="BL480" s="358">
        <v>42</v>
      </c>
      <c r="BM480" s="359">
        <v>33</v>
      </c>
      <c r="BN480" s="357">
        <v>69</v>
      </c>
      <c r="BO480" s="358">
        <v>85</v>
      </c>
      <c r="BP480" s="358">
        <v>95</v>
      </c>
      <c r="BQ480" s="358">
        <v>87</v>
      </c>
      <c r="BR480" s="359">
        <v>78</v>
      </c>
      <c r="BS480" s="357">
        <v>98</v>
      </c>
      <c r="BT480" s="358">
        <v>75</v>
      </c>
      <c r="BU480" s="358">
        <v>86</v>
      </c>
      <c r="BV480" s="358">
        <v>77</v>
      </c>
      <c r="BW480" s="359">
        <v>68</v>
      </c>
      <c r="BX480" s="357">
        <v>92</v>
      </c>
      <c r="BY480" s="358">
        <v>74</v>
      </c>
      <c r="BZ480" s="358">
        <v>66</v>
      </c>
      <c r="CA480" s="358">
        <v>96</v>
      </c>
      <c r="CB480" s="359">
        <v>83</v>
      </c>
      <c r="CC480" s="357">
        <v>64</v>
      </c>
      <c r="CD480" s="358">
        <v>80</v>
      </c>
      <c r="CE480" s="358">
        <v>91</v>
      </c>
      <c r="CF480" s="358">
        <v>82</v>
      </c>
      <c r="CG480" s="359">
        <v>73</v>
      </c>
      <c r="CH480" s="357">
        <v>93</v>
      </c>
      <c r="CI480" s="358">
        <v>65</v>
      </c>
      <c r="CJ480" s="358">
        <v>76</v>
      </c>
      <c r="CK480" s="358">
        <v>67</v>
      </c>
      <c r="CL480" s="359">
        <v>97</v>
      </c>
      <c r="CM480" s="357">
        <v>94</v>
      </c>
      <c r="CN480" s="358">
        <v>90</v>
      </c>
      <c r="CO480" s="358">
        <v>81</v>
      </c>
      <c r="CP480" s="358">
        <v>72</v>
      </c>
      <c r="CQ480" s="359">
        <v>63</v>
      </c>
      <c r="CR480" s="357">
        <v>79</v>
      </c>
      <c r="CS480" s="358">
        <v>70</v>
      </c>
      <c r="CT480" s="358">
        <v>61</v>
      </c>
      <c r="CU480" s="358">
        <v>88</v>
      </c>
      <c r="CV480" s="364"/>
      <c r="CW480" s="357">
        <v>89</v>
      </c>
      <c r="CX480" s="358">
        <v>84</v>
      </c>
      <c r="CY480" s="358">
        <v>71</v>
      </c>
      <c r="CZ480" s="358">
        <v>62</v>
      </c>
      <c r="DA480" s="365"/>
      <c r="GX480" s="27"/>
      <c r="GY480" s="27"/>
      <c r="GZ480" s="27"/>
      <c r="HA480" s="27"/>
      <c r="HB480" s="27"/>
      <c r="HC480" s="27"/>
      <c r="HD480" s="27"/>
      <c r="HE480" s="27"/>
      <c r="HF480" s="27"/>
      <c r="HG480" s="27"/>
      <c r="HH480" s="27"/>
      <c r="HI480" s="27"/>
      <c r="HJ480" s="27"/>
      <c r="HK480" s="27"/>
      <c r="HL480" s="27"/>
      <c r="HM480" s="27"/>
      <c r="HN480" s="27"/>
      <c r="HO480" s="27"/>
      <c r="HP480" s="27"/>
      <c r="HQ480" s="27"/>
      <c r="HR480" s="27"/>
      <c r="HS480" s="27"/>
      <c r="HT480" s="27"/>
      <c r="HU480" s="27"/>
      <c r="HV480" s="27"/>
      <c r="HW480" s="27"/>
      <c r="HX480" s="27"/>
      <c r="HY480" s="27"/>
      <c r="HZ480" s="27"/>
      <c r="IA480" s="27"/>
      <c r="IB480" s="27"/>
      <c r="IC480" s="27"/>
      <c r="ID480" s="27"/>
      <c r="IE480" s="27"/>
      <c r="IF480" s="27"/>
      <c r="IG480" s="27"/>
      <c r="IH480" s="27"/>
      <c r="II480" s="27"/>
      <c r="IJ480" s="27"/>
      <c r="IK480" s="27"/>
      <c r="IL480" s="27"/>
      <c r="IM480" s="27"/>
      <c r="IN480" s="27"/>
      <c r="IO480" s="27"/>
      <c r="IP480" s="27"/>
      <c r="IQ480" s="27"/>
      <c r="IR480" s="27"/>
      <c r="IS480" s="27"/>
      <c r="IT480" s="27"/>
      <c r="IU480" s="27"/>
      <c r="IV480" s="27"/>
    </row>
    <row r="481" spans="1:256" s="363" customFormat="1" x14ac:dyDescent="0.2">
      <c r="A481" s="27"/>
      <c r="B481" s="27"/>
      <c r="C481" s="27"/>
      <c r="D481" s="362"/>
      <c r="E481" s="350"/>
      <c r="GX481" s="27"/>
      <c r="GY481" s="27"/>
      <c r="GZ481" s="27"/>
      <c r="HA481" s="27"/>
      <c r="HB481" s="27"/>
      <c r="HC481" s="27"/>
      <c r="HD481" s="27"/>
      <c r="HE481" s="27"/>
      <c r="HF481" s="27"/>
      <c r="HG481" s="27"/>
      <c r="HH481" s="27"/>
      <c r="HI481" s="27"/>
      <c r="HJ481" s="27"/>
      <c r="HK481" s="27"/>
      <c r="HL481" s="27"/>
      <c r="HM481" s="27"/>
      <c r="HN481" s="27"/>
      <c r="HO481" s="27"/>
      <c r="HP481" s="27"/>
      <c r="HQ481" s="27"/>
      <c r="HR481" s="27"/>
      <c r="HS481" s="27"/>
      <c r="HT481" s="27"/>
      <c r="HU481" s="27"/>
      <c r="HV481" s="27"/>
      <c r="HW481" s="27"/>
      <c r="HX481" s="27"/>
      <c r="HY481" s="27"/>
      <c r="HZ481" s="27"/>
      <c r="IA481" s="27"/>
      <c r="IB481" s="27"/>
      <c r="IC481" s="27"/>
      <c r="ID481" s="27"/>
      <c r="IE481" s="27"/>
      <c r="IF481" s="27"/>
      <c r="IG481" s="27"/>
      <c r="IH481" s="27"/>
      <c r="II481" s="27"/>
      <c r="IJ481" s="27"/>
      <c r="IK481" s="27"/>
      <c r="IL481" s="27"/>
      <c r="IM481" s="27"/>
      <c r="IN481" s="27"/>
      <c r="IO481" s="27"/>
      <c r="IP481" s="27"/>
      <c r="IQ481" s="27"/>
      <c r="IR481" s="27"/>
      <c r="IS481" s="27"/>
      <c r="IT481" s="27"/>
      <c r="IU481" s="27"/>
      <c r="IV481" s="27"/>
    </row>
    <row r="482" spans="1:256" s="363" customFormat="1" x14ac:dyDescent="0.2">
      <c r="A482" s="27"/>
      <c r="B482" s="27"/>
      <c r="C482" s="27"/>
      <c r="D482" s="362">
        <v>99</v>
      </c>
      <c r="E482" s="349" t="s">
        <v>180</v>
      </c>
      <c r="GX482" s="27"/>
      <c r="GY482" s="27"/>
      <c r="GZ482" s="27"/>
      <c r="HA482" s="27"/>
      <c r="HB482" s="27"/>
      <c r="HC482" s="27"/>
      <c r="HD482" s="27"/>
      <c r="HE482" s="27"/>
      <c r="HF482" s="27"/>
      <c r="HG482" s="27"/>
      <c r="HH482" s="27"/>
      <c r="HI482" s="27"/>
      <c r="HJ482" s="27"/>
      <c r="HK482" s="27"/>
      <c r="HL482" s="27"/>
      <c r="HM482" s="27"/>
      <c r="HN482" s="27"/>
      <c r="HO482" s="27"/>
      <c r="HP482" s="27"/>
      <c r="HQ482" s="27"/>
      <c r="HR482" s="27"/>
      <c r="HS482" s="27"/>
      <c r="HT482" s="27"/>
      <c r="HU482" s="27"/>
      <c r="HV482" s="27"/>
      <c r="HW482" s="27"/>
      <c r="HX482" s="27"/>
      <c r="HY482" s="27"/>
      <c r="HZ482" s="27"/>
      <c r="IA482" s="27"/>
      <c r="IB482" s="27"/>
      <c r="IC482" s="27"/>
      <c r="ID482" s="27"/>
      <c r="IE482" s="27"/>
      <c r="IF482" s="27"/>
      <c r="IG482" s="27"/>
      <c r="IH482" s="27"/>
      <c r="II482" s="27"/>
      <c r="IJ482" s="27"/>
      <c r="IK482" s="27"/>
      <c r="IL482" s="27"/>
      <c r="IM482" s="27"/>
      <c r="IN482" s="27"/>
      <c r="IO482" s="27"/>
      <c r="IP482" s="27"/>
      <c r="IQ482" s="27"/>
      <c r="IR482" s="27"/>
      <c r="IS482" s="27"/>
      <c r="IT482" s="27"/>
      <c r="IU482" s="27"/>
      <c r="IV482" s="27"/>
    </row>
    <row r="483" spans="1:256" s="361" customFormat="1" x14ac:dyDescent="0.2">
      <c r="A483" s="27"/>
      <c r="B483" s="27"/>
      <c r="C483" s="27"/>
      <c r="D483" s="362"/>
      <c r="E483" s="350" t="s">
        <v>130</v>
      </c>
      <c r="F483" s="351">
        <v>1</v>
      </c>
      <c r="G483" s="352">
        <v>2</v>
      </c>
      <c r="H483" s="352">
        <v>3</v>
      </c>
      <c r="I483" s="352">
        <v>4</v>
      </c>
      <c r="J483" s="353">
        <v>5</v>
      </c>
      <c r="K483" s="351">
        <v>6</v>
      </c>
      <c r="L483" s="352">
        <v>7</v>
      </c>
      <c r="M483" s="352">
        <v>8</v>
      </c>
      <c r="N483" s="352">
        <v>9</v>
      </c>
      <c r="O483" s="353">
        <v>10</v>
      </c>
      <c r="P483" s="351">
        <v>11</v>
      </c>
      <c r="Q483" s="352">
        <v>12</v>
      </c>
      <c r="R483" s="352">
        <v>13</v>
      </c>
      <c r="S483" s="352">
        <v>14</v>
      </c>
      <c r="T483" s="353">
        <v>15</v>
      </c>
      <c r="U483" s="351">
        <v>16</v>
      </c>
      <c r="V483" s="352">
        <v>17</v>
      </c>
      <c r="W483" s="352">
        <v>18</v>
      </c>
      <c r="X483" s="352">
        <v>19</v>
      </c>
      <c r="Y483" s="353">
        <v>20</v>
      </c>
      <c r="Z483" s="351">
        <v>21</v>
      </c>
      <c r="AA483" s="352">
        <v>22</v>
      </c>
      <c r="AB483" s="352">
        <v>23</v>
      </c>
      <c r="AC483" s="352">
        <v>24</v>
      </c>
      <c r="AD483" s="353">
        <v>25</v>
      </c>
      <c r="AE483" s="351">
        <v>26</v>
      </c>
      <c r="AF483" s="352">
        <v>27</v>
      </c>
      <c r="AG483" s="352">
        <v>28</v>
      </c>
      <c r="AH483" s="352">
        <v>29</v>
      </c>
      <c r="AI483" s="353">
        <v>30</v>
      </c>
      <c r="AJ483" s="351">
        <v>31</v>
      </c>
      <c r="AK483" s="352">
        <v>32</v>
      </c>
      <c r="AL483" s="352">
        <v>33</v>
      </c>
      <c r="AM483" s="352">
        <v>34</v>
      </c>
      <c r="AN483" s="353">
        <v>35</v>
      </c>
      <c r="AO483" s="351">
        <v>36</v>
      </c>
      <c r="AP483" s="352">
        <v>37</v>
      </c>
      <c r="AQ483" s="352">
        <v>38</v>
      </c>
      <c r="AR483" s="352">
        <v>39</v>
      </c>
      <c r="AS483" s="353">
        <v>40</v>
      </c>
      <c r="AT483" s="351">
        <v>41</v>
      </c>
      <c r="AU483" s="352">
        <v>42</v>
      </c>
      <c r="AV483" s="352">
        <v>43</v>
      </c>
      <c r="AW483" s="352">
        <v>44</v>
      </c>
      <c r="AX483" s="353">
        <v>45</v>
      </c>
      <c r="AY483" s="351">
        <v>46</v>
      </c>
      <c r="AZ483" s="352">
        <v>47</v>
      </c>
      <c r="BA483" s="352">
        <v>48</v>
      </c>
      <c r="BB483" s="352">
        <v>49</v>
      </c>
      <c r="BC483" s="353">
        <v>50</v>
      </c>
      <c r="BD483" s="351">
        <v>51</v>
      </c>
      <c r="BE483" s="352">
        <v>52</v>
      </c>
      <c r="BF483" s="352">
        <v>53</v>
      </c>
      <c r="BG483" s="352">
        <v>54</v>
      </c>
      <c r="BH483" s="353">
        <v>55</v>
      </c>
      <c r="BI483" s="351">
        <v>56</v>
      </c>
      <c r="BJ483" s="352">
        <v>57</v>
      </c>
      <c r="BK483" s="352">
        <v>58</v>
      </c>
      <c r="BL483" s="352">
        <v>59</v>
      </c>
      <c r="BM483" s="353">
        <v>60</v>
      </c>
      <c r="BN483" s="351">
        <v>61</v>
      </c>
      <c r="BO483" s="352">
        <v>62</v>
      </c>
      <c r="BP483" s="352">
        <v>63</v>
      </c>
      <c r="BQ483" s="352">
        <v>64</v>
      </c>
      <c r="BR483" s="353">
        <v>65</v>
      </c>
      <c r="BS483" s="351">
        <v>66</v>
      </c>
      <c r="BT483" s="352">
        <v>67</v>
      </c>
      <c r="BU483" s="352">
        <v>68</v>
      </c>
      <c r="BV483" s="352">
        <v>69</v>
      </c>
      <c r="BW483" s="353">
        <v>70</v>
      </c>
      <c r="BX483" s="351">
        <v>71</v>
      </c>
      <c r="BY483" s="352">
        <v>72</v>
      </c>
      <c r="BZ483" s="352">
        <v>73</v>
      </c>
      <c r="CA483" s="352">
        <v>74</v>
      </c>
      <c r="CB483" s="353">
        <v>75</v>
      </c>
      <c r="CC483" s="351">
        <v>76</v>
      </c>
      <c r="CD483" s="352">
        <v>77</v>
      </c>
      <c r="CE483" s="352">
        <v>78</v>
      </c>
      <c r="CF483" s="352">
        <v>79</v>
      </c>
      <c r="CG483" s="353">
        <v>80</v>
      </c>
      <c r="CH483" s="351">
        <v>81</v>
      </c>
      <c r="CI483" s="352">
        <v>82</v>
      </c>
      <c r="CJ483" s="352">
        <v>83</v>
      </c>
      <c r="CK483" s="352">
        <v>84</v>
      </c>
      <c r="CL483" s="353">
        <v>85</v>
      </c>
      <c r="CM483" s="351">
        <v>86</v>
      </c>
      <c r="CN483" s="352">
        <v>87</v>
      </c>
      <c r="CO483" s="352">
        <v>88</v>
      </c>
      <c r="CP483" s="352">
        <v>89</v>
      </c>
      <c r="CQ483" s="353">
        <v>90</v>
      </c>
      <c r="CR483" s="351">
        <v>91</v>
      </c>
      <c r="CS483" s="352">
        <v>92</v>
      </c>
      <c r="CT483" s="352">
        <v>93</v>
      </c>
      <c r="CU483" s="352">
        <v>94</v>
      </c>
      <c r="CV483" s="353">
        <v>95</v>
      </c>
      <c r="CW483" s="351">
        <v>96</v>
      </c>
      <c r="CX483" s="352">
        <v>97</v>
      </c>
      <c r="CY483" s="352">
        <v>98</v>
      </c>
      <c r="CZ483" s="352">
        <v>99</v>
      </c>
      <c r="DA483" s="365"/>
      <c r="GX483" s="27"/>
      <c r="GY483" s="27"/>
      <c r="GZ483" s="27"/>
      <c r="HA483" s="27"/>
      <c r="HB483" s="27"/>
      <c r="HC483" s="27"/>
      <c r="HD483" s="27"/>
      <c r="HE483" s="27"/>
      <c r="HF483" s="27"/>
      <c r="HG483" s="27"/>
      <c r="HH483" s="27"/>
      <c r="HI483" s="27"/>
      <c r="HJ483" s="27"/>
      <c r="HK483" s="27"/>
      <c r="HL483" s="27"/>
      <c r="HM483" s="27"/>
      <c r="HN483" s="27"/>
      <c r="HO483" s="27"/>
      <c r="HP483" s="27"/>
      <c r="HQ483" s="27"/>
      <c r="HR483" s="27"/>
      <c r="HS483" s="27"/>
      <c r="HT483" s="27"/>
      <c r="HU483" s="27"/>
      <c r="HV483" s="27"/>
      <c r="HW483" s="27"/>
      <c r="HX483" s="27"/>
      <c r="HY483" s="27"/>
      <c r="HZ483" s="27"/>
      <c r="IA483" s="27"/>
      <c r="IB483" s="27"/>
      <c r="IC483" s="27"/>
      <c r="ID483" s="27"/>
      <c r="IE483" s="27"/>
      <c r="IF483" s="27"/>
      <c r="IG483" s="27"/>
      <c r="IH483" s="27"/>
      <c r="II483" s="27"/>
      <c r="IJ483" s="27"/>
      <c r="IK483" s="27"/>
      <c r="IL483" s="27"/>
      <c r="IM483" s="27"/>
      <c r="IN483" s="27"/>
      <c r="IO483" s="27"/>
      <c r="IP483" s="27"/>
      <c r="IQ483" s="27"/>
      <c r="IR483" s="27"/>
      <c r="IS483" s="27"/>
      <c r="IT483" s="27"/>
      <c r="IU483" s="27"/>
      <c r="IV483" s="27"/>
    </row>
    <row r="484" spans="1:256" s="361" customFormat="1" x14ac:dyDescent="0.2">
      <c r="A484" s="27"/>
      <c r="B484" s="27"/>
      <c r="C484" s="27"/>
      <c r="D484" s="362"/>
      <c r="E484" s="350" t="s">
        <v>157</v>
      </c>
      <c r="F484" s="354">
        <v>14</v>
      </c>
      <c r="G484" s="355">
        <v>10</v>
      </c>
      <c r="H484" s="355">
        <v>1</v>
      </c>
      <c r="I484" s="355">
        <v>22</v>
      </c>
      <c r="J484" s="356">
        <v>18</v>
      </c>
      <c r="K484" s="354">
        <v>19</v>
      </c>
      <c r="L484" s="355">
        <v>15</v>
      </c>
      <c r="M484" s="355">
        <v>6</v>
      </c>
      <c r="N484" s="355">
        <v>2</v>
      </c>
      <c r="O484" s="356">
        <v>23</v>
      </c>
      <c r="P484" s="354">
        <v>24</v>
      </c>
      <c r="Q484" s="355">
        <v>20</v>
      </c>
      <c r="R484" s="355">
        <v>11</v>
      </c>
      <c r="S484" s="355">
        <v>7</v>
      </c>
      <c r="T484" s="356">
        <v>3</v>
      </c>
      <c r="U484" s="354">
        <v>4</v>
      </c>
      <c r="V484" s="355">
        <v>25</v>
      </c>
      <c r="W484" s="355">
        <v>16</v>
      </c>
      <c r="X484" s="355">
        <v>12</v>
      </c>
      <c r="Y484" s="356">
        <v>8</v>
      </c>
      <c r="Z484" s="354">
        <v>9</v>
      </c>
      <c r="AA484" s="355">
        <v>5</v>
      </c>
      <c r="AB484" s="355">
        <v>21</v>
      </c>
      <c r="AC484" s="355">
        <v>17</v>
      </c>
      <c r="AD484" s="356">
        <v>13</v>
      </c>
      <c r="AE484" s="354">
        <v>45</v>
      </c>
      <c r="AF484" s="355">
        <v>26</v>
      </c>
      <c r="AG484" s="355">
        <v>57</v>
      </c>
      <c r="AH484" s="355">
        <v>53</v>
      </c>
      <c r="AI484" s="356">
        <v>49</v>
      </c>
      <c r="AJ484" s="354">
        <v>50</v>
      </c>
      <c r="AK484" s="355">
        <v>31</v>
      </c>
      <c r="AL484" s="355">
        <v>27</v>
      </c>
      <c r="AM484" s="355">
        <v>58</v>
      </c>
      <c r="AN484" s="356">
        <v>54</v>
      </c>
      <c r="AO484" s="354">
        <v>55</v>
      </c>
      <c r="AP484" s="355">
        <v>36</v>
      </c>
      <c r="AQ484" s="355">
        <v>32</v>
      </c>
      <c r="AR484" s="355">
        <v>28</v>
      </c>
      <c r="AS484" s="356">
        <v>59</v>
      </c>
      <c r="AT484" s="354">
        <v>60</v>
      </c>
      <c r="AU484" s="355">
        <v>41</v>
      </c>
      <c r="AV484" s="355">
        <v>37</v>
      </c>
      <c r="AW484" s="355">
        <v>33</v>
      </c>
      <c r="AX484" s="356">
        <v>29</v>
      </c>
      <c r="AY484" s="354">
        <v>30</v>
      </c>
      <c r="AZ484" s="355">
        <v>46</v>
      </c>
      <c r="BA484" s="355">
        <v>42</v>
      </c>
      <c r="BB484" s="355">
        <v>38</v>
      </c>
      <c r="BC484" s="356">
        <v>34</v>
      </c>
      <c r="BD484" s="354">
        <v>35</v>
      </c>
      <c r="BE484" s="355">
        <v>51</v>
      </c>
      <c r="BF484" s="355">
        <v>47</v>
      </c>
      <c r="BG484" s="355">
        <v>43</v>
      </c>
      <c r="BH484" s="356">
        <v>39</v>
      </c>
      <c r="BI484" s="354">
        <v>40</v>
      </c>
      <c r="BJ484" s="355">
        <v>56</v>
      </c>
      <c r="BK484" s="355">
        <v>52</v>
      </c>
      <c r="BL484" s="355">
        <v>48</v>
      </c>
      <c r="BM484" s="356">
        <v>44</v>
      </c>
      <c r="BN484" s="354">
        <v>85</v>
      </c>
      <c r="BO484" s="355">
        <v>61</v>
      </c>
      <c r="BP484" s="355">
        <v>97</v>
      </c>
      <c r="BQ484" s="355">
        <v>93</v>
      </c>
      <c r="BR484" s="356">
        <v>89</v>
      </c>
      <c r="BS484" s="354">
        <v>90</v>
      </c>
      <c r="BT484" s="355">
        <v>66</v>
      </c>
      <c r="BU484" s="355">
        <v>62</v>
      </c>
      <c r="BV484" s="355">
        <v>98</v>
      </c>
      <c r="BW484" s="356">
        <v>94</v>
      </c>
      <c r="BX484" s="354">
        <v>95</v>
      </c>
      <c r="BY484" s="355">
        <v>71</v>
      </c>
      <c r="BZ484" s="355">
        <v>67</v>
      </c>
      <c r="CA484" s="355">
        <v>63</v>
      </c>
      <c r="CB484" s="356">
        <v>99</v>
      </c>
      <c r="CC484" s="354">
        <v>80</v>
      </c>
      <c r="CD484" s="355">
        <v>96</v>
      </c>
      <c r="CE484" s="355">
        <v>92</v>
      </c>
      <c r="CF484" s="355">
        <v>88</v>
      </c>
      <c r="CG484" s="356">
        <v>84</v>
      </c>
      <c r="CH484" s="354">
        <v>65</v>
      </c>
      <c r="CI484" s="355">
        <v>81</v>
      </c>
      <c r="CJ484" s="355">
        <v>77</v>
      </c>
      <c r="CK484" s="355">
        <v>73</v>
      </c>
      <c r="CL484" s="356">
        <v>69</v>
      </c>
      <c r="CM484" s="354">
        <v>70</v>
      </c>
      <c r="CN484" s="355">
        <v>86</v>
      </c>
      <c r="CO484" s="355">
        <v>82</v>
      </c>
      <c r="CP484" s="355">
        <v>78</v>
      </c>
      <c r="CQ484" s="356">
        <v>74</v>
      </c>
      <c r="CR484" s="354">
        <v>75</v>
      </c>
      <c r="CS484" s="355">
        <v>91</v>
      </c>
      <c r="CT484" s="355">
        <v>87</v>
      </c>
      <c r="CU484" s="355">
        <v>83</v>
      </c>
      <c r="CV484" s="356">
        <v>79</v>
      </c>
      <c r="CW484" s="354">
        <v>72</v>
      </c>
      <c r="CX484" s="355">
        <v>76</v>
      </c>
      <c r="CY484" s="355">
        <v>64</v>
      </c>
      <c r="CZ484" s="355">
        <v>68</v>
      </c>
      <c r="DA484" s="365"/>
      <c r="GX484" s="27"/>
      <c r="GY484" s="27"/>
      <c r="GZ484" s="27"/>
      <c r="HA484" s="27"/>
      <c r="HB484" s="27"/>
      <c r="HC484" s="27"/>
      <c r="HD484" s="27"/>
      <c r="HE484" s="27"/>
      <c r="HF484" s="27"/>
      <c r="HG484" s="27"/>
      <c r="HH484" s="27"/>
      <c r="HI484" s="27"/>
      <c r="HJ484" s="27"/>
      <c r="HK484" s="27"/>
      <c r="HL484" s="27"/>
      <c r="HM484" s="27"/>
      <c r="HN484" s="27"/>
      <c r="HO484" s="27"/>
      <c r="HP484" s="27"/>
      <c r="HQ484" s="27"/>
      <c r="HR484" s="27"/>
      <c r="HS484" s="27"/>
      <c r="HT484" s="27"/>
      <c r="HU484" s="27"/>
      <c r="HV484" s="27"/>
      <c r="HW484" s="27"/>
      <c r="HX484" s="27"/>
      <c r="HY484" s="27"/>
      <c r="HZ484" s="27"/>
      <c r="IA484" s="27"/>
      <c r="IB484" s="27"/>
      <c r="IC484" s="27"/>
      <c r="ID484" s="27"/>
      <c r="IE484" s="27"/>
      <c r="IF484" s="27"/>
      <c r="IG484" s="27"/>
      <c r="IH484" s="27"/>
      <c r="II484" s="27"/>
      <c r="IJ484" s="27"/>
      <c r="IK484" s="27"/>
      <c r="IL484" s="27"/>
      <c r="IM484" s="27"/>
      <c r="IN484" s="27"/>
      <c r="IO484" s="27"/>
      <c r="IP484" s="27"/>
      <c r="IQ484" s="27"/>
      <c r="IR484" s="27"/>
      <c r="IS484" s="27"/>
      <c r="IT484" s="27"/>
      <c r="IU484" s="27"/>
      <c r="IV484" s="27"/>
    </row>
    <row r="485" spans="1:256" s="361" customFormat="1" x14ac:dyDescent="0.2">
      <c r="A485" s="27"/>
      <c r="B485" s="27"/>
      <c r="C485" s="27"/>
      <c r="D485" s="362"/>
      <c r="E485" s="350" t="s">
        <v>159</v>
      </c>
      <c r="F485" s="357">
        <v>12</v>
      </c>
      <c r="G485" s="358">
        <v>23</v>
      </c>
      <c r="H485" s="358">
        <v>9</v>
      </c>
      <c r="I485" s="358">
        <v>20</v>
      </c>
      <c r="J485" s="359">
        <v>1</v>
      </c>
      <c r="K485" s="357">
        <v>13</v>
      </c>
      <c r="L485" s="358">
        <v>24</v>
      </c>
      <c r="M485" s="358">
        <v>10</v>
      </c>
      <c r="N485" s="358">
        <v>16</v>
      </c>
      <c r="O485" s="359">
        <v>2</v>
      </c>
      <c r="P485" s="357">
        <v>17</v>
      </c>
      <c r="Q485" s="358">
        <v>3</v>
      </c>
      <c r="R485" s="358">
        <v>14</v>
      </c>
      <c r="S485" s="358">
        <v>25</v>
      </c>
      <c r="T485" s="359">
        <v>6</v>
      </c>
      <c r="U485" s="357">
        <v>7</v>
      </c>
      <c r="V485" s="358">
        <v>18</v>
      </c>
      <c r="W485" s="358">
        <v>4</v>
      </c>
      <c r="X485" s="358">
        <v>15</v>
      </c>
      <c r="Y485" s="359">
        <v>21</v>
      </c>
      <c r="Z485" s="357">
        <v>22</v>
      </c>
      <c r="AA485" s="358">
        <v>8</v>
      </c>
      <c r="AB485" s="358">
        <v>19</v>
      </c>
      <c r="AC485" s="358">
        <v>5</v>
      </c>
      <c r="AD485" s="359">
        <v>11</v>
      </c>
      <c r="AE485" s="357">
        <v>29</v>
      </c>
      <c r="AF485" s="358">
        <v>45</v>
      </c>
      <c r="AG485" s="358">
        <v>56</v>
      </c>
      <c r="AH485" s="358">
        <v>47</v>
      </c>
      <c r="AI485" s="359">
        <v>38</v>
      </c>
      <c r="AJ485" s="357">
        <v>34</v>
      </c>
      <c r="AK485" s="358">
        <v>50</v>
      </c>
      <c r="AL485" s="358">
        <v>26</v>
      </c>
      <c r="AM485" s="358">
        <v>52</v>
      </c>
      <c r="AN485" s="359">
        <v>43</v>
      </c>
      <c r="AO485" s="357">
        <v>39</v>
      </c>
      <c r="AP485" s="358">
        <v>55</v>
      </c>
      <c r="AQ485" s="358">
        <v>31</v>
      </c>
      <c r="AR485" s="358">
        <v>57</v>
      </c>
      <c r="AS485" s="359">
        <v>48</v>
      </c>
      <c r="AT485" s="357">
        <v>44</v>
      </c>
      <c r="AU485" s="358">
        <v>60</v>
      </c>
      <c r="AV485" s="358">
        <v>36</v>
      </c>
      <c r="AW485" s="358">
        <v>27</v>
      </c>
      <c r="AX485" s="359">
        <v>53</v>
      </c>
      <c r="AY485" s="357">
        <v>49</v>
      </c>
      <c r="AZ485" s="358">
        <v>30</v>
      </c>
      <c r="BA485" s="358">
        <v>41</v>
      </c>
      <c r="BB485" s="358">
        <v>32</v>
      </c>
      <c r="BC485" s="359">
        <v>58</v>
      </c>
      <c r="BD485" s="357">
        <v>54</v>
      </c>
      <c r="BE485" s="358">
        <v>35</v>
      </c>
      <c r="BF485" s="358">
        <v>46</v>
      </c>
      <c r="BG485" s="358">
        <v>37</v>
      </c>
      <c r="BH485" s="359">
        <v>28</v>
      </c>
      <c r="BI485" s="357">
        <v>59</v>
      </c>
      <c r="BJ485" s="358">
        <v>40</v>
      </c>
      <c r="BK485" s="358">
        <v>51</v>
      </c>
      <c r="BL485" s="358">
        <v>42</v>
      </c>
      <c r="BM485" s="359">
        <v>33</v>
      </c>
      <c r="BN485" s="357">
        <v>69</v>
      </c>
      <c r="BO485" s="358">
        <v>85</v>
      </c>
      <c r="BP485" s="358">
        <v>96</v>
      </c>
      <c r="BQ485" s="358">
        <v>87</v>
      </c>
      <c r="BR485" s="359">
        <v>78</v>
      </c>
      <c r="BS485" s="357">
        <v>74</v>
      </c>
      <c r="BT485" s="358">
        <v>90</v>
      </c>
      <c r="BU485" s="358">
        <v>61</v>
      </c>
      <c r="BV485" s="358">
        <v>92</v>
      </c>
      <c r="BW485" s="359">
        <v>83</v>
      </c>
      <c r="BX485" s="357">
        <v>79</v>
      </c>
      <c r="BY485" s="358">
        <v>95</v>
      </c>
      <c r="BZ485" s="358">
        <v>66</v>
      </c>
      <c r="CA485" s="358">
        <v>97</v>
      </c>
      <c r="CB485" s="359">
        <v>88</v>
      </c>
      <c r="CC485" s="357">
        <v>64</v>
      </c>
      <c r="CD485" s="358">
        <v>80</v>
      </c>
      <c r="CE485" s="358">
        <v>91</v>
      </c>
      <c r="CF485" s="358">
        <v>82</v>
      </c>
      <c r="CG485" s="359">
        <v>73</v>
      </c>
      <c r="CH485" s="357">
        <v>89</v>
      </c>
      <c r="CI485" s="358">
        <v>65</v>
      </c>
      <c r="CJ485" s="358">
        <v>76</v>
      </c>
      <c r="CK485" s="358">
        <v>67</v>
      </c>
      <c r="CL485" s="359">
        <v>98</v>
      </c>
      <c r="CM485" s="357">
        <v>94</v>
      </c>
      <c r="CN485" s="358">
        <v>70</v>
      </c>
      <c r="CO485" s="358">
        <v>81</v>
      </c>
      <c r="CP485" s="358">
        <v>72</v>
      </c>
      <c r="CQ485" s="359">
        <v>63</v>
      </c>
      <c r="CR485" s="357">
        <v>99</v>
      </c>
      <c r="CS485" s="358">
        <v>75</v>
      </c>
      <c r="CT485" s="358">
        <v>86</v>
      </c>
      <c r="CU485" s="358">
        <v>77</v>
      </c>
      <c r="CV485" s="359">
        <v>68</v>
      </c>
      <c r="CW485" s="357">
        <v>93</v>
      </c>
      <c r="CX485" s="358">
        <v>84</v>
      </c>
      <c r="CY485" s="358">
        <v>71</v>
      </c>
      <c r="CZ485" s="358">
        <v>62</v>
      </c>
      <c r="DA485" s="365"/>
      <c r="GX485" s="27"/>
      <c r="GY485" s="27"/>
      <c r="GZ485" s="27"/>
      <c r="HA485" s="27"/>
      <c r="HB485" s="27"/>
      <c r="HC485" s="27"/>
      <c r="HD485" s="27"/>
      <c r="HE485" s="27"/>
      <c r="HF485" s="27"/>
      <c r="HG485" s="27"/>
      <c r="HH485" s="27"/>
      <c r="HI485" s="27"/>
      <c r="HJ485" s="27"/>
      <c r="HK485" s="27"/>
      <c r="HL485" s="27"/>
      <c r="HM485" s="27"/>
      <c r="HN485" s="27"/>
      <c r="HO485" s="27"/>
      <c r="HP485" s="27"/>
      <c r="HQ485" s="27"/>
      <c r="HR485" s="27"/>
      <c r="HS485" s="27"/>
      <c r="HT485" s="27"/>
      <c r="HU485" s="27"/>
      <c r="HV485" s="27"/>
      <c r="HW485" s="27"/>
      <c r="HX485" s="27"/>
      <c r="HY485" s="27"/>
      <c r="HZ485" s="27"/>
      <c r="IA485" s="27"/>
      <c r="IB485" s="27"/>
      <c r="IC485" s="27"/>
      <c r="ID485" s="27"/>
      <c r="IE485" s="27"/>
      <c r="IF485" s="27"/>
      <c r="IG485" s="27"/>
      <c r="IH485" s="27"/>
      <c r="II485" s="27"/>
      <c r="IJ485" s="27"/>
      <c r="IK485" s="27"/>
      <c r="IL485" s="27"/>
      <c r="IM485" s="27"/>
      <c r="IN485" s="27"/>
      <c r="IO485" s="27"/>
      <c r="IP485" s="27"/>
      <c r="IQ485" s="27"/>
      <c r="IR485" s="27"/>
      <c r="IS485" s="27"/>
      <c r="IT485" s="27"/>
      <c r="IU485" s="27"/>
      <c r="IV485" s="27"/>
    </row>
    <row r="486" spans="1:256" s="363" customFormat="1" x14ac:dyDescent="0.2">
      <c r="A486" s="27"/>
      <c r="B486" s="27"/>
      <c r="C486" s="27"/>
      <c r="D486" s="362"/>
      <c r="E486" s="350"/>
      <c r="GX486" s="27"/>
      <c r="GY486" s="27"/>
      <c r="GZ486" s="27"/>
      <c r="HA486" s="27"/>
      <c r="HB486" s="27"/>
      <c r="HC486" s="27"/>
      <c r="HD486" s="27"/>
      <c r="HE486" s="27"/>
      <c r="HF486" s="27"/>
      <c r="HG486" s="27"/>
      <c r="HH486" s="27"/>
      <c r="HI486" s="27"/>
      <c r="HJ486" s="27"/>
      <c r="HK486" s="27"/>
      <c r="HL486" s="27"/>
      <c r="HM486" s="27"/>
      <c r="HN486" s="27"/>
      <c r="HO486" s="27"/>
      <c r="HP486" s="27"/>
      <c r="HQ486" s="27"/>
      <c r="HR486" s="27"/>
      <c r="HS486" s="27"/>
      <c r="HT486" s="27"/>
      <c r="HU486" s="27"/>
      <c r="HV486" s="27"/>
      <c r="HW486" s="27"/>
      <c r="HX486" s="27"/>
      <c r="HY486" s="27"/>
      <c r="HZ486" s="27"/>
      <c r="IA486" s="27"/>
      <c r="IB486" s="27"/>
      <c r="IC486" s="27"/>
      <c r="ID486" s="27"/>
      <c r="IE486" s="27"/>
      <c r="IF486" s="27"/>
      <c r="IG486" s="27"/>
      <c r="IH486" s="27"/>
      <c r="II486" s="27"/>
      <c r="IJ486" s="27"/>
      <c r="IK486" s="27"/>
      <c r="IL486" s="27"/>
      <c r="IM486" s="27"/>
      <c r="IN486" s="27"/>
      <c r="IO486" s="27"/>
      <c r="IP486" s="27"/>
      <c r="IQ486" s="27"/>
      <c r="IR486" s="27"/>
      <c r="IS486" s="27"/>
      <c r="IT486" s="27"/>
      <c r="IU486" s="27"/>
      <c r="IV486" s="27"/>
    </row>
    <row r="487" spans="1:256" s="363" customFormat="1" x14ac:dyDescent="0.2">
      <c r="A487" s="27"/>
      <c r="B487" s="27"/>
      <c r="C487" s="27"/>
      <c r="D487" s="362">
        <v>100</v>
      </c>
      <c r="E487" s="349" t="s">
        <v>180</v>
      </c>
      <c r="GX487" s="27"/>
      <c r="GY487" s="27"/>
      <c r="GZ487" s="27"/>
      <c r="HA487" s="27"/>
      <c r="HB487" s="27"/>
      <c r="HC487" s="27"/>
      <c r="HD487" s="27"/>
      <c r="HE487" s="27"/>
      <c r="HF487" s="27"/>
      <c r="HG487" s="27"/>
      <c r="HH487" s="27"/>
      <c r="HI487" s="27"/>
      <c r="HJ487" s="27"/>
      <c r="HK487" s="27"/>
      <c r="HL487" s="27"/>
      <c r="HM487" s="27"/>
      <c r="HN487" s="27"/>
      <c r="HO487" s="27"/>
      <c r="HP487" s="27"/>
      <c r="HQ487" s="27"/>
      <c r="HR487" s="27"/>
      <c r="HS487" s="27"/>
      <c r="HT487" s="27"/>
      <c r="HU487" s="27"/>
      <c r="HV487" s="27"/>
      <c r="HW487" s="27"/>
      <c r="HX487" s="27"/>
      <c r="HY487" s="27"/>
      <c r="HZ487" s="27"/>
      <c r="IA487" s="27"/>
      <c r="IB487" s="27"/>
      <c r="IC487" s="27"/>
      <c r="ID487" s="27"/>
      <c r="IE487" s="27"/>
      <c r="IF487" s="27"/>
      <c r="IG487" s="27"/>
      <c r="IH487" s="27"/>
      <c r="II487" s="27"/>
      <c r="IJ487" s="27"/>
      <c r="IK487" s="27"/>
      <c r="IL487" s="27"/>
      <c r="IM487" s="27"/>
      <c r="IN487" s="27"/>
      <c r="IO487" s="27"/>
      <c r="IP487" s="27"/>
      <c r="IQ487" s="27"/>
      <c r="IR487" s="27"/>
      <c r="IS487" s="27"/>
      <c r="IT487" s="27"/>
      <c r="IU487" s="27"/>
      <c r="IV487" s="27"/>
    </row>
    <row r="488" spans="1:256" s="361" customFormat="1" x14ac:dyDescent="0.2">
      <c r="A488" s="27"/>
      <c r="B488" s="27"/>
      <c r="C488" s="27"/>
      <c r="D488" s="362"/>
      <c r="E488" s="350" t="s">
        <v>130</v>
      </c>
      <c r="F488" s="351">
        <v>1</v>
      </c>
      <c r="G488" s="352">
        <v>2</v>
      </c>
      <c r="H488" s="352">
        <v>3</v>
      </c>
      <c r="I488" s="352">
        <v>4</v>
      </c>
      <c r="J488" s="353">
        <v>5</v>
      </c>
      <c r="K488" s="351">
        <v>6</v>
      </c>
      <c r="L488" s="352">
        <v>7</v>
      </c>
      <c r="M488" s="352">
        <v>8</v>
      </c>
      <c r="N488" s="352">
        <v>9</v>
      </c>
      <c r="O488" s="353">
        <v>10</v>
      </c>
      <c r="P488" s="351">
        <v>11</v>
      </c>
      <c r="Q488" s="352">
        <v>12</v>
      </c>
      <c r="R488" s="352">
        <v>13</v>
      </c>
      <c r="S488" s="352">
        <v>14</v>
      </c>
      <c r="T488" s="353">
        <v>15</v>
      </c>
      <c r="U488" s="351">
        <v>16</v>
      </c>
      <c r="V488" s="352">
        <v>17</v>
      </c>
      <c r="W488" s="352">
        <v>18</v>
      </c>
      <c r="X488" s="352">
        <v>19</v>
      </c>
      <c r="Y488" s="353">
        <v>20</v>
      </c>
      <c r="Z488" s="351">
        <v>21</v>
      </c>
      <c r="AA488" s="352">
        <v>22</v>
      </c>
      <c r="AB488" s="352">
        <v>23</v>
      </c>
      <c r="AC488" s="352">
        <v>24</v>
      </c>
      <c r="AD488" s="353">
        <v>25</v>
      </c>
      <c r="AE488" s="351">
        <v>26</v>
      </c>
      <c r="AF488" s="352">
        <v>27</v>
      </c>
      <c r="AG488" s="352">
        <v>28</v>
      </c>
      <c r="AH488" s="352">
        <v>29</v>
      </c>
      <c r="AI488" s="353">
        <v>30</v>
      </c>
      <c r="AJ488" s="351">
        <v>31</v>
      </c>
      <c r="AK488" s="352">
        <v>32</v>
      </c>
      <c r="AL488" s="352">
        <v>33</v>
      </c>
      <c r="AM488" s="352">
        <v>34</v>
      </c>
      <c r="AN488" s="353">
        <v>35</v>
      </c>
      <c r="AO488" s="351">
        <v>36</v>
      </c>
      <c r="AP488" s="352">
        <v>37</v>
      </c>
      <c r="AQ488" s="352">
        <v>38</v>
      </c>
      <c r="AR488" s="352">
        <v>39</v>
      </c>
      <c r="AS488" s="353">
        <v>40</v>
      </c>
      <c r="AT488" s="351">
        <v>41</v>
      </c>
      <c r="AU488" s="352">
        <v>42</v>
      </c>
      <c r="AV488" s="352">
        <v>43</v>
      </c>
      <c r="AW488" s="352">
        <v>44</v>
      </c>
      <c r="AX488" s="353">
        <v>45</v>
      </c>
      <c r="AY488" s="351">
        <v>46</v>
      </c>
      <c r="AZ488" s="352">
        <v>47</v>
      </c>
      <c r="BA488" s="352">
        <v>48</v>
      </c>
      <c r="BB488" s="352">
        <v>49</v>
      </c>
      <c r="BC488" s="353">
        <v>50</v>
      </c>
      <c r="BD488" s="351">
        <v>51</v>
      </c>
      <c r="BE488" s="352">
        <v>52</v>
      </c>
      <c r="BF488" s="352">
        <v>53</v>
      </c>
      <c r="BG488" s="352">
        <v>54</v>
      </c>
      <c r="BH488" s="353">
        <v>55</v>
      </c>
      <c r="BI488" s="351">
        <v>56</v>
      </c>
      <c r="BJ488" s="352">
        <v>57</v>
      </c>
      <c r="BK488" s="352">
        <v>58</v>
      </c>
      <c r="BL488" s="352">
        <v>59</v>
      </c>
      <c r="BM488" s="353">
        <v>60</v>
      </c>
      <c r="BN488" s="351">
        <v>61</v>
      </c>
      <c r="BO488" s="352">
        <v>62</v>
      </c>
      <c r="BP488" s="352">
        <v>63</v>
      </c>
      <c r="BQ488" s="352">
        <v>64</v>
      </c>
      <c r="BR488" s="353">
        <v>65</v>
      </c>
      <c r="BS488" s="351">
        <v>66</v>
      </c>
      <c r="BT488" s="352">
        <v>67</v>
      </c>
      <c r="BU488" s="352">
        <v>68</v>
      </c>
      <c r="BV488" s="352">
        <v>69</v>
      </c>
      <c r="BW488" s="353">
        <v>70</v>
      </c>
      <c r="BX488" s="351">
        <v>71</v>
      </c>
      <c r="BY488" s="352">
        <v>72</v>
      </c>
      <c r="BZ488" s="352">
        <v>73</v>
      </c>
      <c r="CA488" s="352">
        <v>74</v>
      </c>
      <c r="CB488" s="353">
        <v>75</v>
      </c>
      <c r="CC488" s="351">
        <v>76</v>
      </c>
      <c r="CD488" s="352">
        <v>77</v>
      </c>
      <c r="CE488" s="352">
        <v>78</v>
      </c>
      <c r="CF488" s="352">
        <v>79</v>
      </c>
      <c r="CG488" s="353">
        <v>80</v>
      </c>
      <c r="CH488" s="351">
        <v>81</v>
      </c>
      <c r="CI488" s="352">
        <v>82</v>
      </c>
      <c r="CJ488" s="352">
        <v>83</v>
      </c>
      <c r="CK488" s="352">
        <v>84</v>
      </c>
      <c r="CL488" s="353">
        <v>85</v>
      </c>
      <c r="CM488" s="351">
        <v>86</v>
      </c>
      <c r="CN488" s="352">
        <v>87</v>
      </c>
      <c r="CO488" s="352">
        <v>88</v>
      </c>
      <c r="CP488" s="352">
        <v>89</v>
      </c>
      <c r="CQ488" s="353">
        <v>90</v>
      </c>
      <c r="CR488" s="351">
        <v>91</v>
      </c>
      <c r="CS488" s="352">
        <v>92</v>
      </c>
      <c r="CT488" s="352">
        <v>93</v>
      </c>
      <c r="CU488" s="352">
        <v>94</v>
      </c>
      <c r="CV488" s="353">
        <v>95</v>
      </c>
      <c r="CW488" s="351">
        <v>96</v>
      </c>
      <c r="CX488" s="352">
        <v>97</v>
      </c>
      <c r="CY488" s="352">
        <v>98</v>
      </c>
      <c r="CZ488" s="352">
        <v>99</v>
      </c>
      <c r="DA488" s="353">
        <v>100</v>
      </c>
      <c r="DB488" s="365"/>
      <c r="GX488" s="27"/>
      <c r="GY488" s="27"/>
      <c r="GZ488" s="27"/>
      <c r="HA488" s="27"/>
      <c r="HB488" s="27"/>
      <c r="HC488" s="27"/>
      <c r="HD488" s="27"/>
      <c r="HE488" s="27"/>
      <c r="HF488" s="27"/>
      <c r="HG488" s="27"/>
      <c r="HH488" s="27"/>
      <c r="HI488" s="27"/>
      <c r="HJ488" s="27"/>
      <c r="HK488" s="27"/>
      <c r="HL488" s="27"/>
      <c r="HM488" s="27"/>
      <c r="HN488" s="27"/>
      <c r="HO488" s="27"/>
      <c r="HP488" s="27"/>
      <c r="HQ488" s="27"/>
      <c r="HR488" s="27"/>
      <c r="HS488" s="27"/>
      <c r="HT488" s="27"/>
      <c r="HU488" s="27"/>
      <c r="HV488" s="27"/>
      <c r="HW488" s="27"/>
      <c r="HX488" s="27"/>
      <c r="HY488" s="27"/>
      <c r="HZ488" s="27"/>
      <c r="IA488" s="27"/>
      <c r="IB488" s="27"/>
      <c r="IC488" s="27"/>
      <c r="ID488" s="27"/>
      <c r="IE488" s="27"/>
      <c r="IF488" s="27"/>
      <c r="IG488" s="27"/>
      <c r="IH488" s="27"/>
      <c r="II488" s="27"/>
      <c r="IJ488" s="27"/>
      <c r="IK488" s="27"/>
      <c r="IL488" s="27"/>
      <c r="IM488" s="27"/>
      <c r="IN488" s="27"/>
      <c r="IO488" s="27"/>
      <c r="IP488" s="27"/>
      <c r="IQ488" s="27"/>
      <c r="IR488" s="27"/>
      <c r="IS488" s="27"/>
      <c r="IT488" s="27"/>
      <c r="IU488" s="27"/>
      <c r="IV488" s="27"/>
    </row>
    <row r="489" spans="1:256" s="361" customFormat="1" x14ac:dyDescent="0.2">
      <c r="A489" s="27"/>
      <c r="B489" s="27"/>
      <c r="C489" s="27"/>
      <c r="D489" s="362"/>
      <c r="E489" s="350" t="s">
        <v>157</v>
      </c>
      <c r="F489" s="354">
        <v>14</v>
      </c>
      <c r="G489" s="355">
        <v>10</v>
      </c>
      <c r="H489" s="355">
        <v>1</v>
      </c>
      <c r="I489" s="355">
        <v>22</v>
      </c>
      <c r="J489" s="356">
        <v>18</v>
      </c>
      <c r="K489" s="354">
        <v>19</v>
      </c>
      <c r="L489" s="355">
        <v>15</v>
      </c>
      <c r="M489" s="355">
        <v>6</v>
      </c>
      <c r="N489" s="355">
        <v>2</v>
      </c>
      <c r="O489" s="356">
        <v>23</v>
      </c>
      <c r="P489" s="354">
        <v>24</v>
      </c>
      <c r="Q489" s="355">
        <v>20</v>
      </c>
      <c r="R489" s="355">
        <v>11</v>
      </c>
      <c r="S489" s="355">
        <v>7</v>
      </c>
      <c r="T489" s="356">
        <v>3</v>
      </c>
      <c r="U489" s="354">
        <v>4</v>
      </c>
      <c r="V489" s="355">
        <v>25</v>
      </c>
      <c r="W489" s="355">
        <v>16</v>
      </c>
      <c r="X489" s="355">
        <v>12</v>
      </c>
      <c r="Y489" s="356">
        <v>8</v>
      </c>
      <c r="Z489" s="354">
        <v>9</v>
      </c>
      <c r="AA489" s="355">
        <v>5</v>
      </c>
      <c r="AB489" s="355">
        <v>21</v>
      </c>
      <c r="AC489" s="355">
        <v>17</v>
      </c>
      <c r="AD489" s="356">
        <v>13</v>
      </c>
      <c r="AE489" s="354">
        <v>39</v>
      </c>
      <c r="AF489" s="355">
        <v>35</v>
      </c>
      <c r="AG489" s="355">
        <v>26</v>
      </c>
      <c r="AH489" s="355">
        <v>47</v>
      </c>
      <c r="AI489" s="356">
        <v>43</v>
      </c>
      <c r="AJ489" s="354">
        <v>44</v>
      </c>
      <c r="AK489" s="355">
        <v>40</v>
      </c>
      <c r="AL489" s="355">
        <v>31</v>
      </c>
      <c r="AM489" s="355">
        <v>27</v>
      </c>
      <c r="AN489" s="356">
        <v>48</v>
      </c>
      <c r="AO489" s="354">
        <v>49</v>
      </c>
      <c r="AP489" s="355">
        <v>45</v>
      </c>
      <c r="AQ489" s="355">
        <v>36</v>
      </c>
      <c r="AR489" s="355">
        <v>32</v>
      </c>
      <c r="AS489" s="356">
        <v>28</v>
      </c>
      <c r="AT489" s="354">
        <v>29</v>
      </c>
      <c r="AU489" s="355">
        <v>50</v>
      </c>
      <c r="AV489" s="355">
        <v>41</v>
      </c>
      <c r="AW489" s="355">
        <v>37</v>
      </c>
      <c r="AX489" s="356">
        <v>33</v>
      </c>
      <c r="AY489" s="354">
        <v>34</v>
      </c>
      <c r="AZ489" s="355">
        <v>30</v>
      </c>
      <c r="BA489" s="355">
        <v>46</v>
      </c>
      <c r="BB489" s="355">
        <v>42</v>
      </c>
      <c r="BC489" s="356">
        <v>38</v>
      </c>
      <c r="BD489" s="354">
        <v>64</v>
      </c>
      <c r="BE489" s="355">
        <v>60</v>
      </c>
      <c r="BF489" s="355">
        <v>51</v>
      </c>
      <c r="BG489" s="355">
        <v>72</v>
      </c>
      <c r="BH489" s="356">
        <v>68</v>
      </c>
      <c r="BI489" s="354">
        <v>69</v>
      </c>
      <c r="BJ489" s="355">
        <v>65</v>
      </c>
      <c r="BK489" s="355">
        <v>56</v>
      </c>
      <c r="BL489" s="355">
        <v>52</v>
      </c>
      <c r="BM489" s="356">
        <v>73</v>
      </c>
      <c r="BN489" s="354">
        <v>74</v>
      </c>
      <c r="BO489" s="355">
        <v>70</v>
      </c>
      <c r="BP489" s="355">
        <v>61</v>
      </c>
      <c r="BQ489" s="355">
        <v>57</v>
      </c>
      <c r="BR489" s="356">
        <v>53</v>
      </c>
      <c r="BS489" s="354">
        <v>54</v>
      </c>
      <c r="BT489" s="355">
        <v>75</v>
      </c>
      <c r="BU489" s="355">
        <v>66</v>
      </c>
      <c r="BV489" s="355">
        <v>62</v>
      </c>
      <c r="BW489" s="356">
        <v>58</v>
      </c>
      <c r="BX489" s="354">
        <v>59</v>
      </c>
      <c r="BY489" s="355">
        <v>55</v>
      </c>
      <c r="BZ489" s="355">
        <v>71</v>
      </c>
      <c r="CA489" s="355">
        <v>67</v>
      </c>
      <c r="CB489" s="356">
        <v>63</v>
      </c>
      <c r="CC489" s="354">
        <v>89</v>
      </c>
      <c r="CD489" s="355">
        <v>85</v>
      </c>
      <c r="CE489" s="355">
        <v>76</v>
      </c>
      <c r="CF489" s="355">
        <v>97</v>
      </c>
      <c r="CG489" s="356">
        <v>93</v>
      </c>
      <c r="CH489" s="354">
        <v>94</v>
      </c>
      <c r="CI489" s="355">
        <v>90</v>
      </c>
      <c r="CJ489" s="355">
        <v>81</v>
      </c>
      <c r="CK489" s="355">
        <v>77</v>
      </c>
      <c r="CL489" s="356">
        <v>98</v>
      </c>
      <c r="CM489" s="354">
        <v>99</v>
      </c>
      <c r="CN489" s="355">
        <v>95</v>
      </c>
      <c r="CO489" s="355">
        <v>86</v>
      </c>
      <c r="CP489" s="355">
        <v>82</v>
      </c>
      <c r="CQ489" s="356">
        <v>78</v>
      </c>
      <c r="CR489" s="354">
        <v>79</v>
      </c>
      <c r="CS489" s="355">
        <v>100</v>
      </c>
      <c r="CT489" s="355">
        <v>91</v>
      </c>
      <c r="CU489" s="355">
        <v>87</v>
      </c>
      <c r="CV489" s="356">
        <v>83</v>
      </c>
      <c r="CW489" s="354">
        <v>84</v>
      </c>
      <c r="CX489" s="355">
        <v>80</v>
      </c>
      <c r="CY489" s="355">
        <v>96</v>
      </c>
      <c r="CZ489" s="355">
        <v>92</v>
      </c>
      <c r="DA489" s="356">
        <v>88</v>
      </c>
      <c r="DB489" s="365"/>
      <c r="GX489" s="27"/>
      <c r="GY489" s="27"/>
      <c r="GZ489" s="27"/>
      <c r="HA489" s="27"/>
      <c r="HB489" s="27"/>
      <c r="HC489" s="27"/>
      <c r="HD489" s="27"/>
      <c r="HE489" s="27"/>
      <c r="HF489" s="27"/>
      <c r="HG489" s="27"/>
      <c r="HH489" s="27"/>
      <c r="HI489" s="27"/>
      <c r="HJ489" s="27"/>
      <c r="HK489" s="27"/>
      <c r="HL489" s="27"/>
      <c r="HM489" s="27"/>
      <c r="HN489" s="27"/>
      <c r="HO489" s="27"/>
      <c r="HP489" s="27"/>
      <c r="HQ489" s="27"/>
      <c r="HR489" s="27"/>
      <c r="HS489" s="27"/>
      <c r="HT489" s="27"/>
      <c r="HU489" s="27"/>
      <c r="HV489" s="27"/>
      <c r="HW489" s="27"/>
      <c r="HX489" s="27"/>
      <c r="HY489" s="27"/>
      <c r="HZ489" s="27"/>
      <c r="IA489" s="27"/>
      <c r="IB489" s="27"/>
      <c r="IC489" s="27"/>
      <c r="ID489" s="27"/>
      <c r="IE489" s="27"/>
      <c r="IF489" s="27"/>
      <c r="IG489" s="27"/>
      <c r="IH489" s="27"/>
      <c r="II489" s="27"/>
      <c r="IJ489" s="27"/>
      <c r="IK489" s="27"/>
      <c r="IL489" s="27"/>
      <c r="IM489" s="27"/>
      <c r="IN489" s="27"/>
      <c r="IO489" s="27"/>
      <c r="IP489" s="27"/>
      <c r="IQ489" s="27"/>
      <c r="IR489" s="27"/>
      <c r="IS489" s="27"/>
      <c r="IT489" s="27"/>
      <c r="IU489" s="27"/>
      <c r="IV489" s="27"/>
    </row>
    <row r="490" spans="1:256" s="361" customFormat="1" x14ac:dyDescent="0.2">
      <c r="A490" s="27"/>
      <c r="B490" s="27"/>
      <c r="C490" s="27"/>
      <c r="D490" s="362"/>
      <c r="E490" s="350" t="s">
        <v>159</v>
      </c>
      <c r="F490" s="357">
        <v>12</v>
      </c>
      <c r="G490" s="358">
        <v>23</v>
      </c>
      <c r="H490" s="358">
        <v>9</v>
      </c>
      <c r="I490" s="358">
        <v>20</v>
      </c>
      <c r="J490" s="359">
        <v>1</v>
      </c>
      <c r="K490" s="357">
        <v>13</v>
      </c>
      <c r="L490" s="358">
        <v>24</v>
      </c>
      <c r="M490" s="358">
        <v>10</v>
      </c>
      <c r="N490" s="358">
        <v>16</v>
      </c>
      <c r="O490" s="359">
        <v>2</v>
      </c>
      <c r="P490" s="357">
        <v>17</v>
      </c>
      <c r="Q490" s="358">
        <v>3</v>
      </c>
      <c r="R490" s="358">
        <v>14</v>
      </c>
      <c r="S490" s="358">
        <v>25</v>
      </c>
      <c r="T490" s="359">
        <v>6</v>
      </c>
      <c r="U490" s="357">
        <v>7</v>
      </c>
      <c r="V490" s="358">
        <v>18</v>
      </c>
      <c r="W490" s="358">
        <v>4</v>
      </c>
      <c r="X490" s="358">
        <v>15</v>
      </c>
      <c r="Y490" s="359">
        <v>21</v>
      </c>
      <c r="Z490" s="357">
        <v>22</v>
      </c>
      <c r="AA490" s="358">
        <v>8</v>
      </c>
      <c r="AB490" s="358">
        <v>19</v>
      </c>
      <c r="AC490" s="358">
        <v>5</v>
      </c>
      <c r="AD490" s="359">
        <v>11</v>
      </c>
      <c r="AE490" s="357">
        <v>37</v>
      </c>
      <c r="AF490" s="358">
        <v>48</v>
      </c>
      <c r="AG490" s="358">
        <v>34</v>
      </c>
      <c r="AH490" s="358">
        <v>45</v>
      </c>
      <c r="AI490" s="359">
        <v>26</v>
      </c>
      <c r="AJ490" s="357">
        <v>38</v>
      </c>
      <c r="AK490" s="358">
        <v>49</v>
      </c>
      <c r="AL490" s="358">
        <v>35</v>
      </c>
      <c r="AM490" s="358">
        <v>41</v>
      </c>
      <c r="AN490" s="359">
        <v>27</v>
      </c>
      <c r="AO490" s="357">
        <v>42</v>
      </c>
      <c r="AP490" s="358">
        <v>28</v>
      </c>
      <c r="AQ490" s="358">
        <v>39</v>
      </c>
      <c r="AR490" s="358">
        <v>50</v>
      </c>
      <c r="AS490" s="359">
        <v>31</v>
      </c>
      <c r="AT490" s="357">
        <v>32</v>
      </c>
      <c r="AU490" s="358">
        <v>43</v>
      </c>
      <c r="AV490" s="358">
        <v>29</v>
      </c>
      <c r="AW490" s="358">
        <v>40</v>
      </c>
      <c r="AX490" s="359">
        <v>46</v>
      </c>
      <c r="AY490" s="357">
        <v>47</v>
      </c>
      <c r="AZ490" s="358">
        <v>33</v>
      </c>
      <c r="BA490" s="358">
        <v>44</v>
      </c>
      <c r="BB490" s="358">
        <v>30</v>
      </c>
      <c r="BC490" s="359">
        <v>36</v>
      </c>
      <c r="BD490" s="357">
        <v>62</v>
      </c>
      <c r="BE490" s="358">
        <v>73</v>
      </c>
      <c r="BF490" s="358">
        <v>59</v>
      </c>
      <c r="BG490" s="358">
        <v>70</v>
      </c>
      <c r="BH490" s="359">
        <v>51</v>
      </c>
      <c r="BI490" s="357">
        <v>63</v>
      </c>
      <c r="BJ490" s="358">
        <v>74</v>
      </c>
      <c r="BK490" s="358">
        <v>60</v>
      </c>
      <c r="BL490" s="358">
        <v>66</v>
      </c>
      <c r="BM490" s="359">
        <v>52</v>
      </c>
      <c r="BN490" s="357">
        <v>67</v>
      </c>
      <c r="BO490" s="358">
        <v>53</v>
      </c>
      <c r="BP490" s="358">
        <v>64</v>
      </c>
      <c r="BQ490" s="358">
        <v>75</v>
      </c>
      <c r="BR490" s="359">
        <v>56</v>
      </c>
      <c r="BS490" s="357">
        <v>57</v>
      </c>
      <c r="BT490" s="358">
        <v>68</v>
      </c>
      <c r="BU490" s="358">
        <v>54</v>
      </c>
      <c r="BV490" s="358">
        <v>65</v>
      </c>
      <c r="BW490" s="359">
        <v>71</v>
      </c>
      <c r="BX490" s="357">
        <v>72</v>
      </c>
      <c r="BY490" s="358">
        <v>58</v>
      </c>
      <c r="BZ490" s="358">
        <v>69</v>
      </c>
      <c r="CA490" s="358">
        <v>55</v>
      </c>
      <c r="CB490" s="359">
        <v>61</v>
      </c>
      <c r="CC490" s="357">
        <v>87</v>
      </c>
      <c r="CD490" s="358">
        <v>98</v>
      </c>
      <c r="CE490" s="358">
        <v>84</v>
      </c>
      <c r="CF490" s="358">
        <v>95</v>
      </c>
      <c r="CG490" s="359">
        <v>76</v>
      </c>
      <c r="CH490" s="357">
        <v>88</v>
      </c>
      <c r="CI490" s="358">
        <v>99</v>
      </c>
      <c r="CJ490" s="358">
        <v>85</v>
      </c>
      <c r="CK490" s="358">
        <v>91</v>
      </c>
      <c r="CL490" s="359">
        <v>77</v>
      </c>
      <c r="CM490" s="357">
        <v>92</v>
      </c>
      <c r="CN490" s="358">
        <v>78</v>
      </c>
      <c r="CO490" s="358">
        <v>89</v>
      </c>
      <c r="CP490" s="358">
        <v>100</v>
      </c>
      <c r="CQ490" s="359">
        <v>81</v>
      </c>
      <c r="CR490" s="357">
        <v>82</v>
      </c>
      <c r="CS490" s="358">
        <v>93</v>
      </c>
      <c r="CT490" s="358">
        <v>79</v>
      </c>
      <c r="CU490" s="358">
        <v>90</v>
      </c>
      <c r="CV490" s="359">
        <v>96</v>
      </c>
      <c r="CW490" s="357">
        <v>97</v>
      </c>
      <c r="CX490" s="358">
        <v>83</v>
      </c>
      <c r="CY490" s="358">
        <v>94</v>
      </c>
      <c r="CZ490" s="358">
        <v>80</v>
      </c>
      <c r="DA490" s="359">
        <v>86</v>
      </c>
      <c r="DB490" s="365"/>
      <c r="GX490" s="27"/>
      <c r="GY490" s="27"/>
      <c r="GZ490" s="27"/>
      <c r="HA490" s="27"/>
      <c r="HB490" s="27"/>
      <c r="HC490" s="27"/>
      <c r="HD490" s="27"/>
      <c r="HE490" s="27"/>
      <c r="HF490" s="27"/>
      <c r="HG490" s="27"/>
      <c r="HH490" s="27"/>
      <c r="HI490" s="27"/>
      <c r="HJ490" s="27"/>
      <c r="HK490" s="27"/>
      <c r="HL490" s="27"/>
      <c r="HM490" s="27"/>
      <c r="HN490" s="27"/>
      <c r="HO490" s="27"/>
      <c r="HP490" s="27"/>
      <c r="HQ490" s="27"/>
      <c r="HR490" s="27"/>
      <c r="HS490" s="27"/>
      <c r="HT490" s="27"/>
      <c r="HU490" s="27"/>
      <c r="HV490" s="27"/>
      <c r="HW490" s="27"/>
      <c r="HX490" s="27"/>
      <c r="HY490" s="27"/>
      <c r="HZ490" s="27"/>
      <c r="IA490" s="27"/>
      <c r="IB490" s="27"/>
      <c r="IC490" s="27"/>
      <c r="ID490" s="27"/>
      <c r="IE490" s="27"/>
      <c r="IF490" s="27"/>
      <c r="IG490" s="27"/>
      <c r="IH490" s="27"/>
      <c r="II490" s="27"/>
      <c r="IJ490" s="27"/>
      <c r="IK490" s="27"/>
      <c r="IL490" s="27"/>
      <c r="IM490" s="27"/>
      <c r="IN490" s="27"/>
      <c r="IO490" s="27"/>
      <c r="IP490" s="27"/>
      <c r="IQ490" s="27"/>
      <c r="IR490" s="27"/>
      <c r="IS490" s="27"/>
      <c r="IT490" s="27"/>
      <c r="IU490" s="27"/>
      <c r="IV490" s="27"/>
    </row>
    <row r="491" spans="1:256" s="363" customFormat="1" x14ac:dyDescent="0.2">
      <c r="A491" s="27"/>
      <c r="B491" s="27"/>
      <c r="C491" s="27"/>
      <c r="D491" s="362"/>
      <c r="E491" s="350"/>
      <c r="GX491" s="27"/>
      <c r="GY491" s="27"/>
      <c r="GZ491" s="27"/>
      <c r="HA491" s="27"/>
      <c r="HB491" s="27"/>
      <c r="HC491" s="27"/>
      <c r="HD491" s="27"/>
      <c r="HE491" s="27"/>
      <c r="HF491" s="27"/>
      <c r="HG491" s="27"/>
      <c r="HH491" s="27"/>
      <c r="HI491" s="27"/>
      <c r="HJ491" s="27"/>
      <c r="HK491" s="27"/>
      <c r="HL491" s="27"/>
      <c r="HM491" s="27"/>
      <c r="HN491" s="27"/>
      <c r="HO491" s="27"/>
      <c r="HP491" s="27"/>
      <c r="HQ491" s="27"/>
      <c r="HR491" s="27"/>
      <c r="HS491" s="27"/>
      <c r="HT491" s="27"/>
      <c r="HU491" s="27"/>
      <c r="HV491" s="27"/>
      <c r="HW491" s="27"/>
      <c r="HX491" s="27"/>
      <c r="HY491" s="27"/>
      <c r="HZ491" s="27"/>
      <c r="IA491" s="27"/>
      <c r="IB491" s="27"/>
      <c r="IC491" s="27"/>
      <c r="ID491" s="27"/>
      <c r="IE491" s="27"/>
      <c r="IF491" s="27"/>
      <c r="IG491" s="27"/>
      <c r="IH491" s="27"/>
      <c r="II491" s="27"/>
      <c r="IJ491" s="27"/>
      <c r="IK491" s="27"/>
      <c r="IL491" s="27"/>
      <c r="IM491" s="27"/>
      <c r="IN491" s="27"/>
      <c r="IO491" s="27"/>
      <c r="IP491" s="27"/>
      <c r="IQ491" s="27"/>
      <c r="IR491" s="27"/>
      <c r="IS491" s="27"/>
      <c r="IT491" s="27"/>
      <c r="IU491" s="27"/>
      <c r="IV491" s="27"/>
    </row>
    <row r="492" spans="1:256" s="363" customFormat="1" x14ac:dyDescent="0.2">
      <c r="A492" s="27"/>
      <c r="B492" s="27"/>
      <c r="C492" s="27"/>
      <c r="D492" s="362">
        <v>101</v>
      </c>
      <c r="E492" s="349" t="s">
        <v>180</v>
      </c>
      <c r="GX492" s="27"/>
      <c r="GY492" s="27"/>
      <c r="GZ492" s="27"/>
      <c r="HA492" s="27"/>
      <c r="HB492" s="27"/>
      <c r="HC492" s="27"/>
      <c r="HD492" s="27"/>
      <c r="HE492" s="27"/>
      <c r="HF492" s="27"/>
      <c r="HG492" s="27"/>
      <c r="HH492" s="27"/>
      <c r="HI492" s="27"/>
      <c r="HJ492" s="27"/>
      <c r="HK492" s="27"/>
      <c r="HL492" s="27"/>
      <c r="HM492" s="27"/>
      <c r="HN492" s="27"/>
      <c r="HO492" s="27"/>
      <c r="HP492" s="27"/>
      <c r="HQ492" s="27"/>
      <c r="HR492" s="27"/>
      <c r="HS492" s="27"/>
      <c r="HT492" s="27"/>
      <c r="HU492" s="27"/>
      <c r="HV492" s="27"/>
      <c r="HW492" s="27"/>
      <c r="HX492" s="27"/>
      <c r="HY492" s="27"/>
      <c r="HZ492" s="27"/>
      <c r="IA492" s="27"/>
      <c r="IB492" s="27"/>
      <c r="IC492" s="27"/>
      <c r="ID492" s="27"/>
      <c r="IE492" s="27"/>
      <c r="IF492" s="27"/>
      <c r="IG492" s="27"/>
      <c r="IH492" s="27"/>
      <c r="II492" s="27"/>
      <c r="IJ492" s="27"/>
      <c r="IK492" s="27"/>
      <c r="IL492" s="27"/>
      <c r="IM492" s="27"/>
      <c r="IN492" s="27"/>
      <c r="IO492" s="27"/>
      <c r="IP492" s="27"/>
      <c r="IQ492" s="27"/>
      <c r="IR492" s="27"/>
      <c r="IS492" s="27"/>
      <c r="IT492" s="27"/>
      <c r="IU492" s="27"/>
      <c r="IV492" s="27"/>
    </row>
    <row r="493" spans="1:256" s="361" customFormat="1" x14ac:dyDescent="0.2">
      <c r="A493" s="27"/>
      <c r="B493" s="27"/>
      <c r="C493" s="27"/>
      <c r="D493" s="362"/>
      <c r="E493" s="350" t="s">
        <v>130</v>
      </c>
      <c r="F493" s="351">
        <v>1</v>
      </c>
      <c r="G493" s="352">
        <v>2</v>
      </c>
      <c r="H493" s="352">
        <v>3</v>
      </c>
      <c r="I493" s="352">
        <v>4</v>
      </c>
      <c r="J493" s="353">
        <v>5</v>
      </c>
      <c r="K493" s="351">
        <v>6</v>
      </c>
      <c r="L493" s="352">
        <v>7</v>
      </c>
      <c r="M493" s="352">
        <v>8</v>
      </c>
      <c r="N493" s="352">
        <v>9</v>
      </c>
      <c r="O493" s="353">
        <v>10</v>
      </c>
      <c r="P493" s="351">
        <v>11</v>
      </c>
      <c r="Q493" s="352">
        <v>12</v>
      </c>
      <c r="R493" s="352">
        <v>13</v>
      </c>
      <c r="S493" s="352">
        <v>14</v>
      </c>
      <c r="T493" s="353">
        <v>15</v>
      </c>
      <c r="U493" s="351">
        <v>16</v>
      </c>
      <c r="V493" s="352">
        <v>17</v>
      </c>
      <c r="W493" s="352">
        <v>18</v>
      </c>
      <c r="X493" s="352">
        <v>19</v>
      </c>
      <c r="Y493" s="353">
        <v>20</v>
      </c>
      <c r="Z493" s="351">
        <v>21</v>
      </c>
      <c r="AA493" s="352">
        <v>22</v>
      </c>
      <c r="AB493" s="352">
        <v>23</v>
      </c>
      <c r="AC493" s="352">
        <v>24</v>
      </c>
      <c r="AD493" s="353">
        <v>25</v>
      </c>
      <c r="AE493" s="351">
        <v>26</v>
      </c>
      <c r="AF493" s="352">
        <v>27</v>
      </c>
      <c r="AG493" s="352">
        <v>28</v>
      </c>
      <c r="AH493" s="352">
        <v>29</v>
      </c>
      <c r="AI493" s="353">
        <v>30</v>
      </c>
      <c r="AJ493" s="351">
        <v>31</v>
      </c>
      <c r="AK493" s="352">
        <v>32</v>
      </c>
      <c r="AL493" s="352">
        <v>33</v>
      </c>
      <c r="AM493" s="352">
        <v>34</v>
      </c>
      <c r="AN493" s="353">
        <v>35</v>
      </c>
      <c r="AO493" s="351">
        <v>36</v>
      </c>
      <c r="AP493" s="352">
        <v>37</v>
      </c>
      <c r="AQ493" s="352">
        <v>38</v>
      </c>
      <c r="AR493" s="352">
        <v>39</v>
      </c>
      <c r="AS493" s="353">
        <v>40</v>
      </c>
      <c r="AT493" s="351">
        <v>41</v>
      </c>
      <c r="AU493" s="352">
        <v>42</v>
      </c>
      <c r="AV493" s="352">
        <v>43</v>
      </c>
      <c r="AW493" s="352">
        <v>44</v>
      </c>
      <c r="AX493" s="353">
        <v>45</v>
      </c>
      <c r="AY493" s="351">
        <v>46</v>
      </c>
      <c r="AZ493" s="352">
        <v>47</v>
      </c>
      <c r="BA493" s="352">
        <v>48</v>
      </c>
      <c r="BB493" s="352">
        <v>49</v>
      </c>
      <c r="BC493" s="353">
        <v>50</v>
      </c>
      <c r="BD493" s="351">
        <v>51</v>
      </c>
      <c r="BE493" s="352">
        <v>52</v>
      </c>
      <c r="BF493" s="352">
        <v>53</v>
      </c>
      <c r="BG493" s="352">
        <v>54</v>
      </c>
      <c r="BH493" s="353">
        <v>55</v>
      </c>
      <c r="BI493" s="351">
        <v>56</v>
      </c>
      <c r="BJ493" s="352">
        <v>57</v>
      </c>
      <c r="BK493" s="352">
        <v>58</v>
      </c>
      <c r="BL493" s="352">
        <v>59</v>
      </c>
      <c r="BM493" s="353">
        <v>60</v>
      </c>
      <c r="BN493" s="351">
        <v>61</v>
      </c>
      <c r="BO493" s="352">
        <v>62</v>
      </c>
      <c r="BP493" s="352">
        <v>63</v>
      </c>
      <c r="BQ493" s="352">
        <v>64</v>
      </c>
      <c r="BR493" s="353">
        <v>65</v>
      </c>
      <c r="BS493" s="351">
        <v>66</v>
      </c>
      <c r="BT493" s="352">
        <v>67</v>
      </c>
      <c r="BU493" s="352">
        <v>68</v>
      </c>
      <c r="BV493" s="352">
        <v>69</v>
      </c>
      <c r="BW493" s="353">
        <v>70</v>
      </c>
      <c r="BX493" s="351">
        <v>71</v>
      </c>
      <c r="BY493" s="352">
        <v>72</v>
      </c>
      <c r="BZ493" s="352">
        <v>73</v>
      </c>
      <c r="CA493" s="352">
        <v>74</v>
      </c>
      <c r="CB493" s="353">
        <v>75</v>
      </c>
      <c r="CC493" s="351">
        <v>76</v>
      </c>
      <c r="CD493" s="352">
        <v>77</v>
      </c>
      <c r="CE493" s="352">
        <v>78</v>
      </c>
      <c r="CF493" s="352">
        <v>79</v>
      </c>
      <c r="CG493" s="353">
        <v>80</v>
      </c>
      <c r="CH493" s="351">
        <v>81</v>
      </c>
      <c r="CI493" s="352">
        <v>82</v>
      </c>
      <c r="CJ493" s="352">
        <v>83</v>
      </c>
      <c r="CK493" s="352">
        <v>84</v>
      </c>
      <c r="CL493" s="353">
        <v>85</v>
      </c>
      <c r="CM493" s="351">
        <v>86</v>
      </c>
      <c r="CN493" s="352">
        <v>87</v>
      </c>
      <c r="CO493" s="352">
        <v>88</v>
      </c>
      <c r="CP493" s="352">
        <v>89</v>
      </c>
      <c r="CQ493" s="364"/>
      <c r="CR493" s="351">
        <v>90</v>
      </c>
      <c r="CS493" s="352">
        <v>91</v>
      </c>
      <c r="CT493" s="352">
        <v>92</v>
      </c>
      <c r="CU493" s="352">
        <v>93</v>
      </c>
      <c r="CV493" s="364"/>
      <c r="CW493" s="351">
        <v>94</v>
      </c>
      <c r="CX493" s="352">
        <v>95</v>
      </c>
      <c r="CY493" s="352">
        <v>96</v>
      </c>
      <c r="CZ493" s="352">
        <v>97</v>
      </c>
      <c r="DA493" s="364"/>
      <c r="DB493" s="351">
        <v>98</v>
      </c>
      <c r="DC493" s="352">
        <v>99</v>
      </c>
      <c r="DD493" s="352">
        <v>100</v>
      </c>
      <c r="DE493" s="352">
        <v>101</v>
      </c>
      <c r="DF493" s="365"/>
      <c r="GX493" s="27"/>
      <c r="GY493" s="27"/>
      <c r="GZ493" s="27"/>
      <c r="HA493" s="27"/>
      <c r="HB493" s="27"/>
      <c r="HC493" s="27"/>
      <c r="HD493" s="27"/>
      <c r="HE493" s="27"/>
      <c r="HF493" s="27"/>
      <c r="HG493" s="27"/>
      <c r="HH493" s="27"/>
      <c r="HI493" s="27"/>
      <c r="HJ493" s="27"/>
      <c r="HK493" s="27"/>
      <c r="HL493" s="27"/>
      <c r="HM493" s="27"/>
      <c r="HN493" s="27"/>
      <c r="HO493" s="27"/>
      <c r="HP493" s="27"/>
      <c r="HQ493" s="27"/>
      <c r="HR493" s="27"/>
      <c r="HS493" s="27"/>
      <c r="HT493" s="27"/>
      <c r="HU493" s="27"/>
      <c r="HV493" s="27"/>
      <c r="HW493" s="27"/>
      <c r="HX493" s="27"/>
      <c r="HY493" s="27"/>
      <c r="HZ493" s="27"/>
      <c r="IA493" s="27"/>
      <c r="IB493" s="27"/>
      <c r="IC493" s="27"/>
      <c r="ID493" s="27"/>
      <c r="IE493" s="27"/>
      <c r="IF493" s="27"/>
      <c r="IG493" s="27"/>
      <c r="IH493" s="27"/>
      <c r="II493" s="27"/>
      <c r="IJ493" s="27"/>
      <c r="IK493" s="27"/>
      <c r="IL493" s="27"/>
      <c r="IM493" s="27"/>
      <c r="IN493" s="27"/>
      <c r="IO493" s="27"/>
      <c r="IP493" s="27"/>
      <c r="IQ493" s="27"/>
      <c r="IR493" s="27"/>
      <c r="IS493" s="27"/>
      <c r="IT493" s="27"/>
      <c r="IU493" s="27"/>
      <c r="IV493" s="27"/>
    </row>
    <row r="494" spans="1:256" s="361" customFormat="1" x14ac:dyDescent="0.2">
      <c r="A494" s="27"/>
      <c r="B494" s="27"/>
      <c r="C494" s="27"/>
      <c r="D494" s="362"/>
      <c r="E494" s="350" t="s">
        <v>157</v>
      </c>
      <c r="F494" s="354">
        <v>14</v>
      </c>
      <c r="G494" s="355">
        <v>10</v>
      </c>
      <c r="H494" s="355">
        <v>1</v>
      </c>
      <c r="I494" s="355">
        <v>22</v>
      </c>
      <c r="J494" s="356">
        <v>18</v>
      </c>
      <c r="K494" s="354">
        <v>19</v>
      </c>
      <c r="L494" s="355">
        <v>15</v>
      </c>
      <c r="M494" s="355">
        <v>6</v>
      </c>
      <c r="N494" s="355">
        <v>2</v>
      </c>
      <c r="O494" s="356">
        <v>23</v>
      </c>
      <c r="P494" s="354">
        <v>24</v>
      </c>
      <c r="Q494" s="355">
        <v>20</v>
      </c>
      <c r="R494" s="355">
        <v>11</v>
      </c>
      <c r="S494" s="355">
        <v>7</v>
      </c>
      <c r="T494" s="356">
        <v>3</v>
      </c>
      <c r="U494" s="354">
        <v>4</v>
      </c>
      <c r="V494" s="355">
        <v>25</v>
      </c>
      <c r="W494" s="355">
        <v>16</v>
      </c>
      <c r="X494" s="355">
        <v>12</v>
      </c>
      <c r="Y494" s="356">
        <v>8</v>
      </c>
      <c r="Z494" s="354">
        <v>9</v>
      </c>
      <c r="AA494" s="355">
        <v>5</v>
      </c>
      <c r="AB494" s="355">
        <v>21</v>
      </c>
      <c r="AC494" s="355">
        <v>17</v>
      </c>
      <c r="AD494" s="356">
        <v>13</v>
      </c>
      <c r="AE494" s="354">
        <v>39</v>
      </c>
      <c r="AF494" s="355">
        <v>35</v>
      </c>
      <c r="AG494" s="355">
        <v>26</v>
      </c>
      <c r="AH494" s="355">
        <v>47</v>
      </c>
      <c r="AI494" s="356">
        <v>43</v>
      </c>
      <c r="AJ494" s="354">
        <v>44</v>
      </c>
      <c r="AK494" s="355">
        <v>40</v>
      </c>
      <c r="AL494" s="355">
        <v>31</v>
      </c>
      <c r="AM494" s="355">
        <v>27</v>
      </c>
      <c r="AN494" s="356">
        <v>48</v>
      </c>
      <c r="AO494" s="354">
        <v>49</v>
      </c>
      <c r="AP494" s="355">
        <v>45</v>
      </c>
      <c r="AQ494" s="355">
        <v>36</v>
      </c>
      <c r="AR494" s="355">
        <v>32</v>
      </c>
      <c r="AS494" s="356">
        <v>28</v>
      </c>
      <c r="AT494" s="354">
        <v>29</v>
      </c>
      <c r="AU494" s="355">
        <v>50</v>
      </c>
      <c r="AV494" s="355">
        <v>41</v>
      </c>
      <c r="AW494" s="355">
        <v>37</v>
      </c>
      <c r="AX494" s="356">
        <v>33</v>
      </c>
      <c r="AY494" s="354">
        <v>34</v>
      </c>
      <c r="AZ494" s="355">
        <v>30</v>
      </c>
      <c r="BA494" s="355">
        <v>46</v>
      </c>
      <c r="BB494" s="355">
        <v>42</v>
      </c>
      <c r="BC494" s="356">
        <v>38</v>
      </c>
      <c r="BD494" s="354">
        <v>64</v>
      </c>
      <c r="BE494" s="355">
        <v>60</v>
      </c>
      <c r="BF494" s="355">
        <v>51</v>
      </c>
      <c r="BG494" s="355">
        <v>72</v>
      </c>
      <c r="BH494" s="356">
        <v>68</v>
      </c>
      <c r="BI494" s="354">
        <v>69</v>
      </c>
      <c r="BJ494" s="355">
        <v>65</v>
      </c>
      <c r="BK494" s="355">
        <v>56</v>
      </c>
      <c r="BL494" s="355">
        <v>52</v>
      </c>
      <c r="BM494" s="356">
        <v>73</v>
      </c>
      <c r="BN494" s="354">
        <v>74</v>
      </c>
      <c r="BO494" s="355">
        <v>70</v>
      </c>
      <c r="BP494" s="355">
        <v>61</v>
      </c>
      <c r="BQ494" s="355">
        <v>57</v>
      </c>
      <c r="BR494" s="356">
        <v>53</v>
      </c>
      <c r="BS494" s="354">
        <v>54</v>
      </c>
      <c r="BT494" s="355">
        <v>75</v>
      </c>
      <c r="BU494" s="355">
        <v>66</v>
      </c>
      <c r="BV494" s="355">
        <v>62</v>
      </c>
      <c r="BW494" s="356">
        <v>58</v>
      </c>
      <c r="BX494" s="354">
        <v>59</v>
      </c>
      <c r="BY494" s="355">
        <v>55</v>
      </c>
      <c r="BZ494" s="355">
        <v>71</v>
      </c>
      <c r="CA494" s="355">
        <v>67</v>
      </c>
      <c r="CB494" s="356">
        <v>63</v>
      </c>
      <c r="CC494" s="354">
        <v>93</v>
      </c>
      <c r="CD494" s="355">
        <v>86</v>
      </c>
      <c r="CE494" s="355">
        <v>99</v>
      </c>
      <c r="CF494" s="355">
        <v>96</v>
      </c>
      <c r="CG494" s="356">
        <v>76</v>
      </c>
      <c r="CH494" s="354">
        <v>85</v>
      </c>
      <c r="CI494" s="355">
        <v>90</v>
      </c>
      <c r="CJ494" s="355">
        <v>87</v>
      </c>
      <c r="CK494" s="355">
        <v>100</v>
      </c>
      <c r="CL494" s="356">
        <v>97</v>
      </c>
      <c r="CM494" s="354">
        <v>88</v>
      </c>
      <c r="CN494" s="355">
        <v>98</v>
      </c>
      <c r="CO494" s="355">
        <v>77</v>
      </c>
      <c r="CP494" s="355">
        <v>83</v>
      </c>
      <c r="CQ494" s="364"/>
      <c r="CR494" s="354">
        <v>89</v>
      </c>
      <c r="CS494" s="355">
        <v>81</v>
      </c>
      <c r="CT494" s="355">
        <v>79</v>
      </c>
      <c r="CU494" s="355">
        <v>91</v>
      </c>
      <c r="CV494" s="364"/>
      <c r="CW494" s="354">
        <v>82</v>
      </c>
      <c r="CX494" s="355">
        <v>80</v>
      </c>
      <c r="CY494" s="355">
        <v>94</v>
      </c>
      <c r="CZ494" s="355">
        <v>92</v>
      </c>
      <c r="DA494" s="364"/>
      <c r="DB494" s="354">
        <v>95</v>
      </c>
      <c r="DC494" s="355">
        <v>84</v>
      </c>
      <c r="DD494" s="355">
        <v>101</v>
      </c>
      <c r="DE494" s="355">
        <v>78</v>
      </c>
      <c r="DF494" s="365"/>
      <c r="GX494" s="27"/>
      <c r="GY494" s="27"/>
      <c r="GZ494" s="27"/>
      <c r="HA494" s="27"/>
      <c r="HB494" s="27"/>
      <c r="HC494" s="27"/>
      <c r="HD494" s="27"/>
      <c r="HE494" s="27"/>
      <c r="HF494" s="27"/>
      <c r="HG494" s="27"/>
      <c r="HH494" s="27"/>
      <c r="HI494" s="27"/>
      <c r="HJ494" s="27"/>
      <c r="HK494" s="27"/>
      <c r="HL494" s="27"/>
      <c r="HM494" s="27"/>
      <c r="HN494" s="27"/>
      <c r="HO494" s="27"/>
      <c r="HP494" s="27"/>
      <c r="HQ494" s="27"/>
      <c r="HR494" s="27"/>
      <c r="HS494" s="27"/>
      <c r="HT494" s="27"/>
      <c r="HU494" s="27"/>
      <c r="HV494" s="27"/>
      <c r="HW494" s="27"/>
      <c r="HX494" s="27"/>
      <c r="HY494" s="27"/>
      <c r="HZ494" s="27"/>
      <c r="IA494" s="27"/>
      <c r="IB494" s="27"/>
      <c r="IC494" s="27"/>
      <c r="ID494" s="27"/>
      <c r="IE494" s="27"/>
      <c r="IF494" s="27"/>
      <c r="IG494" s="27"/>
      <c r="IH494" s="27"/>
      <c r="II494" s="27"/>
      <c r="IJ494" s="27"/>
      <c r="IK494" s="27"/>
      <c r="IL494" s="27"/>
      <c r="IM494" s="27"/>
      <c r="IN494" s="27"/>
      <c r="IO494" s="27"/>
      <c r="IP494" s="27"/>
      <c r="IQ494" s="27"/>
      <c r="IR494" s="27"/>
      <c r="IS494" s="27"/>
      <c r="IT494" s="27"/>
      <c r="IU494" s="27"/>
      <c r="IV494" s="27"/>
    </row>
    <row r="495" spans="1:256" s="361" customFormat="1" x14ac:dyDescent="0.2">
      <c r="A495" s="27"/>
      <c r="B495" s="27"/>
      <c r="C495" s="27"/>
      <c r="D495" s="362"/>
      <c r="E495" s="350" t="s">
        <v>159</v>
      </c>
      <c r="F495" s="357">
        <v>12</v>
      </c>
      <c r="G495" s="358">
        <v>23</v>
      </c>
      <c r="H495" s="358">
        <v>9</v>
      </c>
      <c r="I495" s="358">
        <v>20</v>
      </c>
      <c r="J495" s="359">
        <v>1</v>
      </c>
      <c r="K495" s="357">
        <v>13</v>
      </c>
      <c r="L495" s="358">
        <v>24</v>
      </c>
      <c r="M495" s="358">
        <v>10</v>
      </c>
      <c r="N495" s="358">
        <v>16</v>
      </c>
      <c r="O495" s="359">
        <v>2</v>
      </c>
      <c r="P495" s="357">
        <v>17</v>
      </c>
      <c r="Q495" s="358">
        <v>3</v>
      </c>
      <c r="R495" s="358">
        <v>14</v>
      </c>
      <c r="S495" s="358">
        <v>25</v>
      </c>
      <c r="T495" s="359">
        <v>6</v>
      </c>
      <c r="U495" s="357">
        <v>7</v>
      </c>
      <c r="V495" s="358">
        <v>18</v>
      </c>
      <c r="W495" s="358">
        <v>4</v>
      </c>
      <c r="X495" s="358">
        <v>15</v>
      </c>
      <c r="Y495" s="359">
        <v>21</v>
      </c>
      <c r="Z495" s="357">
        <v>22</v>
      </c>
      <c r="AA495" s="358">
        <v>8</v>
      </c>
      <c r="AB495" s="358">
        <v>19</v>
      </c>
      <c r="AC495" s="358">
        <v>5</v>
      </c>
      <c r="AD495" s="359">
        <v>11</v>
      </c>
      <c r="AE495" s="357">
        <v>37</v>
      </c>
      <c r="AF495" s="358">
        <v>48</v>
      </c>
      <c r="AG495" s="358">
        <v>34</v>
      </c>
      <c r="AH495" s="358">
        <v>45</v>
      </c>
      <c r="AI495" s="359">
        <v>26</v>
      </c>
      <c r="AJ495" s="357">
        <v>38</v>
      </c>
      <c r="AK495" s="358">
        <v>49</v>
      </c>
      <c r="AL495" s="358">
        <v>35</v>
      </c>
      <c r="AM495" s="358">
        <v>41</v>
      </c>
      <c r="AN495" s="359">
        <v>27</v>
      </c>
      <c r="AO495" s="357">
        <v>42</v>
      </c>
      <c r="AP495" s="358">
        <v>28</v>
      </c>
      <c r="AQ495" s="358">
        <v>39</v>
      </c>
      <c r="AR495" s="358">
        <v>50</v>
      </c>
      <c r="AS495" s="359">
        <v>31</v>
      </c>
      <c r="AT495" s="357">
        <v>32</v>
      </c>
      <c r="AU495" s="358">
        <v>43</v>
      </c>
      <c r="AV495" s="358">
        <v>29</v>
      </c>
      <c r="AW495" s="358">
        <v>40</v>
      </c>
      <c r="AX495" s="359">
        <v>46</v>
      </c>
      <c r="AY495" s="357">
        <v>47</v>
      </c>
      <c r="AZ495" s="358">
        <v>33</v>
      </c>
      <c r="BA495" s="358">
        <v>44</v>
      </c>
      <c r="BB495" s="358">
        <v>30</v>
      </c>
      <c r="BC495" s="359">
        <v>36</v>
      </c>
      <c r="BD495" s="357">
        <v>62</v>
      </c>
      <c r="BE495" s="358">
        <v>73</v>
      </c>
      <c r="BF495" s="358">
        <v>59</v>
      </c>
      <c r="BG495" s="358">
        <v>70</v>
      </c>
      <c r="BH495" s="359">
        <v>51</v>
      </c>
      <c r="BI495" s="357">
        <v>63</v>
      </c>
      <c r="BJ495" s="358">
        <v>74</v>
      </c>
      <c r="BK495" s="358">
        <v>60</v>
      </c>
      <c r="BL495" s="358">
        <v>66</v>
      </c>
      <c r="BM495" s="359">
        <v>52</v>
      </c>
      <c r="BN495" s="357">
        <v>67</v>
      </c>
      <c r="BO495" s="358">
        <v>53</v>
      </c>
      <c r="BP495" s="358">
        <v>64</v>
      </c>
      <c r="BQ495" s="358">
        <v>75</v>
      </c>
      <c r="BR495" s="359">
        <v>56</v>
      </c>
      <c r="BS495" s="357">
        <v>57</v>
      </c>
      <c r="BT495" s="358">
        <v>68</v>
      </c>
      <c r="BU495" s="358">
        <v>54</v>
      </c>
      <c r="BV495" s="358">
        <v>65</v>
      </c>
      <c r="BW495" s="359">
        <v>71</v>
      </c>
      <c r="BX495" s="357">
        <v>72</v>
      </c>
      <c r="BY495" s="358">
        <v>58</v>
      </c>
      <c r="BZ495" s="358">
        <v>69</v>
      </c>
      <c r="CA495" s="358">
        <v>55</v>
      </c>
      <c r="CB495" s="359">
        <v>61</v>
      </c>
      <c r="CC495" s="357">
        <v>101</v>
      </c>
      <c r="CD495" s="358">
        <v>94</v>
      </c>
      <c r="CE495" s="358">
        <v>84</v>
      </c>
      <c r="CF495" s="358">
        <v>88</v>
      </c>
      <c r="CG495" s="359">
        <v>91</v>
      </c>
      <c r="CH495" s="357">
        <v>77</v>
      </c>
      <c r="CI495" s="358">
        <v>92</v>
      </c>
      <c r="CJ495" s="358">
        <v>98</v>
      </c>
      <c r="CK495" s="358">
        <v>95</v>
      </c>
      <c r="CL495" s="359">
        <v>89</v>
      </c>
      <c r="CM495" s="357">
        <v>100</v>
      </c>
      <c r="CN495" s="358">
        <v>78</v>
      </c>
      <c r="CO495" s="358">
        <v>86</v>
      </c>
      <c r="CP495" s="358">
        <v>85</v>
      </c>
      <c r="CQ495" s="364"/>
      <c r="CR495" s="357">
        <v>80</v>
      </c>
      <c r="CS495" s="358">
        <v>93</v>
      </c>
      <c r="CT495" s="358">
        <v>81</v>
      </c>
      <c r="CU495" s="358">
        <v>87</v>
      </c>
      <c r="CV495" s="364"/>
      <c r="CW495" s="357">
        <v>96</v>
      </c>
      <c r="CX495" s="358">
        <v>79</v>
      </c>
      <c r="CY495" s="358">
        <v>90</v>
      </c>
      <c r="CZ495" s="358">
        <v>82</v>
      </c>
      <c r="DA495" s="364"/>
      <c r="DB495" s="357">
        <v>97</v>
      </c>
      <c r="DC495" s="358">
        <v>83</v>
      </c>
      <c r="DD495" s="358">
        <v>76</v>
      </c>
      <c r="DE495" s="358">
        <v>99</v>
      </c>
      <c r="DF495" s="365"/>
      <c r="GX495" s="27"/>
      <c r="GY495" s="27"/>
      <c r="GZ495" s="27"/>
      <c r="HA495" s="27"/>
      <c r="HB495" s="27"/>
      <c r="HC495" s="27"/>
      <c r="HD495" s="27"/>
      <c r="HE495" s="27"/>
      <c r="HF495" s="27"/>
      <c r="HG495" s="27"/>
      <c r="HH495" s="27"/>
      <c r="HI495" s="27"/>
      <c r="HJ495" s="27"/>
      <c r="HK495" s="27"/>
      <c r="HL495" s="27"/>
      <c r="HM495" s="27"/>
      <c r="HN495" s="27"/>
      <c r="HO495" s="27"/>
      <c r="HP495" s="27"/>
      <c r="HQ495" s="27"/>
      <c r="HR495" s="27"/>
      <c r="HS495" s="27"/>
      <c r="HT495" s="27"/>
      <c r="HU495" s="27"/>
      <c r="HV495" s="27"/>
      <c r="HW495" s="27"/>
      <c r="HX495" s="27"/>
      <c r="HY495" s="27"/>
      <c r="HZ495" s="27"/>
      <c r="IA495" s="27"/>
      <c r="IB495" s="27"/>
      <c r="IC495" s="27"/>
      <c r="ID495" s="27"/>
      <c r="IE495" s="27"/>
      <c r="IF495" s="27"/>
      <c r="IG495" s="27"/>
      <c r="IH495" s="27"/>
      <c r="II495" s="27"/>
      <c r="IJ495" s="27"/>
      <c r="IK495" s="27"/>
      <c r="IL495" s="27"/>
      <c r="IM495" s="27"/>
      <c r="IN495" s="27"/>
      <c r="IO495" s="27"/>
      <c r="IP495" s="27"/>
      <c r="IQ495" s="27"/>
      <c r="IR495" s="27"/>
      <c r="IS495" s="27"/>
      <c r="IT495" s="27"/>
      <c r="IU495" s="27"/>
      <c r="IV495" s="27"/>
    </row>
    <row r="496" spans="1:256" s="363" customFormat="1" x14ac:dyDescent="0.2">
      <c r="A496" s="27"/>
      <c r="B496" s="27"/>
      <c r="C496" s="27"/>
      <c r="D496" s="362"/>
      <c r="E496" s="360"/>
      <c r="GX496" s="27"/>
      <c r="GY496" s="27"/>
      <c r="GZ496" s="27"/>
      <c r="HA496" s="27"/>
      <c r="HB496" s="27"/>
      <c r="HC496" s="27"/>
      <c r="HD496" s="27"/>
      <c r="HE496" s="27"/>
      <c r="HF496" s="27"/>
      <c r="HG496" s="27"/>
      <c r="HH496" s="27"/>
      <c r="HI496" s="27"/>
      <c r="HJ496" s="27"/>
      <c r="HK496" s="27"/>
      <c r="HL496" s="27"/>
      <c r="HM496" s="27"/>
      <c r="HN496" s="27"/>
      <c r="HO496" s="27"/>
      <c r="HP496" s="27"/>
      <c r="HQ496" s="27"/>
      <c r="HR496" s="27"/>
      <c r="HS496" s="27"/>
      <c r="HT496" s="27"/>
      <c r="HU496" s="27"/>
      <c r="HV496" s="27"/>
      <c r="HW496" s="27"/>
      <c r="HX496" s="27"/>
      <c r="HY496" s="27"/>
      <c r="HZ496" s="27"/>
      <c r="IA496" s="27"/>
      <c r="IB496" s="27"/>
      <c r="IC496" s="27"/>
      <c r="ID496" s="27"/>
      <c r="IE496" s="27"/>
      <c r="IF496" s="27"/>
      <c r="IG496" s="27"/>
      <c r="IH496" s="27"/>
      <c r="II496" s="27"/>
      <c r="IJ496" s="27"/>
      <c r="IK496" s="27"/>
      <c r="IL496" s="27"/>
      <c r="IM496" s="27"/>
      <c r="IN496" s="27"/>
      <c r="IO496" s="27"/>
      <c r="IP496" s="27"/>
      <c r="IQ496" s="27"/>
      <c r="IR496" s="27"/>
      <c r="IS496" s="27"/>
      <c r="IT496" s="27"/>
      <c r="IU496" s="27"/>
      <c r="IV496" s="27"/>
    </row>
    <row r="497" spans="1:256" s="363" customFormat="1" x14ac:dyDescent="0.2">
      <c r="A497" s="27"/>
      <c r="B497" s="27"/>
      <c r="C497" s="27"/>
      <c r="D497" s="362">
        <v>102</v>
      </c>
      <c r="E497" s="349" t="s">
        <v>180</v>
      </c>
      <c r="GX497" s="27"/>
      <c r="GY497" s="27"/>
      <c r="GZ497" s="27"/>
      <c r="HA497" s="27"/>
      <c r="HB497" s="27"/>
      <c r="HC497" s="27"/>
      <c r="HD497" s="27"/>
      <c r="HE497" s="27"/>
      <c r="HF497" s="27"/>
      <c r="HG497" s="27"/>
      <c r="HH497" s="27"/>
      <c r="HI497" s="27"/>
      <c r="HJ497" s="27"/>
      <c r="HK497" s="27"/>
      <c r="HL497" s="27"/>
      <c r="HM497" s="27"/>
      <c r="HN497" s="27"/>
      <c r="HO497" s="27"/>
      <c r="HP497" s="27"/>
      <c r="HQ497" s="27"/>
      <c r="HR497" s="27"/>
      <c r="HS497" s="27"/>
      <c r="HT497" s="27"/>
      <c r="HU497" s="27"/>
      <c r="HV497" s="27"/>
      <c r="HW497" s="27"/>
      <c r="HX497" s="27"/>
      <c r="HY497" s="27"/>
      <c r="HZ497" s="27"/>
      <c r="IA497" s="27"/>
      <c r="IB497" s="27"/>
      <c r="IC497" s="27"/>
      <c r="ID497" s="27"/>
      <c r="IE497" s="27"/>
      <c r="IF497" s="27"/>
      <c r="IG497" s="27"/>
      <c r="IH497" s="27"/>
      <c r="II497" s="27"/>
      <c r="IJ497" s="27"/>
      <c r="IK497" s="27"/>
      <c r="IL497" s="27"/>
      <c r="IM497" s="27"/>
      <c r="IN497" s="27"/>
      <c r="IO497" s="27"/>
      <c r="IP497" s="27"/>
      <c r="IQ497" s="27"/>
      <c r="IR497" s="27"/>
      <c r="IS497" s="27"/>
      <c r="IT497" s="27"/>
      <c r="IU497" s="27"/>
      <c r="IV497" s="27"/>
    </row>
    <row r="498" spans="1:256" s="361" customFormat="1" x14ac:dyDescent="0.2">
      <c r="A498" s="27"/>
      <c r="B498" s="27"/>
      <c r="C498" s="27"/>
      <c r="D498" s="362"/>
      <c r="E498" s="350" t="s">
        <v>130</v>
      </c>
      <c r="F498" s="351">
        <v>1</v>
      </c>
      <c r="G498" s="352">
        <v>2</v>
      </c>
      <c r="H498" s="352">
        <v>3</v>
      </c>
      <c r="I498" s="352">
        <v>4</v>
      </c>
      <c r="J498" s="353">
        <v>5</v>
      </c>
      <c r="K498" s="351">
        <v>6</v>
      </c>
      <c r="L498" s="352">
        <v>7</v>
      </c>
      <c r="M498" s="352">
        <v>8</v>
      </c>
      <c r="N498" s="352">
        <v>9</v>
      </c>
      <c r="O498" s="353">
        <v>10</v>
      </c>
      <c r="P498" s="351">
        <v>11</v>
      </c>
      <c r="Q498" s="352">
        <v>12</v>
      </c>
      <c r="R498" s="352">
        <v>13</v>
      </c>
      <c r="S498" s="352">
        <v>14</v>
      </c>
      <c r="T498" s="353">
        <v>15</v>
      </c>
      <c r="U498" s="351">
        <v>16</v>
      </c>
      <c r="V498" s="352">
        <v>17</v>
      </c>
      <c r="W498" s="352">
        <v>18</v>
      </c>
      <c r="X498" s="352">
        <v>19</v>
      </c>
      <c r="Y498" s="353">
        <v>20</v>
      </c>
      <c r="Z498" s="351">
        <v>21</v>
      </c>
      <c r="AA498" s="352">
        <v>22</v>
      </c>
      <c r="AB498" s="352">
        <v>23</v>
      </c>
      <c r="AC498" s="352">
        <v>24</v>
      </c>
      <c r="AD498" s="353">
        <v>25</v>
      </c>
      <c r="AE498" s="351">
        <v>26</v>
      </c>
      <c r="AF498" s="352">
        <v>27</v>
      </c>
      <c r="AG498" s="352">
        <v>28</v>
      </c>
      <c r="AH498" s="352">
        <v>29</v>
      </c>
      <c r="AI498" s="353">
        <v>30</v>
      </c>
      <c r="AJ498" s="351">
        <v>31</v>
      </c>
      <c r="AK498" s="352">
        <v>32</v>
      </c>
      <c r="AL498" s="352">
        <v>33</v>
      </c>
      <c r="AM498" s="352">
        <v>34</v>
      </c>
      <c r="AN498" s="353">
        <v>35</v>
      </c>
      <c r="AO498" s="351">
        <v>36</v>
      </c>
      <c r="AP498" s="352">
        <v>37</v>
      </c>
      <c r="AQ498" s="352">
        <v>38</v>
      </c>
      <c r="AR498" s="352">
        <v>39</v>
      </c>
      <c r="AS498" s="353">
        <v>40</v>
      </c>
      <c r="AT498" s="351">
        <v>41</v>
      </c>
      <c r="AU498" s="352">
        <v>42</v>
      </c>
      <c r="AV498" s="352">
        <v>43</v>
      </c>
      <c r="AW498" s="352">
        <v>44</v>
      </c>
      <c r="AX498" s="353">
        <v>45</v>
      </c>
      <c r="AY498" s="351">
        <v>46</v>
      </c>
      <c r="AZ498" s="352">
        <v>47</v>
      </c>
      <c r="BA498" s="352">
        <v>48</v>
      </c>
      <c r="BB498" s="352">
        <v>49</v>
      </c>
      <c r="BC498" s="353">
        <v>50</v>
      </c>
      <c r="BD498" s="351">
        <v>51</v>
      </c>
      <c r="BE498" s="352">
        <v>52</v>
      </c>
      <c r="BF498" s="352">
        <v>53</v>
      </c>
      <c r="BG498" s="352">
        <v>54</v>
      </c>
      <c r="BH498" s="353">
        <v>55</v>
      </c>
      <c r="BI498" s="351">
        <v>56</v>
      </c>
      <c r="BJ498" s="352">
        <v>57</v>
      </c>
      <c r="BK498" s="352">
        <v>58</v>
      </c>
      <c r="BL498" s="352">
        <v>59</v>
      </c>
      <c r="BM498" s="353">
        <v>60</v>
      </c>
      <c r="BN498" s="351">
        <v>61</v>
      </c>
      <c r="BO498" s="352">
        <v>62</v>
      </c>
      <c r="BP498" s="352">
        <v>63</v>
      </c>
      <c r="BQ498" s="352">
        <v>64</v>
      </c>
      <c r="BR498" s="353">
        <v>65</v>
      </c>
      <c r="BS498" s="351">
        <v>66</v>
      </c>
      <c r="BT498" s="352">
        <v>67</v>
      </c>
      <c r="BU498" s="352">
        <v>68</v>
      </c>
      <c r="BV498" s="352">
        <v>69</v>
      </c>
      <c r="BW498" s="353">
        <v>70</v>
      </c>
      <c r="BX498" s="351">
        <v>71</v>
      </c>
      <c r="BY498" s="352">
        <v>72</v>
      </c>
      <c r="BZ498" s="352">
        <v>73</v>
      </c>
      <c r="CA498" s="352">
        <v>74</v>
      </c>
      <c r="CB498" s="353">
        <v>75</v>
      </c>
      <c r="CC498" s="351">
        <v>76</v>
      </c>
      <c r="CD498" s="352">
        <v>77</v>
      </c>
      <c r="CE498" s="352">
        <v>78</v>
      </c>
      <c r="CF498" s="352">
        <v>79</v>
      </c>
      <c r="CG498" s="353">
        <v>80</v>
      </c>
      <c r="CH498" s="351">
        <v>81</v>
      </c>
      <c r="CI498" s="352">
        <v>82</v>
      </c>
      <c r="CJ498" s="352">
        <v>83</v>
      </c>
      <c r="CK498" s="352">
        <v>84</v>
      </c>
      <c r="CL498" s="353">
        <v>85</v>
      </c>
      <c r="CM498" s="351">
        <v>86</v>
      </c>
      <c r="CN498" s="352">
        <v>87</v>
      </c>
      <c r="CO498" s="352">
        <v>88</v>
      </c>
      <c r="CP498" s="352">
        <v>89</v>
      </c>
      <c r="CQ498" s="353">
        <v>90</v>
      </c>
      <c r="CR498" s="351">
        <v>91</v>
      </c>
      <c r="CS498" s="352">
        <v>92</v>
      </c>
      <c r="CT498" s="352">
        <v>93</v>
      </c>
      <c r="CU498" s="352">
        <v>94</v>
      </c>
      <c r="CV498" s="364"/>
      <c r="CW498" s="351">
        <v>95</v>
      </c>
      <c r="CX498" s="352">
        <v>96</v>
      </c>
      <c r="CY498" s="352">
        <v>97</v>
      </c>
      <c r="CZ498" s="352">
        <v>98</v>
      </c>
      <c r="DA498" s="364"/>
      <c r="DB498" s="351">
        <v>99</v>
      </c>
      <c r="DC498" s="352">
        <v>100</v>
      </c>
      <c r="DD498" s="352">
        <v>101</v>
      </c>
      <c r="DE498" s="352">
        <v>102</v>
      </c>
      <c r="DF498" s="365"/>
      <c r="GX498" s="27"/>
      <c r="GY498" s="27"/>
      <c r="GZ498" s="27"/>
      <c r="HA498" s="27"/>
      <c r="HB498" s="27"/>
      <c r="HC498" s="27"/>
      <c r="HD498" s="27"/>
      <c r="HE498" s="27"/>
      <c r="HF498" s="27"/>
      <c r="HG498" s="27"/>
      <c r="HH498" s="27"/>
      <c r="HI498" s="27"/>
      <c r="HJ498" s="27"/>
      <c r="HK498" s="27"/>
      <c r="HL498" s="27"/>
      <c r="HM498" s="27"/>
      <c r="HN498" s="27"/>
      <c r="HO498" s="27"/>
      <c r="HP498" s="27"/>
      <c r="HQ498" s="27"/>
      <c r="HR498" s="27"/>
      <c r="HS498" s="27"/>
      <c r="HT498" s="27"/>
      <c r="HU498" s="27"/>
      <c r="HV498" s="27"/>
      <c r="HW498" s="27"/>
      <c r="HX498" s="27"/>
      <c r="HY498" s="27"/>
      <c r="HZ498" s="27"/>
      <c r="IA498" s="27"/>
      <c r="IB498" s="27"/>
      <c r="IC498" s="27"/>
      <c r="ID498" s="27"/>
      <c r="IE498" s="27"/>
      <c r="IF498" s="27"/>
      <c r="IG498" s="27"/>
      <c r="IH498" s="27"/>
      <c r="II498" s="27"/>
      <c r="IJ498" s="27"/>
      <c r="IK498" s="27"/>
      <c r="IL498" s="27"/>
      <c r="IM498" s="27"/>
      <c r="IN498" s="27"/>
      <c r="IO498" s="27"/>
      <c r="IP498" s="27"/>
      <c r="IQ498" s="27"/>
      <c r="IR498" s="27"/>
      <c r="IS498" s="27"/>
      <c r="IT498" s="27"/>
      <c r="IU498" s="27"/>
      <c r="IV498" s="27"/>
    </row>
    <row r="499" spans="1:256" s="361" customFormat="1" x14ac:dyDescent="0.2">
      <c r="A499" s="27"/>
      <c r="B499" s="27"/>
      <c r="C499" s="27"/>
      <c r="D499" s="362"/>
      <c r="E499" s="350" t="s">
        <v>157</v>
      </c>
      <c r="F499" s="354">
        <v>14</v>
      </c>
      <c r="G499" s="355">
        <v>10</v>
      </c>
      <c r="H499" s="355">
        <v>1</v>
      </c>
      <c r="I499" s="355">
        <v>22</v>
      </c>
      <c r="J499" s="356">
        <v>18</v>
      </c>
      <c r="K499" s="354">
        <v>19</v>
      </c>
      <c r="L499" s="355">
        <v>15</v>
      </c>
      <c r="M499" s="355">
        <v>6</v>
      </c>
      <c r="N499" s="355">
        <v>2</v>
      </c>
      <c r="O499" s="356">
        <v>23</v>
      </c>
      <c r="P499" s="354">
        <v>24</v>
      </c>
      <c r="Q499" s="355">
        <v>20</v>
      </c>
      <c r="R499" s="355">
        <v>11</v>
      </c>
      <c r="S499" s="355">
        <v>7</v>
      </c>
      <c r="T499" s="356">
        <v>3</v>
      </c>
      <c r="U499" s="354">
        <v>4</v>
      </c>
      <c r="V499" s="355">
        <v>25</v>
      </c>
      <c r="W499" s="355">
        <v>16</v>
      </c>
      <c r="X499" s="355">
        <v>12</v>
      </c>
      <c r="Y499" s="356">
        <v>8</v>
      </c>
      <c r="Z499" s="354">
        <v>9</v>
      </c>
      <c r="AA499" s="355">
        <v>5</v>
      </c>
      <c r="AB499" s="355">
        <v>21</v>
      </c>
      <c r="AC499" s="355">
        <v>17</v>
      </c>
      <c r="AD499" s="356">
        <v>13</v>
      </c>
      <c r="AE499" s="354">
        <v>39</v>
      </c>
      <c r="AF499" s="355">
        <v>35</v>
      </c>
      <c r="AG499" s="355">
        <v>26</v>
      </c>
      <c r="AH499" s="355">
        <v>47</v>
      </c>
      <c r="AI499" s="356">
        <v>43</v>
      </c>
      <c r="AJ499" s="354">
        <v>44</v>
      </c>
      <c r="AK499" s="355">
        <v>40</v>
      </c>
      <c r="AL499" s="355">
        <v>31</v>
      </c>
      <c r="AM499" s="355">
        <v>27</v>
      </c>
      <c r="AN499" s="356">
        <v>48</v>
      </c>
      <c r="AO499" s="354">
        <v>49</v>
      </c>
      <c r="AP499" s="355">
        <v>45</v>
      </c>
      <c r="AQ499" s="355">
        <v>36</v>
      </c>
      <c r="AR499" s="355">
        <v>32</v>
      </c>
      <c r="AS499" s="356">
        <v>28</v>
      </c>
      <c r="AT499" s="354">
        <v>29</v>
      </c>
      <c r="AU499" s="355">
        <v>50</v>
      </c>
      <c r="AV499" s="355">
        <v>41</v>
      </c>
      <c r="AW499" s="355">
        <v>37</v>
      </c>
      <c r="AX499" s="356">
        <v>33</v>
      </c>
      <c r="AY499" s="354">
        <v>34</v>
      </c>
      <c r="AZ499" s="355">
        <v>30</v>
      </c>
      <c r="BA499" s="355">
        <v>46</v>
      </c>
      <c r="BB499" s="355">
        <v>42</v>
      </c>
      <c r="BC499" s="356">
        <v>38</v>
      </c>
      <c r="BD499" s="354">
        <v>64</v>
      </c>
      <c r="BE499" s="355">
        <v>60</v>
      </c>
      <c r="BF499" s="355">
        <v>51</v>
      </c>
      <c r="BG499" s="355">
        <v>72</v>
      </c>
      <c r="BH499" s="356">
        <v>68</v>
      </c>
      <c r="BI499" s="354">
        <v>69</v>
      </c>
      <c r="BJ499" s="355">
        <v>65</v>
      </c>
      <c r="BK499" s="355">
        <v>56</v>
      </c>
      <c r="BL499" s="355">
        <v>52</v>
      </c>
      <c r="BM499" s="356">
        <v>73</v>
      </c>
      <c r="BN499" s="354">
        <v>74</v>
      </c>
      <c r="BO499" s="355">
        <v>70</v>
      </c>
      <c r="BP499" s="355">
        <v>61</v>
      </c>
      <c r="BQ499" s="355">
        <v>57</v>
      </c>
      <c r="BR499" s="356">
        <v>53</v>
      </c>
      <c r="BS499" s="354">
        <v>54</v>
      </c>
      <c r="BT499" s="355">
        <v>75</v>
      </c>
      <c r="BU499" s="355">
        <v>66</v>
      </c>
      <c r="BV499" s="355">
        <v>62</v>
      </c>
      <c r="BW499" s="356">
        <v>58</v>
      </c>
      <c r="BX499" s="354">
        <v>59</v>
      </c>
      <c r="BY499" s="355">
        <v>55</v>
      </c>
      <c r="BZ499" s="355">
        <v>71</v>
      </c>
      <c r="CA499" s="355">
        <v>67</v>
      </c>
      <c r="CB499" s="356">
        <v>63</v>
      </c>
      <c r="CC499" s="354">
        <v>92</v>
      </c>
      <c r="CD499" s="355">
        <v>85</v>
      </c>
      <c r="CE499" s="355">
        <v>100</v>
      </c>
      <c r="CF499" s="355">
        <v>97</v>
      </c>
      <c r="CG499" s="356">
        <v>89</v>
      </c>
      <c r="CH499" s="354">
        <v>90</v>
      </c>
      <c r="CI499" s="355">
        <v>99</v>
      </c>
      <c r="CJ499" s="355">
        <v>91</v>
      </c>
      <c r="CK499" s="355">
        <v>78</v>
      </c>
      <c r="CL499" s="356">
        <v>98</v>
      </c>
      <c r="CM499" s="354">
        <v>83</v>
      </c>
      <c r="CN499" s="355">
        <v>86</v>
      </c>
      <c r="CO499" s="355">
        <v>96</v>
      </c>
      <c r="CP499" s="355">
        <v>80</v>
      </c>
      <c r="CQ499" s="356">
        <v>102</v>
      </c>
      <c r="CR499" s="354">
        <v>84</v>
      </c>
      <c r="CS499" s="355">
        <v>101</v>
      </c>
      <c r="CT499" s="355">
        <v>95</v>
      </c>
      <c r="CU499" s="355">
        <v>77</v>
      </c>
      <c r="CV499" s="364"/>
      <c r="CW499" s="354">
        <v>94</v>
      </c>
      <c r="CX499" s="355">
        <v>76</v>
      </c>
      <c r="CY499" s="355">
        <v>82</v>
      </c>
      <c r="CZ499" s="355">
        <v>88</v>
      </c>
      <c r="DA499" s="364"/>
      <c r="DB499" s="354">
        <v>79</v>
      </c>
      <c r="DC499" s="355">
        <v>81</v>
      </c>
      <c r="DD499" s="355">
        <v>87</v>
      </c>
      <c r="DE499" s="355">
        <v>93</v>
      </c>
      <c r="DF499" s="365"/>
      <c r="GX499" s="27"/>
      <c r="GY499" s="27"/>
      <c r="GZ499" s="27"/>
      <c r="HA499" s="27"/>
      <c r="HB499" s="27"/>
      <c r="HC499" s="27"/>
      <c r="HD499" s="27"/>
      <c r="HE499" s="27"/>
      <c r="HF499" s="27"/>
      <c r="HG499" s="27"/>
      <c r="HH499" s="27"/>
      <c r="HI499" s="27"/>
      <c r="HJ499" s="27"/>
      <c r="HK499" s="27"/>
      <c r="HL499" s="27"/>
      <c r="HM499" s="27"/>
      <c r="HN499" s="27"/>
      <c r="HO499" s="27"/>
      <c r="HP499" s="27"/>
      <c r="HQ499" s="27"/>
      <c r="HR499" s="27"/>
      <c r="HS499" s="27"/>
      <c r="HT499" s="27"/>
      <c r="HU499" s="27"/>
      <c r="HV499" s="27"/>
      <c r="HW499" s="27"/>
      <c r="HX499" s="27"/>
      <c r="HY499" s="27"/>
      <c r="HZ499" s="27"/>
      <c r="IA499" s="27"/>
      <c r="IB499" s="27"/>
      <c r="IC499" s="27"/>
      <c r="ID499" s="27"/>
      <c r="IE499" s="27"/>
      <c r="IF499" s="27"/>
      <c r="IG499" s="27"/>
      <c r="IH499" s="27"/>
      <c r="II499" s="27"/>
      <c r="IJ499" s="27"/>
      <c r="IK499" s="27"/>
      <c r="IL499" s="27"/>
      <c r="IM499" s="27"/>
      <c r="IN499" s="27"/>
      <c r="IO499" s="27"/>
      <c r="IP499" s="27"/>
      <c r="IQ499" s="27"/>
      <c r="IR499" s="27"/>
      <c r="IS499" s="27"/>
      <c r="IT499" s="27"/>
      <c r="IU499" s="27"/>
      <c r="IV499" s="27"/>
    </row>
    <row r="500" spans="1:256" s="361" customFormat="1" x14ac:dyDescent="0.2">
      <c r="A500" s="27"/>
      <c r="B500" s="27"/>
      <c r="C500" s="27"/>
      <c r="D500" s="362"/>
      <c r="E500" s="350" t="s">
        <v>159</v>
      </c>
      <c r="F500" s="357">
        <v>12</v>
      </c>
      <c r="G500" s="358">
        <v>23</v>
      </c>
      <c r="H500" s="358">
        <v>9</v>
      </c>
      <c r="I500" s="358">
        <v>20</v>
      </c>
      <c r="J500" s="359">
        <v>1</v>
      </c>
      <c r="K500" s="357">
        <v>13</v>
      </c>
      <c r="L500" s="358">
        <v>24</v>
      </c>
      <c r="M500" s="358">
        <v>10</v>
      </c>
      <c r="N500" s="358">
        <v>16</v>
      </c>
      <c r="O500" s="359">
        <v>2</v>
      </c>
      <c r="P500" s="357">
        <v>17</v>
      </c>
      <c r="Q500" s="358">
        <v>3</v>
      </c>
      <c r="R500" s="358">
        <v>14</v>
      </c>
      <c r="S500" s="358">
        <v>25</v>
      </c>
      <c r="T500" s="359">
        <v>6</v>
      </c>
      <c r="U500" s="357">
        <v>7</v>
      </c>
      <c r="V500" s="358">
        <v>18</v>
      </c>
      <c r="W500" s="358">
        <v>4</v>
      </c>
      <c r="X500" s="358">
        <v>15</v>
      </c>
      <c r="Y500" s="359">
        <v>21</v>
      </c>
      <c r="Z500" s="357">
        <v>22</v>
      </c>
      <c r="AA500" s="358">
        <v>8</v>
      </c>
      <c r="AB500" s="358">
        <v>19</v>
      </c>
      <c r="AC500" s="358">
        <v>5</v>
      </c>
      <c r="AD500" s="359">
        <v>11</v>
      </c>
      <c r="AE500" s="357">
        <v>37</v>
      </c>
      <c r="AF500" s="358">
        <v>48</v>
      </c>
      <c r="AG500" s="358">
        <v>34</v>
      </c>
      <c r="AH500" s="358">
        <v>45</v>
      </c>
      <c r="AI500" s="359">
        <v>26</v>
      </c>
      <c r="AJ500" s="357">
        <v>38</v>
      </c>
      <c r="AK500" s="358">
        <v>49</v>
      </c>
      <c r="AL500" s="358">
        <v>35</v>
      </c>
      <c r="AM500" s="358">
        <v>41</v>
      </c>
      <c r="AN500" s="359">
        <v>27</v>
      </c>
      <c r="AO500" s="357">
        <v>42</v>
      </c>
      <c r="AP500" s="358">
        <v>28</v>
      </c>
      <c r="AQ500" s="358">
        <v>39</v>
      </c>
      <c r="AR500" s="358">
        <v>50</v>
      </c>
      <c r="AS500" s="359">
        <v>31</v>
      </c>
      <c r="AT500" s="357">
        <v>32</v>
      </c>
      <c r="AU500" s="358">
        <v>43</v>
      </c>
      <c r="AV500" s="358">
        <v>29</v>
      </c>
      <c r="AW500" s="358">
        <v>40</v>
      </c>
      <c r="AX500" s="359">
        <v>46</v>
      </c>
      <c r="AY500" s="357">
        <v>47</v>
      </c>
      <c r="AZ500" s="358">
        <v>33</v>
      </c>
      <c r="BA500" s="358">
        <v>44</v>
      </c>
      <c r="BB500" s="358">
        <v>30</v>
      </c>
      <c r="BC500" s="359">
        <v>36</v>
      </c>
      <c r="BD500" s="357">
        <v>62</v>
      </c>
      <c r="BE500" s="358">
        <v>73</v>
      </c>
      <c r="BF500" s="358">
        <v>59</v>
      </c>
      <c r="BG500" s="358">
        <v>70</v>
      </c>
      <c r="BH500" s="359">
        <v>51</v>
      </c>
      <c r="BI500" s="357">
        <v>63</v>
      </c>
      <c r="BJ500" s="358">
        <v>74</v>
      </c>
      <c r="BK500" s="358">
        <v>60</v>
      </c>
      <c r="BL500" s="358">
        <v>66</v>
      </c>
      <c r="BM500" s="359">
        <v>52</v>
      </c>
      <c r="BN500" s="357">
        <v>67</v>
      </c>
      <c r="BO500" s="358">
        <v>53</v>
      </c>
      <c r="BP500" s="358">
        <v>64</v>
      </c>
      <c r="BQ500" s="358">
        <v>75</v>
      </c>
      <c r="BR500" s="359">
        <v>56</v>
      </c>
      <c r="BS500" s="357">
        <v>57</v>
      </c>
      <c r="BT500" s="358">
        <v>68</v>
      </c>
      <c r="BU500" s="358">
        <v>54</v>
      </c>
      <c r="BV500" s="358">
        <v>65</v>
      </c>
      <c r="BW500" s="359">
        <v>71</v>
      </c>
      <c r="BX500" s="357">
        <v>72</v>
      </c>
      <c r="BY500" s="358">
        <v>58</v>
      </c>
      <c r="BZ500" s="358">
        <v>69</v>
      </c>
      <c r="CA500" s="358">
        <v>55</v>
      </c>
      <c r="CB500" s="359">
        <v>61</v>
      </c>
      <c r="CC500" s="357">
        <v>97</v>
      </c>
      <c r="CD500" s="358">
        <v>93</v>
      </c>
      <c r="CE500" s="358">
        <v>102</v>
      </c>
      <c r="CF500" s="358">
        <v>87</v>
      </c>
      <c r="CG500" s="359">
        <v>82</v>
      </c>
      <c r="CH500" s="357">
        <v>100</v>
      </c>
      <c r="CI500" s="358">
        <v>94</v>
      </c>
      <c r="CJ500" s="358">
        <v>81</v>
      </c>
      <c r="CK500" s="358">
        <v>95</v>
      </c>
      <c r="CL500" s="359">
        <v>76</v>
      </c>
      <c r="CM500" s="357">
        <v>88</v>
      </c>
      <c r="CN500" s="358">
        <v>98</v>
      </c>
      <c r="CO500" s="358">
        <v>79</v>
      </c>
      <c r="CP500" s="358">
        <v>101</v>
      </c>
      <c r="CQ500" s="359">
        <v>84</v>
      </c>
      <c r="CR500" s="357">
        <v>96</v>
      </c>
      <c r="CS500" s="358">
        <v>90</v>
      </c>
      <c r="CT500" s="358">
        <v>80</v>
      </c>
      <c r="CU500" s="358">
        <v>99</v>
      </c>
      <c r="CV500" s="364"/>
      <c r="CW500" s="357">
        <v>85</v>
      </c>
      <c r="CX500" s="358">
        <v>78</v>
      </c>
      <c r="CY500" s="358">
        <v>92</v>
      </c>
      <c r="CZ500" s="358">
        <v>86</v>
      </c>
      <c r="DA500" s="364"/>
      <c r="DB500" s="357">
        <v>89</v>
      </c>
      <c r="DC500" s="358">
        <v>91</v>
      </c>
      <c r="DD500" s="358">
        <v>77</v>
      </c>
      <c r="DE500" s="358">
        <v>83</v>
      </c>
      <c r="DF500" s="365"/>
      <c r="GX500" s="27"/>
      <c r="GY500" s="27"/>
      <c r="GZ500" s="27"/>
      <c r="HA500" s="27"/>
      <c r="HB500" s="27"/>
      <c r="HC500" s="27"/>
      <c r="HD500" s="27"/>
      <c r="HE500" s="27"/>
      <c r="HF500" s="27"/>
      <c r="HG500" s="27"/>
      <c r="HH500" s="27"/>
      <c r="HI500" s="27"/>
      <c r="HJ500" s="27"/>
      <c r="HK500" s="27"/>
      <c r="HL500" s="27"/>
      <c r="HM500" s="27"/>
      <c r="HN500" s="27"/>
      <c r="HO500" s="27"/>
      <c r="HP500" s="27"/>
      <c r="HQ500" s="27"/>
      <c r="HR500" s="27"/>
      <c r="HS500" s="27"/>
      <c r="HT500" s="27"/>
      <c r="HU500" s="27"/>
      <c r="HV500" s="27"/>
      <c r="HW500" s="27"/>
      <c r="HX500" s="27"/>
      <c r="HY500" s="27"/>
      <c r="HZ500" s="27"/>
      <c r="IA500" s="27"/>
      <c r="IB500" s="27"/>
      <c r="IC500" s="27"/>
      <c r="ID500" s="27"/>
      <c r="IE500" s="27"/>
      <c r="IF500" s="27"/>
      <c r="IG500" s="27"/>
      <c r="IH500" s="27"/>
      <c r="II500" s="27"/>
      <c r="IJ500" s="27"/>
      <c r="IK500" s="27"/>
      <c r="IL500" s="27"/>
      <c r="IM500" s="27"/>
      <c r="IN500" s="27"/>
      <c r="IO500" s="27"/>
      <c r="IP500" s="27"/>
      <c r="IQ500" s="27"/>
      <c r="IR500" s="27"/>
      <c r="IS500" s="27"/>
      <c r="IT500" s="27"/>
      <c r="IU500" s="27"/>
      <c r="IV500" s="27"/>
    </row>
    <row r="501" spans="1:256" s="363" customFormat="1" x14ac:dyDescent="0.2">
      <c r="A501" s="27"/>
      <c r="B501" s="27"/>
      <c r="C501" s="27"/>
      <c r="D501" s="362"/>
      <c r="E501" s="360"/>
      <c r="GX501" s="27"/>
      <c r="GY501" s="27"/>
      <c r="GZ501" s="27"/>
      <c r="HA501" s="27"/>
      <c r="HB501" s="27"/>
      <c r="HC501" s="27"/>
      <c r="HD501" s="27"/>
      <c r="HE501" s="27"/>
      <c r="HF501" s="27"/>
      <c r="HG501" s="27"/>
      <c r="HH501" s="27"/>
      <c r="HI501" s="27"/>
      <c r="HJ501" s="27"/>
      <c r="HK501" s="27"/>
      <c r="HL501" s="27"/>
      <c r="HM501" s="27"/>
      <c r="HN501" s="27"/>
      <c r="HO501" s="27"/>
      <c r="HP501" s="27"/>
      <c r="HQ501" s="27"/>
      <c r="HR501" s="27"/>
      <c r="HS501" s="27"/>
      <c r="HT501" s="27"/>
      <c r="HU501" s="27"/>
      <c r="HV501" s="27"/>
      <c r="HW501" s="27"/>
      <c r="HX501" s="27"/>
      <c r="HY501" s="27"/>
      <c r="HZ501" s="27"/>
      <c r="IA501" s="27"/>
      <c r="IB501" s="27"/>
      <c r="IC501" s="27"/>
      <c r="ID501" s="27"/>
      <c r="IE501" s="27"/>
      <c r="IF501" s="27"/>
      <c r="IG501" s="27"/>
      <c r="IH501" s="27"/>
      <c r="II501" s="27"/>
      <c r="IJ501" s="27"/>
      <c r="IK501" s="27"/>
      <c r="IL501" s="27"/>
      <c r="IM501" s="27"/>
      <c r="IN501" s="27"/>
      <c r="IO501" s="27"/>
      <c r="IP501" s="27"/>
      <c r="IQ501" s="27"/>
      <c r="IR501" s="27"/>
      <c r="IS501" s="27"/>
      <c r="IT501" s="27"/>
      <c r="IU501" s="27"/>
      <c r="IV501" s="27"/>
    </row>
    <row r="502" spans="1:256" s="363" customFormat="1" x14ac:dyDescent="0.2">
      <c r="A502" s="27"/>
      <c r="B502" s="27"/>
      <c r="C502" s="27"/>
      <c r="D502" s="362">
        <v>103</v>
      </c>
      <c r="E502" s="349" t="s">
        <v>180</v>
      </c>
      <c r="GX502" s="27"/>
      <c r="GY502" s="27"/>
      <c r="GZ502" s="27"/>
      <c r="HA502" s="27"/>
      <c r="HB502" s="27"/>
      <c r="HC502" s="27"/>
      <c r="HD502" s="27"/>
      <c r="HE502" s="27"/>
      <c r="HF502" s="27"/>
      <c r="HG502" s="27"/>
      <c r="HH502" s="27"/>
      <c r="HI502" s="27"/>
      <c r="HJ502" s="27"/>
      <c r="HK502" s="27"/>
      <c r="HL502" s="27"/>
      <c r="HM502" s="27"/>
      <c r="HN502" s="27"/>
      <c r="HO502" s="27"/>
      <c r="HP502" s="27"/>
      <c r="HQ502" s="27"/>
      <c r="HR502" s="27"/>
      <c r="HS502" s="27"/>
      <c r="HT502" s="27"/>
      <c r="HU502" s="27"/>
      <c r="HV502" s="27"/>
      <c r="HW502" s="27"/>
      <c r="HX502" s="27"/>
      <c r="HY502" s="27"/>
      <c r="HZ502" s="27"/>
      <c r="IA502" s="27"/>
      <c r="IB502" s="27"/>
      <c r="IC502" s="27"/>
      <c r="ID502" s="27"/>
      <c r="IE502" s="27"/>
      <c r="IF502" s="27"/>
      <c r="IG502" s="27"/>
      <c r="IH502" s="27"/>
      <c r="II502" s="27"/>
      <c r="IJ502" s="27"/>
      <c r="IK502" s="27"/>
      <c r="IL502" s="27"/>
      <c r="IM502" s="27"/>
      <c r="IN502" s="27"/>
      <c r="IO502" s="27"/>
      <c r="IP502" s="27"/>
      <c r="IQ502" s="27"/>
      <c r="IR502" s="27"/>
      <c r="IS502" s="27"/>
      <c r="IT502" s="27"/>
      <c r="IU502" s="27"/>
      <c r="IV502" s="27"/>
    </row>
    <row r="503" spans="1:256" s="361" customFormat="1" x14ac:dyDescent="0.2">
      <c r="A503" s="27"/>
      <c r="B503" s="27"/>
      <c r="C503" s="27"/>
      <c r="D503" s="362"/>
      <c r="E503" s="350" t="s">
        <v>130</v>
      </c>
      <c r="F503" s="351">
        <v>1</v>
      </c>
      <c r="G503" s="352">
        <v>2</v>
      </c>
      <c r="H503" s="352">
        <v>3</v>
      </c>
      <c r="I503" s="352">
        <v>4</v>
      </c>
      <c r="J503" s="353">
        <v>5</v>
      </c>
      <c r="K503" s="351">
        <v>6</v>
      </c>
      <c r="L503" s="352">
        <v>7</v>
      </c>
      <c r="M503" s="352">
        <v>8</v>
      </c>
      <c r="N503" s="352">
        <v>9</v>
      </c>
      <c r="O503" s="353">
        <v>10</v>
      </c>
      <c r="P503" s="351">
        <v>11</v>
      </c>
      <c r="Q503" s="352">
        <v>12</v>
      </c>
      <c r="R503" s="352">
        <v>13</v>
      </c>
      <c r="S503" s="352">
        <v>14</v>
      </c>
      <c r="T503" s="353">
        <v>15</v>
      </c>
      <c r="U503" s="351">
        <v>16</v>
      </c>
      <c r="V503" s="352">
        <v>17</v>
      </c>
      <c r="W503" s="352">
        <v>18</v>
      </c>
      <c r="X503" s="352">
        <v>19</v>
      </c>
      <c r="Y503" s="353">
        <v>20</v>
      </c>
      <c r="Z503" s="351">
        <v>21</v>
      </c>
      <c r="AA503" s="352">
        <v>22</v>
      </c>
      <c r="AB503" s="352">
        <v>23</v>
      </c>
      <c r="AC503" s="352">
        <v>24</v>
      </c>
      <c r="AD503" s="353">
        <v>25</v>
      </c>
      <c r="AE503" s="351">
        <v>26</v>
      </c>
      <c r="AF503" s="352">
        <v>27</v>
      </c>
      <c r="AG503" s="352">
        <v>28</v>
      </c>
      <c r="AH503" s="352">
        <v>29</v>
      </c>
      <c r="AI503" s="353">
        <v>30</v>
      </c>
      <c r="AJ503" s="351">
        <v>31</v>
      </c>
      <c r="AK503" s="352">
        <v>32</v>
      </c>
      <c r="AL503" s="352">
        <v>33</v>
      </c>
      <c r="AM503" s="352">
        <v>34</v>
      </c>
      <c r="AN503" s="353">
        <v>35</v>
      </c>
      <c r="AO503" s="351">
        <v>36</v>
      </c>
      <c r="AP503" s="352">
        <v>37</v>
      </c>
      <c r="AQ503" s="352">
        <v>38</v>
      </c>
      <c r="AR503" s="352">
        <v>39</v>
      </c>
      <c r="AS503" s="353">
        <v>40</v>
      </c>
      <c r="AT503" s="351">
        <v>41</v>
      </c>
      <c r="AU503" s="352">
        <v>42</v>
      </c>
      <c r="AV503" s="352">
        <v>43</v>
      </c>
      <c r="AW503" s="352">
        <v>44</v>
      </c>
      <c r="AX503" s="353">
        <v>45</v>
      </c>
      <c r="AY503" s="351">
        <v>46</v>
      </c>
      <c r="AZ503" s="352">
        <v>47</v>
      </c>
      <c r="BA503" s="352">
        <v>48</v>
      </c>
      <c r="BB503" s="352">
        <v>49</v>
      </c>
      <c r="BC503" s="353">
        <v>50</v>
      </c>
      <c r="BD503" s="351">
        <v>51</v>
      </c>
      <c r="BE503" s="352">
        <v>52</v>
      </c>
      <c r="BF503" s="352">
        <v>53</v>
      </c>
      <c r="BG503" s="352">
        <v>54</v>
      </c>
      <c r="BH503" s="353">
        <v>55</v>
      </c>
      <c r="BI503" s="351">
        <v>56</v>
      </c>
      <c r="BJ503" s="352">
        <v>57</v>
      </c>
      <c r="BK503" s="352">
        <v>58</v>
      </c>
      <c r="BL503" s="352">
        <v>59</v>
      </c>
      <c r="BM503" s="353">
        <v>60</v>
      </c>
      <c r="BN503" s="351">
        <v>61</v>
      </c>
      <c r="BO503" s="352">
        <v>62</v>
      </c>
      <c r="BP503" s="352">
        <v>63</v>
      </c>
      <c r="BQ503" s="352">
        <v>64</v>
      </c>
      <c r="BR503" s="353">
        <v>65</v>
      </c>
      <c r="BS503" s="351">
        <v>66</v>
      </c>
      <c r="BT503" s="352">
        <v>67</v>
      </c>
      <c r="BU503" s="352">
        <v>68</v>
      </c>
      <c r="BV503" s="352">
        <v>69</v>
      </c>
      <c r="BW503" s="353">
        <v>70</v>
      </c>
      <c r="BX503" s="351">
        <v>71</v>
      </c>
      <c r="BY503" s="352">
        <v>72</v>
      </c>
      <c r="BZ503" s="352">
        <v>73</v>
      </c>
      <c r="CA503" s="352">
        <v>74</v>
      </c>
      <c r="CB503" s="353">
        <v>75</v>
      </c>
      <c r="CC503" s="351">
        <v>76</v>
      </c>
      <c r="CD503" s="352">
        <v>77</v>
      </c>
      <c r="CE503" s="352">
        <v>78</v>
      </c>
      <c r="CF503" s="352">
        <v>79</v>
      </c>
      <c r="CG503" s="353">
        <v>80</v>
      </c>
      <c r="CH503" s="351">
        <v>81</v>
      </c>
      <c r="CI503" s="352">
        <v>82</v>
      </c>
      <c r="CJ503" s="352">
        <v>83</v>
      </c>
      <c r="CK503" s="352">
        <v>84</v>
      </c>
      <c r="CL503" s="353">
        <v>85</v>
      </c>
      <c r="CM503" s="351">
        <v>86</v>
      </c>
      <c r="CN503" s="352">
        <v>87</v>
      </c>
      <c r="CO503" s="352">
        <v>88</v>
      </c>
      <c r="CP503" s="352">
        <v>89</v>
      </c>
      <c r="CQ503" s="353">
        <v>90</v>
      </c>
      <c r="CR503" s="351">
        <v>91</v>
      </c>
      <c r="CS503" s="352">
        <v>92</v>
      </c>
      <c r="CT503" s="352">
        <v>93</v>
      </c>
      <c r="CU503" s="352">
        <v>94</v>
      </c>
      <c r="CV503" s="353">
        <v>95</v>
      </c>
      <c r="CW503" s="351">
        <v>96</v>
      </c>
      <c r="CX503" s="352">
        <v>97</v>
      </c>
      <c r="CY503" s="352">
        <v>98</v>
      </c>
      <c r="CZ503" s="352">
        <v>99</v>
      </c>
      <c r="DA503" s="364"/>
      <c r="DB503" s="351">
        <v>100</v>
      </c>
      <c r="DC503" s="352">
        <v>101</v>
      </c>
      <c r="DD503" s="352">
        <v>102</v>
      </c>
      <c r="DE503" s="352">
        <v>103</v>
      </c>
      <c r="DF503" s="365"/>
      <c r="GX503" s="27"/>
      <c r="GY503" s="27"/>
      <c r="GZ503" s="27"/>
      <c r="HA503" s="27"/>
      <c r="HB503" s="27"/>
      <c r="HC503" s="27"/>
      <c r="HD503" s="27"/>
      <c r="HE503" s="27"/>
      <c r="HF503" s="27"/>
      <c r="HG503" s="27"/>
      <c r="HH503" s="27"/>
      <c r="HI503" s="27"/>
      <c r="HJ503" s="27"/>
      <c r="HK503" s="27"/>
      <c r="HL503" s="27"/>
      <c r="HM503" s="27"/>
      <c r="HN503" s="27"/>
      <c r="HO503" s="27"/>
      <c r="HP503" s="27"/>
      <c r="HQ503" s="27"/>
      <c r="HR503" s="27"/>
      <c r="HS503" s="27"/>
      <c r="HT503" s="27"/>
      <c r="HU503" s="27"/>
      <c r="HV503" s="27"/>
      <c r="HW503" s="27"/>
      <c r="HX503" s="27"/>
      <c r="HY503" s="27"/>
      <c r="HZ503" s="27"/>
      <c r="IA503" s="27"/>
      <c r="IB503" s="27"/>
      <c r="IC503" s="27"/>
      <c r="ID503" s="27"/>
      <c r="IE503" s="27"/>
      <c r="IF503" s="27"/>
      <c r="IG503" s="27"/>
      <c r="IH503" s="27"/>
      <c r="II503" s="27"/>
      <c r="IJ503" s="27"/>
      <c r="IK503" s="27"/>
      <c r="IL503" s="27"/>
      <c r="IM503" s="27"/>
      <c r="IN503" s="27"/>
      <c r="IO503" s="27"/>
      <c r="IP503" s="27"/>
      <c r="IQ503" s="27"/>
      <c r="IR503" s="27"/>
      <c r="IS503" s="27"/>
      <c r="IT503" s="27"/>
      <c r="IU503" s="27"/>
      <c r="IV503" s="27"/>
    </row>
    <row r="504" spans="1:256" s="361" customFormat="1" x14ac:dyDescent="0.2">
      <c r="A504" s="27"/>
      <c r="B504" s="27"/>
      <c r="C504" s="27"/>
      <c r="D504" s="362"/>
      <c r="E504" s="350" t="s">
        <v>157</v>
      </c>
      <c r="F504" s="354">
        <v>14</v>
      </c>
      <c r="G504" s="355">
        <v>10</v>
      </c>
      <c r="H504" s="355">
        <v>1</v>
      </c>
      <c r="I504" s="355">
        <v>22</v>
      </c>
      <c r="J504" s="356">
        <v>18</v>
      </c>
      <c r="K504" s="354">
        <v>19</v>
      </c>
      <c r="L504" s="355">
        <v>15</v>
      </c>
      <c r="M504" s="355">
        <v>6</v>
      </c>
      <c r="N504" s="355">
        <v>2</v>
      </c>
      <c r="O504" s="356">
        <v>23</v>
      </c>
      <c r="P504" s="354">
        <v>24</v>
      </c>
      <c r="Q504" s="355">
        <v>20</v>
      </c>
      <c r="R504" s="355">
        <v>11</v>
      </c>
      <c r="S504" s="355">
        <v>7</v>
      </c>
      <c r="T504" s="356">
        <v>3</v>
      </c>
      <c r="U504" s="354">
        <v>4</v>
      </c>
      <c r="V504" s="355">
        <v>25</v>
      </c>
      <c r="W504" s="355">
        <v>16</v>
      </c>
      <c r="X504" s="355">
        <v>12</v>
      </c>
      <c r="Y504" s="356">
        <v>8</v>
      </c>
      <c r="Z504" s="354">
        <v>9</v>
      </c>
      <c r="AA504" s="355">
        <v>5</v>
      </c>
      <c r="AB504" s="355">
        <v>21</v>
      </c>
      <c r="AC504" s="355">
        <v>17</v>
      </c>
      <c r="AD504" s="356">
        <v>13</v>
      </c>
      <c r="AE504" s="354">
        <v>39</v>
      </c>
      <c r="AF504" s="355">
        <v>35</v>
      </c>
      <c r="AG504" s="355">
        <v>26</v>
      </c>
      <c r="AH504" s="355">
        <v>47</v>
      </c>
      <c r="AI504" s="356">
        <v>43</v>
      </c>
      <c r="AJ504" s="354">
        <v>44</v>
      </c>
      <c r="AK504" s="355">
        <v>40</v>
      </c>
      <c r="AL504" s="355">
        <v>31</v>
      </c>
      <c r="AM504" s="355">
        <v>27</v>
      </c>
      <c r="AN504" s="356">
        <v>48</v>
      </c>
      <c r="AO504" s="354">
        <v>49</v>
      </c>
      <c r="AP504" s="355">
        <v>45</v>
      </c>
      <c r="AQ504" s="355">
        <v>36</v>
      </c>
      <c r="AR504" s="355">
        <v>32</v>
      </c>
      <c r="AS504" s="356">
        <v>28</v>
      </c>
      <c r="AT504" s="354">
        <v>29</v>
      </c>
      <c r="AU504" s="355">
        <v>50</v>
      </c>
      <c r="AV504" s="355">
        <v>41</v>
      </c>
      <c r="AW504" s="355">
        <v>37</v>
      </c>
      <c r="AX504" s="356">
        <v>33</v>
      </c>
      <c r="AY504" s="354">
        <v>34</v>
      </c>
      <c r="AZ504" s="355">
        <v>30</v>
      </c>
      <c r="BA504" s="355">
        <v>46</v>
      </c>
      <c r="BB504" s="355">
        <v>42</v>
      </c>
      <c r="BC504" s="356">
        <v>38</v>
      </c>
      <c r="BD504" s="354">
        <v>64</v>
      </c>
      <c r="BE504" s="355">
        <v>60</v>
      </c>
      <c r="BF504" s="355">
        <v>51</v>
      </c>
      <c r="BG504" s="355">
        <v>72</v>
      </c>
      <c r="BH504" s="356">
        <v>68</v>
      </c>
      <c r="BI504" s="354">
        <v>69</v>
      </c>
      <c r="BJ504" s="355">
        <v>65</v>
      </c>
      <c r="BK504" s="355">
        <v>56</v>
      </c>
      <c r="BL504" s="355">
        <v>52</v>
      </c>
      <c r="BM504" s="356">
        <v>73</v>
      </c>
      <c r="BN504" s="354">
        <v>74</v>
      </c>
      <c r="BO504" s="355">
        <v>70</v>
      </c>
      <c r="BP504" s="355">
        <v>61</v>
      </c>
      <c r="BQ504" s="355">
        <v>57</v>
      </c>
      <c r="BR504" s="356">
        <v>53</v>
      </c>
      <c r="BS504" s="354">
        <v>54</v>
      </c>
      <c r="BT504" s="355">
        <v>75</v>
      </c>
      <c r="BU504" s="355">
        <v>66</v>
      </c>
      <c r="BV504" s="355">
        <v>62</v>
      </c>
      <c r="BW504" s="356">
        <v>58</v>
      </c>
      <c r="BX504" s="354">
        <v>59</v>
      </c>
      <c r="BY504" s="355">
        <v>55</v>
      </c>
      <c r="BZ504" s="355">
        <v>71</v>
      </c>
      <c r="CA504" s="355">
        <v>67</v>
      </c>
      <c r="CB504" s="356">
        <v>63</v>
      </c>
      <c r="CC504" s="354">
        <v>77</v>
      </c>
      <c r="CD504" s="355">
        <v>96</v>
      </c>
      <c r="CE504" s="355">
        <v>95</v>
      </c>
      <c r="CF504" s="355">
        <v>102</v>
      </c>
      <c r="CG504" s="356">
        <v>84</v>
      </c>
      <c r="CH504" s="354">
        <v>90</v>
      </c>
      <c r="CI504" s="355">
        <v>100</v>
      </c>
      <c r="CJ504" s="355">
        <v>91</v>
      </c>
      <c r="CK504" s="355">
        <v>78</v>
      </c>
      <c r="CL504" s="356">
        <v>99</v>
      </c>
      <c r="CM504" s="354">
        <v>83</v>
      </c>
      <c r="CN504" s="355">
        <v>86</v>
      </c>
      <c r="CO504" s="355">
        <v>97</v>
      </c>
      <c r="CP504" s="355">
        <v>80</v>
      </c>
      <c r="CQ504" s="356">
        <v>103</v>
      </c>
      <c r="CR504" s="354">
        <v>92</v>
      </c>
      <c r="CS504" s="355">
        <v>85</v>
      </c>
      <c r="CT504" s="355">
        <v>101</v>
      </c>
      <c r="CU504" s="355">
        <v>98</v>
      </c>
      <c r="CV504" s="356">
        <v>89</v>
      </c>
      <c r="CW504" s="354">
        <v>94</v>
      </c>
      <c r="CX504" s="355">
        <v>76</v>
      </c>
      <c r="CY504" s="355">
        <v>82</v>
      </c>
      <c r="CZ504" s="355">
        <v>88</v>
      </c>
      <c r="DA504" s="364"/>
      <c r="DB504" s="354">
        <v>79</v>
      </c>
      <c r="DC504" s="355">
        <v>81</v>
      </c>
      <c r="DD504" s="355">
        <v>87</v>
      </c>
      <c r="DE504" s="355">
        <v>93</v>
      </c>
      <c r="DF504" s="365"/>
      <c r="GX504" s="27"/>
      <c r="GY504" s="27"/>
      <c r="GZ504" s="27"/>
      <c r="HA504" s="27"/>
      <c r="HB504" s="27"/>
      <c r="HC504" s="27"/>
      <c r="HD504" s="27"/>
      <c r="HE504" s="27"/>
      <c r="HF504" s="27"/>
      <c r="HG504" s="27"/>
      <c r="HH504" s="27"/>
      <c r="HI504" s="27"/>
      <c r="HJ504" s="27"/>
      <c r="HK504" s="27"/>
      <c r="HL504" s="27"/>
      <c r="HM504" s="27"/>
      <c r="HN504" s="27"/>
      <c r="HO504" s="27"/>
      <c r="HP504" s="27"/>
      <c r="HQ504" s="27"/>
      <c r="HR504" s="27"/>
      <c r="HS504" s="27"/>
      <c r="HT504" s="27"/>
      <c r="HU504" s="27"/>
      <c r="HV504" s="27"/>
      <c r="HW504" s="27"/>
      <c r="HX504" s="27"/>
      <c r="HY504" s="27"/>
      <c r="HZ504" s="27"/>
      <c r="IA504" s="27"/>
      <c r="IB504" s="27"/>
      <c r="IC504" s="27"/>
      <c r="ID504" s="27"/>
      <c r="IE504" s="27"/>
      <c r="IF504" s="27"/>
      <c r="IG504" s="27"/>
      <c r="IH504" s="27"/>
      <c r="II504" s="27"/>
      <c r="IJ504" s="27"/>
      <c r="IK504" s="27"/>
      <c r="IL504" s="27"/>
      <c r="IM504" s="27"/>
      <c r="IN504" s="27"/>
      <c r="IO504" s="27"/>
      <c r="IP504" s="27"/>
      <c r="IQ504" s="27"/>
      <c r="IR504" s="27"/>
      <c r="IS504" s="27"/>
      <c r="IT504" s="27"/>
      <c r="IU504" s="27"/>
      <c r="IV504" s="27"/>
    </row>
    <row r="505" spans="1:256" s="361" customFormat="1" x14ac:dyDescent="0.2">
      <c r="A505" s="27"/>
      <c r="B505" s="27"/>
      <c r="C505" s="27"/>
      <c r="D505" s="362"/>
      <c r="E505" s="350" t="s">
        <v>159</v>
      </c>
      <c r="F505" s="357">
        <v>12</v>
      </c>
      <c r="G505" s="358">
        <v>23</v>
      </c>
      <c r="H505" s="358">
        <v>9</v>
      </c>
      <c r="I505" s="358">
        <v>20</v>
      </c>
      <c r="J505" s="359">
        <v>1</v>
      </c>
      <c r="K505" s="357">
        <v>13</v>
      </c>
      <c r="L505" s="358">
        <v>24</v>
      </c>
      <c r="M505" s="358">
        <v>10</v>
      </c>
      <c r="N505" s="358">
        <v>16</v>
      </c>
      <c r="O505" s="359">
        <v>2</v>
      </c>
      <c r="P505" s="357">
        <v>17</v>
      </c>
      <c r="Q505" s="358">
        <v>3</v>
      </c>
      <c r="R505" s="358">
        <v>14</v>
      </c>
      <c r="S505" s="358">
        <v>25</v>
      </c>
      <c r="T505" s="359">
        <v>6</v>
      </c>
      <c r="U505" s="357">
        <v>7</v>
      </c>
      <c r="V505" s="358">
        <v>18</v>
      </c>
      <c r="W505" s="358">
        <v>4</v>
      </c>
      <c r="X505" s="358">
        <v>15</v>
      </c>
      <c r="Y505" s="359">
        <v>21</v>
      </c>
      <c r="Z505" s="357">
        <v>22</v>
      </c>
      <c r="AA505" s="358">
        <v>8</v>
      </c>
      <c r="AB505" s="358">
        <v>19</v>
      </c>
      <c r="AC505" s="358">
        <v>5</v>
      </c>
      <c r="AD505" s="359">
        <v>11</v>
      </c>
      <c r="AE505" s="357">
        <v>37</v>
      </c>
      <c r="AF505" s="358">
        <v>48</v>
      </c>
      <c r="AG505" s="358">
        <v>34</v>
      </c>
      <c r="AH505" s="358">
        <v>45</v>
      </c>
      <c r="AI505" s="359">
        <v>26</v>
      </c>
      <c r="AJ505" s="357">
        <v>38</v>
      </c>
      <c r="AK505" s="358">
        <v>49</v>
      </c>
      <c r="AL505" s="358">
        <v>35</v>
      </c>
      <c r="AM505" s="358">
        <v>41</v>
      </c>
      <c r="AN505" s="359">
        <v>27</v>
      </c>
      <c r="AO505" s="357">
        <v>42</v>
      </c>
      <c r="AP505" s="358">
        <v>28</v>
      </c>
      <c r="AQ505" s="358">
        <v>39</v>
      </c>
      <c r="AR505" s="358">
        <v>50</v>
      </c>
      <c r="AS505" s="359">
        <v>31</v>
      </c>
      <c r="AT505" s="357">
        <v>32</v>
      </c>
      <c r="AU505" s="358">
        <v>43</v>
      </c>
      <c r="AV505" s="358">
        <v>29</v>
      </c>
      <c r="AW505" s="358">
        <v>40</v>
      </c>
      <c r="AX505" s="359">
        <v>46</v>
      </c>
      <c r="AY505" s="357">
        <v>47</v>
      </c>
      <c r="AZ505" s="358">
        <v>33</v>
      </c>
      <c r="BA505" s="358">
        <v>44</v>
      </c>
      <c r="BB505" s="358">
        <v>30</v>
      </c>
      <c r="BC505" s="359">
        <v>36</v>
      </c>
      <c r="BD505" s="357">
        <v>62</v>
      </c>
      <c r="BE505" s="358">
        <v>73</v>
      </c>
      <c r="BF505" s="358">
        <v>59</v>
      </c>
      <c r="BG505" s="358">
        <v>70</v>
      </c>
      <c r="BH505" s="359">
        <v>51</v>
      </c>
      <c r="BI505" s="357">
        <v>63</v>
      </c>
      <c r="BJ505" s="358">
        <v>74</v>
      </c>
      <c r="BK505" s="358">
        <v>60</v>
      </c>
      <c r="BL505" s="358">
        <v>66</v>
      </c>
      <c r="BM505" s="359">
        <v>52</v>
      </c>
      <c r="BN505" s="357">
        <v>67</v>
      </c>
      <c r="BO505" s="358">
        <v>53</v>
      </c>
      <c r="BP505" s="358">
        <v>64</v>
      </c>
      <c r="BQ505" s="358">
        <v>75</v>
      </c>
      <c r="BR505" s="359">
        <v>56</v>
      </c>
      <c r="BS505" s="357">
        <v>57</v>
      </c>
      <c r="BT505" s="358">
        <v>68</v>
      </c>
      <c r="BU505" s="358">
        <v>54</v>
      </c>
      <c r="BV505" s="358">
        <v>65</v>
      </c>
      <c r="BW505" s="359">
        <v>71</v>
      </c>
      <c r="BX505" s="357">
        <v>72</v>
      </c>
      <c r="BY505" s="358">
        <v>58</v>
      </c>
      <c r="BZ505" s="358">
        <v>69</v>
      </c>
      <c r="CA505" s="358">
        <v>55</v>
      </c>
      <c r="CB505" s="359">
        <v>61</v>
      </c>
      <c r="CC505" s="357">
        <v>87</v>
      </c>
      <c r="CD505" s="358">
        <v>95</v>
      </c>
      <c r="CE505" s="358">
        <v>76</v>
      </c>
      <c r="CF505" s="358">
        <v>97</v>
      </c>
      <c r="CG505" s="359">
        <v>100</v>
      </c>
      <c r="CH505" s="357">
        <v>80</v>
      </c>
      <c r="CI505" s="358">
        <v>94</v>
      </c>
      <c r="CJ505" s="358">
        <v>81</v>
      </c>
      <c r="CK505" s="358">
        <v>96</v>
      </c>
      <c r="CL505" s="359">
        <v>101</v>
      </c>
      <c r="CM505" s="357">
        <v>102</v>
      </c>
      <c r="CN505" s="358">
        <v>79</v>
      </c>
      <c r="CO505" s="358">
        <v>99</v>
      </c>
      <c r="CP505" s="358">
        <v>85</v>
      </c>
      <c r="CQ505" s="359">
        <v>88</v>
      </c>
      <c r="CR505" s="357">
        <v>98</v>
      </c>
      <c r="CS505" s="358">
        <v>93</v>
      </c>
      <c r="CT505" s="358">
        <v>103</v>
      </c>
      <c r="CU505" s="358">
        <v>90</v>
      </c>
      <c r="CV505" s="359">
        <v>82</v>
      </c>
      <c r="CW505" s="357">
        <v>84</v>
      </c>
      <c r="CX505" s="358">
        <v>78</v>
      </c>
      <c r="CY505" s="358">
        <v>92</v>
      </c>
      <c r="CZ505" s="358">
        <v>86</v>
      </c>
      <c r="DA505" s="364"/>
      <c r="DB505" s="357">
        <v>89</v>
      </c>
      <c r="DC505" s="358">
        <v>91</v>
      </c>
      <c r="DD505" s="358">
        <v>77</v>
      </c>
      <c r="DE505" s="358">
        <v>83</v>
      </c>
      <c r="DF505" s="365"/>
      <c r="GX505" s="27"/>
      <c r="GY505" s="27"/>
      <c r="GZ505" s="27"/>
      <c r="HA505" s="27"/>
      <c r="HB505" s="27"/>
      <c r="HC505" s="27"/>
      <c r="HD505" s="27"/>
      <c r="HE505" s="27"/>
      <c r="HF505" s="27"/>
      <c r="HG505" s="27"/>
      <c r="HH505" s="27"/>
      <c r="HI505" s="27"/>
      <c r="HJ505" s="27"/>
      <c r="HK505" s="27"/>
      <c r="HL505" s="27"/>
      <c r="HM505" s="27"/>
      <c r="HN505" s="27"/>
      <c r="HO505" s="27"/>
      <c r="HP505" s="27"/>
      <c r="HQ505" s="27"/>
      <c r="HR505" s="27"/>
      <c r="HS505" s="27"/>
      <c r="HT505" s="27"/>
      <c r="HU505" s="27"/>
      <c r="HV505" s="27"/>
      <c r="HW505" s="27"/>
      <c r="HX505" s="27"/>
      <c r="HY505" s="27"/>
      <c r="HZ505" s="27"/>
      <c r="IA505" s="27"/>
      <c r="IB505" s="27"/>
      <c r="IC505" s="27"/>
      <c r="ID505" s="27"/>
      <c r="IE505" s="27"/>
      <c r="IF505" s="27"/>
      <c r="IG505" s="27"/>
      <c r="IH505" s="27"/>
      <c r="II505" s="27"/>
      <c r="IJ505" s="27"/>
      <c r="IK505" s="27"/>
      <c r="IL505" s="27"/>
      <c r="IM505" s="27"/>
      <c r="IN505" s="27"/>
      <c r="IO505" s="27"/>
      <c r="IP505" s="27"/>
      <c r="IQ505" s="27"/>
      <c r="IR505" s="27"/>
      <c r="IS505" s="27"/>
      <c r="IT505" s="27"/>
      <c r="IU505" s="27"/>
      <c r="IV505" s="27"/>
    </row>
    <row r="506" spans="1:256" s="363" customFormat="1" x14ac:dyDescent="0.2">
      <c r="A506" s="27"/>
      <c r="B506" s="27"/>
      <c r="C506" s="27"/>
      <c r="D506" s="362"/>
      <c r="E506" s="360"/>
      <c r="GX506" s="27"/>
      <c r="GY506" s="27"/>
      <c r="GZ506" s="27"/>
      <c r="HA506" s="27"/>
      <c r="HB506" s="27"/>
      <c r="HC506" s="27"/>
      <c r="HD506" s="27"/>
      <c r="HE506" s="27"/>
      <c r="HF506" s="27"/>
      <c r="HG506" s="27"/>
      <c r="HH506" s="27"/>
      <c r="HI506" s="27"/>
      <c r="HJ506" s="27"/>
      <c r="HK506" s="27"/>
      <c r="HL506" s="27"/>
      <c r="HM506" s="27"/>
      <c r="HN506" s="27"/>
      <c r="HO506" s="27"/>
      <c r="HP506" s="27"/>
      <c r="HQ506" s="27"/>
      <c r="HR506" s="27"/>
      <c r="HS506" s="27"/>
      <c r="HT506" s="27"/>
      <c r="HU506" s="27"/>
      <c r="HV506" s="27"/>
      <c r="HW506" s="27"/>
      <c r="HX506" s="27"/>
      <c r="HY506" s="27"/>
      <c r="HZ506" s="27"/>
      <c r="IA506" s="27"/>
      <c r="IB506" s="27"/>
      <c r="IC506" s="27"/>
      <c r="ID506" s="27"/>
      <c r="IE506" s="27"/>
      <c r="IF506" s="27"/>
      <c r="IG506" s="27"/>
      <c r="IH506" s="27"/>
      <c r="II506" s="27"/>
      <c r="IJ506" s="27"/>
      <c r="IK506" s="27"/>
      <c r="IL506" s="27"/>
      <c r="IM506" s="27"/>
      <c r="IN506" s="27"/>
      <c r="IO506" s="27"/>
      <c r="IP506" s="27"/>
      <c r="IQ506" s="27"/>
      <c r="IR506" s="27"/>
      <c r="IS506" s="27"/>
      <c r="IT506" s="27"/>
      <c r="IU506" s="27"/>
      <c r="IV506" s="27"/>
    </row>
    <row r="507" spans="1:256" s="363" customFormat="1" x14ac:dyDescent="0.2">
      <c r="A507" s="27"/>
      <c r="B507" s="27"/>
      <c r="C507" s="27"/>
      <c r="D507" s="362">
        <v>104</v>
      </c>
      <c r="E507" s="349" t="s">
        <v>180</v>
      </c>
      <c r="GX507" s="27"/>
      <c r="GY507" s="27"/>
      <c r="GZ507" s="27"/>
      <c r="HA507" s="27"/>
      <c r="HB507" s="27"/>
      <c r="HC507" s="27"/>
      <c r="HD507" s="27"/>
      <c r="HE507" s="27"/>
      <c r="HF507" s="27"/>
      <c r="HG507" s="27"/>
      <c r="HH507" s="27"/>
      <c r="HI507" s="27"/>
      <c r="HJ507" s="27"/>
      <c r="HK507" s="27"/>
      <c r="HL507" s="27"/>
      <c r="HM507" s="27"/>
      <c r="HN507" s="27"/>
      <c r="HO507" s="27"/>
      <c r="HP507" s="27"/>
      <c r="HQ507" s="27"/>
      <c r="HR507" s="27"/>
      <c r="HS507" s="27"/>
      <c r="HT507" s="27"/>
      <c r="HU507" s="27"/>
      <c r="HV507" s="27"/>
      <c r="HW507" s="27"/>
      <c r="HX507" s="27"/>
      <c r="HY507" s="27"/>
      <c r="HZ507" s="27"/>
      <c r="IA507" s="27"/>
      <c r="IB507" s="27"/>
      <c r="IC507" s="27"/>
      <c r="ID507" s="27"/>
      <c r="IE507" s="27"/>
      <c r="IF507" s="27"/>
      <c r="IG507" s="27"/>
      <c r="IH507" s="27"/>
      <c r="II507" s="27"/>
      <c r="IJ507" s="27"/>
      <c r="IK507" s="27"/>
      <c r="IL507" s="27"/>
      <c r="IM507" s="27"/>
      <c r="IN507" s="27"/>
      <c r="IO507" s="27"/>
      <c r="IP507" s="27"/>
      <c r="IQ507" s="27"/>
      <c r="IR507" s="27"/>
      <c r="IS507" s="27"/>
      <c r="IT507" s="27"/>
      <c r="IU507" s="27"/>
      <c r="IV507" s="27"/>
    </row>
    <row r="508" spans="1:256" s="361" customFormat="1" x14ac:dyDescent="0.2">
      <c r="A508" s="27"/>
      <c r="B508" s="27"/>
      <c r="C508" s="27"/>
      <c r="D508" s="362"/>
      <c r="E508" s="350" t="s">
        <v>130</v>
      </c>
      <c r="F508" s="351">
        <v>1</v>
      </c>
      <c r="G508" s="352">
        <v>2</v>
      </c>
      <c r="H508" s="352">
        <v>3</v>
      </c>
      <c r="I508" s="352">
        <v>4</v>
      </c>
      <c r="J508" s="353">
        <v>5</v>
      </c>
      <c r="K508" s="351">
        <v>6</v>
      </c>
      <c r="L508" s="352">
        <v>7</v>
      </c>
      <c r="M508" s="352">
        <v>8</v>
      </c>
      <c r="N508" s="352">
        <v>9</v>
      </c>
      <c r="O508" s="353">
        <v>10</v>
      </c>
      <c r="P508" s="351">
        <v>11</v>
      </c>
      <c r="Q508" s="352">
        <v>12</v>
      </c>
      <c r="R508" s="352">
        <v>13</v>
      </c>
      <c r="S508" s="352">
        <v>14</v>
      </c>
      <c r="T508" s="353">
        <v>15</v>
      </c>
      <c r="U508" s="351">
        <v>16</v>
      </c>
      <c r="V508" s="352">
        <v>17</v>
      </c>
      <c r="W508" s="352">
        <v>18</v>
      </c>
      <c r="X508" s="352">
        <v>19</v>
      </c>
      <c r="Y508" s="353">
        <v>20</v>
      </c>
      <c r="Z508" s="351">
        <v>21</v>
      </c>
      <c r="AA508" s="352">
        <v>22</v>
      </c>
      <c r="AB508" s="352">
        <v>23</v>
      </c>
      <c r="AC508" s="352">
        <v>24</v>
      </c>
      <c r="AD508" s="353">
        <v>25</v>
      </c>
      <c r="AE508" s="351">
        <v>26</v>
      </c>
      <c r="AF508" s="352">
        <v>27</v>
      </c>
      <c r="AG508" s="352">
        <v>28</v>
      </c>
      <c r="AH508" s="352">
        <v>29</v>
      </c>
      <c r="AI508" s="353">
        <v>30</v>
      </c>
      <c r="AJ508" s="351">
        <v>31</v>
      </c>
      <c r="AK508" s="352">
        <v>32</v>
      </c>
      <c r="AL508" s="352">
        <v>33</v>
      </c>
      <c r="AM508" s="352">
        <v>34</v>
      </c>
      <c r="AN508" s="353">
        <v>35</v>
      </c>
      <c r="AO508" s="351">
        <v>36</v>
      </c>
      <c r="AP508" s="352">
        <v>37</v>
      </c>
      <c r="AQ508" s="352">
        <v>38</v>
      </c>
      <c r="AR508" s="352">
        <v>39</v>
      </c>
      <c r="AS508" s="353">
        <v>40</v>
      </c>
      <c r="AT508" s="351">
        <v>41</v>
      </c>
      <c r="AU508" s="352">
        <v>42</v>
      </c>
      <c r="AV508" s="352">
        <v>43</v>
      </c>
      <c r="AW508" s="352">
        <v>44</v>
      </c>
      <c r="AX508" s="353">
        <v>45</v>
      </c>
      <c r="AY508" s="351">
        <v>46</v>
      </c>
      <c r="AZ508" s="352">
        <v>47</v>
      </c>
      <c r="BA508" s="352">
        <v>48</v>
      </c>
      <c r="BB508" s="352">
        <v>49</v>
      </c>
      <c r="BC508" s="353">
        <v>50</v>
      </c>
      <c r="BD508" s="351">
        <v>51</v>
      </c>
      <c r="BE508" s="352">
        <v>52</v>
      </c>
      <c r="BF508" s="352">
        <v>53</v>
      </c>
      <c r="BG508" s="352">
        <v>54</v>
      </c>
      <c r="BH508" s="353">
        <v>55</v>
      </c>
      <c r="BI508" s="351">
        <v>56</v>
      </c>
      <c r="BJ508" s="352">
        <v>57</v>
      </c>
      <c r="BK508" s="352">
        <v>58</v>
      </c>
      <c r="BL508" s="352">
        <v>59</v>
      </c>
      <c r="BM508" s="353">
        <v>60</v>
      </c>
      <c r="BN508" s="351">
        <v>61</v>
      </c>
      <c r="BO508" s="352">
        <v>62</v>
      </c>
      <c r="BP508" s="352">
        <v>63</v>
      </c>
      <c r="BQ508" s="352">
        <v>64</v>
      </c>
      <c r="BR508" s="353">
        <v>65</v>
      </c>
      <c r="BS508" s="351">
        <v>66</v>
      </c>
      <c r="BT508" s="352">
        <v>67</v>
      </c>
      <c r="BU508" s="352">
        <v>68</v>
      </c>
      <c r="BV508" s="352">
        <v>69</v>
      </c>
      <c r="BW508" s="353">
        <v>70</v>
      </c>
      <c r="BX508" s="351">
        <v>71</v>
      </c>
      <c r="BY508" s="352">
        <v>72</v>
      </c>
      <c r="BZ508" s="352">
        <v>73</v>
      </c>
      <c r="CA508" s="352">
        <v>74</v>
      </c>
      <c r="CB508" s="353">
        <v>75</v>
      </c>
      <c r="CC508" s="351">
        <v>76</v>
      </c>
      <c r="CD508" s="352">
        <v>77</v>
      </c>
      <c r="CE508" s="352">
        <v>78</v>
      </c>
      <c r="CF508" s="352">
        <v>79</v>
      </c>
      <c r="CG508" s="353">
        <v>80</v>
      </c>
      <c r="CH508" s="351">
        <v>81</v>
      </c>
      <c r="CI508" s="352">
        <v>82</v>
      </c>
      <c r="CJ508" s="352">
        <v>83</v>
      </c>
      <c r="CK508" s="352">
        <v>84</v>
      </c>
      <c r="CL508" s="353">
        <v>85</v>
      </c>
      <c r="CM508" s="351">
        <v>86</v>
      </c>
      <c r="CN508" s="352">
        <v>87</v>
      </c>
      <c r="CO508" s="352">
        <v>88</v>
      </c>
      <c r="CP508" s="352">
        <v>89</v>
      </c>
      <c r="CQ508" s="353">
        <v>90</v>
      </c>
      <c r="CR508" s="351">
        <v>91</v>
      </c>
      <c r="CS508" s="352">
        <v>92</v>
      </c>
      <c r="CT508" s="352">
        <v>93</v>
      </c>
      <c r="CU508" s="352">
        <v>94</v>
      </c>
      <c r="CV508" s="353">
        <v>95</v>
      </c>
      <c r="CW508" s="351">
        <v>96</v>
      </c>
      <c r="CX508" s="352">
        <v>97</v>
      </c>
      <c r="CY508" s="352">
        <v>98</v>
      </c>
      <c r="CZ508" s="352">
        <v>99</v>
      </c>
      <c r="DA508" s="353">
        <v>100</v>
      </c>
      <c r="DB508" s="351">
        <v>101</v>
      </c>
      <c r="DC508" s="352">
        <v>102</v>
      </c>
      <c r="DD508" s="352">
        <v>103</v>
      </c>
      <c r="DE508" s="352">
        <v>104</v>
      </c>
      <c r="DF508" s="365"/>
      <c r="GX508" s="27"/>
      <c r="GY508" s="27"/>
      <c r="GZ508" s="27"/>
      <c r="HA508" s="27"/>
      <c r="HB508" s="27"/>
      <c r="HC508" s="27"/>
      <c r="HD508" s="27"/>
      <c r="HE508" s="27"/>
      <c r="HF508" s="27"/>
      <c r="HG508" s="27"/>
      <c r="HH508" s="27"/>
      <c r="HI508" s="27"/>
      <c r="HJ508" s="27"/>
      <c r="HK508" s="27"/>
      <c r="HL508" s="27"/>
      <c r="HM508" s="27"/>
      <c r="HN508" s="27"/>
      <c r="HO508" s="27"/>
      <c r="HP508" s="27"/>
      <c r="HQ508" s="27"/>
      <c r="HR508" s="27"/>
      <c r="HS508" s="27"/>
      <c r="HT508" s="27"/>
      <c r="HU508" s="27"/>
      <c r="HV508" s="27"/>
      <c r="HW508" s="27"/>
      <c r="HX508" s="27"/>
      <c r="HY508" s="27"/>
      <c r="HZ508" s="27"/>
      <c r="IA508" s="27"/>
      <c r="IB508" s="27"/>
      <c r="IC508" s="27"/>
      <c r="ID508" s="27"/>
      <c r="IE508" s="27"/>
      <c r="IF508" s="27"/>
      <c r="IG508" s="27"/>
      <c r="IH508" s="27"/>
      <c r="II508" s="27"/>
      <c r="IJ508" s="27"/>
      <c r="IK508" s="27"/>
      <c r="IL508" s="27"/>
      <c r="IM508" s="27"/>
      <c r="IN508" s="27"/>
      <c r="IO508" s="27"/>
      <c r="IP508" s="27"/>
      <c r="IQ508" s="27"/>
      <c r="IR508" s="27"/>
      <c r="IS508" s="27"/>
      <c r="IT508" s="27"/>
      <c r="IU508" s="27"/>
      <c r="IV508" s="27"/>
    </row>
    <row r="509" spans="1:256" s="361" customFormat="1" x14ac:dyDescent="0.2">
      <c r="A509" s="27"/>
      <c r="B509" s="27"/>
      <c r="C509" s="27"/>
      <c r="D509" s="362"/>
      <c r="E509" s="350" t="s">
        <v>157</v>
      </c>
      <c r="F509" s="354">
        <v>14</v>
      </c>
      <c r="G509" s="355">
        <v>10</v>
      </c>
      <c r="H509" s="355">
        <v>1</v>
      </c>
      <c r="I509" s="355">
        <v>22</v>
      </c>
      <c r="J509" s="356">
        <v>18</v>
      </c>
      <c r="K509" s="354">
        <v>19</v>
      </c>
      <c r="L509" s="355">
        <v>15</v>
      </c>
      <c r="M509" s="355">
        <v>6</v>
      </c>
      <c r="N509" s="355">
        <v>2</v>
      </c>
      <c r="O509" s="356">
        <v>23</v>
      </c>
      <c r="P509" s="354">
        <v>24</v>
      </c>
      <c r="Q509" s="355">
        <v>20</v>
      </c>
      <c r="R509" s="355">
        <v>11</v>
      </c>
      <c r="S509" s="355">
        <v>7</v>
      </c>
      <c r="T509" s="356">
        <v>3</v>
      </c>
      <c r="U509" s="354">
        <v>4</v>
      </c>
      <c r="V509" s="355">
        <v>25</v>
      </c>
      <c r="W509" s="355">
        <v>16</v>
      </c>
      <c r="X509" s="355">
        <v>12</v>
      </c>
      <c r="Y509" s="356">
        <v>8</v>
      </c>
      <c r="Z509" s="354">
        <v>9</v>
      </c>
      <c r="AA509" s="355">
        <v>5</v>
      </c>
      <c r="AB509" s="355">
        <v>21</v>
      </c>
      <c r="AC509" s="355">
        <v>17</v>
      </c>
      <c r="AD509" s="356">
        <v>13</v>
      </c>
      <c r="AE509" s="354">
        <v>39</v>
      </c>
      <c r="AF509" s="355">
        <v>35</v>
      </c>
      <c r="AG509" s="355">
        <v>26</v>
      </c>
      <c r="AH509" s="355">
        <v>47</v>
      </c>
      <c r="AI509" s="356">
        <v>43</v>
      </c>
      <c r="AJ509" s="354">
        <v>44</v>
      </c>
      <c r="AK509" s="355">
        <v>40</v>
      </c>
      <c r="AL509" s="355">
        <v>31</v>
      </c>
      <c r="AM509" s="355">
        <v>27</v>
      </c>
      <c r="AN509" s="356">
        <v>48</v>
      </c>
      <c r="AO509" s="354">
        <v>49</v>
      </c>
      <c r="AP509" s="355">
        <v>45</v>
      </c>
      <c r="AQ509" s="355">
        <v>36</v>
      </c>
      <c r="AR509" s="355">
        <v>32</v>
      </c>
      <c r="AS509" s="356">
        <v>28</v>
      </c>
      <c r="AT509" s="354">
        <v>29</v>
      </c>
      <c r="AU509" s="355">
        <v>50</v>
      </c>
      <c r="AV509" s="355">
        <v>41</v>
      </c>
      <c r="AW509" s="355">
        <v>37</v>
      </c>
      <c r="AX509" s="356">
        <v>33</v>
      </c>
      <c r="AY509" s="354">
        <v>34</v>
      </c>
      <c r="AZ509" s="355">
        <v>30</v>
      </c>
      <c r="BA509" s="355">
        <v>46</v>
      </c>
      <c r="BB509" s="355">
        <v>42</v>
      </c>
      <c r="BC509" s="356">
        <v>38</v>
      </c>
      <c r="BD509" s="354">
        <v>64</v>
      </c>
      <c r="BE509" s="355">
        <v>60</v>
      </c>
      <c r="BF509" s="355">
        <v>51</v>
      </c>
      <c r="BG509" s="355">
        <v>72</v>
      </c>
      <c r="BH509" s="356">
        <v>68</v>
      </c>
      <c r="BI509" s="354">
        <v>69</v>
      </c>
      <c r="BJ509" s="355">
        <v>65</v>
      </c>
      <c r="BK509" s="355">
        <v>56</v>
      </c>
      <c r="BL509" s="355">
        <v>52</v>
      </c>
      <c r="BM509" s="356">
        <v>73</v>
      </c>
      <c r="BN509" s="354">
        <v>74</v>
      </c>
      <c r="BO509" s="355">
        <v>70</v>
      </c>
      <c r="BP509" s="355">
        <v>61</v>
      </c>
      <c r="BQ509" s="355">
        <v>57</v>
      </c>
      <c r="BR509" s="356">
        <v>53</v>
      </c>
      <c r="BS509" s="354">
        <v>54</v>
      </c>
      <c r="BT509" s="355">
        <v>75</v>
      </c>
      <c r="BU509" s="355">
        <v>66</v>
      </c>
      <c r="BV509" s="355">
        <v>62</v>
      </c>
      <c r="BW509" s="356">
        <v>58</v>
      </c>
      <c r="BX509" s="354">
        <v>59</v>
      </c>
      <c r="BY509" s="355">
        <v>55</v>
      </c>
      <c r="BZ509" s="355">
        <v>71</v>
      </c>
      <c r="CA509" s="355">
        <v>67</v>
      </c>
      <c r="CB509" s="356">
        <v>63</v>
      </c>
      <c r="CC509" s="354">
        <v>85</v>
      </c>
      <c r="CD509" s="355">
        <v>101</v>
      </c>
      <c r="CE509" s="355">
        <v>97</v>
      </c>
      <c r="CF509" s="355">
        <v>93</v>
      </c>
      <c r="CG509" s="356">
        <v>89</v>
      </c>
      <c r="CH509" s="354">
        <v>84</v>
      </c>
      <c r="CI509" s="355">
        <v>98</v>
      </c>
      <c r="CJ509" s="355">
        <v>102</v>
      </c>
      <c r="CK509" s="355">
        <v>76</v>
      </c>
      <c r="CL509" s="356">
        <v>94</v>
      </c>
      <c r="CM509" s="354">
        <v>90</v>
      </c>
      <c r="CN509" s="355">
        <v>81</v>
      </c>
      <c r="CO509" s="355">
        <v>99</v>
      </c>
      <c r="CP509" s="355">
        <v>103</v>
      </c>
      <c r="CQ509" s="356">
        <v>77</v>
      </c>
      <c r="CR509" s="354">
        <v>95</v>
      </c>
      <c r="CS509" s="355">
        <v>86</v>
      </c>
      <c r="CT509" s="355">
        <v>82</v>
      </c>
      <c r="CU509" s="355">
        <v>78</v>
      </c>
      <c r="CV509" s="356">
        <v>104</v>
      </c>
      <c r="CW509" s="354">
        <v>100</v>
      </c>
      <c r="CX509" s="355">
        <v>91</v>
      </c>
      <c r="CY509" s="355">
        <v>87</v>
      </c>
      <c r="CZ509" s="355">
        <v>83</v>
      </c>
      <c r="DA509" s="356">
        <v>79</v>
      </c>
      <c r="DB509" s="354">
        <v>80</v>
      </c>
      <c r="DC509" s="355">
        <v>96</v>
      </c>
      <c r="DD509" s="355">
        <v>92</v>
      </c>
      <c r="DE509" s="355">
        <v>88</v>
      </c>
      <c r="DF509" s="365"/>
      <c r="GX509" s="27"/>
      <c r="GY509" s="27"/>
      <c r="GZ509" s="27"/>
      <c r="HA509" s="27"/>
      <c r="HB509" s="27"/>
      <c r="HC509" s="27"/>
      <c r="HD509" s="27"/>
      <c r="HE509" s="27"/>
      <c r="HF509" s="27"/>
      <c r="HG509" s="27"/>
      <c r="HH509" s="27"/>
      <c r="HI509" s="27"/>
      <c r="HJ509" s="27"/>
      <c r="HK509" s="27"/>
      <c r="HL509" s="27"/>
      <c r="HM509" s="27"/>
      <c r="HN509" s="27"/>
      <c r="HO509" s="27"/>
      <c r="HP509" s="27"/>
      <c r="HQ509" s="27"/>
      <c r="HR509" s="27"/>
      <c r="HS509" s="27"/>
      <c r="HT509" s="27"/>
      <c r="HU509" s="27"/>
      <c r="HV509" s="27"/>
      <c r="HW509" s="27"/>
      <c r="HX509" s="27"/>
      <c r="HY509" s="27"/>
      <c r="HZ509" s="27"/>
      <c r="IA509" s="27"/>
      <c r="IB509" s="27"/>
      <c r="IC509" s="27"/>
      <c r="ID509" s="27"/>
      <c r="IE509" s="27"/>
      <c r="IF509" s="27"/>
      <c r="IG509" s="27"/>
      <c r="IH509" s="27"/>
      <c r="II509" s="27"/>
      <c r="IJ509" s="27"/>
      <c r="IK509" s="27"/>
      <c r="IL509" s="27"/>
      <c r="IM509" s="27"/>
      <c r="IN509" s="27"/>
      <c r="IO509" s="27"/>
      <c r="IP509" s="27"/>
      <c r="IQ509" s="27"/>
      <c r="IR509" s="27"/>
      <c r="IS509" s="27"/>
      <c r="IT509" s="27"/>
      <c r="IU509" s="27"/>
      <c r="IV509" s="27"/>
    </row>
    <row r="510" spans="1:256" s="361" customFormat="1" x14ac:dyDescent="0.2">
      <c r="A510" s="27"/>
      <c r="B510" s="27"/>
      <c r="C510" s="27"/>
      <c r="D510" s="362"/>
      <c r="E510" s="350" t="s">
        <v>159</v>
      </c>
      <c r="F510" s="357">
        <v>12</v>
      </c>
      <c r="G510" s="358">
        <v>23</v>
      </c>
      <c r="H510" s="358">
        <v>9</v>
      </c>
      <c r="I510" s="358">
        <v>20</v>
      </c>
      <c r="J510" s="359">
        <v>1</v>
      </c>
      <c r="K510" s="357">
        <v>13</v>
      </c>
      <c r="L510" s="358">
        <v>24</v>
      </c>
      <c r="M510" s="358">
        <v>10</v>
      </c>
      <c r="N510" s="358">
        <v>16</v>
      </c>
      <c r="O510" s="359">
        <v>2</v>
      </c>
      <c r="P510" s="357">
        <v>17</v>
      </c>
      <c r="Q510" s="358">
        <v>3</v>
      </c>
      <c r="R510" s="358">
        <v>14</v>
      </c>
      <c r="S510" s="358">
        <v>25</v>
      </c>
      <c r="T510" s="359">
        <v>6</v>
      </c>
      <c r="U510" s="357">
        <v>7</v>
      </c>
      <c r="V510" s="358">
        <v>18</v>
      </c>
      <c r="W510" s="358">
        <v>4</v>
      </c>
      <c r="X510" s="358">
        <v>15</v>
      </c>
      <c r="Y510" s="359">
        <v>21</v>
      </c>
      <c r="Z510" s="357">
        <v>22</v>
      </c>
      <c r="AA510" s="358">
        <v>8</v>
      </c>
      <c r="AB510" s="358">
        <v>19</v>
      </c>
      <c r="AC510" s="358">
        <v>5</v>
      </c>
      <c r="AD510" s="359">
        <v>11</v>
      </c>
      <c r="AE510" s="357">
        <v>37</v>
      </c>
      <c r="AF510" s="358">
        <v>48</v>
      </c>
      <c r="AG510" s="358">
        <v>34</v>
      </c>
      <c r="AH510" s="358">
        <v>45</v>
      </c>
      <c r="AI510" s="359">
        <v>26</v>
      </c>
      <c r="AJ510" s="357">
        <v>38</v>
      </c>
      <c r="AK510" s="358">
        <v>49</v>
      </c>
      <c r="AL510" s="358">
        <v>35</v>
      </c>
      <c r="AM510" s="358">
        <v>41</v>
      </c>
      <c r="AN510" s="359">
        <v>27</v>
      </c>
      <c r="AO510" s="357">
        <v>42</v>
      </c>
      <c r="AP510" s="358">
        <v>28</v>
      </c>
      <c r="AQ510" s="358">
        <v>39</v>
      </c>
      <c r="AR510" s="358">
        <v>50</v>
      </c>
      <c r="AS510" s="359">
        <v>31</v>
      </c>
      <c r="AT510" s="357">
        <v>32</v>
      </c>
      <c r="AU510" s="358">
        <v>43</v>
      </c>
      <c r="AV510" s="358">
        <v>29</v>
      </c>
      <c r="AW510" s="358">
        <v>40</v>
      </c>
      <c r="AX510" s="359">
        <v>46</v>
      </c>
      <c r="AY510" s="357">
        <v>47</v>
      </c>
      <c r="AZ510" s="358">
        <v>33</v>
      </c>
      <c r="BA510" s="358">
        <v>44</v>
      </c>
      <c r="BB510" s="358">
        <v>30</v>
      </c>
      <c r="BC510" s="359">
        <v>36</v>
      </c>
      <c r="BD510" s="357">
        <v>62</v>
      </c>
      <c r="BE510" s="358">
        <v>73</v>
      </c>
      <c r="BF510" s="358">
        <v>59</v>
      </c>
      <c r="BG510" s="358">
        <v>70</v>
      </c>
      <c r="BH510" s="359">
        <v>51</v>
      </c>
      <c r="BI510" s="357">
        <v>63</v>
      </c>
      <c r="BJ510" s="358">
        <v>74</v>
      </c>
      <c r="BK510" s="358">
        <v>60</v>
      </c>
      <c r="BL510" s="358">
        <v>66</v>
      </c>
      <c r="BM510" s="359">
        <v>52</v>
      </c>
      <c r="BN510" s="357">
        <v>67</v>
      </c>
      <c r="BO510" s="358">
        <v>53</v>
      </c>
      <c r="BP510" s="358">
        <v>64</v>
      </c>
      <c r="BQ510" s="358">
        <v>75</v>
      </c>
      <c r="BR510" s="359">
        <v>56</v>
      </c>
      <c r="BS510" s="357">
        <v>57</v>
      </c>
      <c r="BT510" s="358">
        <v>68</v>
      </c>
      <c r="BU510" s="358">
        <v>54</v>
      </c>
      <c r="BV510" s="358">
        <v>65</v>
      </c>
      <c r="BW510" s="359">
        <v>71</v>
      </c>
      <c r="BX510" s="357">
        <v>72</v>
      </c>
      <c r="BY510" s="358">
        <v>58</v>
      </c>
      <c r="BZ510" s="358">
        <v>69</v>
      </c>
      <c r="CA510" s="358">
        <v>55</v>
      </c>
      <c r="CB510" s="359">
        <v>61</v>
      </c>
      <c r="CC510" s="357">
        <v>103</v>
      </c>
      <c r="CD510" s="358">
        <v>80</v>
      </c>
      <c r="CE510" s="358">
        <v>94</v>
      </c>
      <c r="CF510" s="358">
        <v>100</v>
      </c>
      <c r="CG510" s="359">
        <v>82</v>
      </c>
      <c r="CH510" s="357">
        <v>78</v>
      </c>
      <c r="CI510" s="358">
        <v>85</v>
      </c>
      <c r="CJ510" s="358">
        <v>90</v>
      </c>
      <c r="CK510" s="358">
        <v>91</v>
      </c>
      <c r="CL510" s="359">
        <v>96</v>
      </c>
      <c r="CM510" s="357">
        <v>99</v>
      </c>
      <c r="CN510" s="358">
        <v>76</v>
      </c>
      <c r="CO510" s="358">
        <v>101</v>
      </c>
      <c r="CP510" s="358">
        <v>92</v>
      </c>
      <c r="CQ510" s="359">
        <v>86</v>
      </c>
      <c r="CR510" s="357">
        <v>102</v>
      </c>
      <c r="CS510" s="358">
        <v>83</v>
      </c>
      <c r="CT510" s="358">
        <v>77</v>
      </c>
      <c r="CU510" s="358">
        <v>97</v>
      </c>
      <c r="CV510" s="359">
        <v>88</v>
      </c>
      <c r="CW510" s="357">
        <v>104</v>
      </c>
      <c r="CX510" s="358">
        <v>93</v>
      </c>
      <c r="CY510" s="358">
        <v>81</v>
      </c>
      <c r="CZ510" s="358">
        <v>98</v>
      </c>
      <c r="DA510" s="359">
        <v>87</v>
      </c>
      <c r="DB510" s="357">
        <v>89</v>
      </c>
      <c r="DC510" s="358">
        <v>79</v>
      </c>
      <c r="DD510" s="358">
        <v>84</v>
      </c>
      <c r="DE510" s="358">
        <v>95</v>
      </c>
      <c r="DF510" s="365"/>
      <c r="GX510" s="27"/>
      <c r="GY510" s="27"/>
      <c r="GZ510" s="27"/>
      <c r="HA510" s="27"/>
      <c r="HB510" s="27"/>
      <c r="HC510" s="27"/>
      <c r="HD510" s="27"/>
      <c r="HE510" s="27"/>
      <c r="HF510" s="27"/>
      <c r="HG510" s="27"/>
      <c r="HH510" s="27"/>
      <c r="HI510" s="27"/>
      <c r="HJ510" s="27"/>
      <c r="HK510" s="27"/>
      <c r="HL510" s="27"/>
      <c r="HM510" s="27"/>
      <c r="HN510" s="27"/>
      <c r="HO510" s="27"/>
      <c r="HP510" s="27"/>
      <c r="HQ510" s="27"/>
      <c r="HR510" s="27"/>
      <c r="HS510" s="27"/>
      <c r="HT510" s="27"/>
      <c r="HU510" s="27"/>
      <c r="HV510" s="27"/>
      <c r="HW510" s="27"/>
      <c r="HX510" s="27"/>
      <c r="HY510" s="27"/>
      <c r="HZ510" s="27"/>
      <c r="IA510" s="27"/>
      <c r="IB510" s="27"/>
      <c r="IC510" s="27"/>
      <c r="ID510" s="27"/>
      <c r="IE510" s="27"/>
      <c r="IF510" s="27"/>
      <c r="IG510" s="27"/>
      <c r="IH510" s="27"/>
      <c r="II510" s="27"/>
      <c r="IJ510" s="27"/>
      <c r="IK510" s="27"/>
      <c r="IL510" s="27"/>
      <c r="IM510" s="27"/>
      <c r="IN510" s="27"/>
      <c r="IO510" s="27"/>
      <c r="IP510" s="27"/>
      <c r="IQ510" s="27"/>
      <c r="IR510" s="27"/>
      <c r="IS510" s="27"/>
      <c r="IT510" s="27"/>
      <c r="IU510" s="27"/>
      <c r="IV510" s="27"/>
    </row>
    <row r="511" spans="1:256" s="363" customFormat="1" x14ac:dyDescent="0.2">
      <c r="A511" s="27"/>
      <c r="B511" s="27"/>
      <c r="C511" s="27"/>
      <c r="D511" s="362"/>
      <c r="E511" s="360"/>
      <c r="GX511" s="27"/>
      <c r="GY511" s="27"/>
      <c r="GZ511" s="27"/>
      <c r="HA511" s="27"/>
      <c r="HB511" s="27"/>
      <c r="HC511" s="27"/>
      <c r="HD511" s="27"/>
      <c r="HE511" s="27"/>
      <c r="HF511" s="27"/>
      <c r="HG511" s="27"/>
      <c r="HH511" s="27"/>
      <c r="HI511" s="27"/>
      <c r="HJ511" s="27"/>
      <c r="HK511" s="27"/>
      <c r="HL511" s="27"/>
      <c r="HM511" s="27"/>
      <c r="HN511" s="27"/>
      <c r="HO511" s="27"/>
      <c r="HP511" s="27"/>
      <c r="HQ511" s="27"/>
      <c r="HR511" s="27"/>
      <c r="HS511" s="27"/>
      <c r="HT511" s="27"/>
      <c r="HU511" s="27"/>
      <c r="HV511" s="27"/>
      <c r="HW511" s="27"/>
      <c r="HX511" s="27"/>
      <c r="HY511" s="27"/>
      <c r="HZ511" s="27"/>
      <c r="IA511" s="27"/>
      <c r="IB511" s="27"/>
      <c r="IC511" s="27"/>
      <c r="ID511" s="27"/>
      <c r="IE511" s="27"/>
      <c r="IF511" s="27"/>
      <c r="IG511" s="27"/>
      <c r="IH511" s="27"/>
      <c r="II511" s="27"/>
      <c r="IJ511" s="27"/>
      <c r="IK511" s="27"/>
      <c r="IL511" s="27"/>
      <c r="IM511" s="27"/>
      <c r="IN511" s="27"/>
      <c r="IO511" s="27"/>
      <c r="IP511" s="27"/>
      <c r="IQ511" s="27"/>
      <c r="IR511" s="27"/>
      <c r="IS511" s="27"/>
      <c r="IT511" s="27"/>
      <c r="IU511" s="27"/>
      <c r="IV511" s="27"/>
    </row>
    <row r="512" spans="1:256" s="363" customFormat="1" x14ac:dyDescent="0.2">
      <c r="A512" s="27"/>
      <c r="B512" s="27"/>
      <c r="C512" s="27"/>
      <c r="D512" s="362">
        <v>105</v>
      </c>
      <c r="E512" s="349" t="s">
        <v>180</v>
      </c>
      <c r="GX512" s="27"/>
      <c r="GY512" s="27"/>
      <c r="GZ512" s="27"/>
      <c r="HA512" s="27"/>
      <c r="HB512" s="27"/>
      <c r="HC512" s="27"/>
      <c r="HD512" s="27"/>
      <c r="HE512" s="27"/>
      <c r="HF512" s="27"/>
      <c r="HG512" s="27"/>
      <c r="HH512" s="27"/>
      <c r="HI512" s="27"/>
      <c r="HJ512" s="27"/>
      <c r="HK512" s="27"/>
      <c r="HL512" s="27"/>
      <c r="HM512" s="27"/>
      <c r="HN512" s="27"/>
      <c r="HO512" s="27"/>
      <c r="HP512" s="27"/>
      <c r="HQ512" s="27"/>
      <c r="HR512" s="27"/>
      <c r="HS512" s="27"/>
      <c r="HT512" s="27"/>
      <c r="HU512" s="27"/>
      <c r="HV512" s="27"/>
      <c r="HW512" s="27"/>
      <c r="HX512" s="27"/>
      <c r="HY512" s="27"/>
      <c r="HZ512" s="27"/>
      <c r="IA512" s="27"/>
      <c r="IB512" s="27"/>
      <c r="IC512" s="27"/>
      <c r="ID512" s="27"/>
      <c r="IE512" s="27"/>
      <c r="IF512" s="27"/>
      <c r="IG512" s="27"/>
      <c r="IH512" s="27"/>
      <c r="II512" s="27"/>
      <c r="IJ512" s="27"/>
      <c r="IK512" s="27"/>
      <c r="IL512" s="27"/>
      <c r="IM512" s="27"/>
      <c r="IN512" s="27"/>
      <c r="IO512" s="27"/>
      <c r="IP512" s="27"/>
      <c r="IQ512" s="27"/>
      <c r="IR512" s="27"/>
      <c r="IS512" s="27"/>
      <c r="IT512" s="27"/>
      <c r="IU512" s="27"/>
      <c r="IV512" s="27"/>
    </row>
    <row r="513" spans="1:256" s="361" customFormat="1" x14ac:dyDescent="0.2">
      <c r="A513" s="27"/>
      <c r="B513" s="27"/>
      <c r="C513" s="27"/>
      <c r="D513" s="362"/>
      <c r="E513" s="350" t="s">
        <v>130</v>
      </c>
      <c r="F513" s="351">
        <v>1</v>
      </c>
      <c r="G513" s="352">
        <v>2</v>
      </c>
      <c r="H513" s="352">
        <v>3</v>
      </c>
      <c r="I513" s="352">
        <v>4</v>
      </c>
      <c r="J513" s="353">
        <v>5</v>
      </c>
      <c r="K513" s="351">
        <v>6</v>
      </c>
      <c r="L513" s="352">
        <v>7</v>
      </c>
      <c r="M513" s="352">
        <v>8</v>
      </c>
      <c r="N513" s="352">
        <v>9</v>
      </c>
      <c r="O513" s="353">
        <v>10</v>
      </c>
      <c r="P513" s="351">
        <v>11</v>
      </c>
      <c r="Q513" s="352">
        <v>12</v>
      </c>
      <c r="R513" s="352">
        <v>13</v>
      </c>
      <c r="S513" s="352">
        <v>14</v>
      </c>
      <c r="T513" s="353">
        <v>15</v>
      </c>
      <c r="U513" s="351">
        <v>16</v>
      </c>
      <c r="V513" s="352">
        <v>17</v>
      </c>
      <c r="W513" s="352">
        <v>18</v>
      </c>
      <c r="X513" s="352">
        <v>19</v>
      </c>
      <c r="Y513" s="353">
        <v>20</v>
      </c>
      <c r="Z513" s="351">
        <v>21</v>
      </c>
      <c r="AA513" s="352">
        <v>22</v>
      </c>
      <c r="AB513" s="352">
        <v>23</v>
      </c>
      <c r="AC513" s="352">
        <v>24</v>
      </c>
      <c r="AD513" s="353">
        <v>25</v>
      </c>
      <c r="AE513" s="351">
        <v>26</v>
      </c>
      <c r="AF513" s="352">
        <v>27</v>
      </c>
      <c r="AG513" s="352">
        <v>28</v>
      </c>
      <c r="AH513" s="352">
        <v>29</v>
      </c>
      <c r="AI513" s="353">
        <v>30</v>
      </c>
      <c r="AJ513" s="351">
        <v>31</v>
      </c>
      <c r="AK513" s="352">
        <v>32</v>
      </c>
      <c r="AL513" s="352">
        <v>33</v>
      </c>
      <c r="AM513" s="352">
        <v>34</v>
      </c>
      <c r="AN513" s="353">
        <v>35</v>
      </c>
      <c r="AO513" s="351">
        <v>36</v>
      </c>
      <c r="AP513" s="352">
        <v>37</v>
      </c>
      <c r="AQ513" s="352">
        <v>38</v>
      </c>
      <c r="AR513" s="352">
        <v>39</v>
      </c>
      <c r="AS513" s="353">
        <v>40</v>
      </c>
      <c r="AT513" s="351">
        <v>41</v>
      </c>
      <c r="AU513" s="352">
        <v>42</v>
      </c>
      <c r="AV513" s="352">
        <v>43</v>
      </c>
      <c r="AW513" s="352">
        <v>44</v>
      </c>
      <c r="AX513" s="353">
        <v>45</v>
      </c>
      <c r="AY513" s="351">
        <v>46</v>
      </c>
      <c r="AZ513" s="352">
        <v>47</v>
      </c>
      <c r="BA513" s="352">
        <v>48</v>
      </c>
      <c r="BB513" s="352">
        <v>49</v>
      </c>
      <c r="BC513" s="353">
        <v>50</v>
      </c>
      <c r="BD513" s="351">
        <v>51</v>
      </c>
      <c r="BE513" s="352">
        <v>52</v>
      </c>
      <c r="BF513" s="352">
        <v>53</v>
      </c>
      <c r="BG513" s="352">
        <v>54</v>
      </c>
      <c r="BH513" s="353">
        <v>55</v>
      </c>
      <c r="BI513" s="351">
        <v>56</v>
      </c>
      <c r="BJ513" s="352">
        <v>57</v>
      </c>
      <c r="BK513" s="352">
        <v>58</v>
      </c>
      <c r="BL513" s="352">
        <v>59</v>
      </c>
      <c r="BM513" s="353">
        <v>60</v>
      </c>
      <c r="BN513" s="351">
        <v>61</v>
      </c>
      <c r="BO513" s="352">
        <v>62</v>
      </c>
      <c r="BP513" s="352">
        <v>63</v>
      </c>
      <c r="BQ513" s="352">
        <v>64</v>
      </c>
      <c r="BR513" s="353">
        <v>65</v>
      </c>
      <c r="BS513" s="351">
        <v>66</v>
      </c>
      <c r="BT513" s="352">
        <v>67</v>
      </c>
      <c r="BU513" s="352">
        <v>68</v>
      </c>
      <c r="BV513" s="352">
        <v>69</v>
      </c>
      <c r="BW513" s="353">
        <v>70</v>
      </c>
      <c r="BX513" s="351">
        <v>71</v>
      </c>
      <c r="BY513" s="352">
        <v>72</v>
      </c>
      <c r="BZ513" s="352">
        <v>73</v>
      </c>
      <c r="CA513" s="352">
        <v>74</v>
      </c>
      <c r="CB513" s="353">
        <v>75</v>
      </c>
      <c r="CC513" s="351">
        <v>76</v>
      </c>
      <c r="CD513" s="352">
        <v>77</v>
      </c>
      <c r="CE513" s="352">
        <v>78</v>
      </c>
      <c r="CF513" s="352">
        <v>79</v>
      </c>
      <c r="CG513" s="353">
        <v>80</v>
      </c>
      <c r="CH513" s="351">
        <v>81</v>
      </c>
      <c r="CI513" s="352">
        <v>82</v>
      </c>
      <c r="CJ513" s="352">
        <v>83</v>
      </c>
      <c r="CK513" s="352">
        <v>84</v>
      </c>
      <c r="CL513" s="353">
        <v>85</v>
      </c>
      <c r="CM513" s="351">
        <v>86</v>
      </c>
      <c r="CN513" s="352">
        <v>87</v>
      </c>
      <c r="CO513" s="352">
        <v>88</v>
      </c>
      <c r="CP513" s="352">
        <v>89</v>
      </c>
      <c r="CQ513" s="353">
        <v>90</v>
      </c>
      <c r="CR513" s="351">
        <v>91</v>
      </c>
      <c r="CS513" s="352">
        <v>92</v>
      </c>
      <c r="CT513" s="352">
        <v>93</v>
      </c>
      <c r="CU513" s="352">
        <v>94</v>
      </c>
      <c r="CV513" s="353">
        <v>95</v>
      </c>
      <c r="CW513" s="351">
        <v>96</v>
      </c>
      <c r="CX513" s="352">
        <v>97</v>
      </c>
      <c r="CY513" s="352">
        <v>98</v>
      </c>
      <c r="CZ513" s="352">
        <v>99</v>
      </c>
      <c r="DA513" s="353">
        <v>100</v>
      </c>
      <c r="DB513" s="351">
        <v>101</v>
      </c>
      <c r="DC513" s="352">
        <v>102</v>
      </c>
      <c r="DD513" s="352">
        <v>103</v>
      </c>
      <c r="DE513" s="352">
        <v>104</v>
      </c>
      <c r="DF513" s="353">
        <v>105</v>
      </c>
      <c r="DG513" s="365"/>
      <c r="GX513" s="27"/>
      <c r="GY513" s="27"/>
      <c r="GZ513" s="27"/>
      <c r="HA513" s="27"/>
      <c r="HB513" s="27"/>
      <c r="HC513" s="27"/>
      <c r="HD513" s="27"/>
      <c r="HE513" s="27"/>
      <c r="HF513" s="27"/>
      <c r="HG513" s="27"/>
      <c r="HH513" s="27"/>
      <c r="HI513" s="27"/>
      <c r="HJ513" s="27"/>
      <c r="HK513" s="27"/>
      <c r="HL513" s="27"/>
      <c r="HM513" s="27"/>
      <c r="HN513" s="27"/>
      <c r="HO513" s="27"/>
      <c r="HP513" s="27"/>
      <c r="HQ513" s="27"/>
      <c r="HR513" s="27"/>
      <c r="HS513" s="27"/>
      <c r="HT513" s="27"/>
      <c r="HU513" s="27"/>
      <c r="HV513" s="27"/>
      <c r="HW513" s="27"/>
      <c r="HX513" s="27"/>
      <c r="HY513" s="27"/>
      <c r="HZ513" s="27"/>
      <c r="IA513" s="27"/>
      <c r="IB513" s="27"/>
      <c r="IC513" s="27"/>
      <c r="ID513" s="27"/>
      <c r="IE513" s="27"/>
      <c r="IF513" s="27"/>
      <c r="IG513" s="27"/>
      <c r="IH513" s="27"/>
      <c r="II513" s="27"/>
      <c r="IJ513" s="27"/>
      <c r="IK513" s="27"/>
      <c r="IL513" s="27"/>
      <c r="IM513" s="27"/>
      <c r="IN513" s="27"/>
      <c r="IO513" s="27"/>
      <c r="IP513" s="27"/>
      <c r="IQ513" s="27"/>
      <c r="IR513" s="27"/>
      <c r="IS513" s="27"/>
      <c r="IT513" s="27"/>
      <c r="IU513" s="27"/>
      <c r="IV513" s="27"/>
    </row>
    <row r="514" spans="1:256" s="361" customFormat="1" x14ac:dyDescent="0.2">
      <c r="A514" s="27"/>
      <c r="B514" s="27"/>
      <c r="C514" s="27"/>
      <c r="D514" s="362"/>
      <c r="E514" s="350" t="s">
        <v>157</v>
      </c>
      <c r="F514" s="354">
        <v>14</v>
      </c>
      <c r="G514" s="355">
        <v>10</v>
      </c>
      <c r="H514" s="355">
        <v>1</v>
      </c>
      <c r="I514" s="355">
        <v>22</v>
      </c>
      <c r="J514" s="356">
        <v>18</v>
      </c>
      <c r="K514" s="354">
        <v>19</v>
      </c>
      <c r="L514" s="355">
        <v>15</v>
      </c>
      <c r="M514" s="355">
        <v>6</v>
      </c>
      <c r="N514" s="355">
        <v>2</v>
      </c>
      <c r="O514" s="356">
        <v>23</v>
      </c>
      <c r="P514" s="354">
        <v>24</v>
      </c>
      <c r="Q514" s="355">
        <v>20</v>
      </c>
      <c r="R514" s="355">
        <v>11</v>
      </c>
      <c r="S514" s="355">
        <v>7</v>
      </c>
      <c r="T514" s="356">
        <v>3</v>
      </c>
      <c r="U514" s="354">
        <v>4</v>
      </c>
      <c r="V514" s="355">
        <v>25</v>
      </c>
      <c r="W514" s="355">
        <v>16</v>
      </c>
      <c r="X514" s="355">
        <v>12</v>
      </c>
      <c r="Y514" s="356">
        <v>8</v>
      </c>
      <c r="Z514" s="354">
        <v>9</v>
      </c>
      <c r="AA514" s="355">
        <v>5</v>
      </c>
      <c r="AB514" s="355">
        <v>21</v>
      </c>
      <c r="AC514" s="355">
        <v>17</v>
      </c>
      <c r="AD514" s="356">
        <v>13</v>
      </c>
      <c r="AE514" s="354">
        <v>39</v>
      </c>
      <c r="AF514" s="355">
        <v>35</v>
      </c>
      <c r="AG514" s="355">
        <v>26</v>
      </c>
      <c r="AH514" s="355">
        <v>47</v>
      </c>
      <c r="AI514" s="356">
        <v>43</v>
      </c>
      <c r="AJ514" s="354">
        <v>44</v>
      </c>
      <c r="AK514" s="355">
        <v>40</v>
      </c>
      <c r="AL514" s="355">
        <v>31</v>
      </c>
      <c r="AM514" s="355">
        <v>27</v>
      </c>
      <c r="AN514" s="356">
        <v>48</v>
      </c>
      <c r="AO514" s="354">
        <v>49</v>
      </c>
      <c r="AP514" s="355">
        <v>45</v>
      </c>
      <c r="AQ514" s="355">
        <v>36</v>
      </c>
      <c r="AR514" s="355">
        <v>32</v>
      </c>
      <c r="AS514" s="356">
        <v>28</v>
      </c>
      <c r="AT514" s="354">
        <v>29</v>
      </c>
      <c r="AU514" s="355">
        <v>50</v>
      </c>
      <c r="AV514" s="355">
        <v>41</v>
      </c>
      <c r="AW514" s="355">
        <v>37</v>
      </c>
      <c r="AX514" s="356">
        <v>33</v>
      </c>
      <c r="AY514" s="354">
        <v>34</v>
      </c>
      <c r="AZ514" s="355">
        <v>30</v>
      </c>
      <c r="BA514" s="355">
        <v>46</v>
      </c>
      <c r="BB514" s="355">
        <v>42</v>
      </c>
      <c r="BC514" s="356">
        <v>38</v>
      </c>
      <c r="BD514" s="354">
        <v>64</v>
      </c>
      <c r="BE514" s="355">
        <v>60</v>
      </c>
      <c r="BF514" s="355">
        <v>51</v>
      </c>
      <c r="BG514" s="355">
        <v>72</v>
      </c>
      <c r="BH514" s="356">
        <v>68</v>
      </c>
      <c r="BI514" s="354">
        <v>69</v>
      </c>
      <c r="BJ514" s="355">
        <v>65</v>
      </c>
      <c r="BK514" s="355">
        <v>56</v>
      </c>
      <c r="BL514" s="355">
        <v>52</v>
      </c>
      <c r="BM514" s="356">
        <v>73</v>
      </c>
      <c r="BN514" s="354">
        <v>74</v>
      </c>
      <c r="BO514" s="355">
        <v>70</v>
      </c>
      <c r="BP514" s="355">
        <v>61</v>
      </c>
      <c r="BQ514" s="355">
        <v>57</v>
      </c>
      <c r="BR514" s="356">
        <v>53</v>
      </c>
      <c r="BS514" s="354">
        <v>54</v>
      </c>
      <c r="BT514" s="355">
        <v>75</v>
      </c>
      <c r="BU514" s="355">
        <v>66</v>
      </c>
      <c r="BV514" s="355">
        <v>62</v>
      </c>
      <c r="BW514" s="356">
        <v>58</v>
      </c>
      <c r="BX514" s="354">
        <v>59</v>
      </c>
      <c r="BY514" s="355">
        <v>55</v>
      </c>
      <c r="BZ514" s="355">
        <v>71</v>
      </c>
      <c r="CA514" s="355">
        <v>67</v>
      </c>
      <c r="CB514" s="356">
        <v>63</v>
      </c>
      <c r="CC514" s="354">
        <v>90</v>
      </c>
      <c r="CD514" s="355">
        <v>76</v>
      </c>
      <c r="CE514" s="355">
        <v>102</v>
      </c>
      <c r="CF514" s="355">
        <v>98</v>
      </c>
      <c r="CG514" s="356">
        <v>94</v>
      </c>
      <c r="CH514" s="354">
        <v>95</v>
      </c>
      <c r="CI514" s="355">
        <v>81</v>
      </c>
      <c r="CJ514" s="355">
        <v>77</v>
      </c>
      <c r="CK514" s="355">
        <v>103</v>
      </c>
      <c r="CL514" s="356">
        <v>99</v>
      </c>
      <c r="CM514" s="354">
        <v>100</v>
      </c>
      <c r="CN514" s="355">
        <v>86</v>
      </c>
      <c r="CO514" s="355">
        <v>82</v>
      </c>
      <c r="CP514" s="355">
        <v>78</v>
      </c>
      <c r="CQ514" s="356">
        <v>104</v>
      </c>
      <c r="CR514" s="354">
        <v>105</v>
      </c>
      <c r="CS514" s="355">
        <v>91</v>
      </c>
      <c r="CT514" s="355">
        <v>87</v>
      </c>
      <c r="CU514" s="355">
        <v>83</v>
      </c>
      <c r="CV514" s="356">
        <v>79</v>
      </c>
      <c r="CW514" s="354">
        <v>80</v>
      </c>
      <c r="CX514" s="355">
        <v>96</v>
      </c>
      <c r="CY514" s="355">
        <v>92</v>
      </c>
      <c r="CZ514" s="355">
        <v>88</v>
      </c>
      <c r="DA514" s="356">
        <v>84</v>
      </c>
      <c r="DB514" s="354">
        <v>85</v>
      </c>
      <c r="DC514" s="355">
        <v>101</v>
      </c>
      <c r="DD514" s="355">
        <v>97</v>
      </c>
      <c r="DE514" s="355">
        <v>93</v>
      </c>
      <c r="DF514" s="356">
        <v>89</v>
      </c>
      <c r="DG514" s="365"/>
      <c r="GX514" s="27"/>
      <c r="GY514" s="27"/>
      <c r="GZ514" s="27"/>
      <c r="HA514" s="27"/>
      <c r="HB514" s="27"/>
      <c r="HC514" s="27"/>
      <c r="HD514" s="27"/>
      <c r="HE514" s="27"/>
      <c r="HF514" s="27"/>
      <c r="HG514" s="27"/>
      <c r="HH514" s="27"/>
      <c r="HI514" s="27"/>
      <c r="HJ514" s="27"/>
      <c r="HK514" s="27"/>
      <c r="HL514" s="27"/>
      <c r="HM514" s="27"/>
      <c r="HN514" s="27"/>
      <c r="HO514" s="27"/>
      <c r="HP514" s="27"/>
      <c r="HQ514" s="27"/>
      <c r="HR514" s="27"/>
      <c r="HS514" s="27"/>
      <c r="HT514" s="27"/>
      <c r="HU514" s="27"/>
      <c r="HV514" s="27"/>
      <c r="HW514" s="27"/>
      <c r="HX514" s="27"/>
      <c r="HY514" s="27"/>
      <c r="HZ514" s="27"/>
      <c r="IA514" s="27"/>
      <c r="IB514" s="27"/>
      <c r="IC514" s="27"/>
      <c r="ID514" s="27"/>
      <c r="IE514" s="27"/>
      <c r="IF514" s="27"/>
      <c r="IG514" s="27"/>
      <c r="IH514" s="27"/>
      <c r="II514" s="27"/>
      <c r="IJ514" s="27"/>
      <c r="IK514" s="27"/>
      <c r="IL514" s="27"/>
      <c r="IM514" s="27"/>
      <c r="IN514" s="27"/>
      <c r="IO514" s="27"/>
      <c r="IP514" s="27"/>
      <c r="IQ514" s="27"/>
      <c r="IR514" s="27"/>
      <c r="IS514" s="27"/>
      <c r="IT514" s="27"/>
      <c r="IU514" s="27"/>
      <c r="IV514" s="27"/>
    </row>
    <row r="515" spans="1:256" s="361" customFormat="1" x14ac:dyDescent="0.2">
      <c r="A515" s="27"/>
      <c r="B515" s="27"/>
      <c r="C515" s="27"/>
      <c r="D515" s="362"/>
      <c r="E515" s="350" t="s">
        <v>159</v>
      </c>
      <c r="F515" s="357">
        <v>12</v>
      </c>
      <c r="G515" s="358">
        <v>23</v>
      </c>
      <c r="H515" s="358">
        <v>9</v>
      </c>
      <c r="I515" s="358">
        <v>20</v>
      </c>
      <c r="J515" s="359">
        <v>1</v>
      </c>
      <c r="K515" s="357">
        <v>13</v>
      </c>
      <c r="L515" s="358">
        <v>24</v>
      </c>
      <c r="M515" s="358">
        <v>10</v>
      </c>
      <c r="N515" s="358">
        <v>16</v>
      </c>
      <c r="O515" s="359">
        <v>2</v>
      </c>
      <c r="P515" s="357">
        <v>17</v>
      </c>
      <c r="Q515" s="358">
        <v>3</v>
      </c>
      <c r="R515" s="358">
        <v>14</v>
      </c>
      <c r="S515" s="358">
        <v>25</v>
      </c>
      <c r="T515" s="359">
        <v>6</v>
      </c>
      <c r="U515" s="357">
        <v>7</v>
      </c>
      <c r="V515" s="358">
        <v>18</v>
      </c>
      <c r="W515" s="358">
        <v>4</v>
      </c>
      <c r="X515" s="358">
        <v>15</v>
      </c>
      <c r="Y515" s="359">
        <v>21</v>
      </c>
      <c r="Z515" s="357">
        <v>22</v>
      </c>
      <c r="AA515" s="358">
        <v>8</v>
      </c>
      <c r="AB515" s="358">
        <v>19</v>
      </c>
      <c r="AC515" s="358">
        <v>5</v>
      </c>
      <c r="AD515" s="359">
        <v>11</v>
      </c>
      <c r="AE515" s="357">
        <v>37</v>
      </c>
      <c r="AF515" s="358">
        <v>48</v>
      </c>
      <c r="AG515" s="358">
        <v>34</v>
      </c>
      <c r="AH515" s="358">
        <v>45</v>
      </c>
      <c r="AI515" s="359">
        <v>26</v>
      </c>
      <c r="AJ515" s="357">
        <v>38</v>
      </c>
      <c r="AK515" s="358">
        <v>49</v>
      </c>
      <c r="AL515" s="358">
        <v>35</v>
      </c>
      <c r="AM515" s="358">
        <v>41</v>
      </c>
      <c r="AN515" s="359">
        <v>27</v>
      </c>
      <c r="AO515" s="357">
        <v>42</v>
      </c>
      <c r="AP515" s="358">
        <v>28</v>
      </c>
      <c r="AQ515" s="358">
        <v>39</v>
      </c>
      <c r="AR515" s="358">
        <v>50</v>
      </c>
      <c r="AS515" s="359">
        <v>31</v>
      </c>
      <c r="AT515" s="357">
        <v>32</v>
      </c>
      <c r="AU515" s="358">
        <v>43</v>
      </c>
      <c r="AV515" s="358">
        <v>29</v>
      </c>
      <c r="AW515" s="358">
        <v>40</v>
      </c>
      <c r="AX515" s="359">
        <v>46</v>
      </c>
      <c r="AY515" s="357">
        <v>47</v>
      </c>
      <c r="AZ515" s="358">
        <v>33</v>
      </c>
      <c r="BA515" s="358">
        <v>44</v>
      </c>
      <c r="BB515" s="358">
        <v>30</v>
      </c>
      <c r="BC515" s="359">
        <v>36</v>
      </c>
      <c r="BD515" s="357">
        <v>62</v>
      </c>
      <c r="BE515" s="358">
        <v>73</v>
      </c>
      <c r="BF515" s="358">
        <v>59</v>
      </c>
      <c r="BG515" s="358">
        <v>70</v>
      </c>
      <c r="BH515" s="359">
        <v>51</v>
      </c>
      <c r="BI515" s="357">
        <v>63</v>
      </c>
      <c r="BJ515" s="358">
        <v>74</v>
      </c>
      <c r="BK515" s="358">
        <v>60</v>
      </c>
      <c r="BL515" s="358">
        <v>66</v>
      </c>
      <c r="BM515" s="359">
        <v>52</v>
      </c>
      <c r="BN515" s="357">
        <v>67</v>
      </c>
      <c r="BO515" s="358">
        <v>53</v>
      </c>
      <c r="BP515" s="358">
        <v>64</v>
      </c>
      <c r="BQ515" s="358">
        <v>75</v>
      </c>
      <c r="BR515" s="359">
        <v>56</v>
      </c>
      <c r="BS515" s="357">
        <v>57</v>
      </c>
      <c r="BT515" s="358">
        <v>68</v>
      </c>
      <c r="BU515" s="358">
        <v>54</v>
      </c>
      <c r="BV515" s="358">
        <v>65</v>
      </c>
      <c r="BW515" s="359">
        <v>71</v>
      </c>
      <c r="BX515" s="357">
        <v>72</v>
      </c>
      <c r="BY515" s="358">
        <v>58</v>
      </c>
      <c r="BZ515" s="358">
        <v>69</v>
      </c>
      <c r="CA515" s="358">
        <v>55</v>
      </c>
      <c r="CB515" s="359">
        <v>61</v>
      </c>
      <c r="CC515" s="357">
        <v>104</v>
      </c>
      <c r="CD515" s="358">
        <v>85</v>
      </c>
      <c r="CE515" s="358">
        <v>76</v>
      </c>
      <c r="CF515" s="358">
        <v>92</v>
      </c>
      <c r="CG515" s="359">
        <v>87</v>
      </c>
      <c r="CH515" s="357">
        <v>77</v>
      </c>
      <c r="CI515" s="358">
        <v>105</v>
      </c>
      <c r="CJ515" s="358">
        <v>96</v>
      </c>
      <c r="CK515" s="358">
        <v>86</v>
      </c>
      <c r="CL515" s="359">
        <v>93</v>
      </c>
      <c r="CM515" s="357">
        <v>94</v>
      </c>
      <c r="CN515" s="358">
        <v>88</v>
      </c>
      <c r="CO515" s="358">
        <v>81</v>
      </c>
      <c r="CP515" s="358">
        <v>97</v>
      </c>
      <c r="CQ515" s="359">
        <v>78</v>
      </c>
      <c r="CR515" s="357">
        <v>79</v>
      </c>
      <c r="CS515" s="358">
        <v>95</v>
      </c>
      <c r="CT515" s="358">
        <v>101</v>
      </c>
      <c r="CU515" s="358">
        <v>82</v>
      </c>
      <c r="CV515" s="359">
        <v>98</v>
      </c>
      <c r="CW515" s="357">
        <v>99</v>
      </c>
      <c r="CX515" s="358">
        <v>80</v>
      </c>
      <c r="CY515" s="358">
        <v>89</v>
      </c>
      <c r="CZ515" s="358">
        <v>102</v>
      </c>
      <c r="DA515" s="359">
        <v>83</v>
      </c>
      <c r="DB515" s="357">
        <v>84</v>
      </c>
      <c r="DC515" s="358">
        <v>100</v>
      </c>
      <c r="DD515" s="358">
        <v>91</v>
      </c>
      <c r="DE515" s="358">
        <v>90</v>
      </c>
      <c r="DF515" s="359">
        <v>103</v>
      </c>
      <c r="DG515" s="365"/>
      <c r="GX515" s="27"/>
      <c r="GY515" s="27"/>
      <c r="GZ515" s="27"/>
      <c r="HA515" s="27"/>
      <c r="HB515" s="27"/>
      <c r="HC515" s="27"/>
      <c r="HD515" s="27"/>
      <c r="HE515" s="27"/>
      <c r="HF515" s="27"/>
      <c r="HG515" s="27"/>
      <c r="HH515" s="27"/>
      <c r="HI515" s="27"/>
      <c r="HJ515" s="27"/>
      <c r="HK515" s="27"/>
      <c r="HL515" s="27"/>
      <c r="HM515" s="27"/>
      <c r="HN515" s="27"/>
      <c r="HO515" s="27"/>
      <c r="HP515" s="27"/>
      <c r="HQ515" s="27"/>
      <c r="HR515" s="27"/>
      <c r="HS515" s="27"/>
      <c r="HT515" s="27"/>
      <c r="HU515" s="27"/>
      <c r="HV515" s="27"/>
      <c r="HW515" s="27"/>
      <c r="HX515" s="27"/>
      <c r="HY515" s="27"/>
      <c r="HZ515" s="27"/>
      <c r="IA515" s="27"/>
      <c r="IB515" s="27"/>
      <c r="IC515" s="27"/>
      <c r="ID515" s="27"/>
      <c r="IE515" s="27"/>
      <c r="IF515" s="27"/>
      <c r="IG515" s="27"/>
      <c r="IH515" s="27"/>
      <c r="II515" s="27"/>
      <c r="IJ515" s="27"/>
      <c r="IK515" s="27"/>
      <c r="IL515" s="27"/>
      <c r="IM515" s="27"/>
      <c r="IN515" s="27"/>
      <c r="IO515" s="27"/>
      <c r="IP515" s="27"/>
      <c r="IQ515" s="27"/>
      <c r="IR515" s="27"/>
      <c r="IS515" s="27"/>
      <c r="IT515" s="27"/>
      <c r="IU515" s="27"/>
      <c r="IV515" s="27"/>
    </row>
    <row r="516" spans="1:256" s="363" customFormat="1" x14ac:dyDescent="0.2">
      <c r="A516" s="27"/>
      <c r="B516" s="27"/>
      <c r="C516" s="27"/>
      <c r="D516" s="362"/>
      <c r="E516" s="360"/>
      <c r="GX516" s="27"/>
      <c r="GY516" s="27"/>
      <c r="GZ516" s="27"/>
      <c r="HA516" s="27"/>
      <c r="HB516" s="27"/>
      <c r="HC516" s="27"/>
      <c r="HD516" s="27"/>
      <c r="HE516" s="27"/>
      <c r="HF516" s="27"/>
      <c r="HG516" s="27"/>
      <c r="HH516" s="27"/>
      <c r="HI516" s="27"/>
      <c r="HJ516" s="27"/>
      <c r="HK516" s="27"/>
      <c r="HL516" s="27"/>
      <c r="HM516" s="27"/>
      <c r="HN516" s="27"/>
      <c r="HO516" s="27"/>
      <c r="HP516" s="27"/>
      <c r="HQ516" s="27"/>
      <c r="HR516" s="27"/>
      <c r="HS516" s="27"/>
      <c r="HT516" s="27"/>
      <c r="HU516" s="27"/>
      <c r="HV516" s="27"/>
      <c r="HW516" s="27"/>
      <c r="HX516" s="27"/>
      <c r="HY516" s="27"/>
      <c r="HZ516" s="27"/>
      <c r="IA516" s="27"/>
      <c r="IB516" s="27"/>
      <c r="IC516" s="27"/>
      <c r="ID516" s="27"/>
      <c r="IE516" s="27"/>
      <c r="IF516" s="27"/>
      <c r="IG516" s="27"/>
      <c r="IH516" s="27"/>
      <c r="II516" s="27"/>
      <c r="IJ516" s="27"/>
      <c r="IK516" s="27"/>
      <c r="IL516" s="27"/>
      <c r="IM516" s="27"/>
      <c r="IN516" s="27"/>
      <c r="IO516" s="27"/>
      <c r="IP516" s="27"/>
      <c r="IQ516" s="27"/>
      <c r="IR516" s="27"/>
      <c r="IS516" s="27"/>
      <c r="IT516" s="27"/>
      <c r="IU516" s="27"/>
      <c r="IV516" s="27"/>
    </row>
    <row r="517" spans="1:256" s="363" customFormat="1" x14ac:dyDescent="0.2">
      <c r="A517" s="27"/>
      <c r="B517" s="27"/>
      <c r="C517" s="27"/>
      <c r="D517" s="362">
        <v>106</v>
      </c>
      <c r="E517" s="349" t="s">
        <v>180</v>
      </c>
      <c r="GX517" s="27"/>
      <c r="GY517" s="27"/>
      <c r="GZ517" s="27"/>
      <c r="HA517" s="27"/>
      <c r="HB517" s="27"/>
      <c r="HC517" s="27"/>
      <c r="HD517" s="27"/>
      <c r="HE517" s="27"/>
      <c r="HF517" s="27"/>
      <c r="HG517" s="27"/>
      <c r="HH517" s="27"/>
      <c r="HI517" s="27"/>
      <c r="HJ517" s="27"/>
      <c r="HK517" s="27"/>
      <c r="HL517" s="27"/>
      <c r="HM517" s="27"/>
      <c r="HN517" s="27"/>
      <c r="HO517" s="27"/>
      <c r="HP517" s="27"/>
      <c r="HQ517" s="27"/>
      <c r="HR517" s="27"/>
      <c r="HS517" s="27"/>
      <c r="HT517" s="27"/>
      <c r="HU517" s="27"/>
      <c r="HV517" s="27"/>
      <c r="HW517" s="27"/>
      <c r="HX517" s="27"/>
      <c r="HY517" s="27"/>
      <c r="HZ517" s="27"/>
      <c r="IA517" s="27"/>
      <c r="IB517" s="27"/>
      <c r="IC517" s="27"/>
      <c r="ID517" s="27"/>
      <c r="IE517" s="27"/>
      <c r="IF517" s="27"/>
      <c r="IG517" s="27"/>
      <c r="IH517" s="27"/>
      <c r="II517" s="27"/>
      <c r="IJ517" s="27"/>
      <c r="IK517" s="27"/>
      <c r="IL517" s="27"/>
      <c r="IM517" s="27"/>
      <c r="IN517" s="27"/>
      <c r="IO517" s="27"/>
      <c r="IP517" s="27"/>
      <c r="IQ517" s="27"/>
      <c r="IR517" s="27"/>
      <c r="IS517" s="27"/>
      <c r="IT517" s="27"/>
      <c r="IU517" s="27"/>
      <c r="IV517" s="27"/>
    </row>
    <row r="518" spans="1:256" s="361" customFormat="1" x14ac:dyDescent="0.2">
      <c r="A518" s="27"/>
      <c r="B518" s="27"/>
      <c r="C518" s="27"/>
      <c r="D518" s="362"/>
      <c r="E518" s="350" t="s">
        <v>130</v>
      </c>
      <c r="F518" s="351">
        <v>1</v>
      </c>
      <c r="G518" s="352">
        <v>2</v>
      </c>
      <c r="H518" s="352">
        <v>3</v>
      </c>
      <c r="I518" s="352">
        <v>4</v>
      </c>
      <c r="J518" s="353">
        <v>5</v>
      </c>
      <c r="K518" s="351">
        <v>6</v>
      </c>
      <c r="L518" s="352">
        <v>7</v>
      </c>
      <c r="M518" s="352">
        <v>8</v>
      </c>
      <c r="N518" s="352">
        <v>9</v>
      </c>
      <c r="O518" s="353">
        <v>10</v>
      </c>
      <c r="P518" s="351">
        <v>11</v>
      </c>
      <c r="Q518" s="352">
        <v>12</v>
      </c>
      <c r="R518" s="352">
        <v>13</v>
      </c>
      <c r="S518" s="352">
        <v>14</v>
      </c>
      <c r="T518" s="353">
        <v>15</v>
      </c>
      <c r="U518" s="351">
        <v>16</v>
      </c>
      <c r="V518" s="352">
        <v>17</v>
      </c>
      <c r="W518" s="352">
        <v>18</v>
      </c>
      <c r="X518" s="352">
        <v>19</v>
      </c>
      <c r="Y518" s="353">
        <v>20</v>
      </c>
      <c r="Z518" s="351">
        <v>21</v>
      </c>
      <c r="AA518" s="352">
        <v>22</v>
      </c>
      <c r="AB518" s="352">
        <v>23</v>
      </c>
      <c r="AC518" s="352">
        <v>24</v>
      </c>
      <c r="AD518" s="353">
        <v>25</v>
      </c>
      <c r="AE518" s="351">
        <v>26</v>
      </c>
      <c r="AF518" s="352">
        <v>27</v>
      </c>
      <c r="AG518" s="352">
        <v>28</v>
      </c>
      <c r="AH518" s="352">
        <v>29</v>
      </c>
      <c r="AI518" s="353">
        <v>30</v>
      </c>
      <c r="AJ518" s="351">
        <v>31</v>
      </c>
      <c r="AK518" s="352">
        <v>32</v>
      </c>
      <c r="AL518" s="352">
        <v>33</v>
      </c>
      <c r="AM518" s="352">
        <v>34</v>
      </c>
      <c r="AN518" s="353">
        <v>35</v>
      </c>
      <c r="AO518" s="351">
        <v>36</v>
      </c>
      <c r="AP518" s="352">
        <v>37</v>
      </c>
      <c r="AQ518" s="352">
        <v>38</v>
      </c>
      <c r="AR518" s="352">
        <v>39</v>
      </c>
      <c r="AS518" s="353">
        <v>40</v>
      </c>
      <c r="AT518" s="351">
        <v>41</v>
      </c>
      <c r="AU518" s="352">
        <v>42</v>
      </c>
      <c r="AV518" s="352">
        <v>43</v>
      </c>
      <c r="AW518" s="352">
        <v>44</v>
      </c>
      <c r="AX518" s="353">
        <v>45</v>
      </c>
      <c r="AY518" s="351">
        <v>46</v>
      </c>
      <c r="AZ518" s="352">
        <v>47</v>
      </c>
      <c r="BA518" s="352">
        <v>48</v>
      </c>
      <c r="BB518" s="352">
        <v>49</v>
      </c>
      <c r="BC518" s="353">
        <v>50</v>
      </c>
      <c r="BD518" s="351">
        <v>51</v>
      </c>
      <c r="BE518" s="352">
        <v>52</v>
      </c>
      <c r="BF518" s="352">
        <v>53</v>
      </c>
      <c r="BG518" s="352">
        <v>54</v>
      </c>
      <c r="BH518" s="353">
        <v>55</v>
      </c>
      <c r="BI518" s="351">
        <v>56</v>
      </c>
      <c r="BJ518" s="352">
        <v>57</v>
      </c>
      <c r="BK518" s="352">
        <v>58</v>
      </c>
      <c r="BL518" s="352">
        <v>59</v>
      </c>
      <c r="BM518" s="353">
        <v>60</v>
      </c>
      <c r="BN518" s="351">
        <v>61</v>
      </c>
      <c r="BO518" s="352">
        <v>62</v>
      </c>
      <c r="BP518" s="352">
        <v>63</v>
      </c>
      <c r="BQ518" s="352">
        <v>64</v>
      </c>
      <c r="BR518" s="353">
        <v>65</v>
      </c>
      <c r="BS518" s="351">
        <v>66</v>
      </c>
      <c r="BT518" s="352">
        <v>67</v>
      </c>
      <c r="BU518" s="352">
        <v>68</v>
      </c>
      <c r="BV518" s="352">
        <v>69</v>
      </c>
      <c r="BW518" s="353">
        <v>70</v>
      </c>
      <c r="BX518" s="351">
        <v>71</v>
      </c>
      <c r="BY518" s="352">
        <v>72</v>
      </c>
      <c r="BZ518" s="352">
        <v>73</v>
      </c>
      <c r="CA518" s="352">
        <v>74</v>
      </c>
      <c r="CB518" s="364"/>
      <c r="CC518" s="351">
        <v>75</v>
      </c>
      <c r="CD518" s="352">
        <v>76</v>
      </c>
      <c r="CE518" s="352">
        <v>77</v>
      </c>
      <c r="CF518" s="352">
        <v>78</v>
      </c>
      <c r="CG518" s="364"/>
      <c r="CH518" s="351">
        <v>79</v>
      </c>
      <c r="CI518" s="352">
        <v>80</v>
      </c>
      <c r="CJ518" s="352">
        <v>81</v>
      </c>
      <c r="CK518" s="352">
        <v>82</v>
      </c>
      <c r="CL518" s="353">
        <v>83</v>
      </c>
      <c r="CM518" s="351">
        <v>84</v>
      </c>
      <c r="CN518" s="352">
        <v>85</v>
      </c>
      <c r="CO518" s="352">
        <v>86</v>
      </c>
      <c r="CP518" s="352">
        <v>87</v>
      </c>
      <c r="CQ518" s="353">
        <v>88</v>
      </c>
      <c r="CR518" s="351">
        <v>89</v>
      </c>
      <c r="CS518" s="352">
        <v>90</v>
      </c>
      <c r="CT518" s="352">
        <v>91</v>
      </c>
      <c r="CU518" s="352">
        <v>92</v>
      </c>
      <c r="CV518" s="353">
        <v>93</v>
      </c>
      <c r="CW518" s="351">
        <v>94</v>
      </c>
      <c r="CX518" s="352">
        <v>95</v>
      </c>
      <c r="CY518" s="352">
        <v>96</v>
      </c>
      <c r="CZ518" s="352">
        <v>97</v>
      </c>
      <c r="DA518" s="353">
        <v>98</v>
      </c>
      <c r="DB518" s="351">
        <v>99</v>
      </c>
      <c r="DC518" s="352">
        <v>100</v>
      </c>
      <c r="DD518" s="352">
        <v>101</v>
      </c>
      <c r="DE518" s="352">
        <v>102</v>
      </c>
      <c r="DF518" s="364"/>
      <c r="DG518" s="351">
        <v>103</v>
      </c>
      <c r="DH518" s="352">
        <v>104</v>
      </c>
      <c r="DI518" s="352">
        <v>105</v>
      </c>
      <c r="DJ518" s="352">
        <v>106</v>
      </c>
      <c r="DK518" s="365"/>
      <c r="GX518" s="27"/>
      <c r="GY518" s="27"/>
      <c r="GZ518" s="27"/>
      <c r="HA518" s="27"/>
      <c r="HB518" s="27"/>
      <c r="HC518" s="27"/>
      <c r="HD518" s="27"/>
      <c r="HE518" s="27"/>
      <c r="HF518" s="27"/>
      <c r="HG518" s="27"/>
      <c r="HH518" s="27"/>
      <c r="HI518" s="27"/>
      <c r="HJ518" s="27"/>
      <c r="HK518" s="27"/>
      <c r="HL518" s="27"/>
      <c r="HM518" s="27"/>
      <c r="HN518" s="27"/>
      <c r="HO518" s="27"/>
      <c r="HP518" s="27"/>
      <c r="HQ518" s="27"/>
      <c r="HR518" s="27"/>
      <c r="HS518" s="27"/>
      <c r="HT518" s="27"/>
      <c r="HU518" s="27"/>
      <c r="HV518" s="27"/>
      <c r="HW518" s="27"/>
      <c r="HX518" s="27"/>
      <c r="HY518" s="27"/>
      <c r="HZ518" s="27"/>
      <c r="IA518" s="27"/>
      <c r="IB518" s="27"/>
      <c r="IC518" s="27"/>
      <c r="ID518" s="27"/>
      <c r="IE518" s="27"/>
      <c r="IF518" s="27"/>
      <c r="IG518" s="27"/>
      <c r="IH518" s="27"/>
      <c r="II518" s="27"/>
      <c r="IJ518" s="27"/>
      <c r="IK518" s="27"/>
      <c r="IL518" s="27"/>
      <c r="IM518" s="27"/>
      <c r="IN518" s="27"/>
      <c r="IO518" s="27"/>
      <c r="IP518" s="27"/>
      <c r="IQ518" s="27"/>
      <c r="IR518" s="27"/>
      <c r="IS518" s="27"/>
      <c r="IT518" s="27"/>
      <c r="IU518" s="27"/>
      <c r="IV518" s="27"/>
    </row>
    <row r="519" spans="1:256" s="361" customFormat="1" x14ac:dyDescent="0.2">
      <c r="A519" s="27"/>
      <c r="B519" s="27"/>
      <c r="C519" s="27"/>
      <c r="D519" s="362"/>
      <c r="E519" s="350" t="s">
        <v>157</v>
      </c>
      <c r="F519" s="354">
        <v>14</v>
      </c>
      <c r="G519" s="355">
        <v>10</v>
      </c>
      <c r="H519" s="355">
        <v>1</v>
      </c>
      <c r="I519" s="355">
        <v>22</v>
      </c>
      <c r="J519" s="356">
        <v>18</v>
      </c>
      <c r="K519" s="354">
        <v>19</v>
      </c>
      <c r="L519" s="355">
        <v>15</v>
      </c>
      <c r="M519" s="355">
        <v>6</v>
      </c>
      <c r="N519" s="355">
        <v>2</v>
      </c>
      <c r="O519" s="356">
        <v>23</v>
      </c>
      <c r="P519" s="354">
        <v>24</v>
      </c>
      <c r="Q519" s="355">
        <v>20</v>
      </c>
      <c r="R519" s="355">
        <v>11</v>
      </c>
      <c r="S519" s="355">
        <v>7</v>
      </c>
      <c r="T519" s="356">
        <v>3</v>
      </c>
      <c r="U519" s="354">
        <v>4</v>
      </c>
      <c r="V519" s="355">
        <v>25</v>
      </c>
      <c r="W519" s="355">
        <v>16</v>
      </c>
      <c r="X519" s="355">
        <v>12</v>
      </c>
      <c r="Y519" s="356">
        <v>8</v>
      </c>
      <c r="Z519" s="354">
        <v>9</v>
      </c>
      <c r="AA519" s="355">
        <v>5</v>
      </c>
      <c r="AB519" s="355">
        <v>21</v>
      </c>
      <c r="AC519" s="355">
        <v>17</v>
      </c>
      <c r="AD519" s="356">
        <v>13</v>
      </c>
      <c r="AE519" s="354">
        <v>39</v>
      </c>
      <c r="AF519" s="355">
        <v>35</v>
      </c>
      <c r="AG519" s="355">
        <v>26</v>
      </c>
      <c r="AH519" s="355">
        <v>47</v>
      </c>
      <c r="AI519" s="356">
        <v>43</v>
      </c>
      <c r="AJ519" s="354">
        <v>44</v>
      </c>
      <c r="AK519" s="355">
        <v>40</v>
      </c>
      <c r="AL519" s="355">
        <v>31</v>
      </c>
      <c r="AM519" s="355">
        <v>27</v>
      </c>
      <c r="AN519" s="356">
        <v>48</v>
      </c>
      <c r="AO519" s="354">
        <v>49</v>
      </c>
      <c r="AP519" s="355">
        <v>45</v>
      </c>
      <c r="AQ519" s="355">
        <v>36</v>
      </c>
      <c r="AR519" s="355">
        <v>32</v>
      </c>
      <c r="AS519" s="356">
        <v>28</v>
      </c>
      <c r="AT519" s="354">
        <v>29</v>
      </c>
      <c r="AU519" s="355">
        <v>50</v>
      </c>
      <c r="AV519" s="355">
        <v>41</v>
      </c>
      <c r="AW519" s="355">
        <v>37</v>
      </c>
      <c r="AX519" s="356">
        <v>33</v>
      </c>
      <c r="AY519" s="354">
        <v>34</v>
      </c>
      <c r="AZ519" s="355">
        <v>30</v>
      </c>
      <c r="BA519" s="355">
        <v>46</v>
      </c>
      <c r="BB519" s="355">
        <v>42</v>
      </c>
      <c r="BC519" s="356">
        <v>38</v>
      </c>
      <c r="BD519" s="354">
        <v>52</v>
      </c>
      <c r="BE519" s="355">
        <v>71</v>
      </c>
      <c r="BF519" s="355">
        <v>70</v>
      </c>
      <c r="BG519" s="355">
        <v>77</v>
      </c>
      <c r="BH519" s="356">
        <v>59</v>
      </c>
      <c r="BI519" s="354">
        <v>65</v>
      </c>
      <c r="BJ519" s="355">
        <v>75</v>
      </c>
      <c r="BK519" s="355">
        <v>66</v>
      </c>
      <c r="BL519" s="355">
        <v>53</v>
      </c>
      <c r="BM519" s="356">
        <v>74</v>
      </c>
      <c r="BN519" s="354">
        <v>58</v>
      </c>
      <c r="BO519" s="355">
        <v>61</v>
      </c>
      <c r="BP519" s="355">
        <v>72</v>
      </c>
      <c r="BQ519" s="355">
        <v>55</v>
      </c>
      <c r="BR519" s="356">
        <v>78</v>
      </c>
      <c r="BS519" s="354">
        <v>67</v>
      </c>
      <c r="BT519" s="355">
        <v>60</v>
      </c>
      <c r="BU519" s="355">
        <v>76</v>
      </c>
      <c r="BV519" s="355">
        <v>73</v>
      </c>
      <c r="BW519" s="356">
        <v>64</v>
      </c>
      <c r="BX519" s="354">
        <v>69</v>
      </c>
      <c r="BY519" s="355">
        <v>51</v>
      </c>
      <c r="BZ519" s="355">
        <v>57</v>
      </c>
      <c r="CA519" s="355">
        <v>63</v>
      </c>
      <c r="CB519" s="364"/>
      <c r="CC519" s="354">
        <v>54</v>
      </c>
      <c r="CD519" s="355">
        <v>56</v>
      </c>
      <c r="CE519" s="355">
        <v>62</v>
      </c>
      <c r="CF519" s="355">
        <v>68</v>
      </c>
      <c r="CG519" s="364"/>
      <c r="CH519" s="354">
        <v>80</v>
      </c>
      <c r="CI519" s="355">
        <v>99</v>
      </c>
      <c r="CJ519" s="355">
        <v>98</v>
      </c>
      <c r="CK519" s="355">
        <v>105</v>
      </c>
      <c r="CL519" s="356">
        <v>87</v>
      </c>
      <c r="CM519" s="354">
        <v>93</v>
      </c>
      <c r="CN519" s="355">
        <v>103</v>
      </c>
      <c r="CO519" s="355">
        <v>94</v>
      </c>
      <c r="CP519" s="355">
        <v>81</v>
      </c>
      <c r="CQ519" s="356">
        <v>102</v>
      </c>
      <c r="CR519" s="354">
        <v>86</v>
      </c>
      <c r="CS519" s="355">
        <v>89</v>
      </c>
      <c r="CT519" s="355">
        <v>100</v>
      </c>
      <c r="CU519" s="355">
        <v>83</v>
      </c>
      <c r="CV519" s="356">
        <v>106</v>
      </c>
      <c r="CW519" s="354">
        <v>95</v>
      </c>
      <c r="CX519" s="355">
        <v>88</v>
      </c>
      <c r="CY519" s="355">
        <v>104</v>
      </c>
      <c r="CZ519" s="355">
        <v>101</v>
      </c>
      <c r="DA519" s="356">
        <v>92</v>
      </c>
      <c r="DB519" s="354">
        <v>97</v>
      </c>
      <c r="DC519" s="355">
        <v>79</v>
      </c>
      <c r="DD519" s="355">
        <v>85</v>
      </c>
      <c r="DE519" s="355">
        <v>91</v>
      </c>
      <c r="DF519" s="364"/>
      <c r="DG519" s="354">
        <v>82</v>
      </c>
      <c r="DH519" s="355">
        <v>84</v>
      </c>
      <c r="DI519" s="355">
        <v>90</v>
      </c>
      <c r="DJ519" s="355">
        <v>96</v>
      </c>
      <c r="DK519" s="365"/>
      <c r="GX519" s="27"/>
      <c r="GY519" s="27"/>
      <c r="GZ519" s="27"/>
      <c r="HA519" s="27"/>
      <c r="HB519" s="27"/>
      <c r="HC519" s="27"/>
      <c r="HD519" s="27"/>
      <c r="HE519" s="27"/>
      <c r="HF519" s="27"/>
      <c r="HG519" s="27"/>
      <c r="HH519" s="27"/>
      <c r="HI519" s="27"/>
      <c r="HJ519" s="27"/>
      <c r="HK519" s="27"/>
      <c r="HL519" s="27"/>
      <c r="HM519" s="27"/>
      <c r="HN519" s="27"/>
      <c r="HO519" s="27"/>
      <c r="HP519" s="27"/>
      <c r="HQ519" s="27"/>
      <c r="HR519" s="27"/>
      <c r="HS519" s="27"/>
      <c r="HT519" s="27"/>
      <c r="HU519" s="27"/>
      <c r="HV519" s="27"/>
      <c r="HW519" s="27"/>
      <c r="HX519" s="27"/>
      <c r="HY519" s="27"/>
      <c r="HZ519" s="27"/>
      <c r="IA519" s="27"/>
      <c r="IB519" s="27"/>
      <c r="IC519" s="27"/>
      <c r="ID519" s="27"/>
      <c r="IE519" s="27"/>
      <c r="IF519" s="27"/>
      <c r="IG519" s="27"/>
      <c r="IH519" s="27"/>
      <c r="II519" s="27"/>
      <c r="IJ519" s="27"/>
      <c r="IK519" s="27"/>
      <c r="IL519" s="27"/>
      <c r="IM519" s="27"/>
      <c r="IN519" s="27"/>
      <c r="IO519" s="27"/>
      <c r="IP519" s="27"/>
      <c r="IQ519" s="27"/>
      <c r="IR519" s="27"/>
      <c r="IS519" s="27"/>
      <c r="IT519" s="27"/>
      <c r="IU519" s="27"/>
      <c r="IV519" s="27"/>
    </row>
    <row r="520" spans="1:256" s="361" customFormat="1" x14ac:dyDescent="0.2">
      <c r="A520" s="27"/>
      <c r="B520" s="27"/>
      <c r="C520" s="27"/>
      <c r="D520" s="362"/>
      <c r="E520" s="350" t="s">
        <v>159</v>
      </c>
      <c r="F520" s="357">
        <v>12</v>
      </c>
      <c r="G520" s="358">
        <v>23</v>
      </c>
      <c r="H520" s="358">
        <v>9</v>
      </c>
      <c r="I520" s="358">
        <v>20</v>
      </c>
      <c r="J520" s="359">
        <v>1</v>
      </c>
      <c r="K520" s="357">
        <v>13</v>
      </c>
      <c r="L520" s="358">
        <v>24</v>
      </c>
      <c r="M520" s="358">
        <v>10</v>
      </c>
      <c r="N520" s="358">
        <v>16</v>
      </c>
      <c r="O520" s="359">
        <v>2</v>
      </c>
      <c r="P520" s="357">
        <v>17</v>
      </c>
      <c r="Q520" s="358">
        <v>3</v>
      </c>
      <c r="R520" s="358">
        <v>14</v>
      </c>
      <c r="S520" s="358">
        <v>25</v>
      </c>
      <c r="T520" s="359">
        <v>6</v>
      </c>
      <c r="U520" s="357">
        <v>7</v>
      </c>
      <c r="V520" s="358">
        <v>18</v>
      </c>
      <c r="W520" s="358">
        <v>4</v>
      </c>
      <c r="X520" s="358">
        <v>15</v>
      </c>
      <c r="Y520" s="359">
        <v>21</v>
      </c>
      <c r="Z520" s="357">
        <v>22</v>
      </c>
      <c r="AA520" s="358">
        <v>8</v>
      </c>
      <c r="AB520" s="358">
        <v>19</v>
      </c>
      <c r="AC520" s="358">
        <v>5</v>
      </c>
      <c r="AD520" s="359">
        <v>11</v>
      </c>
      <c r="AE520" s="357">
        <v>37</v>
      </c>
      <c r="AF520" s="358">
        <v>48</v>
      </c>
      <c r="AG520" s="358">
        <v>34</v>
      </c>
      <c r="AH520" s="358">
        <v>45</v>
      </c>
      <c r="AI520" s="359">
        <v>26</v>
      </c>
      <c r="AJ520" s="357">
        <v>38</v>
      </c>
      <c r="AK520" s="358">
        <v>49</v>
      </c>
      <c r="AL520" s="358">
        <v>35</v>
      </c>
      <c r="AM520" s="358">
        <v>41</v>
      </c>
      <c r="AN520" s="359">
        <v>27</v>
      </c>
      <c r="AO520" s="357">
        <v>42</v>
      </c>
      <c r="AP520" s="358">
        <v>28</v>
      </c>
      <c r="AQ520" s="358">
        <v>39</v>
      </c>
      <c r="AR520" s="358">
        <v>50</v>
      </c>
      <c r="AS520" s="359">
        <v>31</v>
      </c>
      <c r="AT520" s="357">
        <v>32</v>
      </c>
      <c r="AU520" s="358">
        <v>43</v>
      </c>
      <c r="AV520" s="358">
        <v>29</v>
      </c>
      <c r="AW520" s="358">
        <v>40</v>
      </c>
      <c r="AX520" s="359">
        <v>46</v>
      </c>
      <c r="AY520" s="357">
        <v>47</v>
      </c>
      <c r="AZ520" s="358">
        <v>33</v>
      </c>
      <c r="BA520" s="358">
        <v>44</v>
      </c>
      <c r="BB520" s="358">
        <v>30</v>
      </c>
      <c r="BC520" s="359">
        <v>36</v>
      </c>
      <c r="BD520" s="357">
        <v>62</v>
      </c>
      <c r="BE520" s="358">
        <v>70</v>
      </c>
      <c r="BF520" s="358">
        <v>51</v>
      </c>
      <c r="BG520" s="358">
        <v>72</v>
      </c>
      <c r="BH520" s="359">
        <v>75</v>
      </c>
      <c r="BI520" s="357">
        <v>55</v>
      </c>
      <c r="BJ520" s="358">
        <v>69</v>
      </c>
      <c r="BK520" s="358">
        <v>56</v>
      </c>
      <c r="BL520" s="358">
        <v>71</v>
      </c>
      <c r="BM520" s="359">
        <v>76</v>
      </c>
      <c r="BN520" s="357">
        <v>77</v>
      </c>
      <c r="BO520" s="358">
        <v>54</v>
      </c>
      <c r="BP520" s="358">
        <v>74</v>
      </c>
      <c r="BQ520" s="358">
        <v>60</v>
      </c>
      <c r="BR520" s="359">
        <v>63</v>
      </c>
      <c r="BS520" s="357">
        <v>73</v>
      </c>
      <c r="BT520" s="358">
        <v>68</v>
      </c>
      <c r="BU520" s="358">
        <v>78</v>
      </c>
      <c r="BV520" s="358">
        <v>65</v>
      </c>
      <c r="BW520" s="359">
        <v>57</v>
      </c>
      <c r="BX520" s="357">
        <v>59</v>
      </c>
      <c r="BY520" s="358">
        <v>53</v>
      </c>
      <c r="BZ520" s="358">
        <v>67</v>
      </c>
      <c r="CA520" s="358">
        <v>61</v>
      </c>
      <c r="CB520" s="364"/>
      <c r="CC520" s="357">
        <v>64</v>
      </c>
      <c r="CD520" s="358">
        <v>66</v>
      </c>
      <c r="CE520" s="358">
        <v>52</v>
      </c>
      <c r="CF520" s="358">
        <v>58</v>
      </c>
      <c r="CG520" s="364"/>
      <c r="CH520" s="357">
        <v>90</v>
      </c>
      <c r="CI520" s="358">
        <v>98</v>
      </c>
      <c r="CJ520" s="358">
        <v>79</v>
      </c>
      <c r="CK520" s="358">
        <v>100</v>
      </c>
      <c r="CL520" s="359">
        <v>103</v>
      </c>
      <c r="CM520" s="357">
        <v>83</v>
      </c>
      <c r="CN520" s="358">
        <v>97</v>
      </c>
      <c r="CO520" s="358">
        <v>84</v>
      </c>
      <c r="CP520" s="358">
        <v>99</v>
      </c>
      <c r="CQ520" s="359">
        <v>104</v>
      </c>
      <c r="CR520" s="357">
        <v>105</v>
      </c>
      <c r="CS520" s="358">
        <v>82</v>
      </c>
      <c r="CT520" s="358">
        <v>102</v>
      </c>
      <c r="CU520" s="358">
        <v>88</v>
      </c>
      <c r="CV520" s="359">
        <v>91</v>
      </c>
      <c r="CW520" s="357">
        <v>101</v>
      </c>
      <c r="CX520" s="358">
        <v>96</v>
      </c>
      <c r="CY520" s="358">
        <v>106</v>
      </c>
      <c r="CZ520" s="358">
        <v>93</v>
      </c>
      <c r="DA520" s="359">
        <v>85</v>
      </c>
      <c r="DB520" s="357">
        <v>87</v>
      </c>
      <c r="DC520" s="358">
        <v>81</v>
      </c>
      <c r="DD520" s="358">
        <v>95</v>
      </c>
      <c r="DE520" s="358">
        <v>89</v>
      </c>
      <c r="DF520" s="364"/>
      <c r="DG520" s="357">
        <v>92</v>
      </c>
      <c r="DH520" s="358">
        <v>94</v>
      </c>
      <c r="DI520" s="358">
        <v>80</v>
      </c>
      <c r="DJ520" s="358">
        <v>86</v>
      </c>
      <c r="DK520" s="365"/>
      <c r="GX520" s="27"/>
      <c r="GY520" s="27"/>
      <c r="GZ520" s="27"/>
      <c r="HA520" s="27"/>
      <c r="HB520" s="27"/>
      <c r="HC520" s="27"/>
      <c r="HD520" s="27"/>
      <c r="HE520" s="27"/>
      <c r="HF520" s="27"/>
      <c r="HG520" s="27"/>
      <c r="HH520" s="27"/>
      <c r="HI520" s="27"/>
      <c r="HJ520" s="27"/>
      <c r="HK520" s="27"/>
      <c r="HL520" s="27"/>
      <c r="HM520" s="27"/>
      <c r="HN520" s="27"/>
      <c r="HO520" s="27"/>
      <c r="HP520" s="27"/>
      <c r="HQ520" s="27"/>
      <c r="HR520" s="27"/>
      <c r="HS520" s="27"/>
      <c r="HT520" s="27"/>
      <c r="HU520" s="27"/>
      <c r="HV520" s="27"/>
      <c r="HW520" s="27"/>
      <c r="HX520" s="27"/>
      <c r="HY520" s="27"/>
      <c r="HZ520" s="27"/>
      <c r="IA520" s="27"/>
      <c r="IB520" s="27"/>
      <c r="IC520" s="27"/>
      <c r="ID520" s="27"/>
      <c r="IE520" s="27"/>
      <c r="IF520" s="27"/>
      <c r="IG520" s="27"/>
      <c r="IH520" s="27"/>
      <c r="II520" s="27"/>
      <c r="IJ520" s="27"/>
      <c r="IK520" s="27"/>
      <c r="IL520" s="27"/>
      <c r="IM520" s="27"/>
      <c r="IN520" s="27"/>
      <c r="IO520" s="27"/>
      <c r="IP520" s="27"/>
      <c r="IQ520" s="27"/>
      <c r="IR520" s="27"/>
      <c r="IS520" s="27"/>
      <c r="IT520" s="27"/>
      <c r="IU520" s="27"/>
      <c r="IV520" s="27"/>
    </row>
    <row r="521" spans="1:256" s="363" customFormat="1" x14ac:dyDescent="0.2">
      <c r="A521" s="27"/>
      <c r="B521" s="27"/>
      <c r="C521" s="27"/>
      <c r="D521" s="362"/>
      <c r="E521" s="360"/>
      <c r="GX521" s="27"/>
      <c r="GY521" s="27"/>
      <c r="GZ521" s="27"/>
      <c r="HA521" s="27"/>
      <c r="HB521" s="27"/>
      <c r="HC521" s="27"/>
      <c r="HD521" s="27"/>
      <c r="HE521" s="27"/>
      <c r="HF521" s="27"/>
      <c r="HG521" s="27"/>
      <c r="HH521" s="27"/>
      <c r="HI521" s="27"/>
      <c r="HJ521" s="27"/>
      <c r="HK521" s="27"/>
      <c r="HL521" s="27"/>
      <c r="HM521" s="27"/>
      <c r="HN521" s="27"/>
      <c r="HO521" s="27"/>
      <c r="HP521" s="27"/>
      <c r="HQ521" s="27"/>
      <c r="HR521" s="27"/>
      <c r="HS521" s="27"/>
      <c r="HT521" s="27"/>
      <c r="HU521" s="27"/>
      <c r="HV521" s="27"/>
      <c r="HW521" s="27"/>
      <c r="HX521" s="27"/>
      <c r="HY521" s="27"/>
      <c r="HZ521" s="27"/>
      <c r="IA521" s="27"/>
      <c r="IB521" s="27"/>
      <c r="IC521" s="27"/>
      <c r="ID521" s="27"/>
      <c r="IE521" s="27"/>
      <c r="IF521" s="27"/>
      <c r="IG521" s="27"/>
      <c r="IH521" s="27"/>
      <c r="II521" s="27"/>
      <c r="IJ521" s="27"/>
      <c r="IK521" s="27"/>
      <c r="IL521" s="27"/>
      <c r="IM521" s="27"/>
      <c r="IN521" s="27"/>
      <c r="IO521" s="27"/>
      <c r="IP521" s="27"/>
      <c r="IQ521" s="27"/>
      <c r="IR521" s="27"/>
      <c r="IS521" s="27"/>
      <c r="IT521" s="27"/>
      <c r="IU521" s="27"/>
      <c r="IV521" s="27"/>
    </row>
    <row r="522" spans="1:256" s="363" customFormat="1" x14ac:dyDescent="0.2">
      <c r="A522" s="27"/>
      <c r="B522" s="27"/>
      <c r="C522" s="27"/>
      <c r="D522" s="362">
        <v>107</v>
      </c>
      <c r="E522" s="349" t="s">
        <v>180</v>
      </c>
      <c r="GX522" s="27"/>
      <c r="GY522" s="27"/>
      <c r="GZ522" s="27"/>
      <c r="HA522" s="27"/>
      <c r="HB522" s="27"/>
      <c r="HC522" s="27"/>
      <c r="HD522" s="27"/>
      <c r="HE522" s="27"/>
      <c r="HF522" s="27"/>
      <c r="HG522" s="27"/>
      <c r="HH522" s="27"/>
      <c r="HI522" s="27"/>
      <c r="HJ522" s="27"/>
      <c r="HK522" s="27"/>
      <c r="HL522" s="27"/>
      <c r="HM522" s="27"/>
      <c r="HN522" s="27"/>
      <c r="HO522" s="27"/>
      <c r="HP522" s="27"/>
      <c r="HQ522" s="27"/>
      <c r="HR522" s="27"/>
      <c r="HS522" s="27"/>
      <c r="HT522" s="27"/>
      <c r="HU522" s="27"/>
      <c r="HV522" s="27"/>
      <c r="HW522" s="27"/>
      <c r="HX522" s="27"/>
      <c r="HY522" s="27"/>
      <c r="HZ522" s="27"/>
      <c r="IA522" s="27"/>
      <c r="IB522" s="27"/>
      <c r="IC522" s="27"/>
      <c r="ID522" s="27"/>
      <c r="IE522" s="27"/>
      <c r="IF522" s="27"/>
      <c r="IG522" s="27"/>
      <c r="IH522" s="27"/>
      <c r="II522" s="27"/>
      <c r="IJ522" s="27"/>
      <c r="IK522" s="27"/>
      <c r="IL522" s="27"/>
      <c r="IM522" s="27"/>
      <c r="IN522" s="27"/>
      <c r="IO522" s="27"/>
      <c r="IP522" s="27"/>
      <c r="IQ522" s="27"/>
      <c r="IR522" s="27"/>
      <c r="IS522" s="27"/>
      <c r="IT522" s="27"/>
      <c r="IU522" s="27"/>
      <c r="IV522" s="27"/>
    </row>
    <row r="523" spans="1:256" s="361" customFormat="1" x14ac:dyDescent="0.2">
      <c r="A523" s="27"/>
      <c r="B523" s="27"/>
      <c r="C523" s="27"/>
      <c r="D523" s="362"/>
      <c r="E523" s="350" t="s">
        <v>130</v>
      </c>
      <c r="F523" s="351">
        <v>1</v>
      </c>
      <c r="G523" s="352">
        <v>2</v>
      </c>
      <c r="H523" s="352">
        <v>3</v>
      </c>
      <c r="I523" s="352">
        <v>4</v>
      </c>
      <c r="J523" s="353">
        <v>5</v>
      </c>
      <c r="K523" s="351">
        <v>6</v>
      </c>
      <c r="L523" s="352">
        <v>7</v>
      </c>
      <c r="M523" s="352">
        <v>8</v>
      </c>
      <c r="N523" s="352">
        <v>9</v>
      </c>
      <c r="O523" s="353">
        <v>10</v>
      </c>
      <c r="P523" s="351">
        <v>11</v>
      </c>
      <c r="Q523" s="352">
        <v>12</v>
      </c>
      <c r="R523" s="352">
        <v>13</v>
      </c>
      <c r="S523" s="352">
        <v>14</v>
      </c>
      <c r="T523" s="353">
        <v>15</v>
      </c>
      <c r="U523" s="351">
        <v>16</v>
      </c>
      <c r="V523" s="352">
        <v>17</v>
      </c>
      <c r="W523" s="352">
        <v>18</v>
      </c>
      <c r="X523" s="352">
        <v>19</v>
      </c>
      <c r="Y523" s="353">
        <v>20</v>
      </c>
      <c r="Z523" s="351">
        <v>21</v>
      </c>
      <c r="AA523" s="352">
        <v>22</v>
      </c>
      <c r="AB523" s="352">
        <v>23</v>
      </c>
      <c r="AC523" s="352">
        <v>24</v>
      </c>
      <c r="AD523" s="353">
        <v>25</v>
      </c>
      <c r="AE523" s="351">
        <v>26</v>
      </c>
      <c r="AF523" s="352">
        <v>27</v>
      </c>
      <c r="AG523" s="352">
        <v>28</v>
      </c>
      <c r="AH523" s="352">
        <v>29</v>
      </c>
      <c r="AI523" s="353">
        <v>30</v>
      </c>
      <c r="AJ523" s="351">
        <v>31</v>
      </c>
      <c r="AK523" s="352">
        <v>32</v>
      </c>
      <c r="AL523" s="352">
        <v>33</v>
      </c>
      <c r="AM523" s="352">
        <v>34</v>
      </c>
      <c r="AN523" s="353">
        <v>35</v>
      </c>
      <c r="AO523" s="351">
        <v>36</v>
      </c>
      <c r="AP523" s="352">
        <v>37</v>
      </c>
      <c r="AQ523" s="352">
        <v>38</v>
      </c>
      <c r="AR523" s="352">
        <v>39</v>
      </c>
      <c r="AS523" s="353">
        <v>40</v>
      </c>
      <c r="AT523" s="351">
        <v>41</v>
      </c>
      <c r="AU523" s="352">
        <v>42</v>
      </c>
      <c r="AV523" s="352">
        <v>43</v>
      </c>
      <c r="AW523" s="352">
        <v>44</v>
      </c>
      <c r="AX523" s="353">
        <v>45</v>
      </c>
      <c r="AY523" s="351">
        <v>46</v>
      </c>
      <c r="AZ523" s="352">
        <v>47</v>
      </c>
      <c r="BA523" s="352">
        <v>48</v>
      </c>
      <c r="BB523" s="352">
        <v>49</v>
      </c>
      <c r="BC523" s="353">
        <v>50</v>
      </c>
      <c r="BD523" s="351">
        <v>51</v>
      </c>
      <c r="BE523" s="352">
        <v>52</v>
      </c>
      <c r="BF523" s="352">
        <v>53</v>
      </c>
      <c r="BG523" s="352">
        <v>54</v>
      </c>
      <c r="BH523" s="353">
        <v>55</v>
      </c>
      <c r="BI523" s="351">
        <v>56</v>
      </c>
      <c r="BJ523" s="352">
        <v>57</v>
      </c>
      <c r="BK523" s="352">
        <v>58</v>
      </c>
      <c r="BL523" s="352">
        <v>59</v>
      </c>
      <c r="BM523" s="353">
        <v>60</v>
      </c>
      <c r="BN523" s="351">
        <v>61</v>
      </c>
      <c r="BO523" s="352">
        <v>62</v>
      </c>
      <c r="BP523" s="352">
        <v>63</v>
      </c>
      <c r="BQ523" s="352">
        <v>64</v>
      </c>
      <c r="BR523" s="353">
        <v>65</v>
      </c>
      <c r="BS523" s="351">
        <v>66</v>
      </c>
      <c r="BT523" s="352">
        <v>67</v>
      </c>
      <c r="BU523" s="352">
        <v>68</v>
      </c>
      <c r="BV523" s="352">
        <v>69</v>
      </c>
      <c r="BW523" s="353">
        <v>70</v>
      </c>
      <c r="BX523" s="351">
        <v>71</v>
      </c>
      <c r="BY523" s="352">
        <v>72</v>
      </c>
      <c r="BZ523" s="352">
        <v>73</v>
      </c>
      <c r="CA523" s="352">
        <v>74</v>
      </c>
      <c r="CB523" s="364"/>
      <c r="CC523" s="351">
        <v>75</v>
      </c>
      <c r="CD523" s="352">
        <v>76</v>
      </c>
      <c r="CE523" s="352">
        <v>77</v>
      </c>
      <c r="CF523" s="352">
        <v>78</v>
      </c>
      <c r="CG523" s="364"/>
      <c r="CH523" s="351">
        <v>79</v>
      </c>
      <c r="CI523" s="352">
        <v>80</v>
      </c>
      <c r="CJ523" s="352">
        <v>81</v>
      </c>
      <c r="CK523" s="352">
        <v>82</v>
      </c>
      <c r="CL523" s="353">
        <v>83</v>
      </c>
      <c r="CM523" s="351">
        <v>84</v>
      </c>
      <c r="CN523" s="352">
        <v>85</v>
      </c>
      <c r="CO523" s="352">
        <v>86</v>
      </c>
      <c r="CP523" s="352">
        <v>87</v>
      </c>
      <c r="CQ523" s="353">
        <v>88</v>
      </c>
      <c r="CR523" s="351">
        <v>89</v>
      </c>
      <c r="CS523" s="352">
        <v>90</v>
      </c>
      <c r="CT523" s="352">
        <v>91</v>
      </c>
      <c r="CU523" s="352">
        <v>92</v>
      </c>
      <c r="CV523" s="353">
        <v>93</v>
      </c>
      <c r="CW523" s="351">
        <v>94</v>
      </c>
      <c r="CX523" s="352">
        <v>95</v>
      </c>
      <c r="CY523" s="352">
        <v>96</v>
      </c>
      <c r="CZ523" s="352">
        <v>97</v>
      </c>
      <c r="DA523" s="353">
        <v>98</v>
      </c>
      <c r="DB523" s="351">
        <v>99</v>
      </c>
      <c r="DC523" s="352">
        <v>100</v>
      </c>
      <c r="DD523" s="352">
        <v>101</v>
      </c>
      <c r="DE523" s="352">
        <v>102</v>
      </c>
      <c r="DF523" s="353">
        <v>103</v>
      </c>
      <c r="DG523" s="351">
        <v>104</v>
      </c>
      <c r="DH523" s="352">
        <v>105</v>
      </c>
      <c r="DI523" s="352">
        <v>106</v>
      </c>
      <c r="DJ523" s="352">
        <v>107</v>
      </c>
      <c r="DK523" s="365"/>
      <c r="GX523" s="27"/>
      <c r="GY523" s="27"/>
      <c r="GZ523" s="27"/>
      <c r="HA523" s="27"/>
      <c r="HB523" s="27"/>
      <c r="HC523" s="27"/>
      <c r="HD523" s="27"/>
      <c r="HE523" s="27"/>
      <c r="HF523" s="27"/>
      <c r="HG523" s="27"/>
      <c r="HH523" s="27"/>
      <c r="HI523" s="27"/>
      <c r="HJ523" s="27"/>
      <c r="HK523" s="27"/>
      <c r="HL523" s="27"/>
      <c r="HM523" s="27"/>
      <c r="HN523" s="27"/>
      <c r="HO523" s="27"/>
      <c r="HP523" s="27"/>
      <c r="HQ523" s="27"/>
      <c r="HR523" s="27"/>
      <c r="HS523" s="27"/>
      <c r="HT523" s="27"/>
      <c r="HU523" s="27"/>
      <c r="HV523" s="27"/>
      <c r="HW523" s="27"/>
      <c r="HX523" s="27"/>
      <c r="HY523" s="27"/>
      <c r="HZ523" s="27"/>
      <c r="IA523" s="27"/>
      <c r="IB523" s="27"/>
      <c r="IC523" s="27"/>
      <c r="ID523" s="27"/>
      <c r="IE523" s="27"/>
      <c r="IF523" s="27"/>
      <c r="IG523" s="27"/>
      <c r="IH523" s="27"/>
      <c r="II523" s="27"/>
      <c r="IJ523" s="27"/>
      <c r="IK523" s="27"/>
      <c r="IL523" s="27"/>
      <c r="IM523" s="27"/>
      <c r="IN523" s="27"/>
      <c r="IO523" s="27"/>
      <c r="IP523" s="27"/>
      <c r="IQ523" s="27"/>
      <c r="IR523" s="27"/>
      <c r="IS523" s="27"/>
      <c r="IT523" s="27"/>
      <c r="IU523" s="27"/>
      <c r="IV523" s="27"/>
    </row>
    <row r="524" spans="1:256" s="361" customFormat="1" x14ac:dyDescent="0.2">
      <c r="A524" s="27"/>
      <c r="B524" s="27"/>
      <c r="C524" s="27"/>
      <c r="D524" s="362"/>
      <c r="E524" s="350" t="s">
        <v>157</v>
      </c>
      <c r="F524" s="354">
        <v>14</v>
      </c>
      <c r="G524" s="355">
        <v>10</v>
      </c>
      <c r="H524" s="355">
        <v>1</v>
      </c>
      <c r="I524" s="355">
        <v>22</v>
      </c>
      <c r="J524" s="356">
        <v>18</v>
      </c>
      <c r="K524" s="354">
        <v>19</v>
      </c>
      <c r="L524" s="355">
        <v>15</v>
      </c>
      <c r="M524" s="355">
        <v>6</v>
      </c>
      <c r="N524" s="355">
        <v>2</v>
      </c>
      <c r="O524" s="356">
        <v>23</v>
      </c>
      <c r="P524" s="354">
        <v>24</v>
      </c>
      <c r="Q524" s="355">
        <v>20</v>
      </c>
      <c r="R524" s="355">
        <v>11</v>
      </c>
      <c r="S524" s="355">
        <v>7</v>
      </c>
      <c r="T524" s="356">
        <v>3</v>
      </c>
      <c r="U524" s="354">
        <v>4</v>
      </c>
      <c r="V524" s="355">
        <v>25</v>
      </c>
      <c r="W524" s="355">
        <v>16</v>
      </c>
      <c r="X524" s="355">
        <v>12</v>
      </c>
      <c r="Y524" s="356">
        <v>8</v>
      </c>
      <c r="Z524" s="354">
        <v>9</v>
      </c>
      <c r="AA524" s="355">
        <v>5</v>
      </c>
      <c r="AB524" s="355">
        <v>21</v>
      </c>
      <c r="AC524" s="355">
        <v>17</v>
      </c>
      <c r="AD524" s="356">
        <v>13</v>
      </c>
      <c r="AE524" s="354">
        <v>39</v>
      </c>
      <c r="AF524" s="355">
        <v>35</v>
      </c>
      <c r="AG524" s="355">
        <v>26</v>
      </c>
      <c r="AH524" s="355">
        <v>47</v>
      </c>
      <c r="AI524" s="356">
        <v>43</v>
      </c>
      <c r="AJ524" s="354">
        <v>44</v>
      </c>
      <c r="AK524" s="355">
        <v>40</v>
      </c>
      <c r="AL524" s="355">
        <v>31</v>
      </c>
      <c r="AM524" s="355">
        <v>27</v>
      </c>
      <c r="AN524" s="356">
        <v>48</v>
      </c>
      <c r="AO524" s="354">
        <v>49</v>
      </c>
      <c r="AP524" s="355">
        <v>45</v>
      </c>
      <c r="AQ524" s="355">
        <v>36</v>
      </c>
      <c r="AR524" s="355">
        <v>32</v>
      </c>
      <c r="AS524" s="356">
        <v>28</v>
      </c>
      <c r="AT524" s="354">
        <v>29</v>
      </c>
      <c r="AU524" s="355">
        <v>50</v>
      </c>
      <c r="AV524" s="355">
        <v>41</v>
      </c>
      <c r="AW524" s="355">
        <v>37</v>
      </c>
      <c r="AX524" s="356">
        <v>33</v>
      </c>
      <c r="AY524" s="354">
        <v>34</v>
      </c>
      <c r="AZ524" s="355">
        <v>30</v>
      </c>
      <c r="BA524" s="355">
        <v>46</v>
      </c>
      <c r="BB524" s="355">
        <v>42</v>
      </c>
      <c r="BC524" s="356">
        <v>38</v>
      </c>
      <c r="BD524" s="354">
        <v>52</v>
      </c>
      <c r="BE524" s="355">
        <v>71</v>
      </c>
      <c r="BF524" s="355">
        <v>70</v>
      </c>
      <c r="BG524" s="355">
        <v>77</v>
      </c>
      <c r="BH524" s="356">
        <v>59</v>
      </c>
      <c r="BI524" s="354">
        <v>65</v>
      </c>
      <c r="BJ524" s="355">
        <v>75</v>
      </c>
      <c r="BK524" s="355">
        <v>66</v>
      </c>
      <c r="BL524" s="355">
        <v>53</v>
      </c>
      <c r="BM524" s="356">
        <v>74</v>
      </c>
      <c r="BN524" s="354">
        <v>58</v>
      </c>
      <c r="BO524" s="355">
        <v>61</v>
      </c>
      <c r="BP524" s="355">
        <v>72</v>
      </c>
      <c r="BQ524" s="355">
        <v>55</v>
      </c>
      <c r="BR524" s="356">
        <v>78</v>
      </c>
      <c r="BS524" s="354">
        <v>67</v>
      </c>
      <c r="BT524" s="355">
        <v>60</v>
      </c>
      <c r="BU524" s="355">
        <v>76</v>
      </c>
      <c r="BV524" s="355">
        <v>73</v>
      </c>
      <c r="BW524" s="356">
        <v>64</v>
      </c>
      <c r="BX524" s="354">
        <v>69</v>
      </c>
      <c r="BY524" s="355">
        <v>51</v>
      </c>
      <c r="BZ524" s="355">
        <v>57</v>
      </c>
      <c r="CA524" s="355">
        <v>63</v>
      </c>
      <c r="CB524" s="364"/>
      <c r="CC524" s="354">
        <v>54</v>
      </c>
      <c r="CD524" s="355">
        <v>56</v>
      </c>
      <c r="CE524" s="355">
        <v>62</v>
      </c>
      <c r="CF524" s="355">
        <v>68</v>
      </c>
      <c r="CG524" s="364"/>
      <c r="CH524" s="354">
        <v>88</v>
      </c>
      <c r="CI524" s="355">
        <v>104</v>
      </c>
      <c r="CJ524" s="355">
        <v>100</v>
      </c>
      <c r="CK524" s="355">
        <v>96</v>
      </c>
      <c r="CL524" s="356">
        <v>92</v>
      </c>
      <c r="CM524" s="354">
        <v>87</v>
      </c>
      <c r="CN524" s="355">
        <v>101</v>
      </c>
      <c r="CO524" s="355">
        <v>105</v>
      </c>
      <c r="CP524" s="355">
        <v>79</v>
      </c>
      <c r="CQ524" s="356">
        <v>97</v>
      </c>
      <c r="CR524" s="354">
        <v>93</v>
      </c>
      <c r="CS524" s="355">
        <v>84</v>
      </c>
      <c r="CT524" s="355">
        <v>102</v>
      </c>
      <c r="CU524" s="355">
        <v>106</v>
      </c>
      <c r="CV524" s="356">
        <v>80</v>
      </c>
      <c r="CW524" s="354">
        <v>98</v>
      </c>
      <c r="CX524" s="355">
        <v>89</v>
      </c>
      <c r="CY524" s="355">
        <v>85</v>
      </c>
      <c r="CZ524" s="355">
        <v>81</v>
      </c>
      <c r="DA524" s="356">
        <v>107</v>
      </c>
      <c r="DB524" s="354">
        <v>103</v>
      </c>
      <c r="DC524" s="355">
        <v>94</v>
      </c>
      <c r="DD524" s="355">
        <v>90</v>
      </c>
      <c r="DE524" s="355">
        <v>86</v>
      </c>
      <c r="DF524" s="356">
        <v>82</v>
      </c>
      <c r="DG524" s="354">
        <v>83</v>
      </c>
      <c r="DH524" s="355">
        <v>99</v>
      </c>
      <c r="DI524" s="355">
        <v>95</v>
      </c>
      <c r="DJ524" s="355">
        <v>91</v>
      </c>
      <c r="DK524" s="365"/>
      <c r="GX524" s="27"/>
      <c r="GY524" s="27"/>
      <c r="GZ524" s="27"/>
      <c r="HA524" s="27"/>
      <c r="HB524" s="27"/>
      <c r="HC524" s="27"/>
      <c r="HD524" s="27"/>
      <c r="HE524" s="27"/>
      <c r="HF524" s="27"/>
      <c r="HG524" s="27"/>
      <c r="HH524" s="27"/>
      <c r="HI524" s="27"/>
      <c r="HJ524" s="27"/>
      <c r="HK524" s="27"/>
      <c r="HL524" s="27"/>
      <c r="HM524" s="27"/>
      <c r="HN524" s="27"/>
      <c r="HO524" s="27"/>
      <c r="HP524" s="27"/>
      <c r="HQ524" s="27"/>
      <c r="HR524" s="27"/>
      <c r="HS524" s="27"/>
      <c r="HT524" s="27"/>
      <c r="HU524" s="27"/>
      <c r="HV524" s="27"/>
      <c r="HW524" s="27"/>
      <c r="HX524" s="27"/>
      <c r="HY524" s="27"/>
      <c r="HZ524" s="27"/>
      <c r="IA524" s="27"/>
      <c r="IB524" s="27"/>
      <c r="IC524" s="27"/>
      <c r="ID524" s="27"/>
      <c r="IE524" s="27"/>
      <c r="IF524" s="27"/>
      <c r="IG524" s="27"/>
      <c r="IH524" s="27"/>
      <c r="II524" s="27"/>
      <c r="IJ524" s="27"/>
      <c r="IK524" s="27"/>
      <c r="IL524" s="27"/>
      <c r="IM524" s="27"/>
      <c r="IN524" s="27"/>
      <c r="IO524" s="27"/>
      <c r="IP524" s="27"/>
      <c r="IQ524" s="27"/>
      <c r="IR524" s="27"/>
      <c r="IS524" s="27"/>
      <c r="IT524" s="27"/>
      <c r="IU524" s="27"/>
      <c r="IV524" s="27"/>
    </row>
    <row r="525" spans="1:256" s="361" customFormat="1" x14ac:dyDescent="0.2">
      <c r="A525" s="27"/>
      <c r="B525" s="27"/>
      <c r="C525" s="27"/>
      <c r="D525" s="362"/>
      <c r="E525" s="350" t="s">
        <v>159</v>
      </c>
      <c r="F525" s="357">
        <v>12</v>
      </c>
      <c r="G525" s="358">
        <v>23</v>
      </c>
      <c r="H525" s="358">
        <v>9</v>
      </c>
      <c r="I525" s="358">
        <v>20</v>
      </c>
      <c r="J525" s="359">
        <v>1</v>
      </c>
      <c r="K525" s="357">
        <v>13</v>
      </c>
      <c r="L525" s="358">
        <v>24</v>
      </c>
      <c r="M525" s="358">
        <v>10</v>
      </c>
      <c r="N525" s="358">
        <v>16</v>
      </c>
      <c r="O525" s="359">
        <v>2</v>
      </c>
      <c r="P525" s="357">
        <v>17</v>
      </c>
      <c r="Q525" s="358">
        <v>3</v>
      </c>
      <c r="R525" s="358">
        <v>14</v>
      </c>
      <c r="S525" s="358">
        <v>25</v>
      </c>
      <c r="T525" s="359">
        <v>6</v>
      </c>
      <c r="U525" s="357">
        <v>7</v>
      </c>
      <c r="V525" s="358">
        <v>18</v>
      </c>
      <c r="W525" s="358">
        <v>4</v>
      </c>
      <c r="X525" s="358">
        <v>15</v>
      </c>
      <c r="Y525" s="359">
        <v>21</v>
      </c>
      <c r="Z525" s="357">
        <v>22</v>
      </c>
      <c r="AA525" s="358">
        <v>8</v>
      </c>
      <c r="AB525" s="358">
        <v>19</v>
      </c>
      <c r="AC525" s="358">
        <v>5</v>
      </c>
      <c r="AD525" s="359">
        <v>11</v>
      </c>
      <c r="AE525" s="357">
        <v>37</v>
      </c>
      <c r="AF525" s="358">
        <v>48</v>
      </c>
      <c r="AG525" s="358">
        <v>34</v>
      </c>
      <c r="AH525" s="358">
        <v>45</v>
      </c>
      <c r="AI525" s="359">
        <v>26</v>
      </c>
      <c r="AJ525" s="357">
        <v>38</v>
      </c>
      <c r="AK525" s="358">
        <v>49</v>
      </c>
      <c r="AL525" s="358">
        <v>35</v>
      </c>
      <c r="AM525" s="358">
        <v>41</v>
      </c>
      <c r="AN525" s="359">
        <v>27</v>
      </c>
      <c r="AO525" s="357">
        <v>42</v>
      </c>
      <c r="AP525" s="358">
        <v>28</v>
      </c>
      <c r="AQ525" s="358">
        <v>39</v>
      </c>
      <c r="AR525" s="358">
        <v>50</v>
      </c>
      <c r="AS525" s="359">
        <v>31</v>
      </c>
      <c r="AT525" s="357">
        <v>32</v>
      </c>
      <c r="AU525" s="358">
        <v>43</v>
      </c>
      <c r="AV525" s="358">
        <v>29</v>
      </c>
      <c r="AW525" s="358">
        <v>40</v>
      </c>
      <c r="AX525" s="359">
        <v>46</v>
      </c>
      <c r="AY525" s="357">
        <v>47</v>
      </c>
      <c r="AZ525" s="358">
        <v>33</v>
      </c>
      <c r="BA525" s="358">
        <v>44</v>
      </c>
      <c r="BB525" s="358">
        <v>30</v>
      </c>
      <c r="BC525" s="359">
        <v>36</v>
      </c>
      <c r="BD525" s="357">
        <v>62</v>
      </c>
      <c r="BE525" s="358">
        <v>70</v>
      </c>
      <c r="BF525" s="358">
        <v>51</v>
      </c>
      <c r="BG525" s="358">
        <v>72</v>
      </c>
      <c r="BH525" s="359">
        <v>75</v>
      </c>
      <c r="BI525" s="357">
        <v>55</v>
      </c>
      <c r="BJ525" s="358">
        <v>69</v>
      </c>
      <c r="BK525" s="358">
        <v>56</v>
      </c>
      <c r="BL525" s="358">
        <v>71</v>
      </c>
      <c r="BM525" s="359">
        <v>76</v>
      </c>
      <c r="BN525" s="357">
        <v>77</v>
      </c>
      <c r="BO525" s="358">
        <v>54</v>
      </c>
      <c r="BP525" s="358">
        <v>74</v>
      </c>
      <c r="BQ525" s="358">
        <v>60</v>
      </c>
      <c r="BR525" s="359">
        <v>63</v>
      </c>
      <c r="BS525" s="357">
        <v>73</v>
      </c>
      <c r="BT525" s="358">
        <v>68</v>
      </c>
      <c r="BU525" s="358">
        <v>78</v>
      </c>
      <c r="BV525" s="358">
        <v>65</v>
      </c>
      <c r="BW525" s="359">
        <v>57</v>
      </c>
      <c r="BX525" s="357">
        <v>59</v>
      </c>
      <c r="BY525" s="358">
        <v>53</v>
      </c>
      <c r="BZ525" s="358">
        <v>67</v>
      </c>
      <c r="CA525" s="358">
        <v>61</v>
      </c>
      <c r="CB525" s="364"/>
      <c r="CC525" s="357">
        <v>64</v>
      </c>
      <c r="CD525" s="358">
        <v>66</v>
      </c>
      <c r="CE525" s="358">
        <v>52</v>
      </c>
      <c r="CF525" s="358">
        <v>58</v>
      </c>
      <c r="CG525" s="364"/>
      <c r="CH525" s="357">
        <v>106</v>
      </c>
      <c r="CI525" s="358">
        <v>83</v>
      </c>
      <c r="CJ525" s="358">
        <v>97</v>
      </c>
      <c r="CK525" s="358">
        <v>103</v>
      </c>
      <c r="CL525" s="359">
        <v>85</v>
      </c>
      <c r="CM525" s="357">
        <v>81</v>
      </c>
      <c r="CN525" s="358">
        <v>88</v>
      </c>
      <c r="CO525" s="358">
        <v>93</v>
      </c>
      <c r="CP525" s="358">
        <v>94</v>
      </c>
      <c r="CQ525" s="359">
        <v>99</v>
      </c>
      <c r="CR525" s="357">
        <v>102</v>
      </c>
      <c r="CS525" s="358">
        <v>79</v>
      </c>
      <c r="CT525" s="358">
        <v>104</v>
      </c>
      <c r="CU525" s="358">
        <v>95</v>
      </c>
      <c r="CV525" s="359">
        <v>89</v>
      </c>
      <c r="CW525" s="357">
        <v>105</v>
      </c>
      <c r="CX525" s="358">
        <v>86</v>
      </c>
      <c r="CY525" s="358">
        <v>80</v>
      </c>
      <c r="CZ525" s="358">
        <v>100</v>
      </c>
      <c r="DA525" s="359">
        <v>91</v>
      </c>
      <c r="DB525" s="357">
        <v>107</v>
      </c>
      <c r="DC525" s="358">
        <v>96</v>
      </c>
      <c r="DD525" s="358">
        <v>84</v>
      </c>
      <c r="DE525" s="358">
        <v>101</v>
      </c>
      <c r="DF525" s="359">
        <v>90</v>
      </c>
      <c r="DG525" s="357">
        <v>92</v>
      </c>
      <c r="DH525" s="358">
        <v>82</v>
      </c>
      <c r="DI525" s="358">
        <v>87</v>
      </c>
      <c r="DJ525" s="358">
        <v>98</v>
      </c>
      <c r="DK525" s="365"/>
      <c r="GX525" s="27"/>
      <c r="GY525" s="27"/>
      <c r="GZ525" s="27"/>
      <c r="HA525" s="27"/>
      <c r="HB525" s="27"/>
      <c r="HC525" s="27"/>
      <c r="HD525" s="27"/>
      <c r="HE525" s="27"/>
      <c r="HF525" s="27"/>
      <c r="HG525" s="27"/>
      <c r="HH525" s="27"/>
      <c r="HI525" s="27"/>
      <c r="HJ525" s="27"/>
      <c r="HK525" s="27"/>
      <c r="HL525" s="27"/>
      <c r="HM525" s="27"/>
      <c r="HN525" s="27"/>
      <c r="HO525" s="27"/>
      <c r="HP525" s="27"/>
      <c r="HQ525" s="27"/>
      <c r="HR525" s="27"/>
      <c r="HS525" s="27"/>
      <c r="HT525" s="27"/>
      <c r="HU525" s="27"/>
      <c r="HV525" s="27"/>
      <c r="HW525" s="27"/>
      <c r="HX525" s="27"/>
      <c r="HY525" s="27"/>
      <c r="HZ525" s="27"/>
      <c r="IA525" s="27"/>
      <c r="IB525" s="27"/>
      <c r="IC525" s="27"/>
      <c r="ID525" s="27"/>
      <c r="IE525" s="27"/>
      <c r="IF525" s="27"/>
      <c r="IG525" s="27"/>
      <c r="IH525" s="27"/>
      <c r="II525" s="27"/>
      <c r="IJ525" s="27"/>
      <c r="IK525" s="27"/>
      <c r="IL525" s="27"/>
      <c r="IM525" s="27"/>
      <c r="IN525" s="27"/>
      <c r="IO525" s="27"/>
      <c r="IP525" s="27"/>
      <c r="IQ525" s="27"/>
      <c r="IR525" s="27"/>
      <c r="IS525" s="27"/>
      <c r="IT525" s="27"/>
      <c r="IU525" s="27"/>
      <c r="IV525" s="27"/>
    </row>
    <row r="526" spans="1:256" s="363" customFormat="1" x14ac:dyDescent="0.2">
      <c r="A526" s="27"/>
      <c r="B526" s="27"/>
      <c r="C526" s="27"/>
      <c r="D526" s="362"/>
      <c r="E526" s="360"/>
      <c r="GX526" s="27"/>
      <c r="GY526" s="27"/>
      <c r="GZ526" s="27"/>
      <c r="HA526" s="27"/>
      <c r="HB526" s="27"/>
      <c r="HC526" s="27"/>
      <c r="HD526" s="27"/>
      <c r="HE526" s="27"/>
      <c r="HF526" s="27"/>
      <c r="HG526" s="27"/>
      <c r="HH526" s="27"/>
      <c r="HI526" s="27"/>
      <c r="HJ526" s="27"/>
      <c r="HK526" s="27"/>
      <c r="HL526" s="27"/>
      <c r="HM526" s="27"/>
      <c r="HN526" s="27"/>
      <c r="HO526" s="27"/>
      <c r="HP526" s="27"/>
      <c r="HQ526" s="27"/>
      <c r="HR526" s="27"/>
      <c r="HS526" s="27"/>
      <c r="HT526" s="27"/>
      <c r="HU526" s="27"/>
      <c r="HV526" s="27"/>
      <c r="HW526" s="27"/>
      <c r="HX526" s="27"/>
      <c r="HY526" s="27"/>
      <c r="HZ526" s="27"/>
      <c r="IA526" s="27"/>
      <c r="IB526" s="27"/>
      <c r="IC526" s="27"/>
      <c r="ID526" s="27"/>
      <c r="IE526" s="27"/>
      <c r="IF526" s="27"/>
      <c r="IG526" s="27"/>
      <c r="IH526" s="27"/>
      <c r="II526" s="27"/>
      <c r="IJ526" s="27"/>
      <c r="IK526" s="27"/>
      <c r="IL526" s="27"/>
      <c r="IM526" s="27"/>
      <c r="IN526" s="27"/>
      <c r="IO526" s="27"/>
      <c r="IP526" s="27"/>
      <c r="IQ526" s="27"/>
      <c r="IR526" s="27"/>
      <c r="IS526" s="27"/>
      <c r="IT526" s="27"/>
      <c r="IU526" s="27"/>
      <c r="IV526" s="27"/>
    </row>
    <row r="527" spans="1:256" s="363" customFormat="1" x14ac:dyDescent="0.2">
      <c r="A527" s="27"/>
      <c r="B527" s="27"/>
      <c r="C527" s="27"/>
      <c r="D527" s="362">
        <v>108</v>
      </c>
      <c r="E527" s="349" t="s">
        <v>180</v>
      </c>
      <c r="GX527" s="27"/>
      <c r="GY527" s="27"/>
      <c r="GZ527" s="27"/>
      <c r="HA527" s="27"/>
      <c r="HB527" s="27"/>
      <c r="HC527" s="27"/>
      <c r="HD527" s="27"/>
      <c r="HE527" s="27"/>
      <c r="HF527" s="27"/>
      <c r="HG527" s="27"/>
      <c r="HH527" s="27"/>
      <c r="HI527" s="27"/>
      <c r="HJ527" s="27"/>
      <c r="HK527" s="27"/>
      <c r="HL527" s="27"/>
      <c r="HM527" s="27"/>
      <c r="HN527" s="27"/>
      <c r="HO527" s="27"/>
      <c r="HP527" s="27"/>
      <c r="HQ527" s="27"/>
      <c r="HR527" s="27"/>
      <c r="HS527" s="27"/>
      <c r="HT527" s="27"/>
      <c r="HU527" s="27"/>
      <c r="HV527" s="27"/>
      <c r="HW527" s="27"/>
      <c r="HX527" s="27"/>
      <c r="HY527" s="27"/>
      <c r="HZ527" s="27"/>
      <c r="IA527" s="27"/>
      <c r="IB527" s="27"/>
      <c r="IC527" s="27"/>
      <c r="ID527" s="27"/>
      <c r="IE527" s="27"/>
      <c r="IF527" s="27"/>
      <c r="IG527" s="27"/>
      <c r="IH527" s="27"/>
      <c r="II527" s="27"/>
      <c r="IJ527" s="27"/>
      <c r="IK527" s="27"/>
      <c r="IL527" s="27"/>
      <c r="IM527" s="27"/>
      <c r="IN527" s="27"/>
      <c r="IO527" s="27"/>
      <c r="IP527" s="27"/>
      <c r="IQ527" s="27"/>
      <c r="IR527" s="27"/>
      <c r="IS527" s="27"/>
      <c r="IT527" s="27"/>
      <c r="IU527" s="27"/>
      <c r="IV527" s="27"/>
    </row>
    <row r="528" spans="1:256" s="361" customFormat="1" x14ac:dyDescent="0.2">
      <c r="A528" s="27"/>
      <c r="B528" s="27"/>
      <c r="C528" s="27"/>
      <c r="D528" s="362"/>
      <c r="E528" s="350" t="s">
        <v>130</v>
      </c>
      <c r="F528" s="351">
        <v>1</v>
      </c>
      <c r="G528" s="352">
        <v>2</v>
      </c>
      <c r="H528" s="352">
        <v>3</v>
      </c>
      <c r="I528" s="352">
        <v>4</v>
      </c>
      <c r="J528" s="353">
        <v>5</v>
      </c>
      <c r="K528" s="351">
        <v>6</v>
      </c>
      <c r="L528" s="352">
        <v>7</v>
      </c>
      <c r="M528" s="352">
        <v>8</v>
      </c>
      <c r="N528" s="352">
        <v>9</v>
      </c>
      <c r="O528" s="353">
        <v>10</v>
      </c>
      <c r="P528" s="351">
        <v>11</v>
      </c>
      <c r="Q528" s="352">
        <v>12</v>
      </c>
      <c r="R528" s="352">
        <v>13</v>
      </c>
      <c r="S528" s="352">
        <v>14</v>
      </c>
      <c r="T528" s="353">
        <v>15</v>
      </c>
      <c r="U528" s="351">
        <v>16</v>
      </c>
      <c r="V528" s="352">
        <v>17</v>
      </c>
      <c r="W528" s="352">
        <v>18</v>
      </c>
      <c r="X528" s="352">
        <v>19</v>
      </c>
      <c r="Y528" s="353">
        <v>20</v>
      </c>
      <c r="Z528" s="351">
        <v>21</v>
      </c>
      <c r="AA528" s="352">
        <v>22</v>
      </c>
      <c r="AB528" s="352">
        <v>23</v>
      </c>
      <c r="AC528" s="352">
        <v>24</v>
      </c>
      <c r="AD528" s="353">
        <v>25</v>
      </c>
      <c r="AE528" s="351">
        <v>26</v>
      </c>
      <c r="AF528" s="352">
        <v>27</v>
      </c>
      <c r="AG528" s="352">
        <v>28</v>
      </c>
      <c r="AH528" s="352">
        <v>29</v>
      </c>
      <c r="AI528" s="353">
        <v>30</v>
      </c>
      <c r="AJ528" s="351">
        <v>31</v>
      </c>
      <c r="AK528" s="352">
        <v>32</v>
      </c>
      <c r="AL528" s="352">
        <v>33</v>
      </c>
      <c r="AM528" s="352">
        <v>34</v>
      </c>
      <c r="AN528" s="353">
        <v>35</v>
      </c>
      <c r="AO528" s="351">
        <v>36</v>
      </c>
      <c r="AP528" s="352">
        <v>37</v>
      </c>
      <c r="AQ528" s="352">
        <v>38</v>
      </c>
      <c r="AR528" s="352">
        <v>39</v>
      </c>
      <c r="AS528" s="353">
        <v>40</v>
      </c>
      <c r="AT528" s="351">
        <v>41</v>
      </c>
      <c r="AU528" s="352">
        <v>42</v>
      </c>
      <c r="AV528" s="352">
        <v>43</v>
      </c>
      <c r="AW528" s="352">
        <v>44</v>
      </c>
      <c r="AX528" s="353">
        <v>45</v>
      </c>
      <c r="AY528" s="351">
        <v>46</v>
      </c>
      <c r="AZ528" s="352">
        <v>47</v>
      </c>
      <c r="BA528" s="352">
        <v>48</v>
      </c>
      <c r="BB528" s="352">
        <v>49</v>
      </c>
      <c r="BC528" s="353">
        <v>50</v>
      </c>
      <c r="BD528" s="351">
        <v>51</v>
      </c>
      <c r="BE528" s="352">
        <v>52</v>
      </c>
      <c r="BF528" s="352">
        <v>53</v>
      </c>
      <c r="BG528" s="352">
        <v>54</v>
      </c>
      <c r="BH528" s="353">
        <v>55</v>
      </c>
      <c r="BI528" s="351">
        <v>56</v>
      </c>
      <c r="BJ528" s="352">
        <v>57</v>
      </c>
      <c r="BK528" s="352">
        <v>58</v>
      </c>
      <c r="BL528" s="352">
        <v>59</v>
      </c>
      <c r="BM528" s="353">
        <v>60</v>
      </c>
      <c r="BN528" s="351">
        <v>61</v>
      </c>
      <c r="BO528" s="352">
        <v>62</v>
      </c>
      <c r="BP528" s="352">
        <v>63</v>
      </c>
      <c r="BQ528" s="352">
        <v>64</v>
      </c>
      <c r="BR528" s="353">
        <v>65</v>
      </c>
      <c r="BS528" s="351">
        <v>66</v>
      </c>
      <c r="BT528" s="352">
        <v>67</v>
      </c>
      <c r="BU528" s="352">
        <v>68</v>
      </c>
      <c r="BV528" s="352">
        <v>69</v>
      </c>
      <c r="BW528" s="353">
        <v>70</v>
      </c>
      <c r="BX528" s="351">
        <v>71</v>
      </c>
      <c r="BY528" s="352">
        <v>72</v>
      </c>
      <c r="BZ528" s="352">
        <v>73</v>
      </c>
      <c r="CA528" s="352">
        <v>74</v>
      </c>
      <c r="CB528" s="353">
        <v>75</v>
      </c>
      <c r="CC528" s="351">
        <v>76</v>
      </c>
      <c r="CD528" s="352">
        <v>77</v>
      </c>
      <c r="CE528" s="352">
        <v>78</v>
      </c>
      <c r="CF528" s="352">
        <v>79</v>
      </c>
      <c r="CG528" s="364"/>
      <c r="CH528" s="351">
        <v>80</v>
      </c>
      <c r="CI528" s="352">
        <v>81</v>
      </c>
      <c r="CJ528" s="352">
        <v>82</v>
      </c>
      <c r="CK528" s="352">
        <v>83</v>
      </c>
      <c r="CL528" s="353">
        <v>84</v>
      </c>
      <c r="CM528" s="351">
        <v>85</v>
      </c>
      <c r="CN528" s="352">
        <v>86</v>
      </c>
      <c r="CO528" s="352">
        <v>87</v>
      </c>
      <c r="CP528" s="352">
        <v>88</v>
      </c>
      <c r="CQ528" s="353">
        <v>89</v>
      </c>
      <c r="CR528" s="351">
        <v>90</v>
      </c>
      <c r="CS528" s="352">
        <v>91</v>
      </c>
      <c r="CT528" s="352">
        <v>92</v>
      </c>
      <c r="CU528" s="352">
        <v>93</v>
      </c>
      <c r="CV528" s="353">
        <v>94</v>
      </c>
      <c r="CW528" s="351">
        <v>95</v>
      </c>
      <c r="CX528" s="352">
        <v>96</v>
      </c>
      <c r="CY528" s="352">
        <v>97</v>
      </c>
      <c r="CZ528" s="352">
        <v>98</v>
      </c>
      <c r="DA528" s="353">
        <v>99</v>
      </c>
      <c r="DB528" s="351">
        <v>100</v>
      </c>
      <c r="DC528" s="352">
        <v>101</v>
      </c>
      <c r="DD528" s="352">
        <v>102</v>
      </c>
      <c r="DE528" s="352">
        <v>103</v>
      </c>
      <c r="DF528" s="353">
        <v>104</v>
      </c>
      <c r="DG528" s="351">
        <v>105</v>
      </c>
      <c r="DH528" s="352">
        <v>106</v>
      </c>
      <c r="DI528" s="352">
        <v>107</v>
      </c>
      <c r="DJ528" s="352">
        <v>108</v>
      </c>
      <c r="DK528" s="365"/>
      <c r="GX528" s="27"/>
      <c r="GY528" s="27"/>
      <c r="GZ528" s="27"/>
      <c r="HA528" s="27"/>
      <c r="HB528" s="27"/>
      <c r="HC528" s="27"/>
      <c r="HD528" s="27"/>
      <c r="HE528" s="27"/>
      <c r="HF528" s="27"/>
      <c r="HG528" s="27"/>
      <c r="HH528" s="27"/>
      <c r="HI528" s="27"/>
      <c r="HJ528" s="27"/>
      <c r="HK528" s="27"/>
      <c r="HL528" s="27"/>
      <c r="HM528" s="27"/>
      <c r="HN528" s="27"/>
      <c r="HO528" s="27"/>
      <c r="HP528" s="27"/>
      <c r="HQ528" s="27"/>
      <c r="HR528" s="27"/>
      <c r="HS528" s="27"/>
      <c r="HT528" s="27"/>
      <c r="HU528" s="27"/>
      <c r="HV528" s="27"/>
      <c r="HW528" s="27"/>
      <c r="HX528" s="27"/>
      <c r="HY528" s="27"/>
      <c r="HZ528" s="27"/>
      <c r="IA528" s="27"/>
      <c r="IB528" s="27"/>
      <c r="IC528" s="27"/>
      <c r="ID528" s="27"/>
      <c r="IE528" s="27"/>
      <c r="IF528" s="27"/>
      <c r="IG528" s="27"/>
      <c r="IH528" s="27"/>
      <c r="II528" s="27"/>
      <c r="IJ528" s="27"/>
      <c r="IK528" s="27"/>
      <c r="IL528" s="27"/>
      <c r="IM528" s="27"/>
      <c r="IN528" s="27"/>
      <c r="IO528" s="27"/>
      <c r="IP528" s="27"/>
      <c r="IQ528" s="27"/>
      <c r="IR528" s="27"/>
      <c r="IS528" s="27"/>
      <c r="IT528" s="27"/>
      <c r="IU528" s="27"/>
      <c r="IV528" s="27"/>
    </row>
    <row r="529" spans="1:256" s="361" customFormat="1" x14ac:dyDescent="0.2">
      <c r="A529" s="27"/>
      <c r="B529" s="27"/>
      <c r="C529" s="27"/>
      <c r="D529" s="362"/>
      <c r="E529" s="350" t="s">
        <v>157</v>
      </c>
      <c r="F529" s="354">
        <v>14</v>
      </c>
      <c r="G529" s="355">
        <v>10</v>
      </c>
      <c r="H529" s="355">
        <v>1</v>
      </c>
      <c r="I529" s="355">
        <v>22</v>
      </c>
      <c r="J529" s="356">
        <v>18</v>
      </c>
      <c r="K529" s="354">
        <v>19</v>
      </c>
      <c r="L529" s="355">
        <v>15</v>
      </c>
      <c r="M529" s="355">
        <v>6</v>
      </c>
      <c r="N529" s="355">
        <v>2</v>
      </c>
      <c r="O529" s="356">
        <v>23</v>
      </c>
      <c r="P529" s="354">
        <v>24</v>
      </c>
      <c r="Q529" s="355">
        <v>20</v>
      </c>
      <c r="R529" s="355">
        <v>11</v>
      </c>
      <c r="S529" s="355">
        <v>7</v>
      </c>
      <c r="T529" s="356">
        <v>3</v>
      </c>
      <c r="U529" s="354">
        <v>4</v>
      </c>
      <c r="V529" s="355">
        <v>25</v>
      </c>
      <c r="W529" s="355">
        <v>16</v>
      </c>
      <c r="X529" s="355">
        <v>12</v>
      </c>
      <c r="Y529" s="356">
        <v>8</v>
      </c>
      <c r="Z529" s="354">
        <v>9</v>
      </c>
      <c r="AA529" s="355">
        <v>5</v>
      </c>
      <c r="AB529" s="355">
        <v>21</v>
      </c>
      <c r="AC529" s="355">
        <v>17</v>
      </c>
      <c r="AD529" s="356">
        <v>13</v>
      </c>
      <c r="AE529" s="354">
        <v>39</v>
      </c>
      <c r="AF529" s="355">
        <v>35</v>
      </c>
      <c r="AG529" s="355">
        <v>26</v>
      </c>
      <c r="AH529" s="355">
        <v>47</v>
      </c>
      <c r="AI529" s="356">
        <v>43</v>
      </c>
      <c r="AJ529" s="354">
        <v>44</v>
      </c>
      <c r="AK529" s="355">
        <v>40</v>
      </c>
      <c r="AL529" s="355">
        <v>31</v>
      </c>
      <c r="AM529" s="355">
        <v>27</v>
      </c>
      <c r="AN529" s="356">
        <v>48</v>
      </c>
      <c r="AO529" s="354">
        <v>49</v>
      </c>
      <c r="AP529" s="355">
        <v>45</v>
      </c>
      <c r="AQ529" s="355">
        <v>36</v>
      </c>
      <c r="AR529" s="355">
        <v>32</v>
      </c>
      <c r="AS529" s="356">
        <v>28</v>
      </c>
      <c r="AT529" s="354">
        <v>29</v>
      </c>
      <c r="AU529" s="355">
        <v>50</v>
      </c>
      <c r="AV529" s="355">
        <v>41</v>
      </c>
      <c r="AW529" s="355">
        <v>37</v>
      </c>
      <c r="AX529" s="356">
        <v>33</v>
      </c>
      <c r="AY529" s="354">
        <v>34</v>
      </c>
      <c r="AZ529" s="355">
        <v>30</v>
      </c>
      <c r="BA529" s="355">
        <v>46</v>
      </c>
      <c r="BB529" s="355">
        <v>42</v>
      </c>
      <c r="BC529" s="356">
        <v>38</v>
      </c>
      <c r="BD529" s="354">
        <v>60</v>
      </c>
      <c r="BE529" s="355">
        <v>76</v>
      </c>
      <c r="BF529" s="355">
        <v>72</v>
      </c>
      <c r="BG529" s="355">
        <v>68</v>
      </c>
      <c r="BH529" s="356">
        <v>64</v>
      </c>
      <c r="BI529" s="354">
        <v>59</v>
      </c>
      <c r="BJ529" s="355">
        <v>73</v>
      </c>
      <c r="BK529" s="355">
        <v>77</v>
      </c>
      <c r="BL529" s="355">
        <v>51</v>
      </c>
      <c r="BM529" s="356">
        <v>69</v>
      </c>
      <c r="BN529" s="354">
        <v>65</v>
      </c>
      <c r="BO529" s="355">
        <v>56</v>
      </c>
      <c r="BP529" s="355">
        <v>74</v>
      </c>
      <c r="BQ529" s="355">
        <v>78</v>
      </c>
      <c r="BR529" s="356">
        <v>52</v>
      </c>
      <c r="BS529" s="354">
        <v>70</v>
      </c>
      <c r="BT529" s="355">
        <v>61</v>
      </c>
      <c r="BU529" s="355">
        <v>57</v>
      </c>
      <c r="BV529" s="355">
        <v>53</v>
      </c>
      <c r="BW529" s="356">
        <v>79</v>
      </c>
      <c r="BX529" s="354">
        <v>75</v>
      </c>
      <c r="BY529" s="355">
        <v>66</v>
      </c>
      <c r="BZ529" s="355">
        <v>62</v>
      </c>
      <c r="CA529" s="355">
        <v>58</v>
      </c>
      <c r="CB529" s="356">
        <v>54</v>
      </c>
      <c r="CC529" s="354">
        <v>55</v>
      </c>
      <c r="CD529" s="355">
        <v>71</v>
      </c>
      <c r="CE529" s="355">
        <v>67</v>
      </c>
      <c r="CF529" s="355">
        <v>63</v>
      </c>
      <c r="CG529" s="364"/>
      <c r="CH529" s="354">
        <v>89</v>
      </c>
      <c r="CI529" s="355">
        <v>105</v>
      </c>
      <c r="CJ529" s="355">
        <v>101</v>
      </c>
      <c r="CK529" s="355">
        <v>97</v>
      </c>
      <c r="CL529" s="356">
        <v>93</v>
      </c>
      <c r="CM529" s="354">
        <v>88</v>
      </c>
      <c r="CN529" s="355">
        <v>102</v>
      </c>
      <c r="CO529" s="355">
        <v>106</v>
      </c>
      <c r="CP529" s="355">
        <v>80</v>
      </c>
      <c r="CQ529" s="356">
        <v>98</v>
      </c>
      <c r="CR529" s="354">
        <v>94</v>
      </c>
      <c r="CS529" s="355">
        <v>85</v>
      </c>
      <c r="CT529" s="355">
        <v>103</v>
      </c>
      <c r="CU529" s="355">
        <v>107</v>
      </c>
      <c r="CV529" s="356">
        <v>81</v>
      </c>
      <c r="CW529" s="354">
        <v>99</v>
      </c>
      <c r="CX529" s="355">
        <v>90</v>
      </c>
      <c r="CY529" s="355">
        <v>86</v>
      </c>
      <c r="CZ529" s="355">
        <v>82</v>
      </c>
      <c r="DA529" s="356">
        <v>108</v>
      </c>
      <c r="DB529" s="354">
        <v>104</v>
      </c>
      <c r="DC529" s="355">
        <v>95</v>
      </c>
      <c r="DD529" s="355">
        <v>91</v>
      </c>
      <c r="DE529" s="355">
        <v>87</v>
      </c>
      <c r="DF529" s="356">
        <v>83</v>
      </c>
      <c r="DG529" s="354">
        <v>84</v>
      </c>
      <c r="DH529" s="355">
        <v>100</v>
      </c>
      <c r="DI529" s="355">
        <v>96</v>
      </c>
      <c r="DJ529" s="355">
        <v>92</v>
      </c>
      <c r="DK529" s="365"/>
      <c r="GX529" s="27"/>
      <c r="GY529" s="27"/>
      <c r="GZ529" s="27"/>
      <c r="HA529" s="27"/>
      <c r="HB529" s="27"/>
      <c r="HC529" s="27"/>
      <c r="HD529" s="27"/>
      <c r="HE529" s="27"/>
      <c r="HF529" s="27"/>
      <c r="HG529" s="27"/>
      <c r="HH529" s="27"/>
      <c r="HI529" s="27"/>
      <c r="HJ529" s="27"/>
      <c r="HK529" s="27"/>
      <c r="HL529" s="27"/>
      <c r="HM529" s="27"/>
      <c r="HN529" s="27"/>
      <c r="HO529" s="27"/>
      <c r="HP529" s="27"/>
      <c r="HQ529" s="27"/>
      <c r="HR529" s="27"/>
      <c r="HS529" s="27"/>
      <c r="HT529" s="27"/>
      <c r="HU529" s="27"/>
      <c r="HV529" s="27"/>
      <c r="HW529" s="27"/>
      <c r="HX529" s="27"/>
      <c r="HY529" s="27"/>
      <c r="HZ529" s="27"/>
      <c r="IA529" s="27"/>
      <c r="IB529" s="27"/>
      <c r="IC529" s="27"/>
      <c r="ID529" s="27"/>
      <c r="IE529" s="27"/>
      <c r="IF529" s="27"/>
      <c r="IG529" s="27"/>
      <c r="IH529" s="27"/>
      <c r="II529" s="27"/>
      <c r="IJ529" s="27"/>
      <c r="IK529" s="27"/>
      <c r="IL529" s="27"/>
      <c r="IM529" s="27"/>
      <c r="IN529" s="27"/>
      <c r="IO529" s="27"/>
      <c r="IP529" s="27"/>
      <c r="IQ529" s="27"/>
      <c r="IR529" s="27"/>
      <c r="IS529" s="27"/>
      <c r="IT529" s="27"/>
      <c r="IU529" s="27"/>
      <c r="IV529" s="27"/>
    </row>
    <row r="530" spans="1:256" s="361" customFormat="1" x14ac:dyDescent="0.2">
      <c r="A530" s="27"/>
      <c r="B530" s="27"/>
      <c r="C530" s="27"/>
      <c r="D530" s="362"/>
      <c r="E530" s="350" t="s">
        <v>159</v>
      </c>
      <c r="F530" s="357">
        <v>12</v>
      </c>
      <c r="G530" s="358">
        <v>23</v>
      </c>
      <c r="H530" s="358">
        <v>9</v>
      </c>
      <c r="I530" s="358">
        <v>20</v>
      </c>
      <c r="J530" s="359">
        <v>1</v>
      </c>
      <c r="K530" s="357">
        <v>13</v>
      </c>
      <c r="L530" s="358">
        <v>24</v>
      </c>
      <c r="M530" s="358">
        <v>10</v>
      </c>
      <c r="N530" s="358">
        <v>16</v>
      </c>
      <c r="O530" s="359">
        <v>2</v>
      </c>
      <c r="P530" s="357">
        <v>17</v>
      </c>
      <c r="Q530" s="358">
        <v>3</v>
      </c>
      <c r="R530" s="358">
        <v>14</v>
      </c>
      <c r="S530" s="358">
        <v>25</v>
      </c>
      <c r="T530" s="359">
        <v>6</v>
      </c>
      <c r="U530" s="357">
        <v>7</v>
      </c>
      <c r="V530" s="358">
        <v>18</v>
      </c>
      <c r="W530" s="358">
        <v>4</v>
      </c>
      <c r="X530" s="358">
        <v>15</v>
      </c>
      <c r="Y530" s="359">
        <v>21</v>
      </c>
      <c r="Z530" s="357">
        <v>22</v>
      </c>
      <c r="AA530" s="358">
        <v>8</v>
      </c>
      <c r="AB530" s="358">
        <v>19</v>
      </c>
      <c r="AC530" s="358">
        <v>5</v>
      </c>
      <c r="AD530" s="359">
        <v>11</v>
      </c>
      <c r="AE530" s="357">
        <v>37</v>
      </c>
      <c r="AF530" s="358">
        <v>48</v>
      </c>
      <c r="AG530" s="358">
        <v>34</v>
      </c>
      <c r="AH530" s="358">
        <v>45</v>
      </c>
      <c r="AI530" s="359">
        <v>26</v>
      </c>
      <c r="AJ530" s="357">
        <v>38</v>
      </c>
      <c r="AK530" s="358">
        <v>49</v>
      </c>
      <c r="AL530" s="358">
        <v>35</v>
      </c>
      <c r="AM530" s="358">
        <v>41</v>
      </c>
      <c r="AN530" s="359">
        <v>27</v>
      </c>
      <c r="AO530" s="357">
        <v>42</v>
      </c>
      <c r="AP530" s="358">
        <v>28</v>
      </c>
      <c r="AQ530" s="358">
        <v>39</v>
      </c>
      <c r="AR530" s="358">
        <v>50</v>
      </c>
      <c r="AS530" s="359">
        <v>31</v>
      </c>
      <c r="AT530" s="357">
        <v>32</v>
      </c>
      <c r="AU530" s="358">
        <v>43</v>
      </c>
      <c r="AV530" s="358">
        <v>29</v>
      </c>
      <c r="AW530" s="358">
        <v>40</v>
      </c>
      <c r="AX530" s="359">
        <v>46</v>
      </c>
      <c r="AY530" s="357">
        <v>47</v>
      </c>
      <c r="AZ530" s="358">
        <v>33</v>
      </c>
      <c r="BA530" s="358">
        <v>44</v>
      </c>
      <c r="BB530" s="358">
        <v>30</v>
      </c>
      <c r="BC530" s="359">
        <v>36</v>
      </c>
      <c r="BD530" s="357">
        <v>78</v>
      </c>
      <c r="BE530" s="358">
        <v>55</v>
      </c>
      <c r="BF530" s="358">
        <v>69</v>
      </c>
      <c r="BG530" s="358">
        <v>75</v>
      </c>
      <c r="BH530" s="359">
        <v>57</v>
      </c>
      <c r="BI530" s="357">
        <v>53</v>
      </c>
      <c r="BJ530" s="358">
        <v>60</v>
      </c>
      <c r="BK530" s="358">
        <v>65</v>
      </c>
      <c r="BL530" s="358">
        <v>66</v>
      </c>
      <c r="BM530" s="359">
        <v>71</v>
      </c>
      <c r="BN530" s="357">
        <v>74</v>
      </c>
      <c r="BO530" s="358">
        <v>51</v>
      </c>
      <c r="BP530" s="358">
        <v>76</v>
      </c>
      <c r="BQ530" s="358">
        <v>67</v>
      </c>
      <c r="BR530" s="359">
        <v>61</v>
      </c>
      <c r="BS530" s="357">
        <v>77</v>
      </c>
      <c r="BT530" s="358">
        <v>58</v>
      </c>
      <c r="BU530" s="358">
        <v>52</v>
      </c>
      <c r="BV530" s="358">
        <v>72</v>
      </c>
      <c r="BW530" s="359">
        <v>63</v>
      </c>
      <c r="BX530" s="357">
        <v>79</v>
      </c>
      <c r="BY530" s="358">
        <v>68</v>
      </c>
      <c r="BZ530" s="358">
        <v>56</v>
      </c>
      <c r="CA530" s="358">
        <v>73</v>
      </c>
      <c r="CB530" s="359">
        <v>62</v>
      </c>
      <c r="CC530" s="357">
        <v>64</v>
      </c>
      <c r="CD530" s="358">
        <v>54</v>
      </c>
      <c r="CE530" s="358">
        <v>59</v>
      </c>
      <c r="CF530" s="358">
        <v>70</v>
      </c>
      <c r="CG530" s="364"/>
      <c r="CH530" s="357">
        <v>107</v>
      </c>
      <c r="CI530" s="358">
        <v>84</v>
      </c>
      <c r="CJ530" s="358">
        <v>98</v>
      </c>
      <c r="CK530" s="358">
        <v>104</v>
      </c>
      <c r="CL530" s="359">
        <v>86</v>
      </c>
      <c r="CM530" s="357">
        <v>82</v>
      </c>
      <c r="CN530" s="358">
        <v>89</v>
      </c>
      <c r="CO530" s="358">
        <v>94</v>
      </c>
      <c r="CP530" s="358">
        <v>95</v>
      </c>
      <c r="CQ530" s="359">
        <v>100</v>
      </c>
      <c r="CR530" s="357">
        <v>103</v>
      </c>
      <c r="CS530" s="358">
        <v>80</v>
      </c>
      <c r="CT530" s="358">
        <v>105</v>
      </c>
      <c r="CU530" s="358">
        <v>96</v>
      </c>
      <c r="CV530" s="359">
        <v>90</v>
      </c>
      <c r="CW530" s="357">
        <v>106</v>
      </c>
      <c r="CX530" s="358">
        <v>87</v>
      </c>
      <c r="CY530" s="358">
        <v>81</v>
      </c>
      <c r="CZ530" s="358">
        <v>101</v>
      </c>
      <c r="DA530" s="359">
        <v>92</v>
      </c>
      <c r="DB530" s="357">
        <v>108</v>
      </c>
      <c r="DC530" s="358">
        <v>97</v>
      </c>
      <c r="DD530" s="358">
        <v>85</v>
      </c>
      <c r="DE530" s="358">
        <v>102</v>
      </c>
      <c r="DF530" s="359">
        <v>91</v>
      </c>
      <c r="DG530" s="357">
        <v>93</v>
      </c>
      <c r="DH530" s="358">
        <v>83</v>
      </c>
      <c r="DI530" s="358">
        <v>88</v>
      </c>
      <c r="DJ530" s="358">
        <v>99</v>
      </c>
      <c r="DK530" s="365"/>
      <c r="GX530" s="27"/>
      <c r="GY530" s="27"/>
      <c r="GZ530" s="27"/>
      <c r="HA530" s="27"/>
      <c r="HB530" s="27"/>
      <c r="HC530" s="27"/>
      <c r="HD530" s="27"/>
      <c r="HE530" s="27"/>
      <c r="HF530" s="27"/>
      <c r="HG530" s="27"/>
      <c r="HH530" s="27"/>
      <c r="HI530" s="27"/>
      <c r="HJ530" s="27"/>
      <c r="HK530" s="27"/>
      <c r="HL530" s="27"/>
      <c r="HM530" s="27"/>
      <c r="HN530" s="27"/>
      <c r="HO530" s="27"/>
      <c r="HP530" s="27"/>
      <c r="HQ530" s="27"/>
      <c r="HR530" s="27"/>
      <c r="HS530" s="27"/>
      <c r="HT530" s="27"/>
      <c r="HU530" s="27"/>
      <c r="HV530" s="27"/>
      <c r="HW530" s="27"/>
      <c r="HX530" s="27"/>
      <c r="HY530" s="27"/>
      <c r="HZ530" s="27"/>
      <c r="IA530" s="27"/>
      <c r="IB530" s="27"/>
      <c r="IC530" s="27"/>
      <c r="ID530" s="27"/>
      <c r="IE530" s="27"/>
      <c r="IF530" s="27"/>
      <c r="IG530" s="27"/>
      <c r="IH530" s="27"/>
      <c r="II530" s="27"/>
      <c r="IJ530" s="27"/>
      <c r="IK530" s="27"/>
      <c r="IL530" s="27"/>
      <c r="IM530" s="27"/>
      <c r="IN530" s="27"/>
      <c r="IO530" s="27"/>
      <c r="IP530" s="27"/>
      <c r="IQ530" s="27"/>
      <c r="IR530" s="27"/>
      <c r="IS530" s="27"/>
      <c r="IT530" s="27"/>
      <c r="IU530" s="27"/>
      <c r="IV530" s="27"/>
    </row>
    <row r="531" spans="1:256" s="363" customFormat="1" x14ac:dyDescent="0.2">
      <c r="A531" s="27"/>
      <c r="B531" s="27"/>
      <c r="C531" s="27"/>
      <c r="D531" s="362"/>
      <c r="E531" s="360"/>
      <c r="GX531" s="27"/>
      <c r="GY531" s="27"/>
      <c r="GZ531" s="27"/>
      <c r="HA531" s="27"/>
      <c r="HB531" s="27"/>
      <c r="HC531" s="27"/>
      <c r="HD531" s="27"/>
      <c r="HE531" s="27"/>
      <c r="HF531" s="27"/>
      <c r="HG531" s="27"/>
      <c r="HH531" s="27"/>
      <c r="HI531" s="27"/>
      <c r="HJ531" s="27"/>
      <c r="HK531" s="27"/>
      <c r="HL531" s="27"/>
      <c r="HM531" s="27"/>
      <c r="HN531" s="27"/>
      <c r="HO531" s="27"/>
      <c r="HP531" s="27"/>
      <c r="HQ531" s="27"/>
      <c r="HR531" s="27"/>
      <c r="HS531" s="27"/>
      <c r="HT531" s="27"/>
      <c r="HU531" s="27"/>
      <c r="HV531" s="27"/>
      <c r="HW531" s="27"/>
      <c r="HX531" s="27"/>
      <c r="HY531" s="27"/>
      <c r="HZ531" s="27"/>
      <c r="IA531" s="27"/>
      <c r="IB531" s="27"/>
      <c r="IC531" s="27"/>
      <c r="ID531" s="27"/>
      <c r="IE531" s="27"/>
      <c r="IF531" s="27"/>
      <c r="IG531" s="27"/>
      <c r="IH531" s="27"/>
      <c r="II531" s="27"/>
      <c r="IJ531" s="27"/>
      <c r="IK531" s="27"/>
      <c r="IL531" s="27"/>
      <c r="IM531" s="27"/>
      <c r="IN531" s="27"/>
      <c r="IO531" s="27"/>
      <c r="IP531" s="27"/>
      <c r="IQ531" s="27"/>
      <c r="IR531" s="27"/>
      <c r="IS531" s="27"/>
      <c r="IT531" s="27"/>
      <c r="IU531" s="27"/>
      <c r="IV531" s="27"/>
    </row>
    <row r="532" spans="1:256" s="363" customFormat="1" x14ac:dyDescent="0.2">
      <c r="A532" s="27"/>
      <c r="B532" s="27"/>
      <c r="C532" s="27"/>
      <c r="D532" s="362">
        <v>109</v>
      </c>
      <c r="E532" s="349" t="s">
        <v>180</v>
      </c>
      <c r="GX532" s="27"/>
      <c r="GY532" s="27"/>
      <c r="GZ532" s="27"/>
      <c r="HA532" s="27"/>
      <c r="HB532" s="27"/>
      <c r="HC532" s="27"/>
      <c r="HD532" s="27"/>
      <c r="HE532" s="27"/>
      <c r="HF532" s="27"/>
      <c r="HG532" s="27"/>
      <c r="HH532" s="27"/>
      <c r="HI532" s="27"/>
      <c r="HJ532" s="27"/>
      <c r="HK532" s="27"/>
      <c r="HL532" s="27"/>
      <c r="HM532" s="27"/>
      <c r="HN532" s="27"/>
      <c r="HO532" s="27"/>
      <c r="HP532" s="27"/>
      <c r="HQ532" s="27"/>
      <c r="HR532" s="27"/>
      <c r="HS532" s="27"/>
      <c r="HT532" s="27"/>
      <c r="HU532" s="27"/>
      <c r="HV532" s="27"/>
      <c r="HW532" s="27"/>
      <c r="HX532" s="27"/>
      <c r="HY532" s="27"/>
      <c r="HZ532" s="27"/>
      <c r="IA532" s="27"/>
      <c r="IB532" s="27"/>
      <c r="IC532" s="27"/>
      <c r="ID532" s="27"/>
      <c r="IE532" s="27"/>
      <c r="IF532" s="27"/>
      <c r="IG532" s="27"/>
      <c r="IH532" s="27"/>
      <c r="II532" s="27"/>
      <c r="IJ532" s="27"/>
      <c r="IK532" s="27"/>
      <c r="IL532" s="27"/>
      <c r="IM532" s="27"/>
      <c r="IN532" s="27"/>
      <c r="IO532" s="27"/>
      <c r="IP532" s="27"/>
      <c r="IQ532" s="27"/>
      <c r="IR532" s="27"/>
      <c r="IS532" s="27"/>
      <c r="IT532" s="27"/>
      <c r="IU532" s="27"/>
      <c r="IV532" s="27"/>
    </row>
    <row r="533" spans="1:256" s="361" customFormat="1" x14ac:dyDescent="0.2">
      <c r="A533" s="27"/>
      <c r="B533" s="27"/>
      <c r="C533" s="27"/>
      <c r="D533" s="362"/>
      <c r="E533" s="350" t="s">
        <v>130</v>
      </c>
      <c r="F533" s="351">
        <v>1</v>
      </c>
      <c r="G533" s="352">
        <v>2</v>
      </c>
      <c r="H533" s="352">
        <v>3</v>
      </c>
      <c r="I533" s="352">
        <v>4</v>
      </c>
      <c r="J533" s="353">
        <v>5</v>
      </c>
      <c r="K533" s="351">
        <v>6</v>
      </c>
      <c r="L533" s="352">
        <v>7</v>
      </c>
      <c r="M533" s="352">
        <v>8</v>
      </c>
      <c r="N533" s="352">
        <v>9</v>
      </c>
      <c r="O533" s="353">
        <v>10</v>
      </c>
      <c r="P533" s="351">
        <v>11</v>
      </c>
      <c r="Q533" s="352">
        <v>12</v>
      </c>
      <c r="R533" s="352">
        <v>13</v>
      </c>
      <c r="S533" s="352">
        <v>14</v>
      </c>
      <c r="T533" s="353">
        <v>15</v>
      </c>
      <c r="U533" s="351">
        <v>16</v>
      </c>
      <c r="V533" s="352">
        <v>17</v>
      </c>
      <c r="W533" s="352">
        <v>18</v>
      </c>
      <c r="X533" s="352">
        <v>19</v>
      </c>
      <c r="Y533" s="353">
        <v>20</v>
      </c>
      <c r="Z533" s="351">
        <v>21</v>
      </c>
      <c r="AA533" s="352">
        <v>22</v>
      </c>
      <c r="AB533" s="352">
        <v>23</v>
      </c>
      <c r="AC533" s="352">
        <v>24</v>
      </c>
      <c r="AD533" s="353">
        <v>25</v>
      </c>
      <c r="AE533" s="351">
        <v>26</v>
      </c>
      <c r="AF533" s="352">
        <v>27</v>
      </c>
      <c r="AG533" s="352">
        <v>28</v>
      </c>
      <c r="AH533" s="352">
        <v>29</v>
      </c>
      <c r="AI533" s="353">
        <v>30</v>
      </c>
      <c r="AJ533" s="351">
        <v>31</v>
      </c>
      <c r="AK533" s="352">
        <v>32</v>
      </c>
      <c r="AL533" s="352">
        <v>33</v>
      </c>
      <c r="AM533" s="352">
        <v>34</v>
      </c>
      <c r="AN533" s="353">
        <v>35</v>
      </c>
      <c r="AO533" s="351">
        <v>36</v>
      </c>
      <c r="AP533" s="352">
        <v>37</v>
      </c>
      <c r="AQ533" s="352">
        <v>38</v>
      </c>
      <c r="AR533" s="352">
        <v>39</v>
      </c>
      <c r="AS533" s="353">
        <v>40</v>
      </c>
      <c r="AT533" s="351">
        <v>41</v>
      </c>
      <c r="AU533" s="352">
        <v>42</v>
      </c>
      <c r="AV533" s="352">
        <v>43</v>
      </c>
      <c r="AW533" s="352">
        <v>44</v>
      </c>
      <c r="AX533" s="353">
        <v>45</v>
      </c>
      <c r="AY533" s="351">
        <v>46</v>
      </c>
      <c r="AZ533" s="352">
        <v>47</v>
      </c>
      <c r="BA533" s="352">
        <v>48</v>
      </c>
      <c r="BB533" s="352">
        <v>49</v>
      </c>
      <c r="BC533" s="353">
        <v>50</v>
      </c>
      <c r="BD533" s="351">
        <v>51</v>
      </c>
      <c r="BE533" s="352">
        <v>52</v>
      </c>
      <c r="BF533" s="352">
        <v>53</v>
      </c>
      <c r="BG533" s="352">
        <v>54</v>
      </c>
      <c r="BH533" s="353">
        <v>55</v>
      </c>
      <c r="BI533" s="351">
        <v>56</v>
      </c>
      <c r="BJ533" s="352">
        <v>57</v>
      </c>
      <c r="BK533" s="352">
        <v>58</v>
      </c>
      <c r="BL533" s="352">
        <v>59</v>
      </c>
      <c r="BM533" s="353">
        <v>60</v>
      </c>
      <c r="BN533" s="351">
        <v>61</v>
      </c>
      <c r="BO533" s="352">
        <v>62</v>
      </c>
      <c r="BP533" s="352">
        <v>63</v>
      </c>
      <c r="BQ533" s="352">
        <v>64</v>
      </c>
      <c r="BR533" s="353">
        <v>65</v>
      </c>
      <c r="BS533" s="351">
        <v>66</v>
      </c>
      <c r="BT533" s="352">
        <v>67</v>
      </c>
      <c r="BU533" s="352">
        <v>68</v>
      </c>
      <c r="BV533" s="352">
        <v>69</v>
      </c>
      <c r="BW533" s="353">
        <v>70</v>
      </c>
      <c r="BX533" s="351">
        <v>71</v>
      </c>
      <c r="BY533" s="352">
        <v>72</v>
      </c>
      <c r="BZ533" s="352">
        <v>73</v>
      </c>
      <c r="CA533" s="352">
        <v>74</v>
      </c>
      <c r="CB533" s="353">
        <v>75</v>
      </c>
      <c r="CC533" s="351">
        <v>76</v>
      </c>
      <c r="CD533" s="352">
        <v>77</v>
      </c>
      <c r="CE533" s="352">
        <v>78</v>
      </c>
      <c r="CF533" s="352">
        <v>79</v>
      </c>
      <c r="CG533" s="364"/>
      <c r="CH533" s="351">
        <v>80</v>
      </c>
      <c r="CI533" s="352">
        <v>81</v>
      </c>
      <c r="CJ533" s="352">
        <v>82</v>
      </c>
      <c r="CK533" s="352">
        <v>83</v>
      </c>
      <c r="CL533" s="353">
        <v>84</v>
      </c>
      <c r="CM533" s="351">
        <v>85</v>
      </c>
      <c r="CN533" s="352">
        <v>86</v>
      </c>
      <c r="CO533" s="352">
        <v>87</v>
      </c>
      <c r="CP533" s="352">
        <v>88</v>
      </c>
      <c r="CQ533" s="353">
        <v>89</v>
      </c>
      <c r="CR533" s="351">
        <v>90</v>
      </c>
      <c r="CS533" s="352">
        <v>91</v>
      </c>
      <c r="CT533" s="352">
        <v>92</v>
      </c>
      <c r="CU533" s="352">
        <v>93</v>
      </c>
      <c r="CV533" s="353">
        <v>94</v>
      </c>
      <c r="CW533" s="351">
        <v>95</v>
      </c>
      <c r="CX533" s="352">
        <v>96</v>
      </c>
      <c r="CY533" s="352">
        <v>97</v>
      </c>
      <c r="CZ533" s="352">
        <v>98</v>
      </c>
      <c r="DA533" s="353">
        <v>99</v>
      </c>
      <c r="DB533" s="351">
        <v>100</v>
      </c>
      <c r="DC533" s="352">
        <v>101</v>
      </c>
      <c r="DD533" s="352">
        <v>102</v>
      </c>
      <c r="DE533" s="352">
        <v>103</v>
      </c>
      <c r="DF533" s="353">
        <v>104</v>
      </c>
      <c r="DG533" s="351">
        <v>105</v>
      </c>
      <c r="DH533" s="352">
        <v>106</v>
      </c>
      <c r="DI533" s="352">
        <v>107</v>
      </c>
      <c r="DJ533" s="352">
        <v>108</v>
      </c>
      <c r="DK533" s="353">
        <v>109</v>
      </c>
      <c r="DL533" s="365"/>
      <c r="GX533" s="27"/>
      <c r="GY533" s="27"/>
      <c r="GZ533" s="27"/>
      <c r="HA533" s="27"/>
      <c r="HB533" s="27"/>
      <c r="HC533" s="27"/>
      <c r="HD533" s="27"/>
      <c r="HE533" s="27"/>
      <c r="HF533" s="27"/>
      <c r="HG533" s="27"/>
      <c r="HH533" s="27"/>
      <c r="HI533" s="27"/>
      <c r="HJ533" s="27"/>
      <c r="HK533" s="27"/>
      <c r="HL533" s="27"/>
      <c r="HM533" s="27"/>
      <c r="HN533" s="27"/>
      <c r="HO533" s="27"/>
      <c r="HP533" s="27"/>
      <c r="HQ533" s="27"/>
      <c r="HR533" s="27"/>
      <c r="HS533" s="27"/>
      <c r="HT533" s="27"/>
      <c r="HU533" s="27"/>
      <c r="HV533" s="27"/>
      <c r="HW533" s="27"/>
      <c r="HX533" s="27"/>
      <c r="HY533" s="27"/>
      <c r="HZ533" s="27"/>
      <c r="IA533" s="27"/>
      <c r="IB533" s="27"/>
      <c r="IC533" s="27"/>
      <c r="ID533" s="27"/>
      <c r="IE533" s="27"/>
      <c r="IF533" s="27"/>
      <c r="IG533" s="27"/>
      <c r="IH533" s="27"/>
      <c r="II533" s="27"/>
      <c r="IJ533" s="27"/>
      <c r="IK533" s="27"/>
      <c r="IL533" s="27"/>
      <c r="IM533" s="27"/>
      <c r="IN533" s="27"/>
      <c r="IO533" s="27"/>
      <c r="IP533" s="27"/>
      <c r="IQ533" s="27"/>
      <c r="IR533" s="27"/>
      <c r="IS533" s="27"/>
      <c r="IT533" s="27"/>
      <c r="IU533" s="27"/>
      <c r="IV533" s="27"/>
    </row>
    <row r="534" spans="1:256" s="361" customFormat="1" x14ac:dyDescent="0.2">
      <c r="A534" s="27"/>
      <c r="B534" s="27"/>
      <c r="C534" s="27"/>
      <c r="D534" s="362"/>
      <c r="E534" s="350" t="s">
        <v>157</v>
      </c>
      <c r="F534" s="354">
        <v>14</v>
      </c>
      <c r="G534" s="355">
        <v>10</v>
      </c>
      <c r="H534" s="355">
        <v>1</v>
      </c>
      <c r="I534" s="355">
        <v>22</v>
      </c>
      <c r="J534" s="356">
        <v>18</v>
      </c>
      <c r="K534" s="354">
        <v>19</v>
      </c>
      <c r="L534" s="355">
        <v>15</v>
      </c>
      <c r="M534" s="355">
        <v>6</v>
      </c>
      <c r="N534" s="355">
        <v>2</v>
      </c>
      <c r="O534" s="356">
        <v>23</v>
      </c>
      <c r="P534" s="354">
        <v>24</v>
      </c>
      <c r="Q534" s="355">
        <v>20</v>
      </c>
      <c r="R534" s="355">
        <v>11</v>
      </c>
      <c r="S534" s="355">
        <v>7</v>
      </c>
      <c r="T534" s="356">
        <v>3</v>
      </c>
      <c r="U534" s="354">
        <v>4</v>
      </c>
      <c r="V534" s="355">
        <v>25</v>
      </c>
      <c r="W534" s="355">
        <v>16</v>
      </c>
      <c r="X534" s="355">
        <v>12</v>
      </c>
      <c r="Y534" s="356">
        <v>8</v>
      </c>
      <c r="Z534" s="354">
        <v>9</v>
      </c>
      <c r="AA534" s="355">
        <v>5</v>
      </c>
      <c r="AB534" s="355">
        <v>21</v>
      </c>
      <c r="AC534" s="355">
        <v>17</v>
      </c>
      <c r="AD534" s="356">
        <v>13</v>
      </c>
      <c r="AE534" s="354">
        <v>39</v>
      </c>
      <c r="AF534" s="355">
        <v>35</v>
      </c>
      <c r="AG534" s="355">
        <v>26</v>
      </c>
      <c r="AH534" s="355">
        <v>47</v>
      </c>
      <c r="AI534" s="356">
        <v>43</v>
      </c>
      <c r="AJ534" s="354">
        <v>44</v>
      </c>
      <c r="AK534" s="355">
        <v>40</v>
      </c>
      <c r="AL534" s="355">
        <v>31</v>
      </c>
      <c r="AM534" s="355">
        <v>27</v>
      </c>
      <c r="AN534" s="356">
        <v>48</v>
      </c>
      <c r="AO534" s="354">
        <v>49</v>
      </c>
      <c r="AP534" s="355">
        <v>45</v>
      </c>
      <c r="AQ534" s="355">
        <v>36</v>
      </c>
      <c r="AR534" s="355">
        <v>32</v>
      </c>
      <c r="AS534" s="356">
        <v>28</v>
      </c>
      <c r="AT534" s="354">
        <v>29</v>
      </c>
      <c r="AU534" s="355">
        <v>50</v>
      </c>
      <c r="AV534" s="355">
        <v>41</v>
      </c>
      <c r="AW534" s="355">
        <v>37</v>
      </c>
      <c r="AX534" s="356">
        <v>33</v>
      </c>
      <c r="AY534" s="354">
        <v>34</v>
      </c>
      <c r="AZ534" s="355">
        <v>30</v>
      </c>
      <c r="BA534" s="355">
        <v>46</v>
      </c>
      <c r="BB534" s="355">
        <v>42</v>
      </c>
      <c r="BC534" s="356">
        <v>38</v>
      </c>
      <c r="BD534" s="354">
        <v>60</v>
      </c>
      <c r="BE534" s="355">
        <v>76</v>
      </c>
      <c r="BF534" s="355">
        <v>72</v>
      </c>
      <c r="BG534" s="355">
        <v>68</v>
      </c>
      <c r="BH534" s="356">
        <v>64</v>
      </c>
      <c r="BI534" s="354">
        <v>59</v>
      </c>
      <c r="BJ534" s="355">
        <v>73</v>
      </c>
      <c r="BK534" s="355">
        <v>77</v>
      </c>
      <c r="BL534" s="355">
        <v>51</v>
      </c>
      <c r="BM534" s="356">
        <v>69</v>
      </c>
      <c r="BN534" s="354">
        <v>65</v>
      </c>
      <c r="BO534" s="355">
        <v>56</v>
      </c>
      <c r="BP534" s="355">
        <v>74</v>
      </c>
      <c r="BQ534" s="355">
        <v>78</v>
      </c>
      <c r="BR534" s="356">
        <v>52</v>
      </c>
      <c r="BS534" s="354">
        <v>70</v>
      </c>
      <c r="BT534" s="355">
        <v>61</v>
      </c>
      <c r="BU534" s="355">
        <v>57</v>
      </c>
      <c r="BV534" s="355">
        <v>53</v>
      </c>
      <c r="BW534" s="356">
        <v>79</v>
      </c>
      <c r="BX534" s="354">
        <v>75</v>
      </c>
      <c r="BY534" s="355">
        <v>66</v>
      </c>
      <c r="BZ534" s="355">
        <v>62</v>
      </c>
      <c r="CA534" s="355">
        <v>58</v>
      </c>
      <c r="CB534" s="356">
        <v>54</v>
      </c>
      <c r="CC534" s="354">
        <v>55</v>
      </c>
      <c r="CD534" s="355">
        <v>71</v>
      </c>
      <c r="CE534" s="355">
        <v>67</v>
      </c>
      <c r="CF534" s="355">
        <v>63</v>
      </c>
      <c r="CG534" s="364"/>
      <c r="CH534" s="354">
        <v>94</v>
      </c>
      <c r="CI534" s="355">
        <v>80</v>
      </c>
      <c r="CJ534" s="355">
        <v>106</v>
      </c>
      <c r="CK534" s="355">
        <v>102</v>
      </c>
      <c r="CL534" s="356">
        <v>98</v>
      </c>
      <c r="CM534" s="354">
        <v>99</v>
      </c>
      <c r="CN534" s="355">
        <v>85</v>
      </c>
      <c r="CO534" s="355">
        <v>81</v>
      </c>
      <c r="CP534" s="355">
        <v>107</v>
      </c>
      <c r="CQ534" s="356">
        <v>103</v>
      </c>
      <c r="CR534" s="354">
        <v>104</v>
      </c>
      <c r="CS534" s="355">
        <v>90</v>
      </c>
      <c r="CT534" s="355">
        <v>86</v>
      </c>
      <c r="CU534" s="355">
        <v>82</v>
      </c>
      <c r="CV534" s="356">
        <v>108</v>
      </c>
      <c r="CW534" s="354">
        <v>109</v>
      </c>
      <c r="CX534" s="355">
        <v>95</v>
      </c>
      <c r="CY534" s="355">
        <v>91</v>
      </c>
      <c r="CZ534" s="355">
        <v>87</v>
      </c>
      <c r="DA534" s="356">
        <v>83</v>
      </c>
      <c r="DB534" s="354">
        <v>84</v>
      </c>
      <c r="DC534" s="355">
        <v>100</v>
      </c>
      <c r="DD534" s="355">
        <v>96</v>
      </c>
      <c r="DE534" s="355">
        <v>92</v>
      </c>
      <c r="DF534" s="356">
        <v>88</v>
      </c>
      <c r="DG534" s="354">
        <v>89</v>
      </c>
      <c r="DH534" s="355">
        <v>105</v>
      </c>
      <c r="DI534" s="355">
        <v>101</v>
      </c>
      <c r="DJ534" s="355">
        <v>97</v>
      </c>
      <c r="DK534" s="356">
        <v>93</v>
      </c>
      <c r="DL534" s="365"/>
      <c r="GX534" s="27"/>
      <c r="GY534" s="27"/>
      <c r="GZ534" s="27"/>
      <c r="HA534" s="27"/>
      <c r="HB534" s="27"/>
      <c r="HC534" s="27"/>
      <c r="HD534" s="27"/>
      <c r="HE534" s="27"/>
      <c r="HF534" s="27"/>
      <c r="HG534" s="27"/>
      <c r="HH534" s="27"/>
      <c r="HI534" s="27"/>
      <c r="HJ534" s="27"/>
      <c r="HK534" s="27"/>
      <c r="HL534" s="27"/>
      <c r="HM534" s="27"/>
      <c r="HN534" s="27"/>
      <c r="HO534" s="27"/>
      <c r="HP534" s="27"/>
      <c r="HQ534" s="27"/>
      <c r="HR534" s="27"/>
      <c r="HS534" s="27"/>
      <c r="HT534" s="27"/>
      <c r="HU534" s="27"/>
      <c r="HV534" s="27"/>
      <c r="HW534" s="27"/>
      <c r="HX534" s="27"/>
      <c r="HY534" s="27"/>
      <c r="HZ534" s="27"/>
      <c r="IA534" s="27"/>
      <c r="IB534" s="27"/>
      <c r="IC534" s="27"/>
      <c r="ID534" s="27"/>
      <c r="IE534" s="27"/>
      <c r="IF534" s="27"/>
      <c r="IG534" s="27"/>
      <c r="IH534" s="27"/>
      <c r="II534" s="27"/>
      <c r="IJ534" s="27"/>
      <c r="IK534" s="27"/>
      <c r="IL534" s="27"/>
      <c r="IM534" s="27"/>
      <c r="IN534" s="27"/>
      <c r="IO534" s="27"/>
      <c r="IP534" s="27"/>
      <c r="IQ534" s="27"/>
      <c r="IR534" s="27"/>
      <c r="IS534" s="27"/>
      <c r="IT534" s="27"/>
      <c r="IU534" s="27"/>
      <c r="IV534" s="27"/>
    </row>
    <row r="535" spans="1:256" s="361" customFormat="1" x14ac:dyDescent="0.2">
      <c r="A535" s="27"/>
      <c r="B535" s="27"/>
      <c r="C535" s="27"/>
      <c r="D535" s="362"/>
      <c r="E535" s="350" t="s">
        <v>159</v>
      </c>
      <c r="F535" s="357">
        <v>12</v>
      </c>
      <c r="G535" s="358">
        <v>23</v>
      </c>
      <c r="H535" s="358">
        <v>9</v>
      </c>
      <c r="I535" s="358">
        <v>20</v>
      </c>
      <c r="J535" s="359">
        <v>1</v>
      </c>
      <c r="K535" s="357">
        <v>13</v>
      </c>
      <c r="L535" s="358">
        <v>24</v>
      </c>
      <c r="M535" s="358">
        <v>10</v>
      </c>
      <c r="N535" s="358">
        <v>16</v>
      </c>
      <c r="O535" s="359">
        <v>2</v>
      </c>
      <c r="P535" s="357">
        <v>17</v>
      </c>
      <c r="Q535" s="358">
        <v>3</v>
      </c>
      <c r="R535" s="358">
        <v>14</v>
      </c>
      <c r="S535" s="358">
        <v>25</v>
      </c>
      <c r="T535" s="359">
        <v>6</v>
      </c>
      <c r="U535" s="357">
        <v>7</v>
      </c>
      <c r="V535" s="358">
        <v>18</v>
      </c>
      <c r="W535" s="358">
        <v>4</v>
      </c>
      <c r="X535" s="358">
        <v>15</v>
      </c>
      <c r="Y535" s="359">
        <v>21</v>
      </c>
      <c r="Z535" s="357">
        <v>22</v>
      </c>
      <c r="AA535" s="358">
        <v>8</v>
      </c>
      <c r="AB535" s="358">
        <v>19</v>
      </c>
      <c r="AC535" s="358">
        <v>5</v>
      </c>
      <c r="AD535" s="359">
        <v>11</v>
      </c>
      <c r="AE535" s="357">
        <v>37</v>
      </c>
      <c r="AF535" s="358">
        <v>48</v>
      </c>
      <c r="AG535" s="358">
        <v>34</v>
      </c>
      <c r="AH535" s="358">
        <v>45</v>
      </c>
      <c r="AI535" s="359">
        <v>26</v>
      </c>
      <c r="AJ535" s="357">
        <v>38</v>
      </c>
      <c r="AK535" s="358">
        <v>49</v>
      </c>
      <c r="AL535" s="358">
        <v>35</v>
      </c>
      <c r="AM535" s="358">
        <v>41</v>
      </c>
      <c r="AN535" s="359">
        <v>27</v>
      </c>
      <c r="AO535" s="357">
        <v>42</v>
      </c>
      <c r="AP535" s="358">
        <v>28</v>
      </c>
      <c r="AQ535" s="358">
        <v>39</v>
      </c>
      <c r="AR535" s="358">
        <v>50</v>
      </c>
      <c r="AS535" s="359">
        <v>31</v>
      </c>
      <c r="AT535" s="357">
        <v>32</v>
      </c>
      <c r="AU535" s="358">
        <v>43</v>
      </c>
      <c r="AV535" s="358">
        <v>29</v>
      </c>
      <c r="AW535" s="358">
        <v>40</v>
      </c>
      <c r="AX535" s="359">
        <v>46</v>
      </c>
      <c r="AY535" s="357">
        <v>47</v>
      </c>
      <c r="AZ535" s="358">
        <v>33</v>
      </c>
      <c r="BA535" s="358">
        <v>44</v>
      </c>
      <c r="BB535" s="358">
        <v>30</v>
      </c>
      <c r="BC535" s="359">
        <v>36</v>
      </c>
      <c r="BD535" s="357">
        <v>78</v>
      </c>
      <c r="BE535" s="358">
        <v>55</v>
      </c>
      <c r="BF535" s="358">
        <v>69</v>
      </c>
      <c r="BG535" s="358">
        <v>75</v>
      </c>
      <c r="BH535" s="359">
        <v>57</v>
      </c>
      <c r="BI535" s="357">
        <v>53</v>
      </c>
      <c r="BJ535" s="358">
        <v>60</v>
      </c>
      <c r="BK535" s="358">
        <v>65</v>
      </c>
      <c r="BL535" s="358">
        <v>66</v>
      </c>
      <c r="BM535" s="359">
        <v>71</v>
      </c>
      <c r="BN535" s="357">
        <v>74</v>
      </c>
      <c r="BO535" s="358">
        <v>51</v>
      </c>
      <c r="BP535" s="358">
        <v>76</v>
      </c>
      <c r="BQ535" s="358">
        <v>67</v>
      </c>
      <c r="BR535" s="359">
        <v>61</v>
      </c>
      <c r="BS535" s="357">
        <v>77</v>
      </c>
      <c r="BT535" s="358">
        <v>58</v>
      </c>
      <c r="BU535" s="358">
        <v>52</v>
      </c>
      <c r="BV535" s="358">
        <v>72</v>
      </c>
      <c r="BW535" s="359">
        <v>63</v>
      </c>
      <c r="BX535" s="357">
        <v>79</v>
      </c>
      <c r="BY535" s="358">
        <v>68</v>
      </c>
      <c r="BZ535" s="358">
        <v>56</v>
      </c>
      <c r="CA535" s="358">
        <v>73</v>
      </c>
      <c r="CB535" s="359">
        <v>62</v>
      </c>
      <c r="CC535" s="357">
        <v>64</v>
      </c>
      <c r="CD535" s="358">
        <v>54</v>
      </c>
      <c r="CE535" s="358">
        <v>59</v>
      </c>
      <c r="CF535" s="358">
        <v>70</v>
      </c>
      <c r="CG535" s="364"/>
      <c r="CH535" s="357">
        <v>108</v>
      </c>
      <c r="CI535" s="358">
        <v>89</v>
      </c>
      <c r="CJ535" s="358">
        <v>80</v>
      </c>
      <c r="CK535" s="358">
        <v>96</v>
      </c>
      <c r="CL535" s="359">
        <v>91</v>
      </c>
      <c r="CM535" s="357">
        <v>81</v>
      </c>
      <c r="CN535" s="358">
        <v>109</v>
      </c>
      <c r="CO535" s="358">
        <v>100</v>
      </c>
      <c r="CP535" s="358">
        <v>90</v>
      </c>
      <c r="CQ535" s="359">
        <v>97</v>
      </c>
      <c r="CR535" s="357">
        <v>98</v>
      </c>
      <c r="CS535" s="358">
        <v>92</v>
      </c>
      <c r="CT535" s="358">
        <v>85</v>
      </c>
      <c r="CU535" s="358">
        <v>101</v>
      </c>
      <c r="CV535" s="359">
        <v>82</v>
      </c>
      <c r="CW535" s="357">
        <v>83</v>
      </c>
      <c r="CX535" s="358">
        <v>99</v>
      </c>
      <c r="CY535" s="358">
        <v>105</v>
      </c>
      <c r="CZ535" s="358">
        <v>86</v>
      </c>
      <c r="DA535" s="359">
        <v>102</v>
      </c>
      <c r="DB535" s="357">
        <v>103</v>
      </c>
      <c r="DC535" s="358">
        <v>84</v>
      </c>
      <c r="DD535" s="358">
        <v>93</v>
      </c>
      <c r="DE535" s="358">
        <v>106</v>
      </c>
      <c r="DF535" s="359">
        <v>87</v>
      </c>
      <c r="DG535" s="357">
        <v>88</v>
      </c>
      <c r="DH535" s="358">
        <v>104</v>
      </c>
      <c r="DI535" s="358">
        <v>95</v>
      </c>
      <c r="DJ535" s="358">
        <v>94</v>
      </c>
      <c r="DK535" s="359">
        <v>107</v>
      </c>
      <c r="DL535" s="365"/>
      <c r="GX535" s="27"/>
      <c r="GY535" s="27"/>
      <c r="GZ535" s="27"/>
      <c r="HA535" s="27"/>
      <c r="HB535" s="27"/>
      <c r="HC535" s="27"/>
      <c r="HD535" s="27"/>
      <c r="HE535" s="27"/>
      <c r="HF535" s="27"/>
      <c r="HG535" s="27"/>
      <c r="HH535" s="27"/>
      <c r="HI535" s="27"/>
      <c r="HJ535" s="27"/>
      <c r="HK535" s="27"/>
      <c r="HL535" s="27"/>
      <c r="HM535" s="27"/>
      <c r="HN535" s="27"/>
      <c r="HO535" s="27"/>
      <c r="HP535" s="27"/>
      <c r="HQ535" s="27"/>
      <c r="HR535" s="27"/>
      <c r="HS535" s="27"/>
      <c r="HT535" s="27"/>
      <c r="HU535" s="27"/>
      <c r="HV535" s="27"/>
      <c r="HW535" s="27"/>
      <c r="HX535" s="27"/>
      <c r="HY535" s="27"/>
      <c r="HZ535" s="27"/>
      <c r="IA535" s="27"/>
      <c r="IB535" s="27"/>
      <c r="IC535" s="27"/>
      <c r="ID535" s="27"/>
      <c r="IE535" s="27"/>
      <c r="IF535" s="27"/>
      <c r="IG535" s="27"/>
      <c r="IH535" s="27"/>
      <c r="II535" s="27"/>
      <c r="IJ535" s="27"/>
      <c r="IK535" s="27"/>
      <c r="IL535" s="27"/>
      <c r="IM535" s="27"/>
      <c r="IN535" s="27"/>
      <c r="IO535" s="27"/>
      <c r="IP535" s="27"/>
      <c r="IQ535" s="27"/>
      <c r="IR535" s="27"/>
      <c r="IS535" s="27"/>
      <c r="IT535" s="27"/>
      <c r="IU535" s="27"/>
      <c r="IV535" s="27"/>
    </row>
    <row r="536" spans="1:256" s="363" customFormat="1" x14ac:dyDescent="0.2">
      <c r="A536" s="27"/>
      <c r="B536" s="27"/>
      <c r="C536" s="27"/>
      <c r="D536" s="362"/>
      <c r="E536" s="360"/>
      <c r="GX536" s="27"/>
      <c r="GY536" s="27"/>
      <c r="GZ536" s="27"/>
      <c r="HA536" s="27"/>
      <c r="HB536" s="27"/>
      <c r="HC536" s="27"/>
      <c r="HD536" s="27"/>
      <c r="HE536" s="27"/>
      <c r="HF536" s="27"/>
      <c r="HG536" s="27"/>
      <c r="HH536" s="27"/>
      <c r="HI536" s="27"/>
      <c r="HJ536" s="27"/>
      <c r="HK536" s="27"/>
      <c r="HL536" s="27"/>
      <c r="HM536" s="27"/>
      <c r="HN536" s="27"/>
      <c r="HO536" s="27"/>
      <c r="HP536" s="27"/>
      <c r="HQ536" s="27"/>
      <c r="HR536" s="27"/>
      <c r="HS536" s="27"/>
      <c r="HT536" s="27"/>
      <c r="HU536" s="27"/>
      <c r="HV536" s="27"/>
      <c r="HW536" s="27"/>
      <c r="HX536" s="27"/>
      <c r="HY536" s="27"/>
      <c r="HZ536" s="27"/>
      <c r="IA536" s="27"/>
      <c r="IB536" s="27"/>
      <c r="IC536" s="27"/>
      <c r="ID536" s="27"/>
      <c r="IE536" s="27"/>
      <c r="IF536" s="27"/>
      <c r="IG536" s="27"/>
      <c r="IH536" s="27"/>
      <c r="II536" s="27"/>
      <c r="IJ536" s="27"/>
      <c r="IK536" s="27"/>
      <c r="IL536" s="27"/>
      <c r="IM536" s="27"/>
      <c r="IN536" s="27"/>
      <c r="IO536" s="27"/>
      <c r="IP536" s="27"/>
      <c r="IQ536" s="27"/>
      <c r="IR536" s="27"/>
      <c r="IS536" s="27"/>
      <c r="IT536" s="27"/>
      <c r="IU536" s="27"/>
      <c r="IV536" s="27"/>
    </row>
    <row r="537" spans="1:256" s="363" customFormat="1" x14ac:dyDescent="0.2">
      <c r="A537" s="27"/>
      <c r="B537" s="27"/>
      <c r="C537" s="27"/>
      <c r="D537" s="362">
        <v>110</v>
      </c>
      <c r="E537" s="349" t="s">
        <v>180</v>
      </c>
      <c r="GX537" s="27"/>
      <c r="GY537" s="27"/>
      <c r="GZ537" s="27"/>
      <c r="HA537" s="27"/>
      <c r="HB537" s="27"/>
      <c r="HC537" s="27"/>
      <c r="HD537" s="27"/>
      <c r="HE537" s="27"/>
      <c r="HF537" s="27"/>
      <c r="HG537" s="27"/>
      <c r="HH537" s="27"/>
      <c r="HI537" s="27"/>
      <c r="HJ537" s="27"/>
      <c r="HK537" s="27"/>
      <c r="HL537" s="27"/>
      <c r="HM537" s="27"/>
      <c r="HN537" s="27"/>
      <c r="HO537" s="27"/>
      <c r="HP537" s="27"/>
      <c r="HQ537" s="27"/>
      <c r="HR537" s="27"/>
      <c r="HS537" s="27"/>
      <c r="HT537" s="27"/>
      <c r="HU537" s="27"/>
      <c r="HV537" s="27"/>
      <c r="HW537" s="27"/>
      <c r="HX537" s="27"/>
      <c r="HY537" s="27"/>
      <c r="HZ537" s="27"/>
      <c r="IA537" s="27"/>
      <c r="IB537" s="27"/>
      <c r="IC537" s="27"/>
      <c r="ID537" s="27"/>
      <c r="IE537" s="27"/>
      <c r="IF537" s="27"/>
      <c r="IG537" s="27"/>
      <c r="IH537" s="27"/>
      <c r="II537" s="27"/>
      <c r="IJ537" s="27"/>
      <c r="IK537" s="27"/>
      <c r="IL537" s="27"/>
      <c r="IM537" s="27"/>
      <c r="IN537" s="27"/>
      <c r="IO537" s="27"/>
      <c r="IP537" s="27"/>
      <c r="IQ537" s="27"/>
      <c r="IR537" s="27"/>
      <c r="IS537" s="27"/>
      <c r="IT537" s="27"/>
      <c r="IU537" s="27"/>
      <c r="IV537" s="27"/>
    </row>
    <row r="538" spans="1:256" s="361" customFormat="1" x14ac:dyDescent="0.2">
      <c r="A538" s="27"/>
      <c r="B538" s="27"/>
      <c r="C538" s="27"/>
      <c r="D538" s="362"/>
      <c r="E538" s="350" t="s">
        <v>130</v>
      </c>
      <c r="F538" s="351">
        <v>1</v>
      </c>
      <c r="G538" s="352">
        <v>2</v>
      </c>
      <c r="H538" s="352">
        <v>3</v>
      </c>
      <c r="I538" s="352">
        <v>4</v>
      </c>
      <c r="J538" s="353">
        <v>5</v>
      </c>
      <c r="K538" s="351">
        <v>6</v>
      </c>
      <c r="L538" s="352">
        <v>7</v>
      </c>
      <c r="M538" s="352">
        <v>8</v>
      </c>
      <c r="N538" s="352">
        <v>9</v>
      </c>
      <c r="O538" s="353">
        <v>10</v>
      </c>
      <c r="P538" s="351">
        <v>11</v>
      </c>
      <c r="Q538" s="352">
        <v>12</v>
      </c>
      <c r="R538" s="352">
        <v>13</v>
      </c>
      <c r="S538" s="352">
        <v>14</v>
      </c>
      <c r="T538" s="353">
        <v>15</v>
      </c>
      <c r="U538" s="351">
        <v>16</v>
      </c>
      <c r="V538" s="352">
        <v>17</v>
      </c>
      <c r="W538" s="352">
        <v>18</v>
      </c>
      <c r="X538" s="352">
        <v>19</v>
      </c>
      <c r="Y538" s="353">
        <v>20</v>
      </c>
      <c r="Z538" s="351">
        <v>21</v>
      </c>
      <c r="AA538" s="352">
        <v>22</v>
      </c>
      <c r="AB538" s="352">
        <v>23</v>
      </c>
      <c r="AC538" s="352">
        <v>24</v>
      </c>
      <c r="AD538" s="353">
        <v>25</v>
      </c>
      <c r="AE538" s="351">
        <v>26</v>
      </c>
      <c r="AF538" s="352">
        <v>27</v>
      </c>
      <c r="AG538" s="352">
        <v>28</v>
      </c>
      <c r="AH538" s="352">
        <v>29</v>
      </c>
      <c r="AI538" s="353">
        <v>30</v>
      </c>
      <c r="AJ538" s="351">
        <v>31</v>
      </c>
      <c r="AK538" s="352">
        <v>32</v>
      </c>
      <c r="AL538" s="352">
        <v>33</v>
      </c>
      <c r="AM538" s="352">
        <v>34</v>
      </c>
      <c r="AN538" s="353">
        <v>35</v>
      </c>
      <c r="AO538" s="351">
        <v>36</v>
      </c>
      <c r="AP538" s="352">
        <v>37</v>
      </c>
      <c r="AQ538" s="352">
        <v>38</v>
      </c>
      <c r="AR538" s="352">
        <v>39</v>
      </c>
      <c r="AS538" s="353">
        <v>40</v>
      </c>
      <c r="AT538" s="351">
        <v>41</v>
      </c>
      <c r="AU538" s="352">
        <v>42</v>
      </c>
      <c r="AV538" s="352">
        <v>43</v>
      </c>
      <c r="AW538" s="352">
        <v>44</v>
      </c>
      <c r="AX538" s="353">
        <v>45</v>
      </c>
      <c r="AY538" s="351">
        <v>46</v>
      </c>
      <c r="AZ538" s="352">
        <v>47</v>
      </c>
      <c r="BA538" s="352">
        <v>48</v>
      </c>
      <c r="BB538" s="352">
        <v>49</v>
      </c>
      <c r="BC538" s="353">
        <v>50</v>
      </c>
      <c r="BD538" s="351">
        <v>51</v>
      </c>
      <c r="BE538" s="352">
        <v>52</v>
      </c>
      <c r="BF538" s="352">
        <v>53</v>
      </c>
      <c r="BG538" s="352">
        <v>54</v>
      </c>
      <c r="BH538" s="353">
        <v>55</v>
      </c>
      <c r="BI538" s="351">
        <v>56</v>
      </c>
      <c r="BJ538" s="352">
        <v>57</v>
      </c>
      <c r="BK538" s="352">
        <v>58</v>
      </c>
      <c r="BL538" s="352">
        <v>59</v>
      </c>
      <c r="BM538" s="353">
        <v>60</v>
      </c>
      <c r="BN538" s="351">
        <v>61</v>
      </c>
      <c r="BO538" s="352">
        <v>62</v>
      </c>
      <c r="BP538" s="352">
        <v>63</v>
      </c>
      <c r="BQ538" s="352">
        <v>64</v>
      </c>
      <c r="BR538" s="353">
        <v>65</v>
      </c>
      <c r="BS538" s="351">
        <v>66</v>
      </c>
      <c r="BT538" s="352">
        <v>67</v>
      </c>
      <c r="BU538" s="352">
        <v>68</v>
      </c>
      <c r="BV538" s="352">
        <v>69</v>
      </c>
      <c r="BW538" s="353">
        <v>70</v>
      </c>
      <c r="BX538" s="351">
        <v>71</v>
      </c>
      <c r="BY538" s="352">
        <v>72</v>
      </c>
      <c r="BZ538" s="352">
        <v>73</v>
      </c>
      <c r="CA538" s="352">
        <v>74</v>
      </c>
      <c r="CB538" s="353">
        <v>75</v>
      </c>
      <c r="CC538" s="351">
        <v>76</v>
      </c>
      <c r="CD538" s="352">
        <v>77</v>
      </c>
      <c r="CE538" s="352">
        <v>78</v>
      </c>
      <c r="CF538" s="352">
        <v>79</v>
      </c>
      <c r="CG538" s="353">
        <v>80</v>
      </c>
      <c r="CH538" s="351">
        <v>81</v>
      </c>
      <c r="CI538" s="352">
        <v>82</v>
      </c>
      <c r="CJ538" s="352">
        <v>83</v>
      </c>
      <c r="CK538" s="352">
        <v>84</v>
      </c>
      <c r="CL538" s="353">
        <v>85</v>
      </c>
      <c r="CM538" s="351">
        <v>86</v>
      </c>
      <c r="CN538" s="352">
        <v>87</v>
      </c>
      <c r="CO538" s="352">
        <v>88</v>
      </c>
      <c r="CP538" s="352">
        <v>89</v>
      </c>
      <c r="CQ538" s="353">
        <v>90</v>
      </c>
      <c r="CR538" s="351">
        <v>91</v>
      </c>
      <c r="CS538" s="352">
        <v>92</v>
      </c>
      <c r="CT538" s="352">
        <v>93</v>
      </c>
      <c r="CU538" s="352">
        <v>94</v>
      </c>
      <c r="CV538" s="353">
        <v>95</v>
      </c>
      <c r="CW538" s="351">
        <v>96</v>
      </c>
      <c r="CX538" s="352">
        <v>97</v>
      </c>
      <c r="CY538" s="352">
        <v>98</v>
      </c>
      <c r="CZ538" s="352">
        <v>99</v>
      </c>
      <c r="DA538" s="353">
        <v>100</v>
      </c>
      <c r="DB538" s="351">
        <v>101</v>
      </c>
      <c r="DC538" s="352">
        <v>102</v>
      </c>
      <c r="DD538" s="352">
        <v>103</v>
      </c>
      <c r="DE538" s="352">
        <v>104</v>
      </c>
      <c r="DF538" s="353">
        <v>105</v>
      </c>
      <c r="DG538" s="351">
        <v>106</v>
      </c>
      <c r="DH538" s="352">
        <v>107</v>
      </c>
      <c r="DI538" s="352">
        <v>108</v>
      </c>
      <c r="DJ538" s="352">
        <v>109</v>
      </c>
      <c r="DK538" s="353">
        <v>110</v>
      </c>
      <c r="DL538" s="365"/>
      <c r="GX538" s="27"/>
      <c r="GY538" s="27"/>
      <c r="GZ538" s="27"/>
      <c r="HA538" s="27"/>
      <c r="HB538" s="27"/>
      <c r="HC538" s="27"/>
      <c r="HD538" s="27"/>
      <c r="HE538" s="27"/>
      <c r="HF538" s="27"/>
      <c r="HG538" s="27"/>
      <c r="HH538" s="27"/>
      <c r="HI538" s="27"/>
      <c r="HJ538" s="27"/>
      <c r="HK538" s="27"/>
      <c r="HL538" s="27"/>
      <c r="HM538" s="27"/>
      <c r="HN538" s="27"/>
      <c r="HO538" s="27"/>
      <c r="HP538" s="27"/>
      <c r="HQ538" s="27"/>
      <c r="HR538" s="27"/>
      <c r="HS538" s="27"/>
      <c r="HT538" s="27"/>
      <c r="HU538" s="27"/>
      <c r="HV538" s="27"/>
      <c r="HW538" s="27"/>
      <c r="HX538" s="27"/>
      <c r="HY538" s="27"/>
      <c r="HZ538" s="27"/>
      <c r="IA538" s="27"/>
      <c r="IB538" s="27"/>
      <c r="IC538" s="27"/>
      <c r="ID538" s="27"/>
      <c r="IE538" s="27"/>
      <c r="IF538" s="27"/>
      <c r="IG538" s="27"/>
      <c r="IH538" s="27"/>
      <c r="II538" s="27"/>
      <c r="IJ538" s="27"/>
      <c r="IK538" s="27"/>
      <c r="IL538" s="27"/>
      <c r="IM538" s="27"/>
      <c r="IN538" s="27"/>
      <c r="IO538" s="27"/>
      <c r="IP538" s="27"/>
      <c r="IQ538" s="27"/>
      <c r="IR538" s="27"/>
      <c r="IS538" s="27"/>
      <c r="IT538" s="27"/>
      <c r="IU538" s="27"/>
      <c r="IV538" s="27"/>
    </row>
    <row r="539" spans="1:256" s="361" customFormat="1" x14ac:dyDescent="0.2">
      <c r="A539" s="27"/>
      <c r="B539" s="27"/>
      <c r="C539" s="27"/>
      <c r="D539" s="362"/>
      <c r="E539" s="350" t="s">
        <v>157</v>
      </c>
      <c r="F539" s="354">
        <v>14</v>
      </c>
      <c r="G539" s="355">
        <v>10</v>
      </c>
      <c r="H539" s="355">
        <v>1</v>
      </c>
      <c r="I539" s="355">
        <v>22</v>
      </c>
      <c r="J539" s="356">
        <v>18</v>
      </c>
      <c r="K539" s="354">
        <v>19</v>
      </c>
      <c r="L539" s="355">
        <v>15</v>
      </c>
      <c r="M539" s="355">
        <v>6</v>
      </c>
      <c r="N539" s="355">
        <v>2</v>
      </c>
      <c r="O539" s="356">
        <v>23</v>
      </c>
      <c r="P539" s="354">
        <v>24</v>
      </c>
      <c r="Q539" s="355">
        <v>20</v>
      </c>
      <c r="R539" s="355">
        <v>11</v>
      </c>
      <c r="S539" s="355">
        <v>7</v>
      </c>
      <c r="T539" s="356">
        <v>3</v>
      </c>
      <c r="U539" s="354">
        <v>4</v>
      </c>
      <c r="V539" s="355">
        <v>25</v>
      </c>
      <c r="W539" s="355">
        <v>16</v>
      </c>
      <c r="X539" s="355">
        <v>12</v>
      </c>
      <c r="Y539" s="356">
        <v>8</v>
      </c>
      <c r="Z539" s="354">
        <v>9</v>
      </c>
      <c r="AA539" s="355">
        <v>5</v>
      </c>
      <c r="AB539" s="355">
        <v>21</v>
      </c>
      <c r="AC539" s="355">
        <v>17</v>
      </c>
      <c r="AD539" s="356">
        <v>13</v>
      </c>
      <c r="AE539" s="354">
        <v>39</v>
      </c>
      <c r="AF539" s="355">
        <v>35</v>
      </c>
      <c r="AG539" s="355">
        <v>26</v>
      </c>
      <c r="AH539" s="355">
        <v>47</v>
      </c>
      <c r="AI539" s="356">
        <v>43</v>
      </c>
      <c r="AJ539" s="354">
        <v>44</v>
      </c>
      <c r="AK539" s="355">
        <v>40</v>
      </c>
      <c r="AL539" s="355">
        <v>31</v>
      </c>
      <c r="AM539" s="355">
        <v>27</v>
      </c>
      <c r="AN539" s="356">
        <v>48</v>
      </c>
      <c r="AO539" s="354">
        <v>49</v>
      </c>
      <c r="AP539" s="355">
        <v>45</v>
      </c>
      <c r="AQ539" s="355">
        <v>36</v>
      </c>
      <c r="AR539" s="355">
        <v>32</v>
      </c>
      <c r="AS539" s="356">
        <v>28</v>
      </c>
      <c r="AT539" s="354">
        <v>29</v>
      </c>
      <c r="AU539" s="355">
        <v>50</v>
      </c>
      <c r="AV539" s="355">
        <v>41</v>
      </c>
      <c r="AW539" s="355">
        <v>37</v>
      </c>
      <c r="AX539" s="356">
        <v>33</v>
      </c>
      <c r="AY539" s="354">
        <v>34</v>
      </c>
      <c r="AZ539" s="355">
        <v>30</v>
      </c>
      <c r="BA539" s="355">
        <v>46</v>
      </c>
      <c r="BB539" s="355">
        <v>42</v>
      </c>
      <c r="BC539" s="356">
        <v>38</v>
      </c>
      <c r="BD539" s="354">
        <v>65</v>
      </c>
      <c r="BE539" s="355">
        <v>51</v>
      </c>
      <c r="BF539" s="355">
        <v>77</v>
      </c>
      <c r="BG539" s="355">
        <v>73</v>
      </c>
      <c r="BH539" s="356">
        <v>69</v>
      </c>
      <c r="BI539" s="354">
        <v>70</v>
      </c>
      <c r="BJ539" s="355">
        <v>56</v>
      </c>
      <c r="BK539" s="355">
        <v>52</v>
      </c>
      <c r="BL539" s="355">
        <v>78</v>
      </c>
      <c r="BM539" s="356">
        <v>74</v>
      </c>
      <c r="BN539" s="354">
        <v>75</v>
      </c>
      <c r="BO539" s="355">
        <v>61</v>
      </c>
      <c r="BP539" s="355">
        <v>57</v>
      </c>
      <c r="BQ539" s="355">
        <v>53</v>
      </c>
      <c r="BR539" s="356">
        <v>79</v>
      </c>
      <c r="BS539" s="354">
        <v>80</v>
      </c>
      <c r="BT539" s="355">
        <v>66</v>
      </c>
      <c r="BU539" s="355">
        <v>62</v>
      </c>
      <c r="BV539" s="355">
        <v>58</v>
      </c>
      <c r="BW539" s="356">
        <v>54</v>
      </c>
      <c r="BX539" s="354">
        <v>55</v>
      </c>
      <c r="BY539" s="355">
        <v>71</v>
      </c>
      <c r="BZ539" s="355">
        <v>67</v>
      </c>
      <c r="CA539" s="355">
        <v>63</v>
      </c>
      <c r="CB539" s="356">
        <v>59</v>
      </c>
      <c r="CC539" s="354">
        <v>60</v>
      </c>
      <c r="CD539" s="355">
        <v>76</v>
      </c>
      <c r="CE539" s="355">
        <v>72</v>
      </c>
      <c r="CF539" s="355">
        <v>68</v>
      </c>
      <c r="CG539" s="356">
        <v>64</v>
      </c>
      <c r="CH539" s="354">
        <v>95</v>
      </c>
      <c r="CI539" s="355">
        <v>81</v>
      </c>
      <c r="CJ539" s="355">
        <v>107</v>
      </c>
      <c r="CK539" s="355">
        <v>103</v>
      </c>
      <c r="CL539" s="356">
        <v>99</v>
      </c>
      <c r="CM539" s="354">
        <v>100</v>
      </c>
      <c r="CN539" s="355">
        <v>86</v>
      </c>
      <c r="CO539" s="355">
        <v>82</v>
      </c>
      <c r="CP539" s="355">
        <v>108</v>
      </c>
      <c r="CQ539" s="356">
        <v>104</v>
      </c>
      <c r="CR539" s="354">
        <v>105</v>
      </c>
      <c r="CS539" s="355">
        <v>91</v>
      </c>
      <c r="CT539" s="355">
        <v>87</v>
      </c>
      <c r="CU539" s="355">
        <v>83</v>
      </c>
      <c r="CV539" s="356">
        <v>109</v>
      </c>
      <c r="CW539" s="354">
        <v>110</v>
      </c>
      <c r="CX539" s="355">
        <v>96</v>
      </c>
      <c r="CY539" s="355">
        <v>92</v>
      </c>
      <c r="CZ539" s="355">
        <v>88</v>
      </c>
      <c r="DA539" s="356">
        <v>84</v>
      </c>
      <c r="DB539" s="354">
        <v>85</v>
      </c>
      <c r="DC539" s="355">
        <v>101</v>
      </c>
      <c r="DD539" s="355">
        <v>97</v>
      </c>
      <c r="DE539" s="355">
        <v>93</v>
      </c>
      <c r="DF539" s="356">
        <v>89</v>
      </c>
      <c r="DG539" s="354">
        <v>90</v>
      </c>
      <c r="DH539" s="355">
        <v>106</v>
      </c>
      <c r="DI539" s="355">
        <v>102</v>
      </c>
      <c r="DJ539" s="355">
        <v>98</v>
      </c>
      <c r="DK539" s="356">
        <v>94</v>
      </c>
      <c r="DL539" s="365"/>
      <c r="GX539" s="27"/>
      <c r="GY539" s="27"/>
      <c r="GZ539" s="27"/>
      <c r="HA539" s="27"/>
      <c r="HB539" s="27"/>
      <c r="HC539" s="27"/>
      <c r="HD539" s="27"/>
      <c r="HE539" s="27"/>
      <c r="HF539" s="27"/>
      <c r="HG539" s="27"/>
      <c r="HH539" s="27"/>
      <c r="HI539" s="27"/>
      <c r="HJ539" s="27"/>
      <c r="HK539" s="27"/>
      <c r="HL539" s="27"/>
      <c r="HM539" s="27"/>
      <c r="HN539" s="27"/>
      <c r="HO539" s="27"/>
      <c r="HP539" s="27"/>
      <c r="HQ539" s="27"/>
      <c r="HR539" s="27"/>
      <c r="HS539" s="27"/>
      <c r="HT539" s="27"/>
      <c r="HU539" s="27"/>
      <c r="HV539" s="27"/>
      <c r="HW539" s="27"/>
      <c r="HX539" s="27"/>
      <c r="HY539" s="27"/>
      <c r="HZ539" s="27"/>
      <c r="IA539" s="27"/>
      <c r="IB539" s="27"/>
      <c r="IC539" s="27"/>
      <c r="ID539" s="27"/>
      <c r="IE539" s="27"/>
      <c r="IF539" s="27"/>
      <c r="IG539" s="27"/>
      <c r="IH539" s="27"/>
      <c r="II539" s="27"/>
      <c r="IJ539" s="27"/>
      <c r="IK539" s="27"/>
      <c r="IL539" s="27"/>
      <c r="IM539" s="27"/>
      <c r="IN539" s="27"/>
      <c r="IO539" s="27"/>
      <c r="IP539" s="27"/>
      <c r="IQ539" s="27"/>
      <c r="IR539" s="27"/>
      <c r="IS539" s="27"/>
      <c r="IT539" s="27"/>
      <c r="IU539" s="27"/>
      <c r="IV539" s="27"/>
    </row>
    <row r="540" spans="1:256" s="361" customFormat="1" x14ac:dyDescent="0.2">
      <c r="A540" s="27"/>
      <c r="B540" s="27"/>
      <c r="C540" s="27"/>
      <c r="D540" s="362"/>
      <c r="E540" s="350" t="s">
        <v>159</v>
      </c>
      <c r="F540" s="357">
        <v>12</v>
      </c>
      <c r="G540" s="358">
        <v>23</v>
      </c>
      <c r="H540" s="358">
        <v>9</v>
      </c>
      <c r="I540" s="358">
        <v>20</v>
      </c>
      <c r="J540" s="359">
        <v>1</v>
      </c>
      <c r="K540" s="357">
        <v>13</v>
      </c>
      <c r="L540" s="358">
        <v>24</v>
      </c>
      <c r="M540" s="358">
        <v>10</v>
      </c>
      <c r="N540" s="358">
        <v>16</v>
      </c>
      <c r="O540" s="359">
        <v>2</v>
      </c>
      <c r="P540" s="357">
        <v>17</v>
      </c>
      <c r="Q540" s="358">
        <v>3</v>
      </c>
      <c r="R540" s="358">
        <v>14</v>
      </c>
      <c r="S540" s="358">
        <v>25</v>
      </c>
      <c r="T540" s="359">
        <v>6</v>
      </c>
      <c r="U540" s="357">
        <v>7</v>
      </c>
      <c r="V540" s="358">
        <v>18</v>
      </c>
      <c r="W540" s="358">
        <v>4</v>
      </c>
      <c r="X540" s="358">
        <v>15</v>
      </c>
      <c r="Y540" s="359">
        <v>21</v>
      </c>
      <c r="Z540" s="357">
        <v>22</v>
      </c>
      <c r="AA540" s="358">
        <v>8</v>
      </c>
      <c r="AB540" s="358">
        <v>19</v>
      </c>
      <c r="AC540" s="358">
        <v>5</v>
      </c>
      <c r="AD540" s="359">
        <v>11</v>
      </c>
      <c r="AE540" s="357">
        <v>37</v>
      </c>
      <c r="AF540" s="358">
        <v>48</v>
      </c>
      <c r="AG540" s="358">
        <v>34</v>
      </c>
      <c r="AH540" s="358">
        <v>45</v>
      </c>
      <c r="AI540" s="359">
        <v>26</v>
      </c>
      <c r="AJ540" s="357">
        <v>38</v>
      </c>
      <c r="AK540" s="358">
        <v>49</v>
      </c>
      <c r="AL540" s="358">
        <v>35</v>
      </c>
      <c r="AM540" s="358">
        <v>41</v>
      </c>
      <c r="AN540" s="359">
        <v>27</v>
      </c>
      <c r="AO540" s="357">
        <v>42</v>
      </c>
      <c r="AP540" s="358">
        <v>28</v>
      </c>
      <c r="AQ540" s="358">
        <v>39</v>
      </c>
      <c r="AR540" s="358">
        <v>50</v>
      </c>
      <c r="AS540" s="359">
        <v>31</v>
      </c>
      <c r="AT540" s="357">
        <v>32</v>
      </c>
      <c r="AU540" s="358">
        <v>43</v>
      </c>
      <c r="AV540" s="358">
        <v>29</v>
      </c>
      <c r="AW540" s="358">
        <v>40</v>
      </c>
      <c r="AX540" s="359">
        <v>46</v>
      </c>
      <c r="AY540" s="357">
        <v>47</v>
      </c>
      <c r="AZ540" s="358">
        <v>33</v>
      </c>
      <c r="BA540" s="358">
        <v>44</v>
      </c>
      <c r="BB540" s="358">
        <v>30</v>
      </c>
      <c r="BC540" s="359">
        <v>36</v>
      </c>
      <c r="BD540" s="357">
        <v>79</v>
      </c>
      <c r="BE540" s="358">
        <v>60</v>
      </c>
      <c r="BF540" s="358">
        <v>51</v>
      </c>
      <c r="BG540" s="358">
        <v>67</v>
      </c>
      <c r="BH540" s="359">
        <v>62</v>
      </c>
      <c r="BI540" s="357">
        <v>52</v>
      </c>
      <c r="BJ540" s="358">
        <v>80</v>
      </c>
      <c r="BK540" s="358">
        <v>71</v>
      </c>
      <c r="BL540" s="358">
        <v>61</v>
      </c>
      <c r="BM540" s="359">
        <v>68</v>
      </c>
      <c r="BN540" s="357">
        <v>69</v>
      </c>
      <c r="BO540" s="358">
        <v>63</v>
      </c>
      <c r="BP540" s="358">
        <v>56</v>
      </c>
      <c r="BQ540" s="358">
        <v>72</v>
      </c>
      <c r="BR540" s="359">
        <v>53</v>
      </c>
      <c r="BS540" s="357">
        <v>54</v>
      </c>
      <c r="BT540" s="358">
        <v>70</v>
      </c>
      <c r="BU540" s="358">
        <v>76</v>
      </c>
      <c r="BV540" s="358">
        <v>57</v>
      </c>
      <c r="BW540" s="359">
        <v>73</v>
      </c>
      <c r="BX540" s="357">
        <v>74</v>
      </c>
      <c r="BY540" s="358">
        <v>55</v>
      </c>
      <c r="BZ540" s="358">
        <v>64</v>
      </c>
      <c r="CA540" s="358">
        <v>77</v>
      </c>
      <c r="CB540" s="359">
        <v>58</v>
      </c>
      <c r="CC540" s="357">
        <v>59</v>
      </c>
      <c r="CD540" s="358">
        <v>75</v>
      </c>
      <c r="CE540" s="358">
        <v>66</v>
      </c>
      <c r="CF540" s="358">
        <v>65</v>
      </c>
      <c r="CG540" s="359">
        <v>78</v>
      </c>
      <c r="CH540" s="357">
        <v>109</v>
      </c>
      <c r="CI540" s="358">
        <v>90</v>
      </c>
      <c r="CJ540" s="358">
        <v>81</v>
      </c>
      <c r="CK540" s="358">
        <v>97</v>
      </c>
      <c r="CL540" s="359">
        <v>92</v>
      </c>
      <c r="CM540" s="357">
        <v>82</v>
      </c>
      <c r="CN540" s="358">
        <v>110</v>
      </c>
      <c r="CO540" s="358">
        <v>101</v>
      </c>
      <c r="CP540" s="358">
        <v>91</v>
      </c>
      <c r="CQ540" s="359">
        <v>98</v>
      </c>
      <c r="CR540" s="357">
        <v>99</v>
      </c>
      <c r="CS540" s="358">
        <v>93</v>
      </c>
      <c r="CT540" s="358">
        <v>86</v>
      </c>
      <c r="CU540" s="358">
        <v>102</v>
      </c>
      <c r="CV540" s="359">
        <v>83</v>
      </c>
      <c r="CW540" s="357">
        <v>84</v>
      </c>
      <c r="CX540" s="358">
        <v>100</v>
      </c>
      <c r="CY540" s="358">
        <v>106</v>
      </c>
      <c r="CZ540" s="358">
        <v>87</v>
      </c>
      <c r="DA540" s="359">
        <v>103</v>
      </c>
      <c r="DB540" s="357">
        <v>104</v>
      </c>
      <c r="DC540" s="358">
        <v>85</v>
      </c>
      <c r="DD540" s="358">
        <v>94</v>
      </c>
      <c r="DE540" s="358">
        <v>107</v>
      </c>
      <c r="DF540" s="359">
        <v>88</v>
      </c>
      <c r="DG540" s="357">
        <v>89</v>
      </c>
      <c r="DH540" s="358">
        <v>105</v>
      </c>
      <c r="DI540" s="358">
        <v>96</v>
      </c>
      <c r="DJ540" s="358">
        <v>95</v>
      </c>
      <c r="DK540" s="359">
        <v>108</v>
      </c>
      <c r="DL540" s="365"/>
      <c r="GX540" s="27"/>
      <c r="GY540" s="27"/>
      <c r="GZ540" s="27"/>
      <c r="HA540" s="27"/>
      <c r="HB540" s="27"/>
      <c r="HC540" s="27"/>
      <c r="HD540" s="27"/>
      <c r="HE540" s="27"/>
      <c r="HF540" s="27"/>
      <c r="HG540" s="27"/>
      <c r="HH540" s="27"/>
      <c r="HI540" s="27"/>
      <c r="HJ540" s="27"/>
      <c r="HK540" s="27"/>
      <c r="HL540" s="27"/>
      <c r="HM540" s="27"/>
      <c r="HN540" s="27"/>
      <c r="HO540" s="27"/>
      <c r="HP540" s="27"/>
      <c r="HQ540" s="27"/>
      <c r="HR540" s="27"/>
      <c r="HS540" s="27"/>
      <c r="HT540" s="27"/>
      <c r="HU540" s="27"/>
      <c r="HV540" s="27"/>
      <c r="HW540" s="27"/>
      <c r="HX540" s="27"/>
      <c r="HY540" s="27"/>
      <c r="HZ540" s="27"/>
      <c r="IA540" s="27"/>
      <c r="IB540" s="27"/>
      <c r="IC540" s="27"/>
      <c r="ID540" s="27"/>
      <c r="IE540" s="27"/>
      <c r="IF540" s="27"/>
      <c r="IG540" s="27"/>
      <c r="IH540" s="27"/>
      <c r="II540" s="27"/>
      <c r="IJ540" s="27"/>
      <c r="IK540" s="27"/>
      <c r="IL540" s="27"/>
      <c r="IM540" s="27"/>
      <c r="IN540" s="27"/>
      <c r="IO540" s="27"/>
      <c r="IP540" s="27"/>
      <c r="IQ540" s="27"/>
      <c r="IR540" s="27"/>
      <c r="IS540" s="27"/>
      <c r="IT540" s="27"/>
      <c r="IU540" s="27"/>
      <c r="IV540" s="27"/>
    </row>
    <row r="541" spans="1:256" s="363" customFormat="1" x14ac:dyDescent="0.2">
      <c r="A541" s="27"/>
      <c r="B541" s="27"/>
      <c r="C541" s="27"/>
      <c r="D541" s="362"/>
      <c r="E541" s="360"/>
      <c r="GX541" s="27"/>
      <c r="GY541" s="27"/>
      <c r="GZ541" s="27"/>
      <c r="HA541" s="27"/>
      <c r="HB541" s="27"/>
      <c r="HC541" s="27"/>
      <c r="HD541" s="27"/>
      <c r="HE541" s="27"/>
      <c r="HF541" s="27"/>
      <c r="HG541" s="27"/>
      <c r="HH541" s="27"/>
      <c r="HI541" s="27"/>
      <c r="HJ541" s="27"/>
      <c r="HK541" s="27"/>
      <c r="HL541" s="27"/>
      <c r="HM541" s="27"/>
      <c r="HN541" s="27"/>
      <c r="HO541" s="27"/>
      <c r="HP541" s="27"/>
      <c r="HQ541" s="27"/>
      <c r="HR541" s="27"/>
      <c r="HS541" s="27"/>
      <c r="HT541" s="27"/>
      <c r="HU541" s="27"/>
      <c r="HV541" s="27"/>
      <c r="HW541" s="27"/>
      <c r="HX541" s="27"/>
      <c r="HY541" s="27"/>
      <c r="HZ541" s="27"/>
      <c r="IA541" s="27"/>
      <c r="IB541" s="27"/>
      <c r="IC541" s="27"/>
      <c r="ID541" s="27"/>
      <c r="IE541" s="27"/>
      <c r="IF541" s="27"/>
      <c r="IG541" s="27"/>
      <c r="IH541" s="27"/>
      <c r="II541" s="27"/>
      <c r="IJ541" s="27"/>
      <c r="IK541" s="27"/>
      <c r="IL541" s="27"/>
      <c r="IM541" s="27"/>
      <c r="IN541" s="27"/>
      <c r="IO541" s="27"/>
      <c r="IP541" s="27"/>
      <c r="IQ541" s="27"/>
      <c r="IR541" s="27"/>
      <c r="IS541" s="27"/>
      <c r="IT541" s="27"/>
      <c r="IU541" s="27"/>
      <c r="IV541" s="27"/>
    </row>
    <row r="542" spans="1:256" s="363" customFormat="1" x14ac:dyDescent="0.2">
      <c r="A542" s="27"/>
      <c r="B542" s="27"/>
      <c r="C542" s="27"/>
      <c r="D542" s="362">
        <v>111</v>
      </c>
      <c r="E542" s="349" t="s">
        <v>180</v>
      </c>
      <c r="GX542" s="27"/>
      <c r="GY542" s="27"/>
      <c r="GZ542" s="27"/>
      <c r="HA542" s="27"/>
      <c r="HB542" s="27"/>
      <c r="HC542" s="27"/>
      <c r="HD542" s="27"/>
      <c r="HE542" s="27"/>
      <c r="HF542" s="27"/>
      <c r="HG542" s="27"/>
      <c r="HH542" s="27"/>
      <c r="HI542" s="27"/>
      <c r="HJ542" s="27"/>
      <c r="HK542" s="27"/>
      <c r="HL542" s="27"/>
      <c r="HM542" s="27"/>
      <c r="HN542" s="27"/>
      <c r="HO542" s="27"/>
      <c r="HP542" s="27"/>
      <c r="HQ542" s="27"/>
      <c r="HR542" s="27"/>
      <c r="HS542" s="27"/>
      <c r="HT542" s="27"/>
      <c r="HU542" s="27"/>
      <c r="HV542" s="27"/>
      <c r="HW542" s="27"/>
      <c r="HX542" s="27"/>
      <c r="HY542" s="27"/>
      <c r="HZ542" s="27"/>
      <c r="IA542" s="27"/>
      <c r="IB542" s="27"/>
      <c r="IC542" s="27"/>
      <c r="ID542" s="27"/>
      <c r="IE542" s="27"/>
      <c r="IF542" s="27"/>
      <c r="IG542" s="27"/>
      <c r="IH542" s="27"/>
      <c r="II542" s="27"/>
      <c r="IJ542" s="27"/>
      <c r="IK542" s="27"/>
      <c r="IL542" s="27"/>
      <c r="IM542" s="27"/>
      <c r="IN542" s="27"/>
      <c r="IO542" s="27"/>
      <c r="IP542" s="27"/>
      <c r="IQ542" s="27"/>
      <c r="IR542" s="27"/>
      <c r="IS542" s="27"/>
      <c r="IT542" s="27"/>
      <c r="IU542" s="27"/>
      <c r="IV542" s="27"/>
    </row>
    <row r="543" spans="1:256" s="361" customFormat="1" x14ac:dyDescent="0.2">
      <c r="A543" s="27"/>
      <c r="B543" s="27"/>
      <c r="C543" s="27"/>
      <c r="D543" s="362"/>
      <c r="E543" s="350" t="s">
        <v>130</v>
      </c>
      <c r="F543" s="351">
        <v>1</v>
      </c>
      <c r="G543" s="352">
        <v>2</v>
      </c>
      <c r="H543" s="352">
        <v>3</v>
      </c>
      <c r="I543" s="352">
        <v>4</v>
      </c>
      <c r="J543" s="353">
        <v>5</v>
      </c>
      <c r="K543" s="351">
        <v>6</v>
      </c>
      <c r="L543" s="352">
        <v>7</v>
      </c>
      <c r="M543" s="352">
        <v>8</v>
      </c>
      <c r="N543" s="352">
        <v>9</v>
      </c>
      <c r="O543" s="353">
        <v>10</v>
      </c>
      <c r="P543" s="351">
        <v>11</v>
      </c>
      <c r="Q543" s="352">
        <v>12</v>
      </c>
      <c r="R543" s="352">
        <v>13</v>
      </c>
      <c r="S543" s="352">
        <v>14</v>
      </c>
      <c r="T543" s="353">
        <v>15</v>
      </c>
      <c r="U543" s="351">
        <v>16</v>
      </c>
      <c r="V543" s="352">
        <v>17</v>
      </c>
      <c r="W543" s="352">
        <v>18</v>
      </c>
      <c r="X543" s="352">
        <v>19</v>
      </c>
      <c r="Y543" s="353">
        <v>20</v>
      </c>
      <c r="Z543" s="351">
        <v>21</v>
      </c>
      <c r="AA543" s="352">
        <v>22</v>
      </c>
      <c r="AB543" s="352">
        <v>23</v>
      </c>
      <c r="AC543" s="352">
        <v>24</v>
      </c>
      <c r="AD543" s="353">
        <v>25</v>
      </c>
      <c r="AE543" s="351">
        <v>26</v>
      </c>
      <c r="AF543" s="352">
        <v>27</v>
      </c>
      <c r="AG543" s="352">
        <v>28</v>
      </c>
      <c r="AH543" s="352">
        <v>29</v>
      </c>
      <c r="AI543" s="353">
        <v>30</v>
      </c>
      <c r="AJ543" s="351">
        <v>31</v>
      </c>
      <c r="AK543" s="352">
        <v>32</v>
      </c>
      <c r="AL543" s="352">
        <v>33</v>
      </c>
      <c r="AM543" s="352">
        <v>34</v>
      </c>
      <c r="AN543" s="353">
        <v>35</v>
      </c>
      <c r="AO543" s="351">
        <v>36</v>
      </c>
      <c r="AP543" s="352">
        <v>37</v>
      </c>
      <c r="AQ543" s="352">
        <v>38</v>
      </c>
      <c r="AR543" s="352">
        <v>39</v>
      </c>
      <c r="AS543" s="353">
        <v>40</v>
      </c>
      <c r="AT543" s="351">
        <v>41</v>
      </c>
      <c r="AU543" s="352">
        <v>42</v>
      </c>
      <c r="AV543" s="352">
        <v>43</v>
      </c>
      <c r="AW543" s="352">
        <v>44</v>
      </c>
      <c r="AX543" s="353">
        <v>45</v>
      </c>
      <c r="AY543" s="351">
        <v>46</v>
      </c>
      <c r="AZ543" s="352">
        <v>47</v>
      </c>
      <c r="BA543" s="352">
        <v>48</v>
      </c>
      <c r="BB543" s="352">
        <v>49</v>
      </c>
      <c r="BC543" s="353">
        <v>50</v>
      </c>
      <c r="BD543" s="351">
        <v>51</v>
      </c>
      <c r="BE543" s="352">
        <v>52</v>
      </c>
      <c r="BF543" s="352">
        <v>53</v>
      </c>
      <c r="BG543" s="352">
        <v>54</v>
      </c>
      <c r="BH543" s="353">
        <v>55</v>
      </c>
      <c r="BI543" s="351">
        <v>56</v>
      </c>
      <c r="BJ543" s="352">
        <v>57</v>
      </c>
      <c r="BK543" s="352">
        <v>58</v>
      </c>
      <c r="BL543" s="352">
        <v>59</v>
      </c>
      <c r="BM543" s="353">
        <v>60</v>
      </c>
      <c r="BN543" s="351">
        <v>61</v>
      </c>
      <c r="BO543" s="352">
        <v>62</v>
      </c>
      <c r="BP543" s="352">
        <v>63</v>
      </c>
      <c r="BQ543" s="352">
        <v>64</v>
      </c>
      <c r="BR543" s="353">
        <v>65</v>
      </c>
      <c r="BS543" s="351">
        <v>66</v>
      </c>
      <c r="BT543" s="352">
        <v>67</v>
      </c>
      <c r="BU543" s="352">
        <v>68</v>
      </c>
      <c r="BV543" s="352">
        <v>69</v>
      </c>
      <c r="BW543" s="353">
        <v>70</v>
      </c>
      <c r="BX543" s="351">
        <v>71</v>
      </c>
      <c r="BY543" s="352">
        <v>72</v>
      </c>
      <c r="BZ543" s="352">
        <v>73</v>
      </c>
      <c r="CA543" s="352">
        <v>74</v>
      </c>
      <c r="CB543" s="364"/>
      <c r="CC543" s="351">
        <v>75</v>
      </c>
      <c r="CD543" s="352">
        <v>76</v>
      </c>
      <c r="CE543" s="352">
        <v>77</v>
      </c>
      <c r="CF543" s="352">
        <v>78</v>
      </c>
      <c r="CG543" s="364"/>
      <c r="CH543" s="351">
        <v>79</v>
      </c>
      <c r="CI543" s="352">
        <v>80</v>
      </c>
      <c r="CJ543" s="352">
        <v>81</v>
      </c>
      <c r="CK543" s="352">
        <v>82</v>
      </c>
      <c r="CL543" s="353">
        <v>83</v>
      </c>
      <c r="CM543" s="351">
        <v>84</v>
      </c>
      <c r="CN543" s="352">
        <v>85</v>
      </c>
      <c r="CO543" s="352">
        <v>86</v>
      </c>
      <c r="CP543" s="352">
        <v>87</v>
      </c>
      <c r="CQ543" s="353">
        <v>88</v>
      </c>
      <c r="CR543" s="351">
        <v>89</v>
      </c>
      <c r="CS543" s="352">
        <v>90</v>
      </c>
      <c r="CT543" s="352">
        <v>91</v>
      </c>
      <c r="CU543" s="352">
        <v>92</v>
      </c>
      <c r="CV543" s="353">
        <v>93</v>
      </c>
      <c r="CW543" s="351">
        <v>94</v>
      </c>
      <c r="CX543" s="352">
        <v>95</v>
      </c>
      <c r="CY543" s="352">
        <v>96</v>
      </c>
      <c r="CZ543" s="352">
        <v>97</v>
      </c>
      <c r="DA543" s="353">
        <v>98</v>
      </c>
      <c r="DB543" s="351">
        <v>99</v>
      </c>
      <c r="DC543" s="352">
        <v>100</v>
      </c>
      <c r="DD543" s="352">
        <v>101</v>
      </c>
      <c r="DE543" s="352">
        <v>102</v>
      </c>
      <c r="DF543" s="353">
        <v>103</v>
      </c>
      <c r="DG543" s="351">
        <v>104</v>
      </c>
      <c r="DH543" s="352">
        <v>105</v>
      </c>
      <c r="DI543" s="352">
        <v>106</v>
      </c>
      <c r="DJ543" s="352">
        <v>107</v>
      </c>
      <c r="DK543" s="364"/>
      <c r="DL543" s="351">
        <v>108</v>
      </c>
      <c r="DM543" s="352">
        <v>109</v>
      </c>
      <c r="DN543" s="352">
        <v>110</v>
      </c>
      <c r="DO543" s="352">
        <v>111</v>
      </c>
      <c r="DP543" s="365"/>
      <c r="GX543" s="27"/>
      <c r="GY543" s="27"/>
      <c r="GZ543" s="27"/>
      <c r="HA543" s="27"/>
      <c r="HB543" s="27"/>
      <c r="HC543" s="27"/>
      <c r="HD543" s="27"/>
      <c r="HE543" s="27"/>
      <c r="HF543" s="27"/>
      <c r="HG543" s="27"/>
      <c r="HH543" s="27"/>
      <c r="HI543" s="27"/>
      <c r="HJ543" s="27"/>
      <c r="HK543" s="27"/>
      <c r="HL543" s="27"/>
      <c r="HM543" s="27"/>
      <c r="HN543" s="27"/>
      <c r="HO543" s="27"/>
      <c r="HP543" s="27"/>
      <c r="HQ543" s="27"/>
      <c r="HR543" s="27"/>
      <c r="HS543" s="27"/>
      <c r="HT543" s="27"/>
      <c r="HU543" s="27"/>
      <c r="HV543" s="27"/>
      <c r="HW543" s="27"/>
      <c r="HX543" s="27"/>
      <c r="HY543" s="27"/>
      <c r="HZ543" s="27"/>
      <c r="IA543" s="27"/>
      <c r="IB543" s="27"/>
      <c r="IC543" s="27"/>
      <c r="ID543" s="27"/>
      <c r="IE543" s="27"/>
      <c r="IF543" s="27"/>
      <c r="IG543" s="27"/>
      <c r="IH543" s="27"/>
      <c r="II543" s="27"/>
      <c r="IJ543" s="27"/>
      <c r="IK543" s="27"/>
      <c r="IL543" s="27"/>
      <c r="IM543" s="27"/>
      <c r="IN543" s="27"/>
      <c r="IO543" s="27"/>
      <c r="IP543" s="27"/>
      <c r="IQ543" s="27"/>
      <c r="IR543" s="27"/>
      <c r="IS543" s="27"/>
      <c r="IT543" s="27"/>
      <c r="IU543" s="27"/>
      <c r="IV543" s="27"/>
    </row>
    <row r="544" spans="1:256" s="361" customFormat="1" x14ac:dyDescent="0.2">
      <c r="A544" s="27"/>
      <c r="B544" s="27"/>
      <c r="C544" s="27"/>
      <c r="D544" s="362"/>
      <c r="E544" s="350" t="s">
        <v>157</v>
      </c>
      <c r="F544" s="354">
        <v>14</v>
      </c>
      <c r="G544" s="355">
        <v>10</v>
      </c>
      <c r="H544" s="355">
        <v>1</v>
      </c>
      <c r="I544" s="355">
        <v>22</v>
      </c>
      <c r="J544" s="356">
        <v>18</v>
      </c>
      <c r="K544" s="354">
        <v>19</v>
      </c>
      <c r="L544" s="355">
        <v>15</v>
      </c>
      <c r="M544" s="355">
        <v>6</v>
      </c>
      <c r="N544" s="355">
        <v>2</v>
      </c>
      <c r="O544" s="356">
        <v>23</v>
      </c>
      <c r="P544" s="354">
        <v>24</v>
      </c>
      <c r="Q544" s="355">
        <v>20</v>
      </c>
      <c r="R544" s="355">
        <v>11</v>
      </c>
      <c r="S544" s="355">
        <v>7</v>
      </c>
      <c r="T544" s="356">
        <v>3</v>
      </c>
      <c r="U544" s="354">
        <v>4</v>
      </c>
      <c r="V544" s="355">
        <v>25</v>
      </c>
      <c r="W544" s="355">
        <v>16</v>
      </c>
      <c r="X544" s="355">
        <v>12</v>
      </c>
      <c r="Y544" s="356">
        <v>8</v>
      </c>
      <c r="Z544" s="354">
        <v>9</v>
      </c>
      <c r="AA544" s="355">
        <v>5</v>
      </c>
      <c r="AB544" s="355">
        <v>21</v>
      </c>
      <c r="AC544" s="355">
        <v>17</v>
      </c>
      <c r="AD544" s="356">
        <v>13</v>
      </c>
      <c r="AE544" s="354">
        <v>39</v>
      </c>
      <c r="AF544" s="355">
        <v>35</v>
      </c>
      <c r="AG544" s="355">
        <v>26</v>
      </c>
      <c r="AH544" s="355">
        <v>47</v>
      </c>
      <c r="AI544" s="356">
        <v>43</v>
      </c>
      <c r="AJ544" s="354">
        <v>44</v>
      </c>
      <c r="AK544" s="355">
        <v>40</v>
      </c>
      <c r="AL544" s="355">
        <v>31</v>
      </c>
      <c r="AM544" s="355">
        <v>27</v>
      </c>
      <c r="AN544" s="356">
        <v>48</v>
      </c>
      <c r="AO544" s="354">
        <v>49</v>
      </c>
      <c r="AP544" s="355">
        <v>45</v>
      </c>
      <c r="AQ544" s="355">
        <v>36</v>
      </c>
      <c r="AR544" s="355">
        <v>32</v>
      </c>
      <c r="AS544" s="356">
        <v>28</v>
      </c>
      <c r="AT544" s="354">
        <v>29</v>
      </c>
      <c r="AU544" s="355">
        <v>50</v>
      </c>
      <c r="AV544" s="355">
        <v>41</v>
      </c>
      <c r="AW544" s="355">
        <v>37</v>
      </c>
      <c r="AX544" s="356">
        <v>33</v>
      </c>
      <c r="AY544" s="354">
        <v>34</v>
      </c>
      <c r="AZ544" s="355">
        <v>30</v>
      </c>
      <c r="BA544" s="355">
        <v>46</v>
      </c>
      <c r="BB544" s="355">
        <v>42</v>
      </c>
      <c r="BC544" s="356">
        <v>38</v>
      </c>
      <c r="BD544" s="354">
        <v>52</v>
      </c>
      <c r="BE544" s="355">
        <v>71</v>
      </c>
      <c r="BF544" s="355">
        <v>70</v>
      </c>
      <c r="BG544" s="355">
        <v>77</v>
      </c>
      <c r="BH544" s="356">
        <v>59</v>
      </c>
      <c r="BI544" s="354">
        <v>65</v>
      </c>
      <c r="BJ544" s="355">
        <v>75</v>
      </c>
      <c r="BK544" s="355">
        <v>66</v>
      </c>
      <c r="BL544" s="355">
        <v>53</v>
      </c>
      <c r="BM544" s="356">
        <v>74</v>
      </c>
      <c r="BN544" s="354">
        <v>58</v>
      </c>
      <c r="BO544" s="355">
        <v>61</v>
      </c>
      <c r="BP544" s="355">
        <v>72</v>
      </c>
      <c r="BQ544" s="355">
        <v>55</v>
      </c>
      <c r="BR544" s="356">
        <v>78</v>
      </c>
      <c r="BS544" s="354">
        <v>67</v>
      </c>
      <c r="BT544" s="355">
        <v>60</v>
      </c>
      <c r="BU544" s="355">
        <v>76</v>
      </c>
      <c r="BV544" s="355">
        <v>73</v>
      </c>
      <c r="BW544" s="356">
        <v>64</v>
      </c>
      <c r="BX544" s="354">
        <v>69</v>
      </c>
      <c r="BY544" s="355">
        <v>51</v>
      </c>
      <c r="BZ544" s="355">
        <v>57</v>
      </c>
      <c r="CA544" s="355">
        <v>63</v>
      </c>
      <c r="CB544" s="364"/>
      <c r="CC544" s="354">
        <v>54</v>
      </c>
      <c r="CD544" s="355">
        <v>56</v>
      </c>
      <c r="CE544" s="355">
        <v>62</v>
      </c>
      <c r="CF544" s="355">
        <v>68</v>
      </c>
      <c r="CG544" s="364"/>
      <c r="CH544" s="354">
        <v>98</v>
      </c>
      <c r="CI544" s="355">
        <v>79</v>
      </c>
      <c r="CJ544" s="355">
        <v>109</v>
      </c>
      <c r="CK544" s="355">
        <v>105</v>
      </c>
      <c r="CL544" s="356">
        <v>102</v>
      </c>
      <c r="CM544" s="354">
        <v>103</v>
      </c>
      <c r="CN544" s="355">
        <v>84</v>
      </c>
      <c r="CO544" s="355">
        <v>80</v>
      </c>
      <c r="CP544" s="355">
        <v>110</v>
      </c>
      <c r="CQ544" s="356">
        <v>106</v>
      </c>
      <c r="CR544" s="354">
        <v>107</v>
      </c>
      <c r="CS544" s="355">
        <v>89</v>
      </c>
      <c r="CT544" s="355">
        <v>85</v>
      </c>
      <c r="CU544" s="355">
        <v>81</v>
      </c>
      <c r="CV544" s="356">
        <v>111</v>
      </c>
      <c r="CW544" s="354">
        <v>97</v>
      </c>
      <c r="CX544" s="355">
        <v>104</v>
      </c>
      <c r="CY544" s="355">
        <v>100</v>
      </c>
      <c r="CZ544" s="355">
        <v>108</v>
      </c>
      <c r="DA544" s="356">
        <v>92</v>
      </c>
      <c r="DB544" s="354">
        <v>83</v>
      </c>
      <c r="DC544" s="355">
        <v>99</v>
      </c>
      <c r="DD544" s="355">
        <v>95</v>
      </c>
      <c r="DE544" s="355">
        <v>91</v>
      </c>
      <c r="DF544" s="356">
        <v>87</v>
      </c>
      <c r="DG544" s="354">
        <v>93</v>
      </c>
      <c r="DH544" s="355">
        <v>101</v>
      </c>
      <c r="DI544" s="355">
        <v>88</v>
      </c>
      <c r="DJ544" s="355">
        <v>96</v>
      </c>
      <c r="DK544" s="364"/>
      <c r="DL544" s="354">
        <v>90</v>
      </c>
      <c r="DM544" s="355">
        <v>94</v>
      </c>
      <c r="DN544" s="355">
        <v>82</v>
      </c>
      <c r="DO544" s="355">
        <v>86</v>
      </c>
      <c r="DP544" s="365"/>
      <c r="GX544" s="27"/>
      <c r="GY544" s="27"/>
      <c r="GZ544" s="27"/>
      <c r="HA544" s="27"/>
      <c r="HB544" s="27"/>
      <c r="HC544" s="27"/>
      <c r="HD544" s="27"/>
      <c r="HE544" s="27"/>
      <c r="HF544" s="27"/>
      <c r="HG544" s="27"/>
      <c r="HH544" s="27"/>
      <c r="HI544" s="27"/>
      <c r="HJ544" s="27"/>
      <c r="HK544" s="27"/>
      <c r="HL544" s="27"/>
      <c r="HM544" s="27"/>
      <c r="HN544" s="27"/>
      <c r="HO544" s="27"/>
      <c r="HP544" s="27"/>
      <c r="HQ544" s="27"/>
      <c r="HR544" s="27"/>
      <c r="HS544" s="27"/>
      <c r="HT544" s="27"/>
      <c r="HU544" s="27"/>
      <c r="HV544" s="27"/>
      <c r="HW544" s="27"/>
      <c r="HX544" s="27"/>
      <c r="HY544" s="27"/>
      <c r="HZ544" s="27"/>
      <c r="IA544" s="27"/>
      <c r="IB544" s="27"/>
      <c r="IC544" s="27"/>
      <c r="ID544" s="27"/>
      <c r="IE544" s="27"/>
      <c r="IF544" s="27"/>
      <c r="IG544" s="27"/>
      <c r="IH544" s="27"/>
      <c r="II544" s="27"/>
      <c r="IJ544" s="27"/>
      <c r="IK544" s="27"/>
      <c r="IL544" s="27"/>
      <c r="IM544" s="27"/>
      <c r="IN544" s="27"/>
      <c r="IO544" s="27"/>
      <c r="IP544" s="27"/>
      <c r="IQ544" s="27"/>
      <c r="IR544" s="27"/>
      <c r="IS544" s="27"/>
      <c r="IT544" s="27"/>
      <c r="IU544" s="27"/>
      <c r="IV544" s="27"/>
    </row>
    <row r="545" spans="1:256" s="361" customFormat="1" x14ac:dyDescent="0.2">
      <c r="A545" s="27"/>
      <c r="B545" s="27"/>
      <c r="C545" s="27"/>
      <c r="D545" s="362"/>
      <c r="E545" s="350" t="s">
        <v>159</v>
      </c>
      <c r="F545" s="357">
        <v>12</v>
      </c>
      <c r="G545" s="358">
        <v>23</v>
      </c>
      <c r="H545" s="358">
        <v>9</v>
      </c>
      <c r="I545" s="358">
        <v>20</v>
      </c>
      <c r="J545" s="359">
        <v>1</v>
      </c>
      <c r="K545" s="357">
        <v>13</v>
      </c>
      <c r="L545" s="358">
        <v>24</v>
      </c>
      <c r="M545" s="358">
        <v>10</v>
      </c>
      <c r="N545" s="358">
        <v>16</v>
      </c>
      <c r="O545" s="359">
        <v>2</v>
      </c>
      <c r="P545" s="357">
        <v>17</v>
      </c>
      <c r="Q545" s="358">
        <v>3</v>
      </c>
      <c r="R545" s="358">
        <v>14</v>
      </c>
      <c r="S545" s="358">
        <v>25</v>
      </c>
      <c r="T545" s="359">
        <v>6</v>
      </c>
      <c r="U545" s="357">
        <v>7</v>
      </c>
      <c r="V545" s="358">
        <v>18</v>
      </c>
      <c r="W545" s="358">
        <v>4</v>
      </c>
      <c r="X545" s="358">
        <v>15</v>
      </c>
      <c r="Y545" s="359">
        <v>21</v>
      </c>
      <c r="Z545" s="357">
        <v>22</v>
      </c>
      <c r="AA545" s="358">
        <v>8</v>
      </c>
      <c r="AB545" s="358">
        <v>19</v>
      </c>
      <c r="AC545" s="358">
        <v>5</v>
      </c>
      <c r="AD545" s="359">
        <v>11</v>
      </c>
      <c r="AE545" s="357">
        <v>37</v>
      </c>
      <c r="AF545" s="358">
        <v>48</v>
      </c>
      <c r="AG545" s="358">
        <v>34</v>
      </c>
      <c r="AH545" s="358">
        <v>45</v>
      </c>
      <c r="AI545" s="359">
        <v>26</v>
      </c>
      <c r="AJ545" s="357">
        <v>38</v>
      </c>
      <c r="AK545" s="358">
        <v>49</v>
      </c>
      <c r="AL545" s="358">
        <v>35</v>
      </c>
      <c r="AM545" s="358">
        <v>41</v>
      </c>
      <c r="AN545" s="359">
        <v>27</v>
      </c>
      <c r="AO545" s="357">
        <v>42</v>
      </c>
      <c r="AP545" s="358">
        <v>28</v>
      </c>
      <c r="AQ545" s="358">
        <v>39</v>
      </c>
      <c r="AR545" s="358">
        <v>50</v>
      </c>
      <c r="AS545" s="359">
        <v>31</v>
      </c>
      <c r="AT545" s="357">
        <v>32</v>
      </c>
      <c r="AU545" s="358">
        <v>43</v>
      </c>
      <c r="AV545" s="358">
        <v>29</v>
      </c>
      <c r="AW545" s="358">
        <v>40</v>
      </c>
      <c r="AX545" s="359">
        <v>46</v>
      </c>
      <c r="AY545" s="357">
        <v>47</v>
      </c>
      <c r="AZ545" s="358">
        <v>33</v>
      </c>
      <c r="BA545" s="358">
        <v>44</v>
      </c>
      <c r="BB545" s="358">
        <v>30</v>
      </c>
      <c r="BC545" s="359">
        <v>36</v>
      </c>
      <c r="BD545" s="357">
        <v>62</v>
      </c>
      <c r="BE545" s="358">
        <v>70</v>
      </c>
      <c r="BF545" s="358">
        <v>51</v>
      </c>
      <c r="BG545" s="358">
        <v>72</v>
      </c>
      <c r="BH545" s="359">
        <v>75</v>
      </c>
      <c r="BI545" s="357">
        <v>55</v>
      </c>
      <c r="BJ545" s="358">
        <v>69</v>
      </c>
      <c r="BK545" s="358">
        <v>56</v>
      </c>
      <c r="BL545" s="358">
        <v>71</v>
      </c>
      <c r="BM545" s="359">
        <v>76</v>
      </c>
      <c r="BN545" s="357">
        <v>77</v>
      </c>
      <c r="BO545" s="358">
        <v>54</v>
      </c>
      <c r="BP545" s="358">
        <v>74</v>
      </c>
      <c r="BQ545" s="358">
        <v>60</v>
      </c>
      <c r="BR545" s="359">
        <v>63</v>
      </c>
      <c r="BS545" s="357">
        <v>73</v>
      </c>
      <c r="BT545" s="358">
        <v>68</v>
      </c>
      <c r="BU545" s="358">
        <v>78</v>
      </c>
      <c r="BV545" s="358">
        <v>65</v>
      </c>
      <c r="BW545" s="359">
        <v>57</v>
      </c>
      <c r="BX545" s="357">
        <v>59</v>
      </c>
      <c r="BY545" s="358">
        <v>53</v>
      </c>
      <c r="BZ545" s="358">
        <v>67</v>
      </c>
      <c r="CA545" s="358">
        <v>61</v>
      </c>
      <c r="CB545" s="364"/>
      <c r="CC545" s="357">
        <v>64</v>
      </c>
      <c r="CD545" s="358">
        <v>66</v>
      </c>
      <c r="CE545" s="358">
        <v>52</v>
      </c>
      <c r="CF545" s="358">
        <v>58</v>
      </c>
      <c r="CG545" s="364"/>
      <c r="CH545" s="357">
        <v>82</v>
      </c>
      <c r="CI545" s="358">
        <v>98</v>
      </c>
      <c r="CJ545" s="358">
        <v>108</v>
      </c>
      <c r="CK545" s="358">
        <v>103</v>
      </c>
      <c r="CL545" s="359">
        <v>91</v>
      </c>
      <c r="CM545" s="357">
        <v>106</v>
      </c>
      <c r="CN545" s="358">
        <v>96</v>
      </c>
      <c r="CO545" s="358">
        <v>99</v>
      </c>
      <c r="CP545" s="358">
        <v>90</v>
      </c>
      <c r="CQ545" s="359">
        <v>81</v>
      </c>
      <c r="CR545" s="357">
        <v>92</v>
      </c>
      <c r="CS545" s="358">
        <v>107</v>
      </c>
      <c r="CT545" s="358">
        <v>84</v>
      </c>
      <c r="CU545" s="358">
        <v>109</v>
      </c>
      <c r="CV545" s="359">
        <v>101</v>
      </c>
      <c r="CW545" s="357">
        <v>111</v>
      </c>
      <c r="CX545" s="358">
        <v>93</v>
      </c>
      <c r="CY545" s="358">
        <v>104</v>
      </c>
      <c r="CZ545" s="358">
        <v>95</v>
      </c>
      <c r="DA545" s="359">
        <v>86</v>
      </c>
      <c r="DB545" s="357">
        <v>88</v>
      </c>
      <c r="DC545" s="358">
        <v>83</v>
      </c>
      <c r="DD545" s="358">
        <v>105</v>
      </c>
      <c r="DE545" s="358">
        <v>94</v>
      </c>
      <c r="DF545" s="359">
        <v>110</v>
      </c>
      <c r="DG545" s="357">
        <v>100</v>
      </c>
      <c r="DH545" s="358">
        <v>87</v>
      </c>
      <c r="DI545" s="358">
        <v>79</v>
      </c>
      <c r="DJ545" s="358">
        <v>89</v>
      </c>
      <c r="DK545" s="364"/>
      <c r="DL545" s="357">
        <v>85</v>
      </c>
      <c r="DM545" s="358">
        <v>102</v>
      </c>
      <c r="DN545" s="358">
        <v>97</v>
      </c>
      <c r="DO545" s="358">
        <v>80</v>
      </c>
      <c r="DP545" s="365"/>
      <c r="GX545" s="27"/>
      <c r="GY545" s="27"/>
      <c r="GZ545" s="27"/>
      <c r="HA545" s="27"/>
      <c r="HB545" s="27"/>
      <c r="HC545" s="27"/>
      <c r="HD545" s="27"/>
      <c r="HE545" s="27"/>
      <c r="HF545" s="27"/>
      <c r="HG545" s="27"/>
      <c r="HH545" s="27"/>
      <c r="HI545" s="27"/>
      <c r="HJ545" s="27"/>
      <c r="HK545" s="27"/>
      <c r="HL545" s="27"/>
      <c r="HM545" s="27"/>
      <c r="HN545" s="27"/>
      <c r="HO545" s="27"/>
      <c r="HP545" s="27"/>
      <c r="HQ545" s="27"/>
      <c r="HR545" s="27"/>
      <c r="HS545" s="27"/>
      <c r="HT545" s="27"/>
      <c r="HU545" s="27"/>
      <c r="HV545" s="27"/>
      <c r="HW545" s="27"/>
      <c r="HX545" s="27"/>
      <c r="HY545" s="27"/>
      <c r="HZ545" s="27"/>
      <c r="IA545" s="27"/>
      <c r="IB545" s="27"/>
      <c r="IC545" s="27"/>
      <c r="ID545" s="27"/>
      <c r="IE545" s="27"/>
      <c r="IF545" s="27"/>
      <c r="IG545" s="27"/>
      <c r="IH545" s="27"/>
      <c r="II545" s="27"/>
      <c r="IJ545" s="27"/>
      <c r="IK545" s="27"/>
      <c r="IL545" s="27"/>
      <c r="IM545" s="27"/>
      <c r="IN545" s="27"/>
      <c r="IO545" s="27"/>
      <c r="IP545" s="27"/>
      <c r="IQ545" s="27"/>
      <c r="IR545" s="27"/>
      <c r="IS545" s="27"/>
      <c r="IT545" s="27"/>
      <c r="IU545" s="27"/>
      <c r="IV545" s="27"/>
    </row>
    <row r="546" spans="1:256" s="363" customFormat="1" x14ac:dyDescent="0.2">
      <c r="A546" s="27"/>
      <c r="B546" s="27"/>
      <c r="C546" s="27"/>
      <c r="D546" s="362"/>
      <c r="E546" s="360"/>
      <c r="GX546" s="27"/>
      <c r="GY546" s="27"/>
      <c r="GZ546" s="27"/>
      <c r="HA546" s="27"/>
      <c r="HB546" s="27"/>
      <c r="HC546" s="27"/>
      <c r="HD546" s="27"/>
      <c r="HE546" s="27"/>
      <c r="HF546" s="27"/>
      <c r="HG546" s="27"/>
      <c r="HH546" s="27"/>
      <c r="HI546" s="27"/>
      <c r="HJ546" s="27"/>
      <c r="HK546" s="27"/>
      <c r="HL546" s="27"/>
      <c r="HM546" s="27"/>
      <c r="HN546" s="27"/>
      <c r="HO546" s="27"/>
      <c r="HP546" s="27"/>
      <c r="HQ546" s="27"/>
      <c r="HR546" s="27"/>
      <c r="HS546" s="27"/>
      <c r="HT546" s="27"/>
      <c r="HU546" s="27"/>
      <c r="HV546" s="27"/>
      <c r="HW546" s="27"/>
      <c r="HX546" s="27"/>
      <c r="HY546" s="27"/>
      <c r="HZ546" s="27"/>
      <c r="IA546" s="27"/>
      <c r="IB546" s="27"/>
      <c r="IC546" s="27"/>
      <c r="ID546" s="27"/>
      <c r="IE546" s="27"/>
      <c r="IF546" s="27"/>
      <c r="IG546" s="27"/>
      <c r="IH546" s="27"/>
      <c r="II546" s="27"/>
      <c r="IJ546" s="27"/>
      <c r="IK546" s="27"/>
      <c r="IL546" s="27"/>
      <c r="IM546" s="27"/>
      <c r="IN546" s="27"/>
      <c r="IO546" s="27"/>
      <c r="IP546" s="27"/>
      <c r="IQ546" s="27"/>
      <c r="IR546" s="27"/>
      <c r="IS546" s="27"/>
      <c r="IT546" s="27"/>
      <c r="IU546" s="27"/>
      <c r="IV546" s="27"/>
    </row>
    <row r="547" spans="1:256" s="363" customFormat="1" x14ac:dyDescent="0.2">
      <c r="A547" s="27"/>
      <c r="B547" s="27"/>
      <c r="C547" s="27"/>
      <c r="D547" s="362">
        <v>112</v>
      </c>
      <c r="E547" s="349" t="s">
        <v>180</v>
      </c>
      <c r="GX547" s="27"/>
      <c r="GY547" s="27"/>
      <c r="GZ547" s="27"/>
      <c r="HA547" s="27"/>
      <c r="HB547" s="27"/>
      <c r="HC547" s="27"/>
      <c r="HD547" s="27"/>
      <c r="HE547" s="27"/>
      <c r="HF547" s="27"/>
      <c r="HG547" s="27"/>
      <c r="HH547" s="27"/>
      <c r="HI547" s="27"/>
      <c r="HJ547" s="27"/>
      <c r="HK547" s="27"/>
      <c r="HL547" s="27"/>
      <c r="HM547" s="27"/>
      <c r="HN547" s="27"/>
      <c r="HO547" s="27"/>
      <c r="HP547" s="27"/>
      <c r="HQ547" s="27"/>
      <c r="HR547" s="27"/>
      <c r="HS547" s="27"/>
      <c r="HT547" s="27"/>
      <c r="HU547" s="27"/>
      <c r="HV547" s="27"/>
      <c r="HW547" s="27"/>
      <c r="HX547" s="27"/>
      <c r="HY547" s="27"/>
      <c r="HZ547" s="27"/>
      <c r="IA547" s="27"/>
      <c r="IB547" s="27"/>
      <c r="IC547" s="27"/>
      <c r="ID547" s="27"/>
      <c r="IE547" s="27"/>
      <c r="IF547" s="27"/>
      <c r="IG547" s="27"/>
      <c r="IH547" s="27"/>
      <c r="II547" s="27"/>
      <c r="IJ547" s="27"/>
      <c r="IK547" s="27"/>
      <c r="IL547" s="27"/>
      <c r="IM547" s="27"/>
      <c r="IN547" s="27"/>
      <c r="IO547" s="27"/>
      <c r="IP547" s="27"/>
      <c r="IQ547" s="27"/>
      <c r="IR547" s="27"/>
      <c r="IS547" s="27"/>
      <c r="IT547" s="27"/>
      <c r="IU547" s="27"/>
      <c r="IV547" s="27"/>
    </row>
    <row r="548" spans="1:256" s="361" customFormat="1" x14ac:dyDescent="0.2">
      <c r="A548" s="27"/>
      <c r="B548" s="27"/>
      <c r="C548" s="27"/>
      <c r="D548" s="362"/>
      <c r="E548" s="350" t="s">
        <v>130</v>
      </c>
      <c r="F548" s="351">
        <v>1</v>
      </c>
      <c r="G548" s="352">
        <v>2</v>
      </c>
      <c r="H548" s="352">
        <v>3</v>
      </c>
      <c r="I548" s="352">
        <v>4</v>
      </c>
      <c r="J548" s="353">
        <v>5</v>
      </c>
      <c r="K548" s="351">
        <v>6</v>
      </c>
      <c r="L548" s="352">
        <v>7</v>
      </c>
      <c r="M548" s="352">
        <v>8</v>
      </c>
      <c r="N548" s="352">
        <v>9</v>
      </c>
      <c r="O548" s="353">
        <v>10</v>
      </c>
      <c r="P548" s="351">
        <v>11</v>
      </c>
      <c r="Q548" s="352">
        <v>12</v>
      </c>
      <c r="R548" s="352">
        <v>13</v>
      </c>
      <c r="S548" s="352">
        <v>14</v>
      </c>
      <c r="T548" s="353">
        <v>15</v>
      </c>
      <c r="U548" s="351">
        <v>16</v>
      </c>
      <c r="V548" s="352">
        <v>17</v>
      </c>
      <c r="W548" s="352">
        <v>18</v>
      </c>
      <c r="X548" s="352">
        <v>19</v>
      </c>
      <c r="Y548" s="353">
        <v>20</v>
      </c>
      <c r="Z548" s="351">
        <v>21</v>
      </c>
      <c r="AA548" s="352">
        <v>22</v>
      </c>
      <c r="AB548" s="352">
        <v>23</v>
      </c>
      <c r="AC548" s="352">
        <v>24</v>
      </c>
      <c r="AD548" s="353">
        <v>25</v>
      </c>
      <c r="AE548" s="351">
        <v>26</v>
      </c>
      <c r="AF548" s="352">
        <v>27</v>
      </c>
      <c r="AG548" s="352">
        <v>28</v>
      </c>
      <c r="AH548" s="352">
        <v>29</v>
      </c>
      <c r="AI548" s="353">
        <v>30</v>
      </c>
      <c r="AJ548" s="351">
        <v>31</v>
      </c>
      <c r="AK548" s="352">
        <v>32</v>
      </c>
      <c r="AL548" s="352">
        <v>33</v>
      </c>
      <c r="AM548" s="352">
        <v>34</v>
      </c>
      <c r="AN548" s="353">
        <v>35</v>
      </c>
      <c r="AO548" s="351">
        <v>36</v>
      </c>
      <c r="AP548" s="352">
        <v>37</v>
      </c>
      <c r="AQ548" s="352">
        <v>38</v>
      </c>
      <c r="AR548" s="352">
        <v>39</v>
      </c>
      <c r="AS548" s="353">
        <v>40</v>
      </c>
      <c r="AT548" s="351">
        <v>41</v>
      </c>
      <c r="AU548" s="352">
        <v>42</v>
      </c>
      <c r="AV548" s="352">
        <v>43</v>
      </c>
      <c r="AW548" s="352">
        <v>44</v>
      </c>
      <c r="AX548" s="353">
        <v>45</v>
      </c>
      <c r="AY548" s="351">
        <v>46</v>
      </c>
      <c r="AZ548" s="352">
        <v>47</v>
      </c>
      <c r="BA548" s="352">
        <v>48</v>
      </c>
      <c r="BB548" s="352">
        <v>49</v>
      </c>
      <c r="BC548" s="353">
        <v>50</v>
      </c>
      <c r="BD548" s="351">
        <v>51</v>
      </c>
      <c r="BE548" s="352">
        <v>52</v>
      </c>
      <c r="BF548" s="352">
        <v>53</v>
      </c>
      <c r="BG548" s="352">
        <v>54</v>
      </c>
      <c r="BH548" s="353">
        <v>55</v>
      </c>
      <c r="BI548" s="351">
        <v>56</v>
      </c>
      <c r="BJ548" s="352">
        <v>57</v>
      </c>
      <c r="BK548" s="352">
        <v>58</v>
      </c>
      <c r="BL548" s="352">
        <v>59</v>
      </c>
      <c r="BM548" s="353">
        <v>60</v>
      </c>
      <c r="BN548" s="351">
        <v>61</v>
      </c>
      <c r="BO548" s="352">
        <v>62</v>
      </c>
      <c r="BP548" s="352">
        <v>63</v>
      </c>
      <c r="BQ548" s="352">
        <v>64</v>
      </c>
      <c r="BR548" s="353">
        <v>65</v>
      </c>
      <c r="BS548" s="351">
        <v>66</v>
      </c>
      <c r="BT548" s="352">
        <v>67</v>
      </c>
      <c r="BU548" s="352">
        <v>68</v>
      </c>
      <c r="BV548" s="352">
        <v>69</v>
      </c>
      <c r="BW548" s="353">
        <v>70</v>
      </c>
      <c r="BX548" s="351">
        <v>71</v>
      </c>
      <c r="BY548" s="352">
        <v>72</v>
      </c>
      <c r="BZ548" s="352">
        <v>73</v>
      </c>
      <c r="CA548" s="352">
        <v>74</v>
      </c>
      <c r="CB548" s="353">
        <v>75</v>
      </c>
      <c r="CC548" s="351">
        <v>76</v>
      </c>
      <c r="CD548" s="352">
        <v>77</v>
      </c>
      <c r="CE548" s="352">
        <v>78</v>
      </c>
      <c r="CF548" s="352">
        <v>79</v>
      </c>
      <c r="CG548" s="364"/>
      <c r="CH548" s="351">
        <v>80</v>
      </c>
      <c r="CI548" s="352">
        <v>81</v>
      </c>
      <c r="CJ548" s="352">
        <v>82</v>
      </c>
      <c r="CK548" s="352">
        <v>83</v>
      </c>
      <c r="CL548" s="353">
        <v>84</v>
      </c>
      <c r="CM548" s="351">
        <v>85</v>
      </c>
      <c r="CN548" s="352">
        <v>86</v>
      </c>
      <c r="CO548" s="352">
        <v>87</v>
      </c>
      <c r="CP548" s="352">
        <v>88</v>
      </c>
      <c r="CQ548" s="353">
        <v>89</v>
      </c>
      <c r="CR548" s="351">
        <v>90</v>
      </c>
      <c r="CS548" s="352">
        <v>91</v>
      </c>
      <c r="CT548" s="352">
        <v>92</v>
      </c>
      <c r="CU548" s="352">
        <v>93</v>
      </c>
      <c r="CV548" s="353">
        <v>94</v>
      </c>
      <c r="CW548" s="351">
        <v>95</v>
      </c>
      <c r="CX548" s="352">
        <v>96</v>
      </c>
      <c r="CY548" s="352">
        <v>97</v>
      </c>
      <c r="CZ548" s="352">
        <v>98</v>
      </c>
      <c r="DA548" s="353">
        <v>99</v>
      </c>
      <c r="DB548" s="351">
        <v>100</v>
      </c>
      <c r="DC548" s="352">
        <v>101</v>
      </c>
      <c r="DD548" s="352">
        <v>102</v>
      </c>
      <c r="DE548" s="352">
        <v>103</v>
      </c>
      <c r="DF548" s="353">
        <v>104</v>
      </c>
      <c r="DG548" s="351">
        <v>105</v>
      </c>
      <c r="DH548" s="352">
        <v>106</v>
      </c>
      <c r="DI548" s="352">
        <v>107</v>
      </c>
      <c r="DJ548" s="352">
        <v>108</v>
      </c>
      <c r="DK548" s="364"/>
      <c r="DL548" s="351">
        <v>109</v>
      </c>
      <c r="DM548" s="352">
        <v>110</v>
      </c>
      <c r="DN548" s="352">
        <v>111</v>
      </c>
      <c r="DO548" s="352">
        <v>112</v>
      </c>
      <c r="DP548" s="365"/>
      <c r="GX548" s="27"/>
      <c r="GY548" s="27"/>
      <c r="GZ548" s="27"/>
      <c r="HA548" s="27"/>
      <c r="HB548" s="27"/>
      <c r="HC548" s="27"/>
      <c r="HD548" s="27"/>
      <c r="HE548" s="27"/>
      <c r="HF548" s="27"/>
      <c r="HG548" s="27"/>
      <c r="HH548" s="27"/>
      <c r="HI548" s="27"/>
      <c r="HJ548" s="27"/>
      <c r="HK548" s="27"/>
      <c r="HL548" s="27"/>
      <c r="HM548" s="27"/>
      <c r="HN548" s="27"/>
      <c r="HO548" s="27"/>
      <c r="HP548" s="27"/>
      <c r="HQ548" s="27"/>
      <c r="HR548" s="27"/>
      <c r="HS548" s="27"/>
      <c r="HT548" s="27"/>
      <c r="HU548" s="27"/>
      <c r="HV548" s="27"/>
      <c r="HW548" s="27"/>
      <c r="HX548" s="27"/>
      <c r="HY548" s="27"/>
      <c r="HZ548" s="27"/>
      <c r="IA548" s="27"/>
      <c r="IB548" s="27"/>
      <c r="IC548" s="27"/>
      <c r="ID548" s="27"/>
      <c r="IE548" s="27"/>
      <c r="IF548" s="27"/>
      <c r="IG548" s="27"/>
      <c r="IH548" s="27"/>
      <c r="II548" s="27"/>
      <c r="IJ548" s="27"/>
      <c r="IK548" s="27"/>
      <c r="IL548" s="27"/>
      <c r="IM548" s="27"/>
      <c r="IN548" s="27"/>
      <c r="IO548" s="27"/>
      <c r="IP548" s="27"/>
      <c r="IQ548" s="27"/>
      <c r="IR548" s="27"/>
      <c r="IS548" s="27"/>
      <c r="IT548" s="27"/>
      <c r="IU548" s="27"/>
      <c r="IV548" s="27"/>
    </row>
    <row r="549" spans="1:256" s="361" customFormat="1" x14ac:dyDescent="0.2">
      <c r="A549" s="27"/>
      <c r="B549" s="27"/>
      <c r="C549" s="27"/>
      <c r="D549" s="362"/>
      <c r="E549" s="350" t="s">
        <v>157</v>
      </c>
      <c r="F549" s="354">
        <v>14</v>
      </c>
      <c r="G549" s="355">
        <v>10</v>
      </c>
      <c r="H549" s="355">
        <v>1</v>
      </c>
      <c r="I549" s="355">
        <v>22</v>
      </c>
      <c r="J549" s="356">
        <v>18</v>
      </c>
      <c r="K549" s="354">
        <v>19</v>
      </c>
      <c r="L549" s="355">
        <v>15</v>
      </c>
      <c r="M549" s="355">
        <v>6</v>
      </c>
      <c r="N549" s="355">
        <v>2</v>
      </c>
      <c r="O549" s="356">
        <v>23</v>
      </c>
      <c r="P549" s="354">
        <v>24</v>
      </c>
      <c r="Q549" s="355">
        <v>20</v>
      </c>
      <c r="R549" s="355">
        <v>11</v>
      </c>
      <c r="S549" s="355">
        <v>7</v>
      </c>
      <c r="T549" s="356">
        <v>3</v>
      </c>
      <c r="U549" s="354">
        <v>4</v>
      </c>
      <c r="V549" s="355">
        <v>25</v>
      </c>
      <c r="W549" s="355">
        <v>16</v>
      </c>
      <c r="X549" s="355">
        <v>12</v>
      </c>
      <c r="Y549" s="356">
        <v>8</v>
      </c>
      <c r="Z549" s="354">
        <v>9</v>
      </c>
      <c r="AA549" s="355">
        <v>5</v>
      </c>
      <c r="AB549" s="355">
        <v>21</v>
      </c>
      <c r="AC549" s="355">
        <v>17</v>
      </c>
      <c r="AD549" s="356">
        <v>13</v>
      </c>
      <c r="AE549" s="354">
        <v>39</v>
      </c>
      <c r="AF549" s="355">
        <v>35</v>
      </c>
      <c r="AG549" s="355">
        <v>26</v>
      </c>
      <c r="AH549" s="355">
        <v>47</v>
      </c>
      <c r="AI549" s="356">
        <v>43</v>
      </c>
      <c r="AJ549" s="354">
        <v>44</v>
      </c>
      <c r="AK549" s="355">
        <v>40</v>
      </c>
      <c r="AL549" s="355">
        <v>31</v>
      </c>
      <c r="AM549" s="355">
        <v>27</v>
      </c>
      <c r="AN549" s="356">
        <v>48</v>
      </c>
      <c r="AO549" s="354">
        <v>49</v>
      </c>
      <c r="AP549" s="355">
        <v>45</v>
      </c>
      <c r="AQ549" s="355">
        <v>36</v>
      </c>
      <c r="AR549" s="355">
        <v>32</v>
      </c>
      <c r="AS549" s="356">
        <v>28</v>
      </c>
      <c r="AT549" s="354">
        <v>29</v>
      </c>
      <c r="AU549" s="355">
        <v>50</v>
      </c>
      <c r="AV549" s="355">
        <v>41</v>
      </c>
      <c r="AW549" s="355">
        <v>37</v>
      </c>
      <c r="AX549" s="356">
        <v>33</v>
      </c>
      <c r="AY549" s="354">
        <v>34</v>
      </c>
      <c r="AZ549" s="355">
        <v>30</v>
      </c>
      <c r="BA549" s="355">
        <v>46</v>
      </c>
      <c r="BB549" s="355">
        <v>42</v>
      </c>
      <c r="BC549" s="356">
        <v>38</v>
      </c>
      <c r="BD549" s="354">
        <v>60</v>
      </c>
      <c r="BE549" s="355">
        <v>76</v>
      </c>
      <c r="BF549" s="355">
        <v>72</v>
      </c>
      <c r="BG549" s="355">
        <v>68</v>
      </c>
      <c r="BH549" s="356">
        <v>64</v>
      </c>
      <c r="BI549" s="354">
        <v>59</v>
      </c>
      <c r="BJ549" s="355">
        <v>73</v>
      </c>
      <c r="BK549" s="355">
        <v>77</v>
      </c>
      <c r="BL549" s="355">
        <v>51</v>
      </c>
      <c r="BM549" s="356">
        <v>69</v>
      </c>
      <c r="BN549" s="354">
        <v>65</v>
      </c>
      <c r="BO549" s="355">
        <v>56</v>
      </c>
      <c r="BP549" s="355">
        <v>74</v>
      </c>
      <c r="BQ549" s="355">
        <v>78</v>
      </c>
      <c r="BR549" s="356">
        <v>52</v>
      </c>
      <c r="BS549" s="354">
        <v>70</v>
      </c>
      <c r="BT549" s="355">
        <v>61</v>
      </c>
      <c r="BU549" s="355">
        <v>57</v>
      </c>
      <c r="BV549" s="355">
        <v>53</v>
      </c>
      <c r="BW549" s="356">
        <v>79</v>
      </c>
      <c r="BX549" s="354">
        <v>75</v>
      </c>
      <c r="BY549" s="355">
        <v>66</v>
      </c>
      <c r="BZ549" s="355">
        <v>62</v>
      </c>
      <c r="CA549" s="355">
        <v>58</v>
      </c>
      <c r="CB549" s="356">
        <v>54</v>
      </c>
      <c r="CC549" s="354">
        <v>55</v>
      </c>
      <c r="CD549" s="355">
        <v>71</v>
      </c>
      <c r="CE549" s="355">
        <v>67</v>
      </c>
      <c r="CF549" s="355">
        <v>63</v>
      </c>
      <c r="CG549" s="364"/>
      <c r="CH549" s="354">
        <v>99</v>
      </c>
      <c r="CI549" s="355">
        <v>80</v>
      </c>
      <c r="CJ549" s="355">
        <v>110</v>
      </c>
      <c r="CK549" s="355">
        <v>106</v>
      </c>
      <c r="CL549" s="356">
        <v>103</v>
      </c>
      <c r="CM549" s="354">
        <v>104</v>
      </c>
      <c r="CN549" s="355">
        <v>85</v>
      </c>
      <c r="CO549" s="355">
        <v>81</v>
      </c>
      <c r="CP549" s="355">
        <v>111</v>
      </c>
      <c r="CQ549" s="356">
        <v>107</v>
      </c>
      <c r="CR549" s="354">
        <v>108</v>
      </c>
      <c r="CS549" s="355">
        <v>90</v>
      </c>
      <c r="CT549" s="355">
        <v>86</v>
      </c>
      <c r="CU549" s="355">
        <v>82</v>
      </c>
      <c r="CV549" s="356">
        <v>112</v>
      </c>
      <c r="CW549" s="354">
        <v>98</v>
      </c>
      <c r="CX549" s="355">
        <v>105</v>
      </c>
      <c r="CY549" s="355">
        <v>101</v>
      </c>
      <c r="CZ549" s="355">
        <v>109</v>
      </c>
      <c r="DA549" s="356">
        <v>93</v>
      </c>
      <c r="DB549" s="354">
        <v>84</v>
      </c>
      <c r="DC549" s="355">
        <v>100</v>
      </c>
      <c r="DD549" s="355">
        <v>96</v>
      </c>
      <c r="DE549" s="355">
        <v>92</v>
      </c>
      <c r="DF549" s="356">
        <v>88</v>
      </c>
      <c r="DG549" s="354">
        <v>94</v>
      </c>
      <c r="DH549" s="355">
        <v>102</v>
      </c>
      <c r="DI549" s="355">
        <v>89</v>
      </c>
      <c r="DJ549" s="355">
        <v>97</v>
      </c>
      <c r="DK549" s="364"/>
      <c r="DL549" s="354">
        <v>91</v>
      </c>
      <c r="DM549" s="355">
        <v>95</v>
      </c>
      <c r="DN549" s="355">
        <v>83</v>
      </c>
      <c r="DO549" s="355">
        <v>87</v>
      </c>
      <c r="DP549" s="365"/>
      <c r="GX549" s="27"/>
      <c r="GY549" s="27"/>
      <c r="GZ549" s="27"/>
      <c r="HA549" s="27"/>
      <c r="HB549" s="27"/>
      <c r="HC549" s="27"/>
      <c r="HD549" s="27"/>
      <c r="HE549" s="27"/>
      <c r="HF549" s="27"/>
      <c r="HG549" s="27"/>
      <c r="HH549" s="27"/>
      <c r="HI549" s="27"/>
      <c r="HJ549" s="27"/>
      <c r="HK549" s="27"/>
      <c r="HL549" s="27"/>
      <c r="HM549" s="27"/>
      <c r="HN549" s="27"/>
      <c r="HO549" s="27"/>
      <c r="HP549" s="27"/>
      <c r="HQ549" s="27"/>
      <c r="HR549" s="27"/>
      <c r="HS549" s="27"/>
      <c r="HT549" s="27"/>
      <c r="HU549" s="27"/>
      <c r="HV549" s="27"/>
      <c r="HW549" s="27"/>
      <c r="HX549" s="27"/>
      <c r="HY549" s="27"/>
      <c r="HZ549" s="27"/>
      <c r="IA549" s="27"/>
      <c r="IB549" s="27"/>
      <c r="IC549" s="27"/>
      <c r="ID549" s="27"/>
      <c r="IE549" s="27"/>
      <c r="IF549" s="27"/>
      <c r="IG549" s="27"/>
      <c r="IH549" s="27"/>
      <c r="II549" s="27"/>
      <c r="IJ549" s="27"/>
      <c r="IK549" s="27"/>
      <c r="IL549" s="27"/>
      <c r="IM549" s="27"/>
      <c r="IN549" s="27"/>
      <c r="IO549" s="27"/>
      <c r="IP549" s="27"/>
      <c r="IQ549" s="27"/>
      <c r="IR549" s="27"/>
      <c r="IS549" s="27"/>
      <c r="IT549" s="27"/>
      <c r="IU549" s="27"/>
      <c r="IV549" s="27"/>
    </row>
    <row r="550" spans="1:256" s="361" customFormat="1" x14ac:dyDescent="0.2">
      <c r="A550" s="27"/>
      <c r="B550" s="27"/>
      <c r="C550" s="27"/>
      <c r="D550" s="362"/>
      <c r="E550" s="350" t="s">
        <v>159</v>
      </c>
      <c r="F550" s="357">
        <v>12</v>
      </c>
      <c r="G550" s="358">
        <v>23</v>
      </c>
      <c r="H550" s="358">
        <v>9</v>
      </c>
      <c r="I550" s="358">
        <v>20</v>
      </c>
      <c r="J550" s="359">
        <v>1</v>
      </c>
      <c r="K550" s="357">
        <v>13</v>
      </c>
      <c r="L550" s="358">
        <v>24</v>
      </c>
      <c r="M550" s="358">
        <v>10</v>
      </c>
      <c r="N550" s="358">
        <v>16</v>
      </c>
      <c r="O550" s="359">
        <v>2</v>
      </c>
      <c r="P550" s="357">
        <v>17</v>
      </c>
      <c r="Q550" s="358">
        <v>3</v>
      </c>
      <c r="R550" s="358">
        <v>14</v>
      </c>
      <c r="S550" s="358">
        <v>25</v>
      </c>
      <c r="T550" s="359">
        <v>6</v>
      </c>
      <c r="U550" s="357">
        <v>7</v>
      </c>
      <c r="V550" s="358">
        <v>18</v>
      </c>
      <c r="W550" s="358">
        <v>4</v>
      </c>
      <c r="X550" s="358">
        <v>15</v>
      </c>
      <c r="Y550" s="359">
        <v>21</v>
      </c>
      <c r="Z550" s="357">
        <v>22</v>
      </c>
      <c r="AA550" s="358">
        <v>8</v>
      </c>
      <c r="AB550" s="358">
        <v>19</v>
      </c>
      <c r="AC550" s="358">
        <v>5</v>
      </c>
      <c r="AD550" s="359">
        <v>11</v>
      </c>
      <c r="AE550" s="357">
        <v>37</v>
      </c>
      <c r="AF550" s="358">
        <v>48</v>
      </c>
      <c r="AG550" s="358">
        <v>34</v>
      </c>
      <c r="AH550" s="358">
        <v>45</v>
      </c>
      <c r="AI550" s="359">
        <v>26</v>
      </c>
      <c r="AJ550" s="357">
        <v>38</v>
      </c>
      <c r="AK550" s="358">
        <v>49</v>
      </c>
      <c r="AL550" s="358">
        <v>35</v>
      </c>
      <c r="AM550" s="358">
        <v>41</v>
      </c>
      <c r="AN550" s="359">
        <v>27</v>
      </c>
      <c r="AO550" s="357">
        <v>42</v>
      </c>
      <c r="AP550" s="358">
        <v>28</v>
      </c>
      <c r="AQ550" s="358">
        <v>39</v>
      </c>
      <c r="AR550" s="358">
        <v>50</v>
      </c>
      <c r="AS550" s="359">
        <v>31</v>
      </c>
      <c r="AT550" s="357">
        <v>32</v>
      </c>
      <c r="AU550" s="358">
        <v>43</v>
      </c>
      <c r="AV550" s="358">
        <v>29</v>
      </c>
      <c r="AW550" s="358">
        <v>40</v>
      </c>
      <c r="AX550" s="359">
        <v>46</v>
      </c>
      <c r="AY550" s="357">
        <v>47</v>
      </c>
      <c r="AZ550" s="358">
        <v>33</v>
      </c>
      <c r="BA550" s="358">
        <v>44</v>
      </c>
      <c r="BB550" s="358">
        <v>30</v>
      </c>
      <c r="BC550" s="359">
        <v>36</v>
      </c>
      <c r="BD550" s="357">
        <v>78</v>
      </c>
      <c r="BE550" s="358">
        <v>55</v>
      </c>
      <c r="BF550" s="358">
        <v>69</v>
      </c>
      <c r="BG550" s="358">
        <v>75</v>
      </c>
      <c r="BH550" s="359">
        <v>57</v>
      </c>
      <c r="BI550" s="357">
        <v>53</v>
      </c>
      <c r="BJ550" s="358">
        <v>60</v>
      </c>
      <c r="BK550" s="358">
        <v>65</v>
      </c>
      <c r="BL550" s="358">
        <v>66</v>
      </c>
      <c r="BM550" s="359">
        <v>71</v>
      </c>
      <c r="BN550" s="357">
        <v>74</v>
      </c>
      <c r="BO550" s="358">
        <v>51</v>
      </c>
      <c r="BP550" s="358">
        <v>76</v>
      </c>
      <c r="BQ550" s="358">
        <v>67</v>
      </c>
      <c r="BR550" s="359">
        <v>61</v>
      </c>
      <c r="BS550" s="357">
        <v>77</v>
      </c>
      <c r="BT550" s="358">
        <v>58</v>
      </c>
      <c r="BU550" s="358">
        <v>52</v>
      </c>
      <c r="BV550" s="358">
        <v>72</v>
      </c>
      <c r="BW550" s="359">
        <v>63</v>
      </c>
      <c r="BX550" s="357">
        <v>79</v>
      </c>
      <c r="BY550" s="358">
        <v>68</v>
      </c>
      <c r="BZ550" s="358">
        <v>56</v>
      </c>
      <c r="CA550" s="358">
        <v>73</v>
      </c>
      <c r="CB550" s="359">
        <v>62</v>
      </c>
      <c r="CC550" s="357">
        <v>64</v>
      </c>
      <c r="CD550" s="358">
        <v>54</v>
      </c>
      <c r="CE550" s="358">
        <v>59</v>
      </c>
      <c r="CF550" s="358">
        <v>70</v>
      </c>
      <c r="CG550" s="364"/>
      <c r="CH550" s="357">
        <v>83</v>
      </c>
      <c r="CI550" s="358">
        <v>99</v>
      </c>
      <c r="CJ550" s="358">
        <v>109</v>
      </c>
      <c r="CK550" s="358">
        <v>104</v>
      </c>
      <c r="CL550" s="359">
        <v>92</v>
      </c>
      <c r="CM550" s="357">
        <v>107</v>
      </c>
      <c r="CN550" s="358">
        <v>97</v>
      </c>
      <c r="CO550" s="358">
        <v>100</v>
      </c>
      <c r="CP550" s="358">
        <v>91</v>
      </c>
      <c r="CQ550" s="359">
        <v>82</v>
      </c>
      <c r="CR550" s="357">
        <v>93</v>
      </c>
      <c r="CS550" s="358">
        <v>108</v>
      </c>
      <c r="CT550" s="358">
        <v>85</v>
      </c>
      <c r="CU550" s="358">
        <v>110</v>
      </c>
      <c r="CV550" s="359">
        <v>102</v>
      </c>
      <c r="CW550" s="357">
        <v>112</v>
      </c>
      <c r="CX550" s="358">
        <v>94</v>
      </c>
      <c r="CY550" s="358">
        <v>105</v>
      </c>
      <c r="CZ550" s="358">
        <v>96</v>
      </c>
      <c r="DA550" s="359">
        <v>87</v>
      </c>
      <c r="DB550" s="357">
        <v>89</v>
      </c>
      <c r="DC550" s="358">
        <v>84</v>
      </c>
      <c r="DD550" s="358">
        <v>106</v>
      </c>
      <c r="DE550" s="358">
        <v>95</v>
      </c>
      <c r="DF550" s="359">
        <v>111</v>
      </c>
      <c r="DG550" s="357">
        <v>101</v>
      </c>
      <c r="DH550" s="358">
        <v>88</v>
      </c>
      <c r="DI550" s="358">
        <v>80</v>
      </c>
      <c r="DJ550" s="358">
        <v>90</v>
      </c>
      <c r="DK550" s="364"/>
      <c r="DL550" s="357">
        <v>86</v>
      </c>
      <c r="DM550" s="358">
        <v>103</v>
      </c>
      <c r="DN550" s="358">
        <v>98</v>
      </c>
      <c r="DO550" s="358">
        <v>81</v>
      </c>
      <c r="DP550" s="365"/>
      <c r="GX550" s="27"/>
      <c r="GY550" s="27"/>
      <c r="GZ550" s="27"/>
      <c r="HA550" s="27"/>
      <c r="HB550" s="27"/>
      <c r="HC550" s="27"/>
      <c r="HD550" s="27"/>
      <c r="HE550" s="27"/>
      <c r="HF550" s="27"/>
      <c r="HG550" s="27"/>
      <c r="HH550" s="27"/>
      <c r="HI550" s="27"/>
      <c r="HJ550" s="27"/>
      <c r="HK550" s="27"/>
      <c r="HL550" s="27"/>
      <c r="HM550" s="27"/>
      <c r="HN550" s="27"/>
      <c r="HO550" s="27"/>
      <c r="HP550" s="27"/>
      <c r="HQ550" s="27"/>
      <c r="HR550" s="27"/>
      <c r="HS550" s="27"/>
      <c r="HT550" s="27"/>
      <c r="HU550" s="27"/>
      <c r="HV550" s="27"/>
      <c r="HW550" s="27"/>
      <c r="HX550" s="27"/>
      <c r="HY550" s="27"/>
      <c r="HZ550" s="27"/>
      <c r="IA550" s="27"/>
      <c r="IB550" s="27"/>
      <c r="IC550" s="27"/>
      <c r="ID550" s="27"/>
      <c r="IE550" s="27"/>
      <c r="IF550" s="27"/>
      <c r="IG550" s="27"/>
      <c r="IH550" s="27"/>
      <c r="II550" s="27"/>
      <c r="IJ550" s="27"/>
      <c r="IK550" s="27"/>
      <c r="IL550" s="27"/>
      <c r="IM550" s="27"/>
      <c r="IN550" s="27"/>
      <c r="IO550" s="27"/>
      <c r="IP550" s="27"/>
      <c r="IQ550" s="27"/>
      <c r="IR550" s="27"/>
      <c r="IS550" s="27"/>
      <c r="IT550" s="27"/>
      <c r="IU550" s="27"/>
      <c r="IV550" s="27"/>
    </row>
    <row r="551" spans="1:256" s="363" customFormat="1" x14ac:dyDescent="0.2">
      <c r="A551" s="27"/>
      <c r="B551" s="27"/>
      <c r="C551" s="27"/>
      <c r="D551" s="362"/>
      <c r="E551" s="360"/>
      <c r="GX551" s="27"/>
      <c r="GY551" s="27"/>
      <c r="GZ551" s="27"/>
      <c r="HA551" s="27"/>
      <c r="HB551" s="27"/>
      <c r="HC551" s="27"/>
      <c r="HD551" s="27"/>
      <c r="HE551" s="27"/>
      <c r="HF551" s="27"/>
      <c r="HG551" s="27"/>
      <c r="HH551" s="27"/>
      <c r="HI551" s="27"/>
      <c r="HJ551" s="27"/>
      <c r="HK551" s="27"/>
      <c r="HL551" s="27"/>
      <c r="HM551" s="27"/>
      <c r="HN551" s="27"/>
      <c r="HO551" s="27"/>
      <c r="HP551" s="27"/>
      <c r="HQ551" s="27"/>
      <c r="HR551" s="27"/>
      <c r="HS551" s="27"/>
      <c r="HT551" s="27"/>
      <c r="HU551" s="27"/>
      <c r="HV551" s="27"/>
      <c r="HW551" s="27"/>
      <c r="HX551" s="27"/>
      <c r="HY551" s="27"/>
      <c r="HZ551" s="27"/>
      <c r="IA551" s="27"/>
      <c r="IB551" s="27"/>
      <c r="IC551" s="27"/>
      <c r="ID551" s="27"/>
      <c r="IE551" s="27"/>
      <c r="IF551" s="27"/>
      <c r="IG551" s="27"/>
      <c r="IH551" s="27"/>
      <c r="II551" s="27"/>
      <c r="IJ551" s="27"/>
      <c r="IK551" s="27"/>
      <c r="IL551" s="27"/>
      <c r="IM551" s="27"/>
      <c r="IN551" s="27"/>
      <c r="IO551" s="27"/>
      <c r="IP551" s="27"/>
      <c r="IQ551" s="27"/>
      <c r="IR551" s="27"/>
      <c r="IS551" s="27"/>
      <c r="IT551" s="27"/>
      <c r="IU551" s="27"/>
      <c r="IV551" s="27"/>
    </row>
    <row r="552" spans="1:256" s="363" customFormat="1" x14ac:dyDescent="0.2">
      <c r="A552" s="27"/>
      <c r="B552" s="27"/>
      <c r="C552" s="27"/>
      <c r="D552" s="362">
        <v>113</v>
      </c>
      <c r="E552" s="349" t="s">
        <v>180</v>
      </c>
      <c r="GX552" s="27"/>
      <c r="GY552" s="27"/>
      <c r="GZ552" s="27"/>
      <c r="HA552" s="27"/>
      <c r="HB552" s="27"/>
      <c r="HC552" s="27"/>
      <c r="HD552" s="27"/>
      <c r="HE552" s="27"/>
      <c r="HF552" s="27"/>
      <c r="HG552" s="27"/>
      <c r="HH552" s="27"/>
      <c r="HI552" s="27"/>
      <c r="HJ552" s="27"/>
      <c r="HK552" s="27"/>
      <c r="HL552" s="27"/>
      <c r="HM552" s="27"/>
      <c r="HN552" s="27"/>
      <c r="HO552" s="27"/>
      <c r="HP552" s="27"/>
      <c r="HQ552" s="27"/>
      <c r="HR552" s="27"/>
      <c r="HS552" s="27"/>
      <c r="HT552" s="27"/>
      <c r="HU552" s="27"/>
      <c r="HV552" s="27"/>
      <c r="HW552" s="27"/>
      <c r="HX552" s="27"/>
      <c r="HY552" s="27"/>
      <c r="HZ552" s="27"/>
      <c r="IA552" s="27"/>
      <c r="IB552" s="27"/>
      <c r="IC552" s="27"/>
      <c r="ID552" s="27"/>
      <c r="IE552" s="27"/>
      <c r="IF552" s="27"/>
      <c r="IG552" s="27"/>
      <c r="IH552" s="27"/>
      <c r="II552" s="27"/>
      <c r="IJ552" s="27"/>
      <c r="IK552" s="27"/>
      <c r="IL552" s="27"/>
      <c r="IM552" s="27"/>
      <c r="IN552" s="27"/>
      <c r="IO552" s="27"/>
      <c r="IP552" s="27"/>
      <c r="IQ552" s="27"/>
      <c r="IR552" s="27"/>
      <c r="IS552" s="27"/>
      <c r="IT552" s="27"/>
      <c r="IU552" s="27"/>
      <c r="IV552" s="27"/>
    </row>
    <row r="553" spans="1:256" s="361" customFormat="1" x14ac:dyDescent="0.2">
      <c r="A553" s="27"/>
      <c r="B553" s="27"/>
      <c r="C553" s="27"/>
      <c r="D553" s="362"/>
      <c r="E553" s="350" t="s">
        <v>130</v>
      </c>
      <c r="F553" s="351">
        <v>1</v>
      </c>
      <c r="G553" s="352">
        <v>2</v>
      </c>
      <c r="H553" s="352">
        <v>3</v>
      </c>
      <c r="I553" s="352">
        <v>4</v>
      </c>
      <c r="J553" s="353">
        <v>5</v>
      </c>
      <c r="K553" s="351">
        <v>6</v>
      </c>
      <c r="L553" s="352">
        <v>7</v>
      </c>
      <c r="M553" s="352">
        <v>8</v>
      </c>
      <c r="N553" s="352">
        <v>9</v>
      </c>
      <c r="O553" s="353">
        <v>10</v>
      </c>
      <c r="P553" s="351">
        <v>11</v>
      </c>
      <c r="Q553" s="352">
        <v>12</v>
      </c>
      <c r="R553" s="352">
        <v>13</v>
      </c>
      <c r="S553" s="352">
        <v>14</v>
      </c>
      <c r="T553" s="353">
        <v>15</v>
      </c>
      <c r="U553" s="351">
        <v>16</v>
      </c>
      <c r="V553" s="352">
        <v>17</v>
      </c>
      <c r="W553" s="352">
        <v>18</v>
      </c>
      <c r="X553" s="352">
        <v>19</v>
      </c>
      <c r="Y553" s="353">
        <v>20</v>
      </c>
      <c r="Z553" s="351">
        <v>21</v>
      </c>
      <c r="AA553" s="352">
        <v>22</v>
      </c>
      <c r="AB553" s="352">
        <v>23</v>
      </c>
      <c r="AC553" s="352">
        <v>24</v>
      </c>
      <c r="AD553" s="353">
        <v>25</v>
      </c>
      <c r="AE553" s="351">
        <v>26</v>
      </c>
      <c r="AF553" s="352">
        <v>27</v>
      </c>
      <c r="AG553" s="352">
        <v>28</v>
      </c>
      <c r="AH553" s="352">
        <v>29</v>
      </c>
      <c r="AI553" s="353">
        <v>30</v>
      </c>
      <c r="AJ553" s="351">
        <v>31</v>
      </c>
      <c r="AK553" s="352">
        <v>32</v>
      </c>
      <c r="AL553" s="352">
        <v>33</v>
      </c>
      <c r="AM553" s="352">
        <v>34</v>
      </c>
      <c r="AN553" s="353">
        <v>35</v>
      </c>
      <c r="AO553" s="351">
        <v>36</v>
      </c>
      <c r="AP553" s="352">
        <v>37</v>
      </c>
      <c r="AQ553" s="352">
        <v>38</v>
      </c>
      <c r="AR553" s="352">
        <v>39</v>
      </c>
      <c r="AS553" s="353">
        <v>40</v>
      </c>
      <c r="AT553" s="351">
        <v>41</v>
      </c>
      <c r="AU553" s="352">
        <v>42</v>
      </c>
      <c r="AV553" s="352">
        <v>43</v>
      </c>
      <c r="AW553" s="352">
        <v>44</v>
      </c>
      <c r="AX553" s="353">
        <v>45</v>
      </c>
      <c r="AY553" s="351">
        <v>46</v>
      </c>
      <c r="AZ553" s="352">
        <v>47</v>
      </c>
      <c r="BA553" s="352">
        <v>48</v>
      </c>
      <c r="BB553" s="352">
        <v>49</v>
      </c>
      <c r="BC553" s="353">
        <v>50</v>
      </c>
      <c r="BD553" s="351">
        <v>51</v>
      </c>
      <c r="BE553" s="352">
        <v>52</v>
      </c>
      <c r="BF553" s="352">
        <v>53</v>
      </c>
      <c r="BG553" s="352">
        <v>54</v>
      </c>
      <c r="BH553" s="353">
        <v>55</v>
      </c>
      <c r="BI553" s="351">
        <v>56</v>
      </c>
      <c r="BJ553" s="352">
        <v>57</v>
      </c>
      <c r="BK553" s="352">
        <v>58</v>
      </c>
      <c r="BL553" s="352">
        <v>59</v>
      </c>
      <c r="BM553" s="353">
        <v>60</v>
      </c>
      <c r="BN553" s="351">
        <v>61</v>
      </c>
      <c r="BO553" s="352">
        <v>62</v>
      </c>
      <c r="BP553" s="352">
        <v>63</v>
      </c>
      <c r="BQ553" s="352">
        <v>64</v>
      </c>
      <c r="BR553" s="353">
        <v>65</v>
      </c>
      <c r="BS553" s="351">
        <v>66</v>
      </c>
      <c r="BT553" s="352">
        <v>67</v>
      </c>
      <c r="BU553" s="352">
        <v>68</v>
      </c>
      <c r="BV553" s="352">
        <v>69</v>
      </c>
      <c r="BW553" s="353">
        <v>70</v>
      </c>
      <c r="BX553" s="351">
        <v>71</v>
      </c>
      <c r="BY553" s="352">
        <v>72</v>
      </c>
      <c r="BZ553" s="352">
        <v>73</v>
      </c>
      <c r="CA553" s="352">
        <v>74</v>
      </c>
      <c r="CB553" s="353">
        <v>75</v>
      </c>
      <c r="CC553" s="351">
        <v>76</v>
      </c>
      <c r="CD553" s="352">
        <v>77</v>
      </c>
      <c r="CE553" s="352">
        <v>78</v>
      </c>
      <c r="CF553" s="352">
        <v>79</v>
      </c>
      <c r="CG553" s="353">
        <v>80</v>
      </c>
      <c r="CH553" s="351">
        <v>81</v>
      </c>
      <c r="CI553" s="352">
        <v>82</v>
      </c>
      <c r="CJ553" s="352">
        <v>83</v>
      </c>
      <c r="CK553" s="352">
        <v>84</v>
      </c>
      <c r="CL553" s="353">
        <v>85</v>
      </c>
      <c r="CM553" s="351">
        <v>86</v>
      </c>
      <c r="CN553" s="352">
        <v>87</v>
      </c>
      <c r="CO553" s="352">
        <v>88</v>
      </c>
      <c r="CP553" s="352">
        <v>89</v>
      </c>
      <c r="CQ553" s="353">
        <v>90</v>
      </c>
      <c r="CR553" s="351">
        <v>91</v>
      </c>
      <c r="CS553" s="352">
        <v>92</v>
      </c>
      <c r="CT553" s="352">
        <v>93</v>
      </c>
      <c r="CU553" s="352">
        <v>94</v>
      </c>
      <c r="CV553" s="353">
        <v>95</v>
      </c>
      <c r="CW553" s="351">
        <v>96</v>
      </c>
      <c r="CX553" s="352">
        <v>97</v>
      </c>
      <c r="CY553" s="352">
        <v>98</v>
      </c>
      <c r="CZ553" s="352">
        <v>99</v>
      </c>
      <c r="DA553" s="353">
        <v>100</v>
      </c>
      <c r="DB553" s="351">
        <v>101</v>
      </c>
      <c r="DC553" s="352">
        <v>102</v>
      </c>
      <c r="DD553" s="352">
        <v>103</v>
      </c>
      <c r="DE553" s="352">
        <v>104</v>
      </c>
      <c r="DF553" s="353">
        <v>105</v>
      </c>
      <c r="DG553" s="351">
        <v>106</v>
      </c>
      <c r="DH553" s="352">
        <v>107</v>
      </c>
      <c r="DI553" s="352">
        <v>108</v>
      </c>
      <c r="DJ553" s="352">
        <v>109</v>
      </c>
      <c r="DK553" s="364"/>
      <c r="DL553" s="351">
        <v>110</v>
      </c>
      <c r="DM553" s="352">
        <v>111</v>
      </c>
      <c r="DN553" s="352">
        <v>112</v>
      </c>
      <c r="DO553" s="352">
        <v>113</v>
      </c>
      <c r="DP553" s="365"/>
      <c r="GX553" s="27"/>
      <c r="GY553" s="27"/>
      <c r="GZ553" s="27"/>
      <c r="HA553" s="27"/>
      <c r="HB553" s="27"/>
      <c r="HC553" s="27"/>
      <c r="HD553" s="27"/>
      <c r="HE553" s="27"/>
      <c r="HF553" s="27"/>
      <c r="HG553" s="27"/>
      <c r="HH553" s="27"/>
      <c r="HI553" s="27"/>
      <c r="HJ553" s="27"/>
      <c r="HK553" s="27"/>
      <c r="HL553" s="27"/>
      <c r="HM553" s="27"/>
      <c r="HN553" s="27"/>
      <c r="HO553" s="27"/>
      <c r="HP553" s="27"/>
      <c r="HQ553" s="27"/>
      <c r="HR553" s="27"/>
      <c r="HS553" s="27"/>
      <c r="HT553" s="27"/>
      <c r="HU553" s="27"/>
      <c r="HV553" s="27"/>
      <c r="HW553" s="27"/>
      <c r="HX553" s="27"/>
      <c r="HY553" s="27"/>
      <c r="HZ553" s="27"/>
      <c r="IA553" s="27"/>
      <c r="IB553" s="27"/>
      <c r="IC553" s="27"/>
      <c r="ID553" s="27"/>
      <c r="IE553" s="27"/>
      <c r="IF553" s="27"/>
      <c r="IG553" s="27"/>
      <c r="IH553" s="27"/>
      <c r="II553" s="27"/>
      <c r="IJ553" s="27"/>
      <c r="IK553" s="27"/>
      <c r="IL553" s="27"/>
      <c r="IM553" s="27"/>
      <c r="IN553" s="27"/>
      <c r="IO553" s="27"/>
      <c r="IP553" s="27"/>
      <c r="IQ553" s="27"/>
      <c r="IR553" s="27"/>
      <c r="IS553" s="27"/>
      <c r="IT553" s="27"/>
      <c r="IU553" s="27"/>
      <c r="IV553" s="27"/>
    </row>
    <row r="554" spans="1:256" s="361" customFormat="1" x14ac:dyDescent="0.2">
      <c r="A554" s="27"/>
      <c r="B554" s="27"/>
      <c r="C554" s="27"/>
      <c r="D554" s="362"/>
      <c r="E554" s="350" t="s">
        <v>157</v>
      </c>
      <c r="F554" s="354">
        <v>14</v>
      </c>
      <c r="G554" s="355">
        <v>10</v>
      </c>
      <c r="H554" s="355">
        <v>1</v>
      </c>
      <c r="I554" s="355">
        <v>22</v>
      </c>
      <c r="J554" s="356">
        <v>18</v>
      </c>
      <c r="K554" s="354">
        <v>19</v>
      </c>
      <c r="L554" s="355">
        <v>15</v>
      </c>
      <c r="M554" s="355">
        <v>6</v>
      </c>
      <c r="N554" s="355">
        <v>2</v>
      </c>
      <c r="O554" s="356">
        <v>23</v>
      </c>
      <c r="P554" s="354">
        <v>24</v>
      </c>
      <c r="Q554" s="355">
        <v>20</v>
      </c>
      <c r="R554" s="355">
        <v>11</v>
      </c>
      <c r="S554" s="355">
        <v>7</v>
      </c>
      <c r="T554" s="356">
        <v>3</v>
      </c>
      <c r="U554" s="354">
        <v>4</v>
      </c>
      <c r="V554" s="355">
        <v>25</v>
      </c>
      <c r="W554" s="355">
        <v>16</v>
      </c>
      <c r="X554" s="355">
        <v>12</v>
      </c>
      <c r="Y554" s="356">
        <v>8</v>
      </c>
      <c r="Z554" s="354">
        <v>9</v>
      </c>
      <c r="AA554" s="355">
        <v>5</v>
      </c>
      <c r="AB554" s="355">
        <v>21</v>
      </c>
      <c r="AC554" s="355">
        <v>17</v>
      </c>
      <c r="AD554" s="356">
        <v>13</v>
      </c>
      <c r="AE554" s="354">
        <v>39</v>
      </c>
      <c r="AF554" s="355">
        <v>35</v>
      </c>
      <c r="AG554" s="355">
        <v>26</v>
      </c>
      <c r="AH554" s="355">
        <v>47</v>
      </c>
      <c r="AI554" s="356">
        <v>43</v>
      </c>
      <c r="AJ554" s="354">
        <v>44</v>
      </c>
      <c r="AK554" s="355">
        <v>40</v>
      </c>
      <c r="AL554" s="355">
        <v>31</v>
      </c>
      <c r="AM554" s="355">
        <v>27</v>
      </c>
      <c r="AN554" s="356">
        <v>48</v>
      </c>
      <c r="AO554" s="354">
        <v>49</v>
      </c>
      <c r="AP554" s="355">
        <v>45</v>
      </c>
      <c r="AQ554" s="355">
        <v>36</v>
      </c>
      <c r="AR554" s="355">
        <v>32</v>
      </c>
      <c r="AS554" s="356">
        <v>28</v>
      </c>
      <c r="AT554" s="354">
        <v>29</v>
      </c>
      <c r="AU554" s="355">
        <v>50</v>
      </c>
      <c r="AV554" s="355">
        <v>41</v>
      </c>
      <c r="AW554" s="355">
        <v>37</v>
      </c>
      <c r="AX554" s="356">
        <v>33</v>
      </c>
      <c r="AY554" s="354">
        <v>34</v>
      </c>
      <c r="AZ554" s="355">
        <v>30</v>
      </c>
      <c r="BA554" s="355">
        <v>46</v>
      </c>
      <c r="BB554" s="355">
        <v>42</v>
      </c>
      <c r="BC554" s="356">
        <v>38</v>
      </c>
      <c r="BD554" s="354">
        <v>65</v>
      </c>
      <c r="BE554" s="355">
        <v>51</v>
      </c>
      <c r="BF554" s="355">
        <v>77</v>
      </c>
      <c r="BG554" s="355">
        <v>73</v>
      </c>
      <c r="BH554" s="356">
        <v>69</v>
      </c>
      <c r="BI554" s="354">
        <v>70</v>
      </c>
      <c r="BJ554" s="355">
        <v>56</v>
      </c>
      <c r="BK554" s="355">
        <v>52</v>
      </c>
      <c r="BL554" s="355">
        <v>78</v>
      </c>
      <c r="BM554" s="356">
        <v>74</v>
      </c>
      <c r="BN554" s="354">
        <v>75</v>
      </c>
      <c r="BO554" s="355">
        <v>61</v>
      </c>
      <c r="BP554" s="355">
        <v>57</v>
      </c>
      <c r="BQ554" s="355">
        <v>53</v>
      </c>
      <c r="BR554" s="356">
        <v>79</v>
      </c>
      <c r="BS554" s="354">
        <v>80</v>
      </c>
      <c r="BT554" s="355">
        <v>66</v>
      </c>
      <c r="BU554" s="355">
        <v>62</v>
      </c>
      <c r="BV554" s="355">
        <v>58</v>
      </c>
      <c r="BW554" s="356">
        <v>54</v>
      </c>
      <c r="BX554" s="354">
        <v>55</v>
      </c>
      <c r="BY554" s="355">
        <v>71</v>
      </c>
      <c r="BZ554" s="355">
        <v>67</v>
      </c>
      <c r="CA554" s="355">
        <v>63</v>
      </c>
      <c r="CB554" s="356">
        <v>59</v>
      </c>
      <c r="CC554" s="354">
        <v>60</v>
      </c>
      <c r="CD554" s="355">
        <v>76</v>
      </c>
      <c r="CE554" s="355">
        <v>72</v>
      </c>
      <c r="CF554" s="355">
        <v>68</v>
      </c>
      <c r="CG554" s="356">
        <v>64</v>
      </c>
      <c r="CH554" s="354">
        <v>100</v>
      </c>
      <c r="CI554" s="355">
        <v>81</v>
      </c>
      <c r="CJ554" s="355">
        <v>111</v>
      </c>
      <c r="CK554" s="355">
        <v>107</v>
      </c>
      <c r="CL554" s="356">
        <v>104</v>
      </c>
      <c r="CM554" s="354">
        <v>105</v>
      </c>
      <c r="CN554" s="355">
        <v>86</v>
      </c>
      <c r="CO554" s="355">
        <v>82</v>
      </c>
      <c r="CP554" s="355">
        <v>112</v>
      </c>
      <c r="CQ554" s="356">
        <v>108</v>
      </c>
      <c r="CR554" s="354">
        <v>109</v>
      </c>
      <c r="CS554" s="355">
        <v>91</v>
      </c>
      <c r="CT554" s="355">
        <v>87</v>
      </c>
      <c r="CU554" s="355">
        <v>83</v>
      </c>
      <c r="CV554" s="356">
        <v>113</v>
      </c>
      <c r="CW554" s="354">
        <v>99</v>
      </c>
      <c r="CX554" s="355">
        <v>106</v>
      </c>
      <c r="CY554" s="355">
        <v>102</v>
      </c>
      <c r="CZ554" s="355">
        <v>110</v>
      </c>
      <c r="DA554" s="356">
        <v>94</v>
      </c>
      <c r="DB554" s="354">
        <v>85</v>
      </c>
      <c r="DC554" s="355">
        <v>101</v>
      </c>
      <c r="DD554" s="355">
        <v>97</v>
      </c>
      <c r="DE554" s="355">
        <v>93</v>
      </c>
      <c r="DF554" s="356">
        <v>89</v>
      </c>
      <c r="DG554" s="354">
        <v>95</v>
      </c>
      <c r="DH554" s="355">
        <v>103</v>
      </c>
      <c r="DI554" s="355">
        <v>90</v>
      </c>
      <c r="DJ554" s="355">
        <v>98</v>
      </c>
      <c r="DK554" s="364"/>
      <c r="DL554" s="354">
        <v>92</v>
      </c>
      <c r="DM554" s="355">
        <v>96</v>
      </c>
      <c r="DN554" s="355">
        <v>84</v>
      </c>
      <c r="DO554" s="355">
        <v>88</v>
      </c>
      <c r="DP554" s="365"/>
      <c r="GX554" s="27"/>
      <c r="GY554" s="27"/>
      <c r="GZ554" s="27"/>
      <c r="HA554" s="27"/>
      <c r="HB554" s="27"/>
      <c r="HC554" s="27"/>
      <c r="HD554" s="27"/>
      <c r="HE554" s="27"/>
      <c r="HF554" s="27"/>
      <c r="HG554" s="27"/>
      <c r="HH554" s="27"/>
      <c r="HI554" s="27"/>
      <c r="HJ554" s="27"/>
      <c r="HK554" s="27"/>
      <c r="HL554" s="27"/>
      <c r="HM554" s="27"/>
      <c r="HN554" s="27"/>
      <c r="HO554" s="27"/>
      <c r="HP554" s="27"/>
      <c r="HQ554" s="27"/>
      <c r="HR554" s="27"/>
      <c r="HS554" s="27"/>
      <c r="HT554" s="27"/>
      <c r="HU554" s="27"/>
      <c r="HV554" s="27"/>
      <c r="HW554" s="27"/>
      <c r="HX554" s="27"/>
      <c r="HY554" s="27"/>
      <c r="HZ554" s="27"/>
      <c r="IA554" s="27"/>
      <c r="IB554" s="27"/>
      <c r="IC554" s="27"/>
      <c r="ID554" s="27"/>
      <c r="IE554" s="27"/>
      <c r="IF554" s="27"/>
      <c r="IG554" s="27"/>
      <c r="IH554" s="27"/>
      <c r="II554" s="27"/>
      <c r="IJ554" s="27"/>
      <c r="IK554" s="27"/>
      <c r="IL554" s="27"/>
      <c r="IM554" s="27"/>
      <c r="IN554" s="27"/>
      <c r="IO554" s="27"/>
      <c r="IP554" s="27"/>
      <c r="IQ554" s="27"/>
      <c r="IR554" s="27"/>
      <c r="IS554" s="27"/>
      <c r="IT554" s="27"/>
      <c r="IU554" s="27"/>
      <c r="IV554" s="27"/>
    </row>
    <row r="555" spans="1:256" s="361" customFormat="1" x14ac:dyDescent="0.2">
      <c r="A555" s="27"/>
      <c r="B555" s="27"/>
      <c r="C555" s="27"/>
      <c r="D555" s="362"/>
      <c r="E555" s="350" t="s">
        <v>159</v>
      </c>
      <c r="F555" s="357">
        <v>12</v>
      </c>
      <c r="G555" s="358">
        <v>23</v>
      </c>
      <c r="H555" s="358">
        <v>9</v>
      </c>
      <c r="I555" s="358">
        <v>20</v>
      </c>
      <c r="J555" s="359">
        <v>1</v>
      </c>
      <c r="K555" s="357">
        <v>13</v>
      </c>
      <c r="L555" s="358">
        <v>24</v>
      </c>
      <c r="M555" s="358">
        <v>10</v>
      </c>
      <c r="N555" s="358">
        <v>16</v>
      </c>
      <c r="O555" s="359">
        <v>2</v>
      </c>
      <c r="P555" s="357">
        <v>17</v>
      </c>
      <c r="Q555" s="358">
        <v>3</v>
      </c>
      <c r="R555" s="358">
        <v>14</v>
      </c>
      <c r="S555" s="358">
        <v>25</v>
      </c>
      <c r="T555" s="359">
        <v>6</v>
      </c>
      <c r="U555" s="357">
        <v>7</v>
      </c>
      <c r="V555" s="358">
        <v>18</v>
      </c>
      <c r="W555" s="358">
        <v>4</v>
      </c>
      <c r="X555" s="358">
        <v>15</v>
      </c>
      <c r="Y555" s="359">
        <v>21</v>
      </c>
      <c r="Z555" s="357">
        <v>22</v>
      </c>
      <c r="AA555" s="358">
        <v>8</v>
      </c>
      <c r="AB555" s="358">
        <v>19</v>
      </c>
      <c r="AC555" s="358">
        <v>5</v>
      </c>
      <c r="AD555" s="359">
        <v>11</v>
      </c>
      <c r="AE555" s="357">
        <v>37</v>
      </c>
      <c r="AF555" s="358">
        <v>48</v>
      </c>
      <c r="AG555" s="358">
        <v>34</v>
      </c>
      <c r="AH555" s="358">
        <v>45</v>
      </c>
      <c r="AI555" s="359">
        <v>26</v>
      </c>
      <c r="AJ555" s="357">
        <v>38</v>
      </c>
      <c r="AK555" s="358">
        <v>49</v>
      </c>
      <c r="AL555" s="358">
        <v>35</v>
      </c>
      <c r="AM555" s="358">
        <v>41</v>
      </c>
      <c r="AN555" s="359">
        <v>27</v>
      </c>
      <c r="AO555" s="357">
        <v>42</v>
      </c>
      <c r="AP555" s="358">
        <v>28</v>
      </c>
      <c r="AQ555" s="358">
        <v>39</v>
      </c>
      <c r="AR555" s="358">
        <v>50</v>
      </c>
      <c r="AS555" s="359">
        <v>31</v>
      </c>
      <c r="AT555" s="357">
        <v>32</v>
      </c>
      <c r="AU555" s="358">
        <v>43</v>
      </c>
      <c r="AV555" s="358">
        <v>29</v>
      </c>
      <c r="AW555" s="358">
        <v>40</v>
      </c>
      <c r="AX555" s="359">
        <v>46</v>
      </c>
      <c r="AY555" s="357">
        <v>47</v>
      </c>
      <c r="AZ555" s="358">
        <v>33</v>
      </c>
      <c r="BA555" s="358">
        <v>44</v>
      </c>
      <c r="BB555" s="358">
        <v>30</v>
      </c>
      <c r="BC555" s="359">
        <v>36</v>
      </c>
      <c r="BD555" s="357">
        <v>79</v>
      </c>
      <c r="BE555" s="358">
        <v>60</v>
      </c>
      <c r="BF555" s="358">
        <v>51</v>
      </c>
      <c r="BG555" s="358">
        <v>67</v>
      </c>
      <c r="BH555" s="359">
        <v>62</v>
      </c>
      <c r="BI555" s="357">
        <v>52</v>
      </c>
      <c r="BJ555" s="358">
        <v>80</v>
      </c>
      <c r="BK555" s="358">
        <v>71</v>
      </c>
      <c r="BL555" s="358">
        <v>61</v>
      </c>
      <c r="BM555" s="359">
        <v>68</v>
      </c>
      <c r="BN555" s="357">
        <v>69</v>
      </c>
      <c r="BO555" s="358">
        <v>63</v>
      </c>
      <c r="BP555" s="358">
        <v>56</v>
      </c>
      <c r="BQ555" s="358">
        <v>72</v>
      </c>
      <c r="BR555" s="359">
        <v>53</v>
      </c>
      <c r="BS555" s="357">
        <v>54</v>
      </c>
      <c r="BT555" s="358">
        <v>70</v>
      </c>
      <c r="BU555" s="358">
        <v>76</v>
      </c>
      <c r="BV555" s="358">
        <v>57</v>
      </c>
      <c r="BW555" s="359">
        <v>73</v>
      </c>
      <c r="BX555" s="357">
        <v>74</v>
      </c>
      <c r="BY555" s="358">
        <v>55</v>
      </c>
      <c r="BZ555" s="358">
        <v>64</v>
      </c>
      <c r="CA555" s="358">
        <v>77</v>
      </c>
      <c r="CB555" s="359">
        <v>58</v>
      </c>
      <c r="CC555" s="357">
        <v>59</v>
      </c>
      <c r="CD555" s="358">
        <v>75</v>
      </c>
      <c r="CE555" s="358">
        <v>66</v>
      </c>
      <c r="CF555" s="358">
        <v>65</v>
      </c>
      <c r="CG555" s="359">
        <v>78</v>
      </c>
      <c r="CH555" s="357">
        <v>84</v>
      </c>
      <c r="CI555" s="358">
        <v>100</v>
      </c>
      <c r="CJ555" s="358">
        <v>110</v>
      </c>
      <c r="CK555" s="358">
        <v>105</v>
      </c>
      <c r="CL555" s="359">
        <v>93</v>
      </c>
      <c r="CM555" s="357">
        <v>108</v>
      </c>
      <c r="CN555" s="358">
        <v>98</v>
      </c>
      <c r="CO555" s="358">
        <v>101</v>
      </c>
      <c r="CP555" s="358">
        <v>92</v>
      </c>
      <c r="CQ555" s="359">
        <v>83</v>
      </c>
      <c r="CR555" s="357">
        <v>94</v>
      </c>
      <c r="CS555" s="358">
        <v>109</v>
      </c>
      <c r="CT555" s="358">
        <v>86</v>
      </c>
      <c r="CU555" s="358">
        <v>111</v>
      </c>
      <c r="CV555" s="359">
        <v>103</v>
      </c>
      <c r="CW555" s="357">
        <v>113</v>
      </c>
      <c r="CX555" s="358">
        <v>95</v>
      </c>
      <c r="CY555" s="358">
        <v>106</v>
      </c>
      <c r="CZ555" s="358">
        <v>97</v>
      </c>
      <c r="DA555" s="359">
        <v>88</v>
      </c>
      <c r="DB555" s="357">
        <v>90</v>
      </c>
      <c r="DC555" s="358">
        <v>85</v>
      </c>
      <c r="DD555" s="358">
        <v>107</v>
      </c>
      <c r="DE555" s="358">
        <v>96</v>
      </c>
      <c r="DF555" s="359">
        <v>112</v>
      </c>
      <c r="DG555" s="357">
        <v>102</v>
      </c>
      <c r="DH555" s="358">
        <v>89</v>
      </c>
      <c r="DI555" s="358">
        <v>81</v>
      </c>
      <c r="DJ555" s="358">
        <v>91</v>
      </c>
      <c r="DK555" s="364"/>
      <c r="DL555" s="357">
        <v>87</v>
      </c>
      <c r="DM555" s="358">
        <v>104</v>
      </c>
      <c r="DN555" s="358">
        <v>99</v>
      </c>
      <c r="DO555" s="358">
        <v>82</v>
      </c>
      <c r="DP555" s="365"/>
      <c r="GX555" s="27"/>
      <c r="GY555" s="27"/>
      <c r="GZ555" s="27"/>
      <c r="HA555" s="27"/>
      <c r="HB555" s="27"/>
      <c r="HC555" s="27"/>
      <c r="HD555" s="27"/>
      <c r="HE555" s="27"/>
      <c r="HF555" s="27"/>
      <c r="HG555" s="27"/>
      <c r="HH555" s="27"/>
      <c r="HI555" s="27"/>
      <c r="HJ555" s="27"/>
      <c r="HK555" s="27"/>
      <c r="HL555" s="27"/>
      <c r="HM555" s="27"/>
      <c r="HN555" s="27"/>
      <c r="HO555" s="27"/>
      <c r="HP555" s="27"/>
      <c r="HQ555" s="27"/>
      <c r="HR555" s="27"/>
      <c r="HS555" s="27"/>
      <c r="HT555" s="27"/>
      <c r="HU555" s="27"/>
      <c r="HV555" s="27"/>
      <c r="HW555" s="27"/>
      <c r="HX555" s="27"/>
      <c r="HY555" s="27"/>
      <c r="HZ555" s="27"/>
      <c r="IA555" s="27"/>
      <c r="IB555" s="27"/>
      <c r="IC555" s="27"/>
      <c r="ID555" s="27"/>
      <c r="IE555" s="27"/>
      <c r="IF555" s="27"/>
      <c r="IG555" s="27"/>
      <c r="IH555" s="27"/>
      <c r="II555" s="27"/>
      <c r="IJ555" s="27"/>
      <c r="IK555" s="27"/>
      <c r="IL555" s="27"/>
      <c r="IM555" s="27"/>
      <c r="IN555" s="27"/>
      <c r="IO555" s="27"/>
      <c r="IP555" s="27"/>
      <c r="IQ555" s="27"/>
      <c r="IR555" s="27"/>
      <c r="IS555" s="27"/>
      <c r="IT555" s="27"/>
      <c r="IU555" s="27"/>
      <c r="IV555" s="27"/>
    </row>
    <row r="556" spans="1:256" s="363" customFormat="1" x14ac:dyDescent="0.2">
      <c r="A556" s="27"/>
      <c r="B556" s="27"/>
      <c r="C556" s="27"/>
      <c r="D556" s="362"/>
      <c r="E556" s="360"/>
      <c r="GX556" s="27"/>
      <c r="GY556" s="27"/>
      <c r="GZ556" s="27"/>
      <c r="HA556" s="27"/>
      <c r="HB556" s="27"/>
      <c r="HC556" s="27"/>
      <c r="HD556" s="27"/>
      <c r="HE556" s="27"/>
      <c r="HF556" s="27"/>
      <c r="HG556" s="27"/>
      <c r="HH556" s="27"/>
      <c r="HI556" s="27"/>
      <c r="HJ556" s="27"/>
      <c r="HK556" s="27"/>
      <c r="HL556" s="27"/>
      <c r="HM556" s="27"/>
      <c r="HN556" s="27"/>
      <c r="HO556" s="27"/>
      <c r="HP556" s="27"/>
      <c r="HQ556" s="27"/>
      <c r="HR556" s="27"/>
      <c r="HS556" s="27"/>
      <c r="HT556" s="27"/>
      <c r="HU556" s="27"/>
      <c r="HV556" s="27"/>
      <c r="HW556" s="27"/>
      <c r="HX556" s="27"/>
      <c r="HY556" s="27"/>
      <c r="HZ556" s="27"/>
      <c r="IA556" s="27"/>
      <c r="IB556" s="27"/>
      <c r="IC556" s="27"/>
      <c r="ID556" s="27"/>
      <c r="IE556" s="27"/>
      <c r="IF556" s="27"/>
      <c r="IG556" s="27"/>
      <c r="IH556" s="27"/>
      <c r="II556" s="27"/>
      <c r="IJ556" s="27"/>
      <c r="IK556" s="27"/>
      <c r="IL556" s="27"/>
      <c r="IM556" s="27"/>
      <c r="IN556" s="27"/>
      <c r="IO556" s="27"/>
      <c r="IP556" s="27"/>
      <c r="IQ556" s="27"/>
      <c r="IR556" s="27"/>
      <c r="IS556" s="27"/>
      <c r="IT556" s="27"/>
      <c r="IU556" s="27"/>
      <c r="IV556" s="27"/>
    </row>
    <row r="557" spans="1:256" s="363" customFormat="1" x14ac:dyDescent="0.2">
      <c r="A557" s="27"/>
      <c r="B557" s="27"/>
      <c r="C557" s="27"/>
      <c r="D557" s="362">
        <v>114</v>
      </c>
      <c r="E557" s="349" t="s">
        <v>180</v>
      </c>
      <c r="GX557" s="27"/>
      <c r="GY557" s="27"/>
      <c r="GZ557" s="27"/>
      <c r="HA557" s="27"/>
      <c r="HB557" s="27"/>
      <c r="HC557" s="27"/>
      <c r="HD557" s="27"/>
      <c r="HE557" s="27"/>
      <c r="HF557" s="27"/>
      <c r="HG557" s="27"/>
      <c r="HH557" s="27"/>
      <c r="HI557" s="27"/>
      <c r="HJ557" s="27"/>
      <c r="HK557" s="27"/>
      <c r="HL557" s="27"/>
      <c r="HM557" s="27"/>
      <c r="HN557" s="27"/>
      <c r="HO557" s="27"/>
      <c r="HP557" s="27"/>
      <c r="HQ557" s="27"/>
      <c r="HR557" s="27"/>
      <c r="HS557" s="27"/>
      <c r="HT557" s="27"/>
      <c r="HU557" s="27"/>
      <c r="HV557" s="27"/>
      <c r="HW557" s="27"/>
      <c r="HX557" s="27"/>
      <c r="HY557" s="27"/>
      <c r="HZ557" s="27"/>
      <c r="IA557" s="27"/>
      <c r="IB557" s="27"/>
      <c r="IC557" s="27"/>
      <c r="ID557" s="27"/>
      <c r="IE557" s="27"/>
      <c r="IF557" s="27"/>
      <c r="IG557" s="27"/>
      <c r="IH557" s="27"/>
      <c r="II557" s="27"/>
      <c r="IJ557" s="27"/>
      <c r="IK557" s="27"/>
      <c r="IL557" s="27"/>
      <c r="IM557" s="27"/>
      <c r="IN557" s="27"/>
      <c r="IO557" s="27"/>
      <c r="IP557" s="27"/>
      <c r="IQ557" s="27"/>
      <c r="IR557" s="27"/>
      <c r="IS557" s="27"/>
      <c r="IT557" s="27"/>
      <c r="IU557" s="27"/>
      <c r="IV557" s="27"/>
    </row>
    <row r="558" spans="1:256" s="361" customFormat="1" x14ac:dyDescent="0.2">
      <c r="A558" s="27"/>
      <c r="B558" s="27"/>
      <c r="C558" s="27"/>
      <c r="D558" s="362"/>
      <c r="E558" s="350" t="s">
        <v>130</v>
      </c>
      <c r="F558" s="351">
        <v>1</v>
      </c>
      <c r="G558" s="352">
        <v>2</v>
      </c>
      <c r="H558" s="352">
        <v>3</v>
      </c>
      <c r="I558" s="352">
        <v>4</v>
      </c>
      <c r="J558" s="353">
        <v>5</v>
      </c>
      <c r="K558" s="351">
        <v>6</v>
      </c>
      <c r="L558" s="352">
        <v>7</v>
      </c>
      <c r="M558" s="352">
        <v>8</v>
      </c>
      <c r="N558" s="352">
        <v>9</v>
      </c>
      <c r="O558" s="353">
        <v>10</v>
      </c>
      <c r="P558" s="351">
        <v>11</v>
      </c>
      <c r="Q558" s="352">
        <v>12</v>
      </c>
      <c r="R558" s="352">
        <v>13</v>
      </c>
      <c r="S558" s="352">
        <v>14</v>
      </c>
      <c r="T558" s="353">
        <v>15</v>
      </c>
      <c r="U558" s="351">
        <v>16</v>
      </c>
      <c r="V558" s="352">
        <v>17</v>
      </c>
      <c r="W558" s="352">
        <v>18</v>
      </c>
      <c r="X558" s="352">
        <v>19</v>
      </c>
      <c r="Y558" s="353">
        <v>20</v>
      </c>
      <c r="Z558" s="351">
        <v>21</v>
      </c>
      <c r="AA558" s="352">
        <v>22</v>
      </c>
      <c r="AB558" s="352">
        <v>23</v>
      </c>
      <c r="AC558" s="352">
        <v>24</v>
      </c>
      <c r="AD558" s="353">
        <v>25</v>
      </c>
      <c r="AE558" s="351">
        <v>26</v>
      </c>
      <c r="AF558" s="352">
        <v>27</v>
      </c>
      <c r="AG558" s="352">
        <v>28</v>
      </c>
      <c r="AH558" s="352">
        <v>29</v>
      </c>
      <c r="AI558" s="353">
        <v>30</v>
      </c>
      <c r="AJ558" s="351">
        <v>31</v>
      </c>
      <c r="AK558" s="352">
        <v>32</v>
      </c>
      <c r="AL558" s="352">
        <v>33</v>
      </c>
      <c r="AM558" s="352">
        <v>34</v>
      </c>
      <c r="AN558" s="353">
        <v>35</v>
      </c>
      <c r="AO558" s="351">
        <v>36</v>
      </c>
      <c r="AP558" s="352">
        <v>37</v>
      </c>
      <c r="AQ558" s="352">
        <v>38</v>
      </c>
      <c r="AR558" s="352">
        <v>39</v>
      </c>
      <c r="AS558" s="353">
        <v>40</v>
      </c>
      <c r="AT558" s="351">
        <v>41</v>
      </c>
      <c r="AU558" s="352">
        <v>42</v>
      </c>
      <c r="AV558" s="352">
        <v>43</v>
      </c>
      <c r="AW558" s="352">
        <v>44</v>
      </c>
      <c r="AX558" s="353">
        <v>45</v>
      </c>
      <c r="AY558" s="351">
        <v>46</v>
      </c>
      <c r="AZ558" s="352">
        <v>47</v>
      </c>
      <c r="BA558" s="352">
        <v>48</v>
      </c>
      <c r="BB558" s="352">
        <v>49</v>
      </c>
      <c r="BC558" s="353">
        <v>50</v>
      </c>
      <c r="BD558" s="351">
        <v>51</v>
      </c>
      <c r="BE558" s="352">
        <v>52</v>
      </c>
      <c r="BF558" s="352">
        <v>53</v>
      </c>
      <c r="BG558" s="352">
        <v>54</v>
      </c>
      <c r="BH558" s="353">
        <v>55</v>
      </c>
      <c r="BI558" s="351">
        <v>56</v>
      </c>
      <c r="BJ558" s="352">
        <v>57</v>
      </c>
      <c r="BK558" s="352">
        <v>58</v>
      </c>
      <c r="BL558" s="352">
        <v>59</v>
      </c>
      <c r="BM558" s="353">
        <v>60</v>
      </c>
      <c r="BN558" s="351">
        <v>61</v>
      </c>
      <c r="BO558" s="352">
        <v>62</v>
      </c>
      <c r="BP558" s="352">
        <v>63</v>
      </c>
      <c r="BQ558" s="352">
        <v>64</v>
      </c>
      <c r="BR558" s="353">
        <v>65</v>
      </c>
      <c r="BS558" s="351">
        <v>66</v>
      </c>
      <c r="BT558" s="352">
        <v>67</v>
      </c>
      <c r="BU558" s="352">
        <v>68</v>
      </c>
      <c r="BV558" s="352">
        <v>69</v>
      </c>
      <c r="BW558" s="353">
        <v>70</v>
      </c>
      <c r="BX558" s="351">
        <v>71</v>
      </c>
      <c r="BY558" s="352">
        <v>72</v>
      </c>
      <c r="BZ558" s="352">
        <v>73</v>
      </c>
      <c r="CA558" s="352">
        <v>74</v>
      </c>
      <c r="CB558" s="353">
        <v>75</v>
      </c>
      <c r="CC558" s="351">
        <v>76</v>
      </c>
      <c r="CD558" s="352">
        <v>77</v>
      </c>
      <c r="CE558" s="352">
        <v>78</v>
      </c>
      <c r="CF558" s="352">
        <v>79</v>
      </c>
      <c r="CG558" s="353">
        <v>80</v>
      </c>
      <c r="CH558" s="351">
        <v>81</v>
      </c>
      <c r="CI558" s="352">
        <v>82</v>
      </c>
      <c r="CJ558" s="352">
        <v>83</v>
      </c>
      <c r="CK558" s="352">
        <v>84</v>
      </c>
      <c r="CL558" s="353">
        <v>85</v>
      </c>
      <c r="CM558" s="351">
        <v>86</v>
      </c>
      <c r="CN558" s="352">
        <v>87</v>
      </c>
      <c r="CO558" s="352">
        <v>88</v>
      </c>
      <c r="CP558" s="352">
        <v>89</v>
      </c>
      <c r="CQ558" s="353">
        <v>90</v>
      </c>
      <c r="CR558" s="351">
        <v>91</v>
      </c>
      <c r="CS558" s="352">
        <v>92</v>
      </c>
      <c r="CT558" s="352">
        <v>93</v>
      </c>
      <c r="CU558" s="352">
        <v>94</v>
      </c>
      <c r="CV558" s="353">
        <v>95</v>
      </c>
      <c r="CW558" s="351">
        <v>96</v>
      </c>
      <c r="CX558" s="352">
        <v>97</v>
      </c>
      <c r="CY558" s="352">
        <v>98</v>
      </c>
      <c r="CZ558" s="352">
        <v>99</v>
      </c>
      <c r="DA558" s="353">
        <v>100</v>
      </c>
      <c r="DB558" s="351">
        <v>101</v>
      </c>
      <c r="DC558" s="352">
        <v>102</v>
      </c>
      <c r="DD558" s="352">
        <v>103</v>
      </c>
      <c r="DE558" s="352">
        <v>104</v>
      </c>
      <c r="DF558" s="353">
        <v>105</v>
      </c>
      <c r="DG558" s="351">
        <v>106</v>
      </c>
      <c r="DH558" s="352">
        <v>107</v>
      </c>
      <c r="DI558" s="352">
        <v>108</v>
      </c>
      <c r="DJ558" s="352">
        <v>109</v>
      </c>
      <c r="DK558" s="353">
        <v>110</v>
      </c>
      <c r="DL558" s="351">
        <v>111</v>
      </c>
      <c r="DM558" s="352">
        <v>112</v>
      </c>
      <c r="DN558" s="352">
        <v>113</v>
      </c>
      <c r="DO558" s="352">
        <v>114</v>
      </c>
      <c r="DP558" s="365"/>
      <c r="GX558" s="27"/>
      <c r="GY558" s="27"/>
      <c r="GZ558" s="27"/>
      <c r="HA558" s="27"/>
      <c r="HB558" s="27"/>
      <c r="HC558" s="27"/>
      <c r="HD558" s="27"/>
      <c r="HE558" s="27"/>
      <c r="HF558" s="27"/>
      <c r="HG558" s="27"/>
      <c r="HH558" s="27"/>
      <c r="HI558" s="27"/>
      <c r="HJ558" s="27"/>
      <c r="HK558" s="27"/>
      <c r="HL558" s="27"/>
      <c r="HM558" s="27"/>
      <c r="HN558" s="27"/>
      <c r="HO558" s="27"/>
      <c r="HP558" s="27"/>
      <c r="HQ558" s="27"/>
      <c r="HR558" s="27"/>
      <c r="HS558" s="27"/>
      <c r="HT558" s="27"/>
      <c r="HU558" s="27"/>
      <c r="HV558" s="27"/>
      <c r="HW558" s="27"/>
      <c r="HX558" s="27"/>
      <c r="HY558" s="27"/>
      <c r="HZ558" s="27"/>
      <c r="IA558" s="27"/>
      <c r="IB558" s="27"/>
      <c r="IC558" s="27"/>
      <c r="ID558" s="27"/>
      <c r="IE558" s="27"/>
      <c r="IF558" s="27"/>
      <c r="IG558" s="27"/>
      <c r="IH558" s="27"/>
      <c r="II558" s="27"/>
      <c r="IJ558" s="27"/>
      <c r="IK558" s="27"/>
      <c r="IL558" s="27"/>
      <c r="IM558" s="27"/>
      <c r="IN558" s="27"/>
      <c r="IO558" s="27"/>
      <c r="IP558" s="27"/>
      <c r="IQ558" s="27"/>
      <c r="IR558" s="27"/>
      <c r="IS558" s="27"/>
      <c r="IT558" s="27"/>
      <c r="IU558" s="27"/>
      <c r="IV558" s="27"/>
    </row>
    <row r="559" spans="1:256" s="361" customFormat="1" x14ac:dyDescent="0.2">
      <c r="A559" s="27"/>
      <c r="B559" s="27"/>
      <c r="C559" s="27"/>
      <c r="D559" s="362"/>
      <c r="E559" s="350" t="s">
        <v>157</v>
      </c>
      <c r="F559" s="354">
        <v>14</v>
      </c>
      <c r="G559" s="355">
        <v>10</v>
      </c>
      <c r="H559" s="355">
        <v>1</v>
      </c>
      <c r="I559" s="355">
        <v>22</v>
      </c>
      <c r="J559" s="356">
        <v>18</v>
      </c>
      <c r="K559" s="354">
        <v>19</v>
      </c>
      <c r="L559" s="355">
        <v>15</v>
      </c>
      <c r="M559" s="355">
        <v>6</v>
      </c>
      <c r="N559" s="355">
        <v>2</v>
      </c>
      <c r="O559" s="356">
        <v>23</v>
      </c>
      <c r="P559" s="354">
        <v>24</v>
      </c>
      <c r="Q559" s="355">
        <v>20</v>
      </c>
      <c r="R559" s="355">
        <v>11</v>
      </c>
      <c r="S559" s="355">
        <v>7</v>
      </c>
      <c r="T559" s="356">
        <v>3</v>
      </c>
      <c r="U559" s="354">
        <v>4</v>
      </c>
      <c r="V559" s="355">
        <v>25</v>
      </c>
      <c r="W559" s="355">
        <v>16</v>
      </c>
      <c r="X559" s="355">
        <v>12</v>
      </c>
      <c r="Y559" s="356">
        <v>8</v>
      </c>
      <c r="Z559" s="354">
        <v>9</v>
      </c>
      <c r="AA559" s="355">
        <v>5</v>
      </c>
      <c r="AB559" s="355">
        <v>21</v>
      </c>
      <c r="AC559" s="355">
        <v>17</v>
      </c>
      <c r="AD559" s="356">
        <v>13</v>
      </c>
      <c r="AE559" s="354">
        <v>39</v>
      </c>
      <c r="AF559" s="355">
        <v>35</v>
      </c>
      <c r="AG559" s="355">
        <v>26</v>
      </c>
      <c r="AH559" s="355">
        <v>47</v>
      </c>
      <c r="AI559" s="356">
        <v>43</v>
      </c>
      <c r="AJ559" s="354">
        <v>44</v>
      </c>
      <c r="AK559" s="355">
        <v>40</v>
      </c>
      <c r="AL559" s="355">
        <v>31</v>
      </c>
      <c r="AM559" s="355">
        <v>27</v>
      </c>
      <c r="AN559" s="356">
        <v>48</v>
      </c>
      <c r="AO559" s="354">
        <v>49</v>
      </c>
      <c r="AP559" s="355">
        <v>45</v>
      </c>
      <c r="AQ559" s="355">
        <v>36</v>
      </c>
      <c r="AR559" s="355">
        <v>32</v>
      </c>
      <c r="AS559" s="356">
        <v>28</v>
      </c>
      <c r="AT559" s="354">
        <v>29</v>
      </c>
      <c r="AU559" s="355">
        <v>50</v>
      </c>
      <c r="AV559" s="355">
        <v>41</v>
      </c>
      <c r="AW559" s="355">
        <v>37</v>
      </c>
      <c r="AX559" s="356">
        <v>33</v>
      </c>
      <c r="AY559" s="354">
        <v>34</v>
      </c>
      <c r="AZ559" s="355">
        <v>30</v>
      </c>
      <c r="BA559" s="355">
        <v>46</v>
      </c>
      <c r="BB559" s="355">
        <v>42</v>
      </c>
      <c r="BC559" s="356">
        <v>38</v>
      </c>
      <c r="BD559" s="354">
        <v>65</v>
      </c>
      <c r="BE559" s="355">
        <v>51</v>
      </c>
      <c r="BF559" s="355">
        <v>77</v>
      </c>
      <c r="BG559" s="355">
        <v>73</v>
      </c>
      <c r="BH559" s="356">
        <v>69</v>
      </c>
      <c r="BI559" s="354">
        <v>70</v>
      </c>
      <c r="BJ559" s="355">
        <v>56</v>
      </c>
      <c r="BK559" s="355">
        <v>52</v>
      </c>
      <c r="BL559" s="355">
        <v>78</v>
      </c>
      <c r="BM559" s="356">
        <v>74</v>
      </c>
      <c r="BN559" s="354">
        <v>75</v>
      </c>
      <c r="BO559" s="355">
        <v>61</v>
      </c>
      <c r="BP559" s="355">
        <v>57</v>
      </c>
      <c r="BQ559" s="355">
        <v>53</v>
      </c>
      <c r="BR559" s="356">
        <v>79</v>
      </c>
      <c r="BS559" s="354">
        <v>80</v>
      </c>
      <c r="BT559" s="355">
        <v>66</v>
      </c>
      <c r="BU559" s="355">
        <v>62</v>
      </c>
      <c r="BV559" s="355">
        <v>58</v>
      </c>
      <c r="BW559" s="356">
        <v>54</v>
      </c>
      <c r="BX559" s="354">
        <v>55</v>
      </c>
      <c r="BY559" s="355">
        <v>71</v>
      </c>
      <c r="BZ559" s="355">
        <v>67</v>
      </c>
      <c r="CA559" s="355">
        <v>63</v>
      </c>
      <c r="CB559" s="356">
        <v>59</v>
      </c>
      <c r="CC559" s="354">
        <v>60</v>
      </c>
      <c r="CD559" s="355">
        <v>76</v>
      </c>
      <c r="CE559" s="355">
        <v>72</v>
      </c>
      <c r="CF559" s="355">
        <v>68</v>
      </c>
      <c r="CG559" s="356">
        <v>64</v>
      </c>
      <c r="CH559" s="354">
        <v>100</v>
      </c>
      <c r="CI559" s="355">
        <v>81</v>
      </c>
      <c r="CJ559" s="355">
        <v>112</v>
      </c>
      <c r="CK559" s="355">
        <v>108</v>
      </c>
      <c r="CL559" s="356">
        <v>104</v>
      </c>
      <c r="CM559" s="354">
        <v>105</v>
      </c>
      <c r="CN559" s="355">
        <v>86</v>
      </c>
      <c r="CO559" s="355">
        <v>82</v>
      </c>
      <c r="CP559" s="355">
        <v>113</v>
      </c>
      <c r="CQ559" s="356">
        <v>109</v>
      </c>
      <c r="CR559" s="354">
        <v>110</v>
      </c>
      <c r="CS559" s="355">
        <v>91</v>
      </c>
      <c r="CT559" s="355">
        <v>87</v>
      </c>
      <c r="CU559" s="355">
        <v>83</v>
      </c>
      <c r="CV559" s="356">
        <v>114</v>
      </c>
      <c r="CW559" s="354">
        <v>95</v>
      </c>
      <c r="CX559" s="355">
        <v>111</v>
      </c>
      <c r="CY559" s="355">
        <v>107</v>
      </c>
      <c r="CZ559" s="355">
        <v>103</v>
      </c>
      <c r="DA559" s="356">
        <v>99</v>
      </c>
      <c r="DB559" s="354">
        <v>85</v>
      </c>
      <c r="DC559" s="355">
        <v>101</v>
      </c>
      <c r="DD559" s="355">
        <v>97</v>
      </c>
      <c r="DE559" s="355">
        <v>93</v>
      </c>
      <c r="DF559" s="356">
        <v>89</v>
      </c>
      <c r="DG559" s="354">
        <v>90</v>
      </c>
      <c r="DH559" s="355">
        <v>106</v>
      </c>
      <c r="DI559" s="355">
        <v>102</v>
      </c>
      <c r="DJ559" s="355">
        <v>98</v>
      </c>
      <c r="DK559" s="356">
        <v>94</v>
      </c>
      <c r="DL559" s="354">
        <v>92</v>
      </c>
      <c r="DM559" s="355">
        <v>96</v>
      </c>
      <c r="DN559" s="355">
        <v>84</v>
      </c>
      <c r="DO559" s="355">
        <v>88</v>
      </c>
      <c r="DP559" s="365"/>
      <c r="GX559" s="27"/>
      <c r="GY559" s="27"/>
      <c r="GZ559" s="27"/>
      <c r="HA559" s="27"/>
      <c r="HB559" s="27"/>
      <c r="HC559" s="27"/>
      <c r="HD559" s="27"/>
      <c r="HE559" s="27"/>
      <c r="HF559" s="27"/>
      <c r="HG559" s="27"/>
      <c r="HH559" s="27"/>
      <c r="HI559" s="27"/>
      <c r="HJ559" s="27"/>
      <c r="HK559" s="27"/>
      <c r="HL559" s="27"/>
      <c r="HM559" s="27"/>
      <c r="HN559" s="27"/>
      <c r="HO559" s="27"/>
      <c r="HP559" s="27"/>
      <c r="HQ559" s="27"/>
      <c r="HR559" s="27"/>
      <c r="HS559" s="27"/>
      <c r="HT559" s="27"/>
      <c r="HU559" s="27"/>
      <c r="HV559" s="27"/>
      <c r="HW559" s="27"/>
      <c r="HX559" s="27"/>
      <c r="HY559" s="27"/>
      <c r="HZ559" s="27"/>
      <c r="IA559" s="27"/>
      <c r="IB559" s="27"/>
      <c r="IC559" s="27"/>
      <c r="ID559" s="27"/>
      <c r="IE559" s="27"/>
      <c r="IF559" s="27"/>
      <c r="IG559" s="27"/>
      <c r="IH559" s="27"/>
      <c r="II559" s="27"/>
      <c r="IJ559" s="27"/>
      <c r="IK559" s="27"/>
      <c r="IL559" s="27"/>
      <c r="IM559" s="27"/>
      <c r="IN559" s="27"/>
      <c r="IO559" s="27"/>
      <c r="IP559" s="27"/>
      <c r="IQ559" s="27"/>
      <c r="IR559" s="27"/>
      <c r="IS559" s="27"/>
      <c r="IT559" s="27"/>
      <c r="IU559" s="27"/>
      <c r="IV559" s="27"/>
    </row>
    <row r="560" spans="1:256" s="361" customFormat="1" x14ac:dyDescent="0.2">
      <c r="A560" s="27"/>
      <c r="B560" s="27"/>
      <c r="C560" s="27"/>
      <c r="D560" s="362"/>
      <c r="E560" s="350" t="s">
        <v>159</v>
      </c>
      <c r="F560" s="357">
        <v>12</v>
      </c>
      <c r="G560" s="358">
        <v>23</v>
      </c>
      <c r="H560" s="358">
        <v>9</v>
      </c>
      <c r="I560" s="358">
        <v>20</v>
      </c>
      <c r="J560" s="359">
        <v>1</v>
      </c>
      <c r="K560" s="357">
        <v>13</v>
      </c>
      <c r="L560" s="358">
        <v>24</v>
      </c>
      <c r="M560" s="358">
        <v>10</v>
      </c>
      <c r="N560" s="358">
        <v>16</v>
      </c>
      <c r="O560" s="359">
        <v>2</v>
      </c>
      <c r="P560" s="357">
        <v>17</v>
      </c>
      <c r="Q560" s="358">
        <v>3</v>
      </c>
      <c r="R560" s="358">
        <v>14</v>
      </c>
      <c r="S560" s="358">
        <v>25</v>
      </c>
      <c r="T560" s="359">
        <v>6</v>
      </c>
      <c r="U560" s="357">
        <v>7</v>
      </c>
      <c r="V560" s="358">
        <v>18</v>
      </c>
      <c r="W560" s="358">
        <v>4</v>
      </c>
      <c r="X560" s="358">
        <v>15</v>
      </c>
      <c r="Y560" s="359">
        <v>21</v>
      </c>
      <c r="Z560" s="357">
        <v>22</v>
      </c>
      <c r="AA560" s="358">
        <v>8</v>
      </c>
      <c r="AB560" s="358">
        <v>19</v>
      </c>
      <c r="AC560" s="358">
        <v>5</v>
      </c>
      <c r="AD560" s="359">
        <v>11</v>
      </c>
      <c r="AE560" s="357">
        <v>37</v>
      </c>
      <c r="AF560" s="358">
        <v>48</v>
      </c>
      <c r="AG560" s="358">
        <v>34</v>
      </c>
      <c r="AH560" s="358">
        <v>45</v>
      </c>
      <c r="AI560" s="359">
        <v>26</v>
      </c>
      <c r="AJ560" s="357">
        <v>38</v>
      </c>
      <c r="AK560" s="358">
        <v>49</v>
      </c>
      <c r="AL560" s="358">
        <v>35</v>
      </c>
      <c r="AM560" s="358">
        <v>41</v>
      </c>
      <c r="AN560" s="359">
        <v>27</v>
      </c>
      <c r="AO560" s="357">
        <v>42</v>
      </c>
      <c r="AP560" s="358">
        <v>28</v>
      </c>
      <c r="AQ560" s="358">
        <v>39</v>
      </c>
      <c r="AR560" s="358">
        <v>50</v>
      </c>
      <c r="AS560" s="359">
        <v>31</v>
      </c>
      <c r="AT560" s="357">
        <v>32</v>
      </c>
      <c r="AU560" s="358">
        <v>43</v>
      </c>
      <c r="AV560" s="358">
        <v>29</v>
      </c>
      <c r="AW560" s="358">
        <v>40</v>
      </c>
      <c r="AX560" s="359">
        <v>46</v>
      </c>
      <c r="AY560" s="357">
        <v>47</v>
      </c>
      <c r="AZ560" s="358">
        <v>33</v>
      </c>
      <c r="BA560" s="358">
        <v>44</v>
      </c>
      <c r="BB560" s="358">
        <v>30</v>
      </c>
      <c r="BC560" s="359">
        <v>36</v>
      </c>
      <c r="BD560" s="357">
        <v>79</v>
      </c>
      <c r="BE560" s="358">
        <v>60</v>
      </c>
      <c r="BF560" s="358">
        <v>51</v>
      </c>
      <c r="BG560" s="358">
        <v>67</v>
      </c>
      <c r="BH560" s="359">
        <v>62</v>
      </c>
      <c r="BI560" s="357">
        <v>52</v>
      </c>
      <c r="BJ560" s="358">
        <v>80</v>
      </c>
      <c r="BK560" s="358">
        <v>71</v>
      </c>
      <c r="BL560" s="358">
        <v>61</v>
      </c>
      <c r="BM560" s="359">
        <v>68</v>
      </c>
      <c r="BN560" s="357">
        <v>69</v>
      </c>
      <c r="BO560" s="358">
        <v>63</v>
      </c>
      <c r="BP560" s="358">
        <v>56</v>
      </c>
      <c r="BQ560" s="358">
        <v>72</v>
      </c>
      <c r="BR560" s="359">
        <v>53</v>
      </c>
      <c r="BS560" s="357">
        <v>54</v>
      </c>
      <c r="BT560" s="358">
        <v>70</v>
      </c>
      <c r="BU560" s="358">
        <v>76</v>
      </c>
      <c r="BV560" s="358">
        <v>57</v>
      </c>
      <c r="BW560" s="359">
        <v>73</v>
      </c>
      <c r="BX560" s="357">
        <v>74</v>
      </c>
      <c r="BY560" s="358">
        <v>55</v>
      </c>
      <c r="BZ560" s="358">
        <v>64</v>
      </c>
      <c r="CA560" s="358">
        <v>77</v>
      </c>
      <c r="CB560" s="359">
        <v>58</v>
      </c>
      <c r="CC560" s="357">
        <v>59</v>
      </c>
      <c r="CD560" s="358">
        <v>75</v>
      </c>
      <c r="CE560" s="358">
        <v>66</v>
      </c>
      <c r="CF560" s="358">
        <v>65</v>
      </c>
      <c r="CG560" s="359">
        <v>78</v>
      </c>
      <c r="CH560" s="357">
        <v>84</v>
      </c>
      <c r="CI560" s="358">
        <v>100</v>
      </c>
      <c r="CJ560" s="358">
        <v>111</v>
      </c>
      <c r="CK560" s="358">
        <v>102</v>
      </c>
      <c r="CL560" s="359">
        <v>93</v>
      </c>
      <c r="CM560" s="357">
        <v>89</v>
      </c>
      <c r="CN560" s="358">
        <v>105</v>
      </c>
      <c r="CO560" s="358">
        <v>81</v>
      </c>
      <c r="CP560" s="358">
        <v>107</v>
      </c>
      <c r="CQ560" s="359">
        <v>98</v>
      </c>
      <c r="CR560" s="357">
        <v>94</v>
      </c>
      <c r="CS560" s="358">
        <v>110</v>
      </c>
      <c r="CT560" s="358">
        <v>86</v>
      </c>
      <c r="CU560" s="358">
        <v>112</v>
      </c>
      <c r="CV560" s="359">
        <v>103</v>
      </c>
      <c r="CW560" s="357">
        <v>114</v>
      </c>
      <c r="CX560" s="358">
        <v>95</v>
      </c>
      <c r="CY560" s="358">
        <v>106</v>
      </c>
      <c r="CZ560" s="358">
        <v>97</v>
      </c>
      <c r="DA560" s="359">
        <v>88</v>
      </c>
      <c r="DB560" s="357">
        <v>104</v>
      </c>
      <c r="DC560" s="358">
        <v>85</v>
      </c>
      <c r="DD560" s="358">
        <v>96</v>
      </c>
      <c r="DE560" s="358">
        <v>87</v>
      </c>
      <c r="DF560" s="359">
        <v>113</v>
      </c>
      <c r="DG560" s="357">
        <v>109</v>
      </c>
      <c r="DH560" s="358">
        <v>90</v>
      </c>
      <c r="DI560" s="358">
        <v>101</v>
      </c>
      <c r="DJ560" s="358">
        <v>92</v>
      </c>
      <c r="DK560" s="359">
        <v>83</v>
      </c>
      <c r="DL560" s="357">
        <v>99</v>
      </c>
      <c r="DM560" s="358">
        <v>108</v>
      </c>
      <c r="DN560" s="358">
        <v>91</v>
      </c>
      <c r="DO560" s="358">
        <v>82</v>
      </c>
      <c r="DP560" s="365"/>
      <c r="GX560" s="27"/>
      <c r="GY560" s="27"/>
      <c r="GZ560" s="27"/>
      <c r="HA560" s="27"/>
      <c r="HB560" s="27"/>
      <c r="HC560" s="27"/>
      <c r="HD560" s="27"/>
      <c r="HE560" s="27"/>
      <c r="HF560" s="27"/>
      <c r="HG560" s="27"/>
      <c r="HH560" s="27"/>
      <c r="HI560" s="27"/>
      <c r="HJ560" s="27"/>
      <c r="HK560" s="27"/>
      <c r="HL560" s="27"/>
      <c r="HM560" s="27"/>
      <c r="HN560" s="27"/>
      <c r="HO560" s="27"/>
      <c r="HP560" s="27"/>
      <c r="HQ560" s="27"/>
      <c r="HR560" s="27"/>
      <c r="HS560" s="27"/>
      <c r="HT560" s="27"/>
      <c r="HU560" s="27"/>
      <c r="HV560" s="27"/>
      <c r="HW560" s="27"/>
      <c r="HX560" s="27"/>
      <c r="HY560" s="27"/>
      <c r="HZ560" s="27"/>
      <c r="IA560" s="27"/>
      <c r="IB560" s="27"/>
      <c r="IC560" s="27"/>
      <c r="ID560" s="27"/>
      <c r="IE560" s="27"/>
      <c r="IF560" s="27"/>
      <c r="IG560" s="27"/>
      <c r="IH560" s="27"/>
      <c r="II560" s="27"/>
      <c r="IJ560" s="27"/>
      <c r="IK560" s="27"/>
      <c r="IL560" s="27"/>
      <c r="IM560" s="27"/>
      <c r="IN560" s="27"/>
      <c r="IO560" s="27"/>
      <c r="IP560" s="27"/>
      <c r="IQ560" s="27"/>
      <c r="IR560" s="27"/>
      <c r="IS560" s="27"/>
      <c r="IT560" s="27"/>
      <c r="IU560" s="27"/>
      <c r="IV560" s="27"/>
    </row>
    <row r="561" spans="1:256" s="363" customFormat="1" x14ac:dyDescent="0.2">
      <c r="A561" s="27"/>
      <c r="B561" s="27"/>
      <c r="C561" s="27"/>
      <c r="D561" s="362"/>
      <c r="E561" s="360"/>
      <c r="GX561" s="27"/>
      <c r="GY561" s="27"/>
      <c r="GZ561" s="27"/>
      <c r="HA561" s="27"/>
      <c r="HB561" s="27"/>
      <c r="HC561" s="27"/>
      <c r="HD561" s="27"/>
      <c r="HE561" s="27"/>
      <c r="HF561" s="27"/>
      <c r="HG561" s="27"/>
      <c r="HH561" s="27"/>
      <c r="HI561" s="27"/>
      <c r="HJ561" s="27"/>
      <c r="HK561" s="27"/>
      <c r="HL561" s="27"/>
      <c r="HM561" s="27"/>
      <c r="HN561" s="27"/>
      <c r="HO561" s="27"/>
      <c r="HP561" s="27"/>
      <c r="HQ561" s="27"/>
      <c r="HR561" s="27"/>
      <c r="HS561" s="27"/>
      <c r="HT561" s="27"/>
      <c r="HU561" s="27"/>
      <c r="HV561" s="27"/>
      <c r="HW561" s="27"/>
      <c r="HX561" s="27"/>
      <c r="HY561" s="27"/>
      <c r="HZ561" s="27"/>
      <c r="IA561" s="27"/>
      <c r="IB561" s="27"/>
      <c r="IC561" s="27"/>
      <c r="ID561" s="27"/>
      <c r="IE561" s="27"/>
      <c r="IF561" s="27"/>
      <c r="IG561" s="27"/>
      <c r="IH561" s="27"/>
      <c r="II561" s="27"/>
      <c r="IJ561" s="27"/>
      <c r="IK561" s="27"/>
      <c r="IL561" s="27"/>
      <c r="IM561" s="27"/>
      <c r="IN561" s="27"/>
      <c r="IO561" s="27"/>
      <c r="IP561" s="27"/>
      <c r="IQ561" s="27"/>
      <c r="IR561" s="27"/>
      <c r="IS561" s="27"/>
      <c r="IT561" s="27"/>
      <c r="IU561" s="27"/>
      <c r="IV561" s="27"/>
    </row>
    <row r="562" spans="1:256" s="363" customFormat="1" x14ac:dyDescent="0.2">
      <c r="A562" s="27"/>
      <c r="B562" s="27"/>
      <c r="C562" s="27"/>
      <c r="D562" s="362">
        <v>115</v>
      </c>
      <c r="E562" s="349" t="s">
        <v>180</v>
      </c>
      <c r="GX562" s="27"/>
      <c r="GY562" s="27"/>
      <c r="GZ562" s="27"/>
      <c r="HA562" s="27"/>
      <c r="HB562" s="27"/>
      <c r="HC562" s="27"/>
      <c r="HD562" s="27"/>
      <c r="HE562" s="27"/>
      <c r="HF562" s="27"/>
      <c r="HG562" s="27"/>
      <c r="HH562" s="27"/>
      <c r="HI562" s="27"/>
      <c r="HJ562" s="27"/>
      <c r="HK562" s="27"/>
      <c r="HL562" s="27"/>
      <c r="HM562" s="27"/>
      <c r="HN562" s="27"/>
      <c r="HO562" s="27"/>
      <c r="HP562" s="27"/>
      <c r="HQ562" s="27"/>
      <c r="HR562" s="27"/>
      <c r="HS562" s="27"/>
      <c r="HT562" s="27"/>
      <c r="HU562" s="27"/>
      <c r="HV562" s="27"/>
      <c r="HW562" s="27"/>
      <c r="HX562" s="27"/>
      <c r="HY562" s="27"/>
      <c r="HZ562" s="27"/>
      <c r="IA562" s="27"/>
      <c r="IB562" s="27"/>
      <c r="IC562" s="27"/>
      <c r="ID562" s="27"/>
      <c r="IE562" s="27"/>
      <c r="IF562" s="27"/>
      <c r="IG562" s="27"/>
      <c r="IH562" s="27"/>
      <c r="II562" s="27"/>
      <c r="IJ562" s="27"/>
      <c r="IK562" s="27"/>
      <c r="IL562" s="27"/>
      <c r="IM562" s="27"/>
      <c r="IN562" s="27"/>
      <c r="IO562" s="27"/>
      <c r="IP562" s="27"/>
      <c r="IQ562" s="27"/>
      <c r="IR562" s="27"/>
      <c r="IS562" s="27"/>
      <c r="IT562" s="27"/>
      <c r="IU562" s="27"/>
      <c r="IV562" s="27"/>
    </row>
    <row r="563" spans="1:256" s="361" customFormat="1" x14ac:dyDescent="0.2">
      <c r="A563" s="27"/>
      <c r="B563" s="27"/>
      <c r="C563" s="27"/>
      <c r="D563" s="362"/>
      <c r="E563" s="350" t="s">
        <v>130</v>
      </c>
      <c r="F563" s="351">
        <v>1</v>
      </c>
      <c r="G563" s="352">
        <v>2</v>
      </c>
      <c r="H563" s="352">
        <v>3</v>
      </c>
      <c r="I563" s="352">
        <v>4</v>
      </c>
      <c r="J563" s="353">
        <v>5</v>
      </c>
      <c r="K563" s="351">
        <v>6</v>
      </c>
      <c r="L563" s="352">
        <v>7</v>
      </c>
      <c r="M563" s="352">
        <v>8</v>
      </c>
      <c r="N563" s="352">
        <v>9</v>
      </c>
      <c r="O563" s="353">
        <v>10</v>
      </c>
      <c r="P563" s="351">
        <v>11</v>
      </c>
      <c r="Q563" s="352">
        <v>12</v>
      </c>
      <c r="R563" s="352">
        <v>13</v>
      </c>
      <c r="S563" s="352">
        <v>14</v>
      </c>
      <c r="T563" s="353">
        <v>15</v>
      </c>
      <c r="U563" s="351">
        <v>16</v>
      </c>
      <c r="V563" s="352">
        <v>17</v>
      </c>
      <c r="W563" s="352">
        <v>18</v>
      </c>
      <c r="X563" s="352">
        <v>19</v>
      </c>
      <c r="Y563" s="353">
        <v>20</v>
      </c>
      <c r="Z563" s="351">
        <v>21</v>
      </c>
      <c r="AA563" s="352">
        <v>22</v>
      </c>
      <c r="AB563" s="352">
        <v>23</v>
      </c>
      <c r="AC563" s="352">
        <v>24</v>
      </c>
      <c r="AD563" s="353">
        <v>25</v>
      </c>
      <c r="AE563" s="351">
        <v>26</v>
      </c>
      <c r="AF563" s="352">
        <v>27</v>
      </c>
      <c r="AG563" s="352">
        <v>28</v>
      </c>
      <c r="AH563" s="352">
        <v>29</v>
      </c>
      <c r="AI563" s="353">
        <v>30</v>
      </c>
      <c r="AJ563" s="351">
        <v>31</v>
      </c>
      <c r="AK563" s="352">
        <v>32</v>
      </c>
      <c r="AL563" s="352">
        <v>33</v>
      </c>
      <c r="AM563" s="352">
        <v>34</v>
      </c>
      <c r="AN563" s="353">
        <v>35</v>
      </c>
      <c r="AO563" s="351">
        <v>36</v>
      </c>
      <c r="AP563" s="352">
        <v>37</v>
      </c>
      <c r="AQ563" s="352">
        <v>38</v>
      </c>
      <c r="AR563" s="352">
        <v>39</v>
      </c>
      <c r="AS563" s="353">
        <v>40</v>
      </c>
      <c r="AT563" s="351">
        <v>41</v>
      </c>
      <c r="AU563" s="352">
        <v>42</v>
      </c>
      <c r="AV563" s="352">
        <v>43</v>
      </c>
      <c r="AW563" s="352">
        <v>44</v>
      </c>
      <c r="AX563" s="353">
        <v>45</v>
      </c>
      <c r="AY563" s="351">
        <v>46</v>
      </c>
      <c r="AZ563" s="352">
        <v>47</v>
      </c>
      <c r="BA563" s="352">
        <v>48</v>
      </c>
      <c r="BB563" s="352">
        <v>49</v>
      </c>
      <c r="BC563" s="353">
        <v>50</v>
      </c>
      <c r="BD563" s="351">
        <v>51</v>
      </c>
      <c r="BE563" s="352">
        <v>52</v>
      </c>
      <c r="BF563" s="352">
        <v>53</v>
      </c>
      <c r="BG563" s="352">
        <v>54</v>
      </c>
      <c r="BH563" s="353">
        <v>55</v>
      </c>
      <c r="BI563" s="351">
        <v>56</v>
      </c>
      <c r="BJ563" s="352">
        <v>57</v>
      </c>
      <c r="BK563" s="352">
        <v>58</v>
      </c>
      <c r="BL563" s="352">
        <v>59</v>
      </c>
      <c r="BM563" s="353">
        <v>60</v>
      </c>
      <c r="BN563" s="351">
        <v>61</v>
      </c>
      <c r="BO563" s="352">
        <v>62</v>
      </c>
      <c r="BP563" s="352">
        <v>63</v>
      </c>
      <c r="BQ563" s="352">
        <v>64</v>
      </c>
      <c r="BR563" s="353">
        <v>65</v>
      </c>
      <c r="BS563" s="351">
        <v>66</v>
      </c>
      <c r="BT563" s="352">
        <v>67</v>
      </c>
      <c r="BU563" s="352">
        <v>68</v>
      </c>
      <c r="BV563" s="352">
        <v>69</v>
      </c>
      <c r="BW563" s="353">
        <v>70</v>
      </c>
      <c r="BX563" s="351">
        <v>71</v>
      </c>
      <c r="BY563" s="352">
        <v>72</v>
      </c>
      <c r="BZ563" s="352">
        <v>73</v>
      </c>
      <c r="CA563" s="352">
        <v>74</v>
      </c>
      <c r="CB563" s="353">
        <v>75</v>
      </c>
      <c r="CC563" s="351">
        <v>76</v>
      </c>
      <c r="CD563" s="352">
        <v>77</v>
      </c>
      <c r="CE563" s="352">
        <v>78</v>
      </c>
      <c r="CF563" s="352">
        <v>79</v>
      </c>
      <c r="CG563" s="353">
        <v>80</v>
      </c>
      <c r="CH563" s="351">
        <v>81</v>
      </c>
      <c r="CI563" s="352">
        <v>82</v>
      </c>
      <c r="CJ563" s="352">
        <v>83</v>
      </c>
      <c r="CK563" s="352">
        <v>84</v>
      </c>
      <c r="CL563" s="353">
        <v>85</v>
      </c>
      <c r="CM563" s="351">
        <v>86</v>
      </c>
      <c r="CN563" s="352">
        <v>87</v>
      </c>
      <c r="CO563" s="352">
        <v>88</v>
      </c>
      <c r="CP563" s="352">
        <v>89</v>
      </c>
      <c r="CQ563" s="353">
        <v>90</v>
      </c>
      <c r="CR563" s="351">
        <v>91</v>
      </c>
      <c r="CS563" s="352">
        <v>92</v>
      </c>
      <c r="CT563" s="352">
        <v>93</v>
      </c>
      <c r="CU563" s="352">
        <v>94</v>
      </c>
      <c r="CV563" s="353">
        <v>95</v>
      </c>
      <c r="CW563" s="351">
        <v>96</v>
      </c>
      <c r="CX563" s="352">
        <v>97</v>
      </c>
      <c r="CY563" s="352">
        <v>98</v>
      </c>
      <c r="CZ563" s="352">
        <v>99</v>
      </c>
      <c r="DA563" s="353">
        <v>100</v>
      </c>
      <c r="DB563" s="351">
        <v>101</v>
      </c>
      <c r="DC563" s="352">
        <v>102</v>
      </c>
      <c r="DD563" s="352">
        <v>103</v>
      </c>
      <c r="DE563" s="352">
        <v>104</v>
      </c>
      <c r="DF563" s="353">
        <v>105</v>
      </c>
      <c r="DG563" s="351">
        <v>106</v>
      </c>
      <c r="DH563" s="352">
        <v>107</v>
      </c>
      <c r="DI563" s="352">
        <v>108</v>
      </c>
      <c r="DJ563" s="352">
        <v>109</v>
      </c>
      <c r="DK563" s="353">
        <v>110</v>
      </c>
      <c r="DL563" s="351">
        <v>111</v>
      </c>
      <c r="DM563" s="352">
        <v>112</v>
      </c>
      <c r="DN563" s="352">
        <v>113</v>
      </c>
      <c r="DO563" s="352">
        <v>114</v>
      </c>
      <c r="DP563" s="353">
        <v>115</v>
      </c>
      <c r="DQ563" s="365"/>
      <c r="GX563" s="27"/>
      <c r="GY563" s="27"/>
      <c r="GZ563" s="27"/>
      <c r="HA563" s="27"/>
      <c r="HB563" s="27"/>
      <c r="HC563" s="27"/>
      <c r="HD563" s="27"/>
      <c r="HE563" s="27"/>
      <c r="HF563" s="27"/>
      <c r="HG563" s="27"/>
      <c r="HH563" s="27"/>
      <c r="HI563" s="27"/>
      <c r="HJ563" s="27"/>
      <c r="HK563" s="27"/>
      <c r="HL563" s="27"/>
      <c r="HM563" s="27"/>
      <c r="HN563" s="27"/>
      <c r="HO563" s="27"/>
      <c r="HP563" s="27"/>
      <c r="HQ563" s="27"/>
      <c r="HR563" s="27"/>
      <c r="HS563" s="27"/>
      <c r="HT563" s="27"/>
      <c r="HU563" s="27"/>
      <c r="HV563" s="27"/>
      <c r="HW563" s="27"/>
      <c r="HX563" s="27"/>
      <c r="HY563" s="27"/>
      <c r="HZ563" s="27"/>
      <c r="IA563" s="27"/>
      <c r="IB563" s="27"/>
      <c r="IC563" s="27"/>
      <c r="ID563" s="27"/>
      <c r="IE563" s="27"/>
      <c r="IF563" s="27"/>
      <c r="IG563" s="27"/>
      <c r="IH563" s="27"/>
      <c r="II563" s="27"/>
      <c r="IJ563" s="27"/>
      <c r="IK563" s="27"/>
      <c r="IL563" s="27"/>
      <c r="IM563" s="27"/>
      <c r="IN563" s="27"/>
      <c r="IO563" s="27"/>
      <c r="IP563" s="27"/>
      <c r="IQ563" s="27"/>
      <c r="IR563" s="27"/>
      <c r="IS563" s="27"/>
      <c r="IT563" s="27"/>
      <c r="IU563" s="27"/>
      <c r="IV563" s="27"/>
    </row>
    <row r="564" spans="1:256" s="361" customFormat="1" x14ac:dyDescent="0.2">
      <c r="A564" s="27"/>
      <c r="B564" s="27"/>
      <c r="C564" s="27"/>
      <c r="D564" s="362"/>
      <c r="E564" s="350" t="s">
        <v>157</v>
      </c>
      <c r="F564" s="354">
        <v>14</v>
      </c>
      <c r="G564" s="355">
        <v>10</v>
      </c>
      <c r="H564" s="355">
        <v>1</v>
      </c>
      <c r="I564" s="355">
        <v>22</v>
      </c>
      <c r="J564" s="356">
        <v>18</v>
      </c>
      <c r="K564" s="354">
        <v>19</v>
      </c>
      <c r="L564" s="355">
        <v>15</v>
      </c>
      <c r="M564" s="355">
        <v>6</v>
      </c>
      <c r="N564" s="355">
        <v>2</v>
      </c>
      <c r="O564" s="356">
        <v>23</v>
      </c>
      <c r="P564" s="354">
        <v>24</v>
      </c>
      <c r="Q564" s="355">
        <v>20</v>
      </c>
      <c r="R564" s="355">
        <v>11</v>
      </c>
      <c r="S564" s="355">
        <v>7</v>
      </c>
      <c r="T564" s="356">
        <v>3</v>
      </c>
      <c r="U564" s="354">
        <v>4</v>
      </c>
      <c r="V564" s="355">
        <v>25</v>
      </c>
      <c r="W564" s="355">
        <v>16</v>
      </c>
      <c r="X564" s="355">
        <v>12</v>
      </c>
      <c r="Y564" s="356">
        <v>8</v>
      </c>
      <c r="Z564" s="354">
        <v>9</v>
      </c>
      <c r="AA564" s="355">
        <v>5</v>
      </c>
      <c r="AB564" s="355">
        <v>21</v>
      </c>
      <c r="AC564" s="355">
        <v>17</v>
      </c>
      <c r="AD564" s="356">
        <v>13</v>
      </c>
      <c r="AE564" s="354">
        <v>39</v>
      </c>
      <c r="AF564" s="355">
        <v>35</v>
      </c>
      <c r="AG564" s="355">
        <v>26</v>
      </c>
      <c r="AH564" s="355">
        <v>47</v>
      </c>
      <c r="AI564" s="356">
        <v>43</v>
      </c>
      <c r="AJ564" s="354">
        <v>44</v>
      </c>
      <c r="AK564" s="355">
        <v>40</v>
      </c>
      <c r="AL564" s="355">
        <v>31</v>
      </c>
      <c r="AM564" s="355">
        <v>27</v>
      </c>
      <c r="AN564" s="356">
        <v>48</v>
      </c>
      <c r="AO564" s="354">
        <v>49</v>
      </c>
      <c r="AP564" s="355">
        <v>45</v>
      </c>
      <c r="AQ564" s="355">
        <v>36</v>
      </c>
      <c r="AR564" s="355">
        <v>32</v>
      </c>
      <c r="AS564" s="356">
        <v>28</v>
      </c>
      <c r="AT564" s="354">
        <v>29</v>
      </c>
      <c r="AU564" s="355">
        <v>50</v>
      </c>
      <c r="AV564" s="355">
        <v>41</v>
      </c>
      <c r="AW564" s="355">
        <v>37</v>
      </c>
      <c r="AX564" s="356">
        <v>33</v>
      </c>
      <c r="AY564" s="354">
        <v>34</v>
      </c>
      <c r="AZ564" s="355">
        <v>30</v>
      </c>
      <c r="BA564" s="355">
        <v>46</v>
      </c>
      <c r="BB564" s="355">
        <v>42</v>
      </c>
      <c r="BC564" s="356">
        <v>38</v>
      </c>
      <c r="BD564" s="354">
        <v>65</v>
      </c>
      <c r="BE564" s="355">
        <v>51</v>
      </c>
      <c r="BF564" s="355">
        <v>77</v>
      </c>
      <c r="BG564" s="355">
        <v>73</v>
      </c>
      <c r="BH564" s="356">
        <v>69</v>
      </c>
      <c r="BI564" s="354">
        <v>70</v>
      </c>
      <c r="BJ564" s="355">
        <v>56</v>
      </c>
      <c r="BK564" s="355">
        <v>52</v>
      </c>
      <c r="BL564" s="355">
        <v>78</v>
      </c>
      <c r="BM564" s="356">
        <v>74</v>
      </c>
      <c r="BN564" s="354">
        <v>75</v>
      </c>
      <c r="BO564" s="355">
        <v>61</v>
      </c>
      <c r="BP564" s="355">
        <v>57</v>
      </c>
      <c r="BQ564" s="355">
        <v>53</v>
      </c>
      <c r="BR564" s="356">
        <v>79</v>
      </c>
      <c r="BS564" s="354">
        <v>80</v>
      </c>
      <c r="BT564" s="355">
        <v>66</v>
      </c>
      <c r="BU564" s="355">
        <v>62</v>
      </c>
      <c r="BV564" s="355">
        <v>58</v>
      </c>
      <c r="BW564" s="356">
        <v>54</v>
      </c>
      <c r="BX564" s="354">
        <v>55</v>
      </c>
      <c r="BY564" s="355">
        <v>71</v>
      </c>
      <c r="BZ564" s="355">
        <v>67</v>
      </c>
      <c r="CA564" s="355">
        <v>63</v>
      </c>
      <c r="CB564" s="356">
        <v>59</v>
      </c>
      <c r="CC564" s="354">
        <v>60</v>
      </c>
      <c r="CD564" s="355">
        <v>76</v>
      </c>
      <c r="CE564" s="355">
        <v>72</v>
      </c>
      <c r="CF564" s="355">
        <v>68</v>
      </c>
      <c r="CG564" s="356">
        <v>64</v>
      </c>
      <c r="CH564" s="354">
        <v>100</v>
      </c>
      <c r="CI564" s="355">
        <v>81</v>
      </c>
      <c r="CJ564" s="355">
        <v>112</v>
      </c>
      <c r="CK564" s="355">
        <v>108</v>
      </c>
      <c r="CL564" s="356">
        <v>104</v>
      </c>
      <c r="CM564" s="354">
        <v>105</v>
      </c>
      <c r="CN564" s="355">
        <v>86</v>
      </c>
      <c r="CO564" s="355">
        <v>82</v>
      </c>
      <c r="CP564" s="355">
        <v>113</v>
      </c>
      <c r="CQ564" s="356">
        <v>109</v>
      </c>
      <c r="CR564" s="354">
        <v>110</v>
      </c>
      <c r="CS564" s="355">
        <v>91</v>
      </c>
      <c r="CT564" s="355">
        <v>87</v>
      </c>
      <c r="CU564" s="355">
        <v>83</v>
      </c>
      <c r="CV564" s="356">
        <v>114</v>
      </c>
      <c r="CW564" s="354">
        <v>115</v>
      </c>
      <c r="CX564" s="355">
        <v>96</v>
      </c>
      <c r="CY564" s="355">
        <v>92</v>
      </c>
      <c r="CZ564" s="355">
        <v>88</v>
      </c>
      <c r="DA564" s="356">
        <v>84</v>
      </c>
      <c r="DB564" s="354">
        <v>85</v>
      </c>
      <c r="DC564" s="355">
        <v>101</v>
      </c>
      <c r="DD564" s="355">
        <v>97</v>
      </c>
      <c r="DE564" s="355">
        <v>93</v>
      </c>
      <c r="DF564" s="356">
        <v>89</v>
      </c>
      <c r="DG564" s="354">
        <v>90</v>
      </c>
      <c r="DH564" s="355">
        <v>106</v>
      </c>
      <c r="DI564" s="355">
        <v>102</v>
      </c>
      <c r="DJ564" s="355">
        <v>98</v>
      </c>
      <c r="DK564" s="356">
        <v>94</v>
      </c>
      <c r="DL564" s="354">
        <v>95</v>
      </c>
      <c r="DM564" s="355">
        <v>111</v>
      </c>
      <c r="DN564" s="355">
        <v>107</v>
      </c>
      <c r="DO564" s="355">
        <v>103</v>
      </c>
      <c r="DP564" s="356">
        <v>99</v>
      </c>
      <c r="DQ564" s="365"/>
      <c r="GX564" s="27"/>
      <c r="GY564" s="27"/>
      <c r="GZ564" s="27"/>
      <c r="HA564" s="27"/>
      <c r="HB564" s="27"/>
      <c r="HC564" s="27"/>
      <c r="HD564" s="27"/>
      <c r="HE564" s="27"/>
      <c r="HF564" s="27"/>
      <c r="HG564" s="27"/>
      <c r="HH564" s="27"/>
      <c r="HI564" s="27"/>
      <c r="HJ564" s="27"/>
      <c r="HK564" s="27"/>
      <c r="HL564" s="27"/>
      <c r="HM564" s="27"/>
      <c r="HN564" s="27"/>
      <c r="HO564" s="27"/>
      <c r="HP564" s="27"/>
      <c r="HQ564" s="27"/>
      <c r="HR564" s="27"/>
      <c r="HS564" s="27"/>
      <c r="HT564" s="27"/>
      <c r="HU564" s="27"/>
      <c r="HV564" s="27"/>
      <c r="HW564" s="27"/>
      <c r="HX564" s="27"/>
      <c r="HY564" s="27"/>
      <c r="HZ564" s="27"/>
      <c r="IA564" s="27"/>
      <c r="IB564" s="27"/>
      <c r="IC564" s="27"/>
      <c r="ID564" s="27"/>
      <c r="IE564" s="27"/>
      <c r="IF564" s="27"/>
      <c r="IG564" s="27"/>
      <c r="IH564" s="27"/>
      <c r="II564" s="27"/>
      <c r="IJ564" s="27"/>
      <c r="IK564" s="27"/>
      <c r="IL564" s="27"/>
      <c r="IM564" s="27"/>
      <c r="IN564" s="27"/>
      <c r="IO564" s="27"/>
      <c r="IP564" s="27"/>
      <c r="IQ564" s="27"/>
      <c r="IR564" s="27"/>
      <c r="IS564" s="27"/>
      <c r="IT564" s="27"/>
      <c r="IU564" s="27"/>
      <c r="IV564" s="27"/>
    </row>
    <row r="565" spans="1:256" s="361" customFormat="1" x14ac:dyDescent="0.2">
      <c r="A565" s="27"/>
      <c r="B565" s="27"/>
      <c r="C565" s="27"/>
      <c r="D565" s="362"/>
      <c r="E565" s="350" t="s">
        <v>159</v>
      </c>
      <c r="F565" s="357">
        <v>12</v>
      </c>
      <c r="G565" s="358">
        <v>23</v>
      </c>
      <c r="H565" s="358">
        <v>9</v>
      </c>
      <c r="I565" s="358">
        <v>20</v>
      </c>
      <c r="J565" s="359">
        <v>1</v>
      </c>
      <c r="K565" s="357">
        <v>13</v>
      </c>
      <c r="L565" s="358">
        <v>24</v>
      </c>
      <c r="M565" s="358">
        <v>10</v>
      </c>
      <c r="N565" s="358">
        <v>16</v>
      </c>
      <c r="O565" s="359">
        <v>2</v>
      </c>
      <c r="P565" s="357">
        <v>17</v>
      </c>
      <c r="Q565" s="358">
        <v>3</v>
      </c>
      <c r="R565" s="358">
        <v>14</v>
      </c>
      <c r="S565" s="358">
        <v>25</v>
      </c>
      <c r="T565" s="359">
        <v>6</v>
      </c>
      <c r="U565" s="357">
        <v>7</v>
      </c>
      <c r="V565" s="358">
        <v>18</v>
      </c>
      <c r="W565" s="358">
        <v>4</v>
      </c>
      <c r="X565" s="358">
        <v>15</v>
      </c>
      <c r="Y565" s="359">
        <v>21</v>
      </c>
      <c r="Z565" s="357">
        <v>22</v>
      </c>
      <c r="AA565" s="358">
        <v>8</v>
      </c>
      <c r="AB565" s="358">
        <v>19</v>
      </c>
      <c r="AC565" s="358">
        <v>5</v>
      </c>
      <c r="AD565" s="359">
        <v>11</v>
      </c>
      <c r="AE565" s="357">
        <v>37</v>
      </c>
      <c r="AF565" s="358">
        <v>48</v>
      </c>
      <c r="AG565" s="358">
        <v>34</v>
      </c>
      <c r="AH565" s="358">
        <v>45</v>
      </c>
      <c r="AI565" s="359">
        <v>26</v>
      </c>
      <c r="AJ565" s="357">
        <v>38</v>
      </c>
      <c r="AK565" s="358">
        <v>49</v>
      </c>
      <c r="AL565" s="358">
        <v>35</v>
      </c>
      <c r="AM565" s="358">
        <v>41</v>
      </c>
      <c r="AN565" s="359">
        <v>27</v>
      </c>
      <c r="AO565" s="357">
        <v>42</v>
      </c>
      <c r="AP565" s="358">
        <v>28</v>
      </c>
      <c r="AQ565" s="358">
        <v>39</v>
      </c>
      <c r="AR565" s="358">
        <v>50</v>
      </c>
      <c r="AS565" s="359">
        <v>31</v>
      </c>
      <c r="AT565" s="357">
        <v>32</v>
      </c>
      <c r="AU565" s="358">
        <v>43</v>
      </c>
      <c r="AV565" s="358">
        <v>29</v>
      </c>
      <c r="AW565" s="358">
        <v>40</v>
      </c>
      <c r="AX565" s="359">
        <v>46</v>
      </c>
      <c r="AY565" s="357">
        <v>47</v>
      </c>
      <c r="AZ565" s="358">
        <v>33</v>
      </c>
      <c r="BA565" s="358">
        <v>44</v>
      </c>
      <c r="BB565" s="358">
        <v>30</v>
      </c>
      <c r="BC565" s="359">
        <v>36</v>
      </c>
      <c r="BD565" s="357">
        <v>79</v>
      </c>
      <c r="BE565" s="358">
        <v>60</v>
      </c>
      <c r="BF565" s="358">
        <v>51</v>
      </c>
      <c r="BG565" s="358">
        <v>67</v>
      </c>
      <c r="BH565" s="359">
        <v>62</v>
      </c>
      <c r="BI565" s="357">
        <v>52</v>
      </c>
      <c r="BJ565" s="358">
        <v>80</v>
      </c>
      <c r="BK565" s="358">
        <v>71</v>
      </c>
      <c r="BL565" s="358">
        <v>61</v>
      </c>
      <c r="BM565" s="359">
        <v>68</v>
      </c>
      <c r="BN565" s="357">
        <v>69</v>
      </c>
      <c r="BO565" s="358">
        <v>63</v>
      </c>
      <c r="BP565" s="358">
        <v>56</v>
      </c>
      <c r="BQ565" s="358">
        <v>72</v>
      </c>
      <c r="BR565" s="359">
        <v>53</v>
      </c>
      <c r="BS565" s="357">
        <v>54</v>
      </c>
      <c r="BT565" s="358">
        <v>70</v>
      </c>
      <c r="BU565" s="358">
        <v>76</v>
      </c>
      <c r="BV565" s="358">
        <v>57</v>
      </c>
      <c r="BW565" s="359">
        <v>73</v>
      </c>
      <c r="BX565" s="357">
        <v>74</v>
      </c>
      <c r="BY565" s="358">
        <v>55</v>
      </c>
      <c r="BZ565" s="358">
        <v>64</v>
      </c>
      <c r="CA565" s="358">
        <v>77</v>
      </c>
      <c r="CB565" s="359">
        <v>58</v>
      </c>
      <c r="CC565" s="357">
        <v>59</v>
      </c>
      <c r="CD565" s="358">
        <v>75</v>
      </c>
      <c r="CE565" s="358">
        <v>66</v>
      </c>
      <c r="CF565" s="358">
        <v>65</v>
      </c>
      <c r="CG565" s="359">
        <v>78</v>
      </c>
      <c r="CH565" s="357">
        <v>84</v>
      </c>
      <c r="CI565" s="358">
        <v>100</v>
      </c>
      <c r="CJ565" s="358">
        <v>111</v>
      </c>
      <c r="CK565" s="358">
        <v>102</v>
      </c>
      <c r="CL565" s="359">
        <v>93</v>
      </c>
      <c r="CM565" s="357">
        <v>89</v>
      </c>
      <c r="CN565" s="358">
        <v>105</v>
      </c>
      <c r="CO565" s="358">
        <v>81</v>
      </c>
      <c r="CP565" s="358">
        <v>107</v>
      </c>
      <c r="CQ565" s="359">
        <v>98</v>
      </c>
      <c r="CR565" s="357">
        <v>94</v>
      </c>
      <c r="CS565" s="358">
        <v>110</v>
      </c>
      <c r="CT565" s="358">
        <v>86</v>
      </c>
      <c r="CU565" s="358">
        <v>112</v>
      </c>
      <c r="CV565" s="359">
        <v>103</v>
      </c>
      <c r="CW565" s="357">
        <v>99</v>
      </c>
      <c r="CX565" s="358">
        <v>115</v>
      </c>
      <c r="CY565" s="358">
        <v>91</v>
      </c>
      <c r="CZ565" s="358">
        <v>82</v>
      </c>
      <c r="DA565" s="359">
        <v>108</v>
      </c>
      <c r="DB565" s="357">
        <v>104</v>
      </c>
      <c r="DC565" s="358">
        <v>85</v>
      </c>
      <c r="DD565" s="358">
        <v>96</v>
      </c>
      <c r="DE565" s="358">
        <v>87</v>
      </c>
      <c r="DF565" s="359">
        <v>113</v>
      </c>
      <c r="DG565" s="357">
        <v>109</v>
      </c>
      <c r="DH565" s="358">
        <v>90</v>
      </c>
      <c r="DI565" s="358">
        <v>101</v>
      </c>
      <c r="DJ565" s="358">
        <v>92</v>
      </c>
      <c r="DK565" s="359">
        <v>83</v>
      </c>
      <c r="DL565" s="357">
        <v>114</v>
      </c>
      <c r="DM565" s="358">
        <v>95</v>
      </c>
      <c r="DN565" s="358">
        <v>106</v>
      </c>
      <c r="DO565" s="358">
        <v>97</v>
      </c>
      <c r="DP565" s="359">
        <v>88</v>
      </c>
      <c r="DQ565" s="365"/>
      <c r="GX565" s="27"/>
      <c r="GY565" s="27"/>
      <c r="GZ565" s="27"/>
      <c r="HA565" s="27"/>
      <c r="HB565" s="27"/>
      <c r="HC565" s="27"/>
      <c r="HD565" s="27"/>
      <c r="HE565" s="27"/>
      <c r="HF565" s="27"/>
      <c r="HG565" s="27"/>
      <c r="HH565" s="27"/>
      <c r="HI565" s="27"/>
      <c r="HJ565" s="27"/>
      <c r="HK565" s="27"/>
      <c r="HL565" s="27"/>
      <c r="HM565" s="27"/>
      <c r="HN565" s="27"/>
      <c r="HO565" s="27"/>
      <c r="HP565" s="27"/>
      <c r="HQ565" s="27"/>
      <c r="HR565" s="27"/>
      <c r="HS565" s="27"/>
      <c r="HT565" s="27"/>
      <c r="HU565" s="27"/>
      <c r="HV565" s="27"/>
      <c r="HW565" s="27"/>
      <c r="HX565" s="27"/>
      <c r="HY565" s="27"/>
      <c r="HZ565" s="27"/>
      <c r="IA565" s="27"/>
      <c r="IB565" s="27"/>
      <c r="IC565" s="27"/>
      <c r="ID565" s="27"/>
      <c r="IE565" s="27"/>
      <c r="IF565" s="27"/>
      <c r="IG565" s="27"/>
      <c r="IH565" s="27"/>
      <c r="II565" s="27"/>
      <c r="IJ565" s="27"/>
      <c r="IK565" s="27"/>
      <c r="IL565" s="27"/>
      <c r="IM565" s="27"/>
      <c r="IN565" s="27"/>
      <c r="IO565" s="27"/>
      <c r="IP565" s="27"/>
      <c r="IQ565" s="27"/>
      <c r="IR565" s="27"/>
      <c r="IS565" s="27"/>
      <c r="IT565" s="27"/>
      <c r="IU565" s="27"/>
      <c r="IV565" s="27"/>
    </row>
    <row r="566" spans="1:256" s="363" customFormat="1" x14ac:dyDescent="0.2">
      <c r="A566" s="27"/>
      <c r="B566" s="27"/>
      <c r="C566" s="27"/>
      <c r="D566" s="362"/>
      <c r="E566" s="360"/>
      <c r="GX566" s="27"/>
      <c r="GY566" s="27"/>
      <c r="GZ566" s="27"/>
      <c r="HA566" s="27"/>
      <c r="HB566" s="27"/>
      <c r="HC566" s="27"/>
      <c r="HD566" s="27"/>
      <c r="HE566" s="27"/>
      <c r="HF566" s="27"/>
      <c r="HG566" s="27"/>
      <c r="HH566" s="27"/>
      <c r="HI566" s="27"/>
      <c r="HJ566" s="27"/>
      <c r="HK566" s="27"/>
      <c r="HL566" s="27"/>
      <c r="HM566" s="27"/>
      <c r="HN566" s="27"/>
      <c r="HO566" s="27"/>
      <c r="HP566" s="27"/>
      <c r="HQ566" s="27"/>
      <c r="HR566" s="27"/>
      <c r="HS566" s="27"/>
      <c r="HT566" s="27"/>
      <c r="HU566" s="27"/>
      <c r="HV566" s="27"/>
      <c r="HW566" s="27"/>
      <c r="HX566" s="27"/>
      <c r="HY566" s="27"/>
      <c r="HZ566" s="27"/>
      <c r="IA566" s="27"/>
      <c r="IB566" s="27"/>
      <c r="IC566" s="27"/>
      <c r="ID566" s="27"/>
      <c r="IE566" s="27"/>
      <c r="IF566" s="27"/>
      <c r="IG566" s="27"/>
      <c r="IH566" s="27"/>
      <c r="II566" s="27"/>
      <c r="IJ566" s="27"/>
      <c r="IK566" s="27"/>
      <c r="IL566" s="27"/>
      <c r="IM566" s="27"/>
      <c r="IN566" s="27"/>
      <c r="IO566" s="27"/>
      <c r="IP566" s="27"/>
      <c r="IQ566" s="27"/>
      <c r="IR566" s="27"/>
      <c r="IS566" s="27"/>
      <c r="IT566" s="27"/>
      <c r="IU566" s="27"/>
      <c r="IV566" s="27"/>
    </row>
    <row r="567" spans="1:256" s="363" customFormat="1" x14ac:dyDescent="0.2">
      <c r="A567" s="27"/>
      <c r="B567" s="27"/>
      <c r="C567" s="27"/>
      <c r="D567" s="362">
        <v>116</v>
      </c>
      <c r="E567" s="349" t="s">
        <v>180</v>
      </c>
      <c r="GX567" s="27"/>
      <c r="GY567" s="27"/>
      <c r="GZ567" s="27"/>
      <c r="HA567" s="27"/>
      <c r="HB567" s="27"/>
      <c r="HC567" s="27"/>
      <c r="HD567" s="27"/>
      <c r="HE567" s="27"/>
      <c r="HF567" s="27"/>
      <c r="HG567" s="27"/>
      <c r="HH567" s="27"/>
      <c r="HI567" s="27"/>
      <c r="HJ567" s="27"/>
      <c r="HK567" s="27"/>
      <c r="HL567" s="27"/>
      <c r="HM567" s="27"/>
      <c r="HN567" s="27"/>
      <c r="HO567" s="27"/>
      <c r="HP567" s="27"/>
      <c r="HQ567" s="27"/>
      <c r="HR567" s="27"/>
      <c r="HS567" s="27"/>
      <c r="HT567" s="27"/>
      <c r="HU567" s="27"/>
      <c r="HV567" s="27"/>
      <c r="HW567" s="27"/>
      <c r="HX567" s="27"/>
      <c r="HY567" s="27"/>
      <c r="HZ567" s="27"/>
      <c r="IA567" s="27"/>
      <c r="IB567" s="27"/>
      <c r="IC567" s="27"/>
      <c r="ID567" s="27"/>
      <c r="IE567" s="27"/>
      <c r="IF567" s="27"/>
      <c r="IG567" s="27"/>
      <c r="IH567" s="27"/>
      <c r="II567" s="27"/>
      <c r="IJ567" s="27"/>
      <c r="IK567" s="27"/>
      <c r="IL567" s="27"/>
      <c r="IM567" s="27"/>
      <c r="IN567" s="27"/>
      <c r="IO567" s="27"/>
      <c r="IP567" s="27"/>
      <c r="IQ567" s="27"/>
      <c r="IR567" s="27"/>
      <c r="IS567" s="27"/>
      <c r="IT567" s="27"/>
      <c r="IU567" s="27"/>
      <c r="IV567" s="27"/>
    </row>
    <row r="568" spans="1:256" s="361" customFormat="1" x14ac:dyDescent="0.2">
      <c r="A568" s="27"/>
      <c r="B568" s="27"/>
      <c r="C568" s="27"/>
      <c r="D568" s="362"/>
      <c r="E568" s="350" t="s">
        <v>130</v>
      </c>
      <c r="F568" s="351">
        <v>1</v>
      </c>
      <c r="G568" s="352">
        <v>2</v>
      </c>
      <c r="H568" s="352">
        <v>3</v>
      </c>
      <c r="I568" s="352">
        <v>4</v>
      </c>
      <c r="J568" s="353">
        <v>5</v>
      </c>
      <c r="K568" s="351">
        <v>6</v>
      </c>
      <c r="L568" s="352">
        <v>7</v>
      </c>
      <c r="M568" s="352">
        <v>8</v>
      </c>
      <c r="N568" s="352">
        <v>9</v>
      </c>
      <c r="O568" s="353">
        <v>10</v>
      </c>
      <c r="P568" s="351">
        <v>11</v>
      </c>
      <c r="Q568" s="352">
        <v>12</v>
      </c>
      <c r="R568" s="352">
        <v>13</v>
      </c>
      <c r="S568" s="352">
        <v>14</v>
      </c>
      <c r="T568" s="353">
        <v>15</v>
      </c>
      <c r="U568" s="351">
        <v>16</v>
      </c>
      <c r="V568" s="352">
        <v>17</v>
      </c>
      <c r="W568" s="352">
        <v>18</v>
      </c>
      <c r="X568" s="352">
        <v>19</v>
      </c>
      <c r="Y568" s="353">
        <v>20</v>
      </c>
      <c r="Z568" s="351">
        <v>21</v>
      </c>
      <c r="AA568" s="352">
        <v>22</v>
      </c>
      <c r="AB568" s="352">
        <v>23</v>
      </c>
      <c r="AC568" s="352">
        <v>24</v>
      </c>
      <c r="AD568" s="353">
        <v>25</v>
      </c>
      <c r="AE568" s="351">
        <v>26</v>
      </c>
      <c r="AF568" s="352">
        <v>27</v>
      </c>
      <c r="AG568" s="352">
        <v>28</v>
      </c>
      <c r="AH568" s="352">
        <v>29</v>
      </c>
      <c r="AI568" s="353">
        <v>30</v>
      </c>
      <c r="AJ568" s="351">
        <v>31</v>
      </c>
      <c r="AK568" s="352">
        <v>32</v>
      </c>
      <c r="AL568" s="352">
        <v>33</v>
      </c>
      <c r="AM568" s="352">
        <v>34</v>
      </c>
      <c r="AN568" s="353">
        <v>35</v>
      </c>
      <c r="AO568" s="351">
        <v>36</v>
      </c>
      <c r="AP568" s="352">
        <v>37</v>
      </c>
      <c r="AQ568" s="352">
        <v>38</v>
      </c>
      <c r="AR568" s="352">
        <v>39</v>
      </c>
      <c r="AS568" s="353">
        <v>40</v>
      </c>
      <c r="AT568" s="351">
        <v>41</v>
      </c>
      <c r="AU568" s="352">
        <v>42</v>
      </c>
      <c r="AV568" s="352">
        <v>43</v>
      </c>
      <c r="AW568" s="352">
        <v>44</v>
      </c>
      <c r="AX568" s="353">
        <v>45</v>
      </c>
      <c r="AY568" s="351">
        <v>46</v>
      </c>
      <c r="AZ568" s="352">
        <v>47</v>
      </c>
      <c r="BA568" s="352">
        <v>48</v>
      </c>
      <c r="BB568" s="352">
        <v>49</v>
      </c>
      <c r="BC568" s="353">
        <v>50</v>
      </c>
      <c r="BD568" s="351">
        <v>51</v>
      </c>
      <c r="BE568" s="352">
        <v>52</v>
      </c>
      <c r="BF568" s="352">
        <v>53</v>
      </c>
      <c r="BG568" s="352">
        <v>54</v>
      </c>
      <c r="BH568" s="353">
        <v>55</v>
      </c>
      <c r="BI568" s="351">
        <v>56</v>
      </c>
      <c r="BJ568" s="352">
        <v>57</v>
      </c>
      <c r="BK568" s="352">
        <v>58</v>
      </c>
      <c r="BL568" s="352">
        <v>59</v>
      </c>
      <c r="BM568" s="353">
        <v>60</v>
      </c>
      <c r="BN568" s="351">
        <v>61</v>
      </c>
      <c r="BO568" s="352">
        <v>62</v>
      </c>
      <c r="BP568" s="352">
        <v>63</v>
      </c>
      <c r="BQ568" s="352">
        <v>64</v>
      </c>
      <c r="BR568" s="353">
        <v>65</v>
      </c>
      <c r="BS568" s="351">
        <v>66</v>
      </c>
      <c r="BT568" s="352">
        <v>67</v>
      </c>
      <c r="BU568" s="352">
        <v>68</v>
      </c>
      <c r="BV568" s="352">
        <v>69</v>
      </c>
      <c r="BW568" s="353">
        <v>70</v>
      </c>
      <c r="BX568" s="351">
        <v>71</v>
      </c>
      <c r="BY568" s="352">
        <v>72</v>
      </c>
      <c r="BZ568" s="352">
        <v>73</v>
      </c>
      <c r="CA568" s="352">
        <v>74</v>
      </c>
      <c r="CB568" s="353">
        <v>75</v>
      </c>
      <c r="CC568" s="351">
        <v>76</v>
      </c>
      <c r="CD568" s="352">
        <v>77</v>
      </c>
      <c r="CE568" s="352">
        <v>78</v>
      </c>
      <c r="CF568" s="352">
        <v>79</v>
      </c>
      <c r="CG568" s="364"/>
      <c r="CH568" s="351">
        <v>80</v>
      </c>
      <c r="CI568" s="352">
        <v>81</v>
      </c>
      <c r="CJ568" s="352">
        <v>82</v>
      </c>
      <c r="CK568" s="352">
        <v>83</v>
      </c>
      <c r="CL568" s="364"/>
      <c r="CM568" s="351">
        <v>84</v>
      </c>
      <c r="CN568" s="352">
        <v>85</v>
      </c>
      <c r="CO568" s="352">
        <v>86</v>
      </c>
      <c r="CP568" s="352">
        <v>87</v>
      </c>
      <c r="CQ568" s="353">
        <v>88</v>
      </c>
      <c r="CR568" s="351">
        <v>89</v>
      </c>
      <c r="CS568" s="352">
        <v>90</v>
      </c>
      <c r="CT568" s="352">
        <v>91</v>
      </c>
      <c r="CU568" s="352">
        <v>92</v>
      </c>
      <c r="CV568" s="353">
        <v>93</v>
      </c>
      <c r="CW568" s="351">
        <v>94</v>
      </c>
      <c r="CX568" s="352">
        <v>95</v>
      </c>
      <c r="CY568" s="352">
        <v>96</v>
      </c>
      <c r="CZ568" s="352">
        <v>97</v>
      </c>
      <c r="DA568" s="353">
        <v>98</v>
      </c>
      <c r="DB568" s="351">
        <v>99</v>
      </c>
      <c r="DC568" s="352">
        <v>100</v>
      </c>
      <c r="DD568" s="352">
        <v>101</v>
      </c>
      <c r="DE568" s="352">
        <v>102</v>
      </c>
      <c r="DF568" s="353">
        <v>103</v>
      </c>
      <c r="DG568" s="351">
        <v>104</v>
      </c>
      <c r="DH568" s="352">
        <v>105</v>
      </c>
      <c r="DI568" s="352">
        <v>106</v>
      </c>
      <c r="DJ568" s="352">
        <v>107</v>
      </c>
      <c r="DK568" s="353">
        <v>108</v>
      </c>
      <c r="DL568" s="351">
        <v>109</v>
      </c>
      <c r="DM568" s="352">
        <v>110</v>
      </c>
      <c r="DN568" s="352">
        <v>111</v>
      </c>
      <c r="DO568" s="352">
        <v>112</v>
      </c>
      <c r="DP568" s="364"/>
      <c r="DQ568" s="351">
        <v>113</v>
      </c>
      <c r="DR568" s="352">
        <v>114</v>
      </c>
      <c r="DS568" s="352">
        <v>115</v>
      </c>
      <c r="DT568" s="352">
        <v>116</v>
      </c>
      <c r="DU568" s="365"/>
      <c r="GX568" s="27"/>
      <c r="GY568" s="27"/>
      <c r="GZ568" s="27"/>
      <c r="HA568" s="27"/>
      <c r="HB568" s="27"/>
      <c r="HC568" s="27"/>
      <c r="HD568" s="27"/>
      <c r="HE568" s="27"/>
      <c r="HF568" s="27"/>
      <c r="HG568" s="27"/>
      <c r="HH568" s="27"/>
      <c r="HI568" s="27"/>
      <c r="HJ568" s="27"/>
      <c r="HK568" s="27"/>
      <c r="HL568" s="27"/>
      <c r="HM568" s="27"/>
      <c r="HN568" s="27"/>
      <c r="HO568" s="27"/>
      <c r="HP568" s="27"/>
      <c r="HQ568" s="27"/>
      <c r="HR568" s="27"/>
      <c r="HS568" s="27"/>
      <c r="HT568" s="27"/>
      <c r="HU568" s="27"/>
      <c r="HV568" s="27"/>
      <c r="HW568" s="27"/>
      <c r="HX568" s="27"/>
      <c r="HY568" s="27"/>
      <c r="HZ568" s="27"/>
      <c r="IA568" s="27"/>
      <c r="IB568" s="27"/>
      <c r="IC568" s="27"/>
      <c r="ID568" s="27"/>
      <c r="IE568" s="27"/>
      <c r="IF568" s="27"/>
      <c r="IG568" s="27"/>
      <c r="IH568" s="27"/>
      <c r="II568" s="27"/>
      <c r="IJ568" s="27"/>
      <c r="IK568" s="27"/>
      <c r="IL568" s="27"/>
      <c r="IM568" s="27"/>
      <c r="IN568" s="27"/>
      <c r="IO568" s="27"/>
      <c r="IP568" s="27"/>
      <c r="IQ568" s="27"/>
      <c r="IR568" s="27"/>
      <c r="IS568" s="27"/>
      <c r="IT568" s="27"/>
      <c r="IU568" s="27"/>
      <c r="IV568" s="27"/>
    </row>
    <row r="569" spans="1:256" s="361" customFormat="1" x14ac:dyDescent="0.2">
      <c r="A569" s="27"/>
      <c r="B569" s="27"/>
      <c r="C569" s="27"/>
      <c r="D569" s="362"/>
      <c r="E569" s="350" t="s">
        <v>157</v>
      </c>
      <c r="F569" s="354">
        <v>14</v>
      </c>
      <c r="G569" s="355">
        <v>10</v>
      </c>
      <c r="H569" s="355">
        <v>1</v>
      </c>
      <c r="I569" s="355">
        <v>22</v>
      </c>
      <c r="J569" s="356">
        <v>18</v>
      </c>
      <c r="K569" s="354">
        <v>19</v>
      </c>
      <c r="L569" s="355">
        <v>15</v>
      </c>
      <c r="M569" s="355">
        <v>6</v>
      </c>
      <c r="N569" s="355">
        <v>2</v>
      </c>
      <c r="O569" s="356">
        <v>23</v>
      </c>
      <c r="P569" s="354">
        <v>24</v>
      </c>
      <c r="Q569" s="355">
        <v>20</v>
      </c>
      <c r="R569" s="355">
        <v>11</v>
      </c>
      <c r="S569" s="355">
        <v>7</v>
      </c>
      <c r="T569" s="356">
        <v>3</v>
      </c>
      <c r="U569" s="354">
        <v>4</v>
      </c>
      <c r="V569" s="355">
        <v>25</v>
      </c>
      <c r="W569" s="355">
        <v>16</v>
      </c>
      <c r="X569" s="355">
        <v>12</v>
      </c>
      <c r="Y569" s="356">
        <v>8</v>
      </c>
      <c r="Z569" s="354">
        <v>9</v>
      </c>
      <c r="AA569" s="355">
        <v>5</v>
      </c>
      <c r="AB569" s="355">
        <v>21</v>
      </c>
      <c r="AC569" s="355">
        <v>17</v>
      </c>
      <c r="AD569" s="356">
        <v>13</v>
      </c>
      <c r="AE569" s="354">
        <v>39</v>
      </c>
      <c r="AF569" s="355">
        <v>35</v>
      </c>
      <c r="AG569" s="355">
        <v>26</v>
      </c>
      <c r="AH569" s="355">
        <v>47</v>
      </c>
      <c r="AI569" s="356">
        <v>43</v>
      </c>
      <c r="AJ569" s="354">
        <v>44</v>
      </c>
      <c r="AK569" s="355">
        <v>40</v>
      </c>
      <c r="AL569" s="355">
        <v>31</v>
      </c>
      <c r="AM569" s="355">
        <v>27</v>
      </c>
      <c r="AN569" s="356">
        <v>48</v>
      </c>
      <c r="AO569" s="354">
        <v>49</v>
      </c>
      <c r="AP569" s="355">
        <v>45</v>
      </c>
      <c r="AQ569" s="355">
        <v>36</v>
      </c>
      <c r="AR569" s="355">
        <v>32</v>
      </c>
      <c r="AS569" s="356">
        <v>28</v>
      </c>
      <c r="AT569" s="354">
        <v>29</v>
      </c>
      <c r="AU569" s="355">
        <v>50</v>
      </c>
      <c r="AV569" s="355">
        <v>41</v>
      </c>
      <c r="AW569" s="355">
        <v>37</v>
      </c>
      <c r="AX569" s="356">
        <v>33</v>
      </c>
      <c r="AY569" s="354">
        <v>34</v>
      </c>
      <c r="AZ569" s="355">
        <v>30</v>
      </c>
      <c r="BA569" s="355">
        <v>46</v>
      </c>
      <c r="BB569" s="355">
        <v>42</v>
      </c>
      <c r="BC569" s="356">
        <v>38</v>
      </c>
      <c r="BD569" s="354">
        <v>70</v>
      </c>
      <c r="BE569" s="355">
        <v>51</v>
      </c>
      <c r="BF569" s="355">
        <v>81</v>
      </c>
      <c r="BG569" s="355">
        <v>77</v>
      </c>
      <c r="BH569" s="356">
        <v>74</v>
      </c>
      <c r="BI569" s="354">
        <v>75</v>
      </c>
      <c r="BJ569" s="355">
        <v>56</v>
      </c>
      <c r="BK569" s="355">
        <v>52</v>
      </c>
      <c r="BL569" s="355">
        <v>82</v>
      </c>
      <c r="BM569" s="356">
        <v>78</v>
      </c>
      <c r="BN569" s="354">
        <v>79</v>
      </c>
      <c r="BO569" s="355">
        <v>61</v>
      </c>
      <c r="BP569" s="355">
        <v>57</v>
      </c>
      <c r="BQ569" s="355">
        <v>53</v>
      </c>
      <c r="BR569" s="356">
        <v>83</v>
      </c>
      <c r="BS569" s="354">
        <v>69</v>
      </c>
      <c r="BT569" s="355">
        <v>76</v>
      </c>
      <c r="BU569" s="355">
        <v>72</v>
      </c>
      <c r="BV569" s="355">
        <v>80</v>
      </c>
      <c r="BW569" s="356">
        <v>64</v>
      </c>
      <c r="BX569" s="354">
        <v>55</v>
      </c>
      <c r="BY569" s="355">
        <v>71</v>
      </c>
      <c r="BZ569" s="355">
        <v>67</v>
      </c>
      <c r="CA569" s="355">
        <v>63</v>
      </c>
      <c r="CB569" s="356">
        <v>59</v>
      </c>
      <c r="CC569" s="354">
        <v>65</v>
      </c>
      <c r="CD569" s="355">
        <v>73</v>
      </c>
      <c r="CE569" s="355">
        <v>60</v>
      </c>
      <c r="CF569" s="355">
        <v>68</v>
      </c>
      <c r="CG569" s="364"/>
      <c r="CH569" s="354">
        <v>62</v>
      </c>
      <c r="CI569" s="355">
        <v>66</v>
      </c>
      <c r="CJ569" s="355">
        <v>54</v>
      </c>
      <c r="CK569" s="355">
        <v>58</v>
      </c>
      <c r="CL569" s="364"/>
      <c r="CM569" s="354">
        <v>103</v>
      </c>
      <c r="CN569" s="355">
        <v>84</v>
      </c>
      <c r="CO569" s="355">
        <v>114</v>
      </c>
      <c r="CP569" s="355">
        <v>110</v>
      </c>
      <c r="CQ569" s="356">
        <v>107</v>
      </c>
      <c r="CR569" s="354">
        <v>108</v>
      </c>
      <c r="CS569" s="355">
        <v>89</v>
      </c>
      <c r="CT569" s="355">
        <v>85</v>
      </c>
      <c r="CU569" s="355">
        <v>115</v>
      </c>
      <c r="CV569" s="356">
        <v>111</v>
      </c>
      <c r="CW569" s="354">
        <v>112</v>
      </c>
      <c r="CX569" s="355">
        <v>94</v>
      </c>
      <c r="CY569" s="355">
        <v>90</v>
      </c>
      <c r="CZ569" s="355">
        <v>86</v>
      </c>
      <c r="DA569" s="356">
        <v>116</v>
      </c>
      <c r="DB569" s="354">
        <v>102</v>
      </c>
      <c r="DC569" s="355">
        <v>109</v>
      </c>
      <c r="DD569" s="355">
        <v>105</v>
      </c>
      <c r="DE569" s="355">
        <v>113</v>
      </c>
      <c r="DF569" s="356">
        <v>97</v>
      </c>
      <c r="DG569" s="354">
        <v>88</v>
      </c>
      <c r="DH569" s="355">
        <v>104</v>
      </c>
      <c r="DI569" s="355">
        <v>100</v>
      </c>
      <c r="DJ569" s="355">
        <v>96</v>
      </c>
      <c r="DK569" s="356">
        <v>92</v>
      </c>
      <c r="DL569" s="354">
        <v>98</v>
      </c>
      <c r="DM569" s="355">
        <v>106</v>
      </c>
      <c r="DN569" s="355">
        <v>93</v>
      </c>
      <c r="DO569" s="355">
        <v>101</v>
      </c>
      <c r="DP569" s="364"/>
      <c r="DQ569" s="354">
        <v>95</v>
      </c>
      <c r="DR569" s="355">
        <v>99</v>
      </c>
      <c r="DS569" s="355">
        <v>87</v>
      </c>
      <c r="DT569" s="355">
        <v>91</v>
      </c>
      <c r="DU569" s="365"/>
      <c r="GX569" s="27"/>
      <c r="GY569" s="27"/>
      <c r="GZ569" s="27"/>
      <c r="HA569" s="27"/>
      <c r="HB569" s="27"/>
      <c r="HC569" s="27"/>
      <c r="HD569" s="27"/>
      <c r="HE569" s="27"/>
      <c r="HF569" s="27"/>
      <c r="HG569" s="27"/>
      <c r="HH569" s="27"/>
      <c r="HI569" s="27"/>
      <c r="HJ569" s="27"/>
      <c r="HK569" s="27"/>
      <c r="HL569" s="27"/>
      <c r="HM569" s="27"/>
      <c r="HN569" s="27"/>
      <c r="HO569" s="27"/>
      <c r="HP569" s="27"/>
      <c r="HQ569" s="27"/>
      <c r="HR569" s="27"/>
      <c r="HS569" s="27"/>
      <c r="HT569" s="27"/>
      <c r="HU569" s="27"/>
      <c r="HV569" s="27"/>
      <c r="HW569" s="27"/>
      <c r="HX569" s="27"/>
      <c r="HY569" s="27"/>
      <c r="HZ569" s="27"/>
      <c r="IA569" s="27"/>
      <c r="IB569" s="27"/>
      <c r="IC569" s="27"/>
      <c r="ID569" s="27"/>
      <c r="IE569" s="27"/>
      <c r="IF569" s="27"/>
      <c r="IG569" s="27"/>
      <c r="IH569" s="27"/>
      <c r="II569" s="27"/>
      <c r="IJ569" s="27"/>
      <c r="IK569" s="27"/>
      <c r="IL569" s="27"/>
      <c r="IM569" s="27"/>
      <c r="IN569" s="27"/>
      <c r="IO569" s="27"/>
      <c r="IP569" s="27"/>
      <c r="IQ569" s="27"/>
      <c r="IR569" s="27"/>
      <c r="IS569" s="27"/>
      <c r="IT569" s="27"/>
      <c r="IU569" s="27"/>
      <c r="IV569" s="27"/>
    </row>
    <row r="570" spans="1:256" s="361" customFormat="1" x14ac:dyDescent="0.2">
      <c r="A570" s="27"/>
      <c r="B570" s="27"/>
      <c r="C570" s="27"/>
      <c r="D570" s="362"/>
      <c r="E570" s="350" t="s">
        <v>159</v>
      </c>
      <c r="F570" s="357">
        <v>12</v>
      </c>
      <c r="G570" s="358">
        <v>23</v>
      </c>
      <c r="H570" s="358">
        <v>9</v>
      </c>
      <c r="I570" s="358">
        <v>20</v>
      </c>
      <c r="J570" s="359">
        <v>1</v>
      </c>
      <c r="K570" s="357">
        <v>13</v>
      </c>
      <c r="L570" s="358">
        <v>24</v>
      </c>
      <c r="M570" s="358">
        <v>10</v>
      </c>
      <c r="N570" s="358">
        <v>16</v>
      </c>
      <c r="O570" s="359">
        <v>2</v>
      </c>
      <c r="P570" s="357">
        <v>17</v>
      </c>
      <c r="Q570" s="358">
        <v>3</v>
      </c>
      <c r="R570" s="358">
        <v>14</v>
      </c>
      <c r="S570" s="358">
        <v>25</v>
      </c>
      <c r="T570" s="359">
        <v>6</v>
      </c>
      <c r="U570" s="357">
        <v>7</v>
      </c>
      <c r="V570" s="358">
        <v>18</v>
      </c>
      <c r="W570" s="358">
        <v>4</v>
      </c>
      <c r="X570" s="358">
        <v>15</v>
      </c>
      <c r="Y570" s="359">
        <v>21</v>
      </c>
      <c r="Z570" s="357">
        <v>22</v>
      </c>
      <c r="AA570" s="358">
        <v>8</v>
      </c>
      <c r="AB570" s="358">
        <v>19</v>
      </c>
      <c r="AC570" s="358">
        <v>5</v>
      </c>
      <c r="AD570" s="359">
        <v>11</v>
      </c>
      <c r="AE570" s="357">
        <v>37</v>
      </c>
      <c r="AF570" s="358">
        <v>48</v>
      </c>
      <c r="AG570" s="358">
        <v>34</v>
      </c>
      <c r="AH570" s="358">
        <v>45</v>
      </c>
      <c r="AI570" s="359">
        <v>26</v>
      </c>
      <c r="AJ570" s="357">
        <v>38</v>
      </c>
      <c r="AK570" s="358">
        <v>49</v>
      </c>
      <c r="AL570" s="358">
        <v>35</v>
      </c>
      <c r="AM570" s="358">
        <v>41</v>
      </c>
      <c r="AN570" s="359">
        <v>27</v>
      </c>
      <c r="AO570" s="357">
        <v>42</v>
      </c>
      <c r="AP570" s="358">
        <v>28</v>
      </c>
      <c r="AQ570" s="358">
        <v>39</v>
      </c>
      <c r="AR570" s="358">
        <v>50</v>
      </c>
      <c r="AS570" s="359">
        <v>31</v>
      </c>
      <c r="AT570" s="357">
        <v>32</v>
      </c>
      <c r="AU570" s="358">
        <v>43</v>
      </c>
      <c r="AV570" s="358">
        <v>29</v>
      </c>
      <c r="AW570" s="358">
        <v>40</v>
      </c>
      <c r="AX570" s="359">
        <v>46</v>
      </c>
      <c r="AY570" s="357">
        <v>47</v>
      </c>
      <c r="AZ570" s="358">
        <v>33</v>
      </c>
      <c r="BA570" s="358">
        <v>44</v>
      </c>
      <c r="BB570" s="358">
        <v>30</v>
      </c>
      <c r="BC570" s="359">
        <v>36</v>
      </c>
      <c r="BD570" s="357">
        <v>54</v>
      </c>
      <c r="BE570" s="358">
        <v>70</v>
      </c>
      <c r="BF570" s="358">
        <v>80</v>
      </c>
      <c r="BG570" s="358">
        <v>75</v>
      </c>
      <c r="BH570" s="359">
        <v>63</v>
      </c>
      <c r="BI570" s="357">
        <v>78</v>
      </c>
      <c r="BJ570" s="358">
        <v>68</v>
      </c>
      <c r="BK570" s="358">
        <v>71</v>
      </c>
      <c r="BL570" s="358">
        <v>62</v>
      </c>
      <c r="BM570" s="359">
        <v>53</v>
      </c>
      <c r="BN570" s="357">
        <v>64</v>
      </c>
      <c r="BO570" s="358">
        <v>79</v>
      </c>
      <c r="BP570" s="358">
        <v>56</v>
      </c>
      <c r="BQ570" s="358">
        <v>81</v>
      </c>
      <c r="BR570" s="359">
        <v>73</v>
      </c>
      <c r="BS570" s="357">
        <v>83</v>
      </c>
      <c r="BT570" s="358">
        <v>65</v>
      </c>
      <c r="BU570" s="358">
        <v>76</v>
      </c>
      <c r="BV570" s="358">
        <v>67</v>
      </c>
      <c r="BW570" s="359">
        <v>58</v>
      </c>
      <c r="BX570" s="357">
        <v>60</v>
      </c>
      <c r="BY570" s="358">
        <v>55</v>
      </c>
      <c r="BZ570" s="358">
        <v>77</v>
      </c>
      <c r="CA570" s="358">
        <v>66</v>
      </c>
      <c r="CB570" s="359">
        <v>82</v>
      </c>
      <c r="CC570" s="357">
        <v>72</v>
      </c>
      <c r="CD570" s="358">
        <v>59</v>
      </c>
      <c r="CE570" s="358">
        <v>51</v>
      </c>
      <c r="CF570" s="358">
        <v>61</v>
      </c>
      <c r="CG570" s="364"/>
      <c r="CH570" s="357">
        <v>57</v>
      </c>
      <c r="CI570" s="358">
        <v>74</v>
      </c>
      <c r="CJ570" s="358">
        <v>69</v>
      </c>
      <c r="CK570" s="358">
        <v>52</v>
      </c>
      <c r="CL570" s="364"/>
      <c r="CM570" s="357">
        <v>87</v>
      </c>
      <c r="CN570" s="358">
        <v>103</v>
      </c>
      <c r="CO570" s="358">
        <v>113</v>
      </c>
      <c r="CP570" s="358">
        <v>108</v>
      </c>
      <c r="CQ570" s="359">
        <v>96</v>
      </c>
      <c r="CR570" s="357">
        <v>111</v>
      </c>
      <c r="CS570" s="358">
        <v>101</v>
      </c>
      <c r="CT570" s="358">
        <v>104</v>
      </c>
      <c r="CU570" s="358">
        <v>95</v>
      </c>
      <c r="CV570" s="359">
        <v>86</v>
      </c>
      <c r="CW570" s="357">
        <v>97</v>
      </c>
      <c r="CX570" s="358">
        <v>112</v>
      </c>
      <c r="CY570" s="358">
        <v>89</v>
      </c>
      <c r="CZ570" s="358">
        <v>114</v>
      </c>
      <c r="DA570" s="359">
        <v>106</v>
      </c>
      <c r="DB570" s="357">
        <v>116</v>
      </c>
      <c r="DC570" s="358">
        <v>98</v>
      </c>
      <c r="DD570" s="358">
        <v>109</v>
      </c>
      <c r="DE570" s="358">
        <v>100</v>
      </c>
      <c r="DF570" s="359">
        <v>91</v>
      </c>
      <c r="DG570" s="357">
        <v>93</v>
      </c>
      <c r="DH570" s="358">
        <v>88</v>
      </c>
      <c r="DI570" s="358">
        <v>110</v>
      </c>
      <c r="DJ570" s="358">
        <v>99</v>
      </c>
      <c r="DK570" s="359">
        <v>115</v>
      </c>
      <c r="DL570" s="357">
        <v>105</v>
      </c>
      <c r="DM570" s="358">
        <v>92</v>
      </c>
      <c r="DN570" s="358">
        <v>84</v>
      </c>
      <c r="DO570" s="358">
        <v>94</v>
      </c>
      <c r="DP570" s="364"/>
      <c r="DQ570" s="357">
        <v>90</v>
      </c>
      <c r="DR570" s="358">
        <v>107</v>
      </c>
      <c r="DS570" s="358">
        <v>102</v>
      </c>
      <c r="DT570" s="358">
        <v>85</v>
      </c>
      <c r="DU570" s="365"/>
      <c r="GX570" s="27"/>
      <c r="GY570" s="27"/>
      <c r="GZ570" s="27"/>
      <c r="HA570" s="27"/>
      <c r="HB570" s="27"/>
      <c r="HC570" s="27"/>
      <c r="HD570" s="27"/>
      <c r="HE570" s="27"/>
      <c r="HF570" s="27"/>
      <c r="HG570" s="27"/>
      <c r="HH570" s="27"/>
      <c r="HI570" s="27"/>
      <c r="HJ570" s="27"/>
      <c r="HK570" s="27"/>
      <c r="HL570" s="27"/>
      <c r="HM570" s="27"/>
      <c r="HN570" s="27"/>
      <c r="HO570" s="27"/>
      <c r="HP570" s="27"/>
      <c r="HQ570" s="27"/>
      <c r="HR570" s="27"/>
      <c r="HS570" s="27"/>
      <c r="HT570" s="27"/>
      <c r="HU570" s="27"/>
      <c r="HV570" s="27"/>
      <c r="HW570" s="27"/>
      <c r="HX570" s="27"/>
      <c r="HY570" s="27"/>
      <c r="HZ570" s="27"/>
      <c r="IA570" s="27"/>
      <c r="IB570" s="27"/>
      <c r="IC570" s="27"/>
      <c r="ID570" s="27"/>
      <c r="IE570" s="27"/>
      <c r="IF570" s="27"/>
      <c r="IG570" s="27"/>
      <c r="IH570" s="27"/>
      <c r="II570" s="27"/>
      <c r="IJ570" s="27"/>
      <c r="IK570" s="27"/>
      <c r="IL570" s="27"/>
      <c r="IM570" s="27"/>
      <c r="IN570" s="27"/>
      <c r="IO570" s="27"/>
      <c r="IP570" s="27"/>
      <c r="IQ570" s="27"/>
      <c r="IR570" s="27"/>
      <c r="IS570" s="27"/>
      <c r="IT570" s="27"/>
      <c r="IU570" s="27"/>
      <c r="IV570" s="27"/>
    </row>
    <row r="571" spans="1:256" s="363" customFormat="1" x14ac:dyDescent="0.2">
      <c r="A571" s="27"/>
      <c r="B571" s="27"/>
      <c r="C571" s="27"/>
      <c r="D571" s="362"/>
      <c r="E571" s="360"/>
      <c r="GX571" s="27"/>
      <c r="GY571" s="27"/>
      <c r="GZ571" s="27"/>
      <c r="HA571" s="27"/>
      <c r="HB571" s="27"/>
      <c r="HC571" s="27"/>
      <c r="HD571" s="27"/>
      <c r="HE571" s="27"/>
      <c r="HF571" s="27"/>
      <c r="HG571" s="27"/>
      <c r="HH571" s="27"/>
      <c r="HI571" s="27"/>
      <c r="HJ571" s="27"/>
      <c r="HK571" s="27"/>
      <c r="HL571" s="27"/>
      <c r="HM571" s="27"/>
      <c r="HN571" s="27"/>
      <c r="HO571" s="27"/>
      <c r="HP571" s="27"/>
      <c r="HQ571" s="27"/>
      <c r="HR571" s="27"/>
      <c r="HS571" s="27"/>
      <c r="HT571" s="27"/>
      <c r="HU571" s="27"/>
      <c r="HV571" s="27"/>
      <c r="HW571" s="27"/>
      <c r="HX571" s="27"/>
      <c r="HY571" s="27"/>
      <c r="HZ571" s="27"/>
      <c r="IA571" s="27"/>
      <c r="IB571" s="27"/>
      <c r="IC571" s="27"/>
      <c r="ID571" s="27"/>
      <c r="IE571" s="27"/>
      <c r="IF571" s="27"/>
      <c r="IG571" s="27"/>
      <c r="IH571" s="27"/>
      <c r="II571" s="27"/>
      <c r="IJ571" s="27"/>
      <c r="IK571" s="27"/>
      <c r="IL571" s="27"/>
      <c r="IM571" s="27"/>
      <c r="IN571" s="27"/>
      <c r="IO571" s="27"/>
      <c r="IP571" s="27"/>
      <c r="IQ571" s="27"/>
      <c r="IR571" s="27"/>
      <c r="IS571" s="27"/>
      <c r="IT571" s="27"/>
      <c r="IU571" s="27"/>
      <c r="IV571" s="27"/>
    </row>
    <row r="572" spans="1:256" s="363" customFormat="1" x14ac:dyDescent="0.2">
      <c r="A572" s="27"/>
      <c r="B572" s="27"/>
      <c r="C572" s="27"/>
      <c r="D572" s="362">
        <v>117</v>
      </c>
      <c r="E572" s="349" t="s">
        <v>180</v>
      </c>
      <c r="GX572" s="27"/>
      <c r="GY572" s="27"/>
      <c r="GZ572" s="27"/>
      <c r="HA572" s="27"/>
      <c r="HB572" s="27"/>
      <c r="HC572" s="27"/>
      <c r="HD572" s="27"/>
      <c r="HE572" s="27"/>
      <c r="HF572" s="27"/>
      <c r="HG572" s="27"/>
      <c r="HH572" s="27"/>
      <c r="HI572" s="27"/>
      <c r="HJ572" s="27"/>
      <c r="HK572" s="27"/>
      <c r="HL572" s="27"/>
      <c r="HM572" s="27"/>
      <c r="HN572" s="27"/>
      <c r="HO572" s="27"/>
      <c r="HP572" s="27"/>
      <c r="HQ572" s="27"/>
      <c r="HR572" s="27"/>
      <c r="HS572" s="27"/>
      <c r="HT572" s="27"/>
      <c r="HU572" s="27"/>
      <c r="HV572" s="27"/>
      <c r="HW572" s="27"/>
      <c r="HX572" s="27"/>
      <c r="HY572" s="27"/>
      <c r="HZ572" s="27"/>
      <c r="IA572" s="27"/>
      <c r="IB572" s="27"/>
      <c r="IC572" s="27"/>
      <c r="ID572" s="27"/>
      <c r="IE572" s="27"/>
      <c r="IF572" s="27"/>
      <c r="IG572" s="27"/>
      <c r="IH572" s="27"/>
      <c r="II572" s="27"/>
      <c r="IJ572" s="27"/>
      <c r="IK572" s="27"/>
      <c r="IL572" s="27"/>
      <c r="IM572" s="27"/>
      <c r="IN572" s="27"/>
      <c r="IO572" s="27"/>
      <c r="IP572" s="27"/>
      <c r="IQ572" s="27"/>
      <c r="IR572" s="27"/>
      <c r="IS572" s="27"/>
      <c r="IT572" s="27"/>
      <c r="IU572" s="27"/>
      <c r="IV572" s="27"/>
    </row>
    <row r="573" spans="1:256" s="361" customFormat="1" x14ac:dyDescent="0.2">
      <c r="A573" s="27"/>
      <c r="B573" s="27"/>
      <c r="C573" s="27"/>
      <c r="D573" s="362"/>
      <c r="E573" s="350" t="s">
        <v>130</v>
      </c>
      <c r="F573" s="351">
        <v>1</v>
      </c>
      <c r="G573" s="352">
        <v>2</v>
      </c>
      <c r="H573" s="352">
        <v>3</v>
      </c>
      <c r="I573" s="352">
        <v>4</v>
      </c>
      <c r="J573" s="353">
        <v>5</v>
      </c>
      <c r="K573" s="351">
        <v>6</v>
      </c>
      <c r="L573" s="352">
        <v>7</v>
      </c>
      <c r="M573" s="352">
        <v>8</v>
      </c>
      <c r="N573" s="352">
        <v>9</v>
      </c>
      <c r="O573" s="353">
        <v>10</v>
      </c>
      <c r="P573" s="351">
        <v>11</v>
      </c>
      <c r="Q573" s="352">
        <v>12</v>
      </c>
      <c r="R573" s="352">
        <v>13</v>
      </c>
      <c r="S573" s="352">
        <v>14</v>
      </c>
      <c r="T573" s="353">
        <v>15</v>
      </c>
      <c r="U573" s="351">
        <v>16</v>
      </c>
      <c r="V573" s="352">
        <v>17</v>
      </c>
      <c r="W573" s="352">
        <v>18</v>
      </c>
      <c r="X573" s="352">
        <v>19</v>
      </c>
      <c r="Y573" s="353">
        <v>20</v>
      </c>
      <c r="Z573" s="351">
        <v>21</v>
      </c>
      <c r="AA573" s="352">
        <v>22</v>
      </c>
      <c r="AB573" s="352">
        <v>23</v>
      </c>
      <c r="AC573" s="352">
        <v>24</v>
      </c>
      <c r="AD573" s="353">
        <v>25</v>
      </c>
      <c r="AE573" s="351">
        <v>26</v>
      </c>
      <c r="AF573" s="352">
        <v>27</v>
      </c>
      <c r="AG573" s="352">
        <v>28</v>
      </c>
      <c r="AH573" s="352">
        <v>29</v>
      </c>
      <c r="AI573" s="353">
        <v>30</v>
      </c>
      <c r="AJ573" s="351">
        <v>31</v>
      </c>
      <c r="AK573" s="352">
        <v>32</v>
      </c>
      <c r="AL573" s="352">
        <v>33</v>
      </c>
      <c r="AM573" s="352">
        <v>34</v>
      </c>
      <c r="AN573" s="353">
        <v>35</v>
      </c>
      <c r="AO573" s="351">
        <v>36</v>
      </c>
      <c r="AP573" s="352">
        <v>37</v>
      </c>
      <c r="AQ573" s="352">
        <v>38</v>
      </c>
      <c r="AR573" s="352">
        <v>39</v>
      </c>
      <c r="AS573" s="353">
        <v>40</v>
      </c>
      <c r="AT573" s="351">
        <v>41</v>
      </c>
      <c r="AU573" s="352">
        <v>42</v>
      </c>
      <c r="AV573" s="352">
        <v>43</v>
      </c>
      <c r="AW573" s="352">
        <v>44</v>
      </c>
      <c r="AX573" s="353">
        <v>45</v>
      </c>
      <c r="AY573" s="351">
        <v>46</v>
      </c>
      <c r="AZ573" s="352">
        <v>47</v>
      </c>
      <c r="BA573" s="352">
        <v>48</v>
      </c>
      <c r="BB573" s="352">
        <v>49</v>
      </c>
      <c r="BC573" s="353">
        <v>50</v>
      </c>
      <c r="BD573" s="351">
        <v>51</v>
      </c>
      <c r="BE573" s="352">
        <v>52</v>
      </c>
      <c r="BF573" s="352">
        <v>53</v>
      </c>
      <c r="BG573" s="352">
        <v>54</v>
      </c>
      <c r="BH573" s="353">
        <v>55</v>
      </c>
      <c r="BI573" s="351">
        <v>56</v>
      </c>
      <c r="BJ573" s="352">
        <v>57</v>
      </c>
      <c r="BK573" s="352">
        <v>58</v>
      </c>
      <c r="BL573" s="352">
        <v>59</v>
      </c>
      <c r="BM573" s="353">
        <v>60</v>
      </c>
      <c r="BN573" s="351">
        <v>61</v>
      </c>
      <c r="BO573" s="352">
        <v>62</v>
      </c>
      <c r="BP573" s="352">
        <v>63</v>
      </c>
      <c r="BQ573" s="352">
        <v>64</v>
      </c>
      <c r="BR573" s="353">
        <v>65</v>
      </c>
      <c r="BS573" s="351">
        <v>66</v>
      </c>
      <c r="BT573" s="352">
        <v>67</v>
      </c>
      <c r="BU573" s="352">
        <v>68</v>
      </c>
      <c r="BV573" s="352">
        <v>69</v>
      </c>
      <c r="BW573" s="353">
        <v>70</v>
      </c>
      <c r="BX573" s="351">
        <v>71</v>
      </c>
      <c r="BY573" s="352">
        <v>72</v>
      </c>
      <c r="BZ573" s="352">
        <v>73</v>
      </c>
      <c r="CA573" s="352">
        <v>74</v>
      </c>
      <c r="CB573" s="353">
        <v>75</v>
      </c>
      <c r="CC573" s="351">
        <v>76</v>
      </c>
      <c r="CD573" s="352">
        <v>77</v>
      </c>
      <c r="CE573" s="352">
        <v>78</v>
      </c>
      <c r="CF573" s="352">
        <v>79</v>
      </c>
      <c r="CG573" s="364"/>
      <c r="CH573" s="351">
        <v>80</v>
      </c>
      <c r="CI573" s="352">
        <v>81</v>
      </c>
      <c r="CJ573" s="352">
        <v>82</v>
      </c>
      <c r="CK573" s="352">
        <v>83</v>
      </c>
      <c r="CL573" s="364"/>
      <c r="CM573" s="351">
        <v>84</v>
      </c>
      <c r="CN573" s="352">
        <v>85</v>
      </c>
      <c r="CO573" s="352">
        <v>86</v>
      </c>
      <c r="CP573" s="352">
        <v>87</v>
      </c>
      <c r="CQ573" s="353">
        <v>88</v>
      </c>
      <c r="CR573" s="351">
        <v>89</v>
      </c>
      <c r="CS573" s="352">
        <v>90</v>
      </c>
      <c r="CT573" s="352">
        <v>91</v>
      </c>
      <c r="CU573" s="352">
        <v>92</v>
      </c>
      <c r="CV573" s="353">
        <v>93</v>
      </c>
      <c r="CW573" s="351">
        <v>94</v>
      </c>
      <c r="CX573" s="352">
        <v>95</v>
      </c>
      <c r="CY573" s="352">
        <v>96</v>
      </c>
      <c r="CZ573" s="352">
        <v>97</v>
      </c>
      <c r="DA573" s="353">
        <v>98</v>
      </c>
      <c r="DB573" s="351">
        <v>99</v>
      </c>
      <c r="DC573" s="352">
        <v>100</v>
      </c>
      <c r="DD573" s="352">
        <v>101</v>
      </c>
      <c r="DE573" s="352">
        <v>102</v>
      </c>
      <c r="DF573" s="353">
        <v>103</v>
      </c>
      <c r="DG573" s="351">
        <v>104</v>
      </c>
      <c r="DH573" s="352">
        <v>105</v>
      </c>
      <c r="DI573" s="352">
        <v>106</v>
      </c>
      <c r="DJ573" s="352">
        <v>107</v>
      </c>
      <c r="DK573" s="353">
        <v>108</v>
      </c>
      <c r="DL573" s="351">
        <v>109</v>
      </c>
      <c r="DM573" s="352">
        <v>110</v>
      </c>
      <c r="DN573" s="352">
        <v>111</v>
      </c>
      <c r="DO573" s="352">
        <v>112</v>
      </c>
      <c r="DP573" s="353">
        <v>113</v>
      </c>
      <c r="DQ573" s="351">
        <v>114</v>
      </c>
      <c r="DR573" s="352">
        <v>115</v>
      </c>
      <c r="DS573" s="352">
        <v>116</v>
      </c>
      <c r="DT573" s="352">
        <v>117</v>
      </c>
      <c r="DU573" s="365"/>
      <c r="GX573" s="27"/>
      <c r="GY573" s="27"/>
      <c r="GZ573" s="27"/>
      <c r="HA573" s="27"/>
      <c r="HB573" s="27"/>
      <c r="HC573" s="27"/>
      <c r="HD573" s="27"/>
      <c r="HE573" s="27"/>
      <c r="HF573" s="27"/>
      <c r="HG573" s="27"/>
      <c r="HH573" s="27"/>
      <c r="HI573" s="27"/>
      <c r="HJ573" s="27"/>
      <c r="HK573" s="27"/>
      <c r="HL573" s="27"/>
      <c r="HM573" s="27"/>
      <c r="HN573" s="27"/>
      <c r="HO573" s="27"/>
      <c r="HP573" s="27"/>
      <c r="HQ573" s="27"/>
      <c r="HR573" s="27"/>
      <c r="HS573" s="27"/>
      <c r="HT573" s="27"/>
      <c r="HU573" s="27"/>
      <c r="HV573" s="27"/>
      <c r="HW573" s="27"/>
      <c r="HX573" s="27"/>
      <c r="HY573" s="27"/>
      <c r="HZ573" s="27"/>
      <c r="IA573" s="27"/>
      <c r="IB573" s="27"/>
      <c r="IC573" s="27"/>
      <c r="ID573" s="27"/>
      <c r="IE573" s="27"/>
      <c r="IF573" s="27"/>
      <c r="IG573" s="27"/>
      <c r="IH573" s="27"/>
      <c r="II573" s="27"/>
      <c r="IJ573" s="27"/>
      <c r="IK573" s="27"/>
      <c r="IL573" s="27"/>
      <c r="IM573" s="27"/>
      <c r="IN573" s="27"/>
      <c r="IO573" s="27"/>
      <c r="IP573" s="27"/>
      <c r="IQ573" s="27"/>
      <c r="IR573" s="27"/>
      <c r="IS573" s="27"/>
      <c r="IT573" s="27"/>
      <c r="IU573" s="27"/>
      <c r="IV573" s="27"/>
    </row>
    <row r="574" spans="1:256" s="361" customFormat="1" x14ac:dyDescent="0.2">
      <c r="A574" s="27"/>
      <c r="B574" s="27"/>
      <c r="C574" s="27"/>
      <c r="D574" s="362"/>
      <c r="E574" s="350" t="s">
        <v>157</v>
      </c>
      <c r="F574" s="354">
        <v>14</v>
      </c>
      <c r="G574" s="355">
        <v>10</v>
      </c>
      <c r="H574" s="355">
        <v>1</v>
      </c>
      <c r="I574" s="355">
        <v>22</v>
      </c>
      <c r="J574" s="356">
        <v>18</v>
      </c>
      <c r="K574" s="354">
        <v>19</v>
      </c>
      <c r="L574" s="355">
        <v>15</v>
      </c>
      <c r="M574" s="355">
        <v>6</v>
      </c>
      <c r="N574" s="355">
        <v>2</v>
      </c>
      <c r="O574" s="356">
        <v>23</v>
      </c>
      <c r="P574" s="354">
        <v>24</v>
      </c>
      <c r="Q574" s="355">
        <v>20</v>
      </c>
      <c r="R574" s="355">
        <v>11</v>
      </c>
      <c r="S574" s="355">
        <v>7</v>
      </c>
      <c r="T574" s="356">
        <v>3</v>
      </c>
      <c r="U574" s="354">
        <v>4</v>
      </c>
      <c r="V574" s="355">
        <v>25</v>
      </c>
      <c r="W574" s="355">
        <v>16</v>
      </c>
      <c r="X574" s="355">
        <v>12</v>
      </c>
      <c r="Y574" s="356">
        <v>8</v>
      </c>
      <c r="Z574" s="354">
        <v>9</v>
      </c>
      <c r="AA574" s="355">
        <v>5</v>
      </c>
      <c r="AB574" s="355">
        <v>21</v>
      </c>
      <c r="AC574" s="355">
        <v>17</v>
      </c>
      <c r="AD574" s="356">
        <v>13</v>
      </c>
      <c r="AE574" s="354">
        <v>39</v>
      </c>
      <c r="AF574" s="355">
        <v>35</v>
      </c>
      <c r="AG574" s="355">
        <v>26</v>
      </c>
      <c r="AH574" s="355">
        <v>47</v>
      </c>
      <c r="AI574" s="356">
        <v>43</v>
      </c>
      <c r="AJ574" s="354">
        <v>44</v>
      </c>
      <c r="AK574" s="355">
        <v>40</v>
      </c>
      <c r="AL574" s="355">
        <v>31</v>
      </c>
      <c r="AM574" s="355">
        <v>27</v>
      </c>
      <c r="AN574" s="356">
        <v>48</v>
      </c>
      <c r="AO574" s="354">
        <v>49</v>
      </c>
      <c r="AP574" s="355">
        <v>45</v>
      </c>
      <c r="AQ574" s="355">
        <v>36</v>
      </c>
      <c r="AR574" s="355">
        <v>32</v>
      </c>
      <c r="AS574" s="356">
        <v>28</v>
      </c>
      <c r="AT574" s="354">
        <v>29</v>
      </c>
      <c r="AU574" s="355">
        <v>50</v>
      </c>
      <c r="AV574" s="355">
        <v>41</v>
      </c>
      <c r="AW574" s="355">
        <v>37</v>
      </c>
      <c r="AX574" s="356">
        <v>33</v>
      </c>
      <c r="AY574" s="354">
        <v>34</v>
      </c>
      <c r="AZ574" s="355">
        <v>30</v>
      </c>
      <c r="BA574" s="355">
        <v>46</v>
      </c>
      <c r="BB574" s="355">
        <v>42</v>
      </c>
      <c r="BC574" s="356">
        <v>38</v>
      </c>
      <c r="BD574" s="354">
        <v>70</v>
      </c>
      <c r="BE574" s="355">
        <v>51</v>
      </c>
      <c r="BF574" s="355">
        <v>81</v>
      </c>
      <c r="BG574" s="355">
        <v>77</v>
      </c>
      <c r="BH574" s="356">
        <v>74</v>
      </c>
      <c r="BI574" s="354">
        <v>75</v>
      </c>
      <c r="BJ574" s="355">
        <v>56</v>
      </c>
      <c r="BK574" s="355">
        <v>52</v>
      </c>
      <c r="BL574" s="355">
        <v>82</v>
      </c>
      <c r="BM574" s="356">
        <v>78</v>
      </c>
      <c r="BN574" s="354">
        <v>79</v>
      </c>
      <c r="BO574" s="355">
        <v>61</v>
      </c>
      <c r="BP574" s="355">
        <v>57</v>
      </c>
      <c r="BQ574" s="355">
        <v>53</v>
      </c>
      <c r="BR574" s="356">
        <v>83</v>
      </c>
      <c r="BS574" s="354">
        <v>69</v>
      </c>
      <c r="BT574" s="355">
        <v>76</v>
      </c>
      <c r="BU574" s="355">
        <v>72</v>
      </c>
      <c r="BV574" s="355">
        <v>80</v>
      </c>
      <c r="BW574" s="356">
        <v>64</v>
      </c>
      <c r="BX574" s="354">
        <v>55</v>
      </c>
      <c r="BY574" s="355">
        <v>71</v>
      </c>
      <c r="BZ574" s="355">
        <v>67</v>
      </c>
      <c r="CA574" s="355">
        <v>63</v>
      </c>
      <c r="CB574" s="356">
        <v>59</v>
      </c>
      <c r="CC574" s="354">
        <v>65</v>
      </c>
      <c r="CD574" s="355">
        <v>73</v>
      </c>
      <c r="CE574" s="355">
        <v>60</v>
      </c>
      <c r="CF574" s="355">
        <v>68</v>
      </c>
      <c r="CG574" s="364"/>
      <c r="CH574" s="354">
        <v>62</v>
      </c>
      <c r="CI574" s="355">
        <v>66</v>
      </c>
      <c r="CJ574" s="355">
        <v>54</v>
      </c>
      <c r="CK574" s="355">
        <v>58</v>
      </c>
      <c r="CL574" s="364"/>
      <c r="CM574" s="354">
        <v>103</v>
      </c>
      <c r="CN574" s="355">
        <v>84</v>
      </c>
      <c r="CO574" s="355">
        <v>115</v>
      </c>
      <c r="CP574" s="355">
        <v>111</v>
      </c>
      <c r="CQ574" s="356">
        <v>107</v>
      </c>
      <c r="CR574" s="354">
        <v>108</v>
      </c>
      <c r="CS574" s="355">
        <v>89</v>
      </c>
      <c r="CT574" s="355">
        <v>85</v>
      </c>
      <c r="CU574" s="355">
        <v>116</v>
      </c>
      <c r="CV574" s="356">
        <v>112</v>
      </c>
      <c r="CW574" s="354">
        <v>113</v>
      </c>
      <c r="CX574" s="355">
        <v>94</v>
      </c>
      <c r="CY574" s="355">
        <v>90</v>
      </c>
      <c r="CZ574" s="355">
        <v>86</v>
      </c>
      <c r="DA574" s="356">
        <v>117</v>
      </c>
      <c r="DB574" s="354">
        <v>98</v>
      </c>
      <c r="DC574" s="355">
        <v>114</v>
      </c>
      <c r="DD574" s="355">
        <v>110</v>
      </c>
      <c r="DE574" s="355">
        <v>106</v>
      </c>
      <c r="DF574" s="356">
        <v>102</v>
      </c>
      <c r="DG574" s="354">
        <v>88</v>
      </c>
      <c r="DH574" s="355">
        <v>104</v>
      </c>
      <c r="DI574" s="355">
        <v>100</v>
      </c>
      <c r="DJ574" s="355">
        <v>96</v>
      </c>
      <c r="DK574" s="356">
        <v>92</v>
      </c>
      <c r="DL574" s="354">
        <v>93</v>
      </c>
      <c r="DM574" s="355">
        <v>109</v>
      </c>
      <c r="DN574" s="355">
        <v>105</v>
      </c>
      <c r="DO574" s="355">
        <v>101</v>
      </c>
      <c r="DP574" s="356">
        <v>97</v>
      </c>
      <c r="DQ574" s="354">
        <v>95</v>
      </c>
      <c r="DR574" s="355">
        <v>99</v>
      </c>
      <c r="DS574" s="355">
        <v>87</v>
      </c>
      <c r="DT574" s="355">
        <v>91</v>
      </c>
      <c r="DU574" s="365"/>
      <c r="GX574" s="27"/>
      <c r="GY574" s="27"/>
      <c r="GZ574" s="27"/>
      <c r="HA574" s="27"/>
      <c r="HB574" s="27"/>
      <c r="HC574" s="27"/>
      <c r="HD574" s="27"/>
      <c r="HE574" s="27"/>
      <c r="HF574" s="27"/>
      <c r="HG574" s="27"/>
      <c r="HH574" s="27"/>
      <c r="HI574" s="27"/>
      <c r="HJ574" s="27"/>
      <c r="HK574" s="27"/>
      <c r="HL574" s="27"/>
      <c r="HM574" s="27"/>
      <c r="HN574" s="27"/>
      <c r="HO574" s="27"/>
      <c r="HP574" s="27"/>
      <c r="HQ574" s="27"/>
      <c r="HR574" s="27"/>
      <c r="HS574" s="27"/>
      <c r="HT574" s="27"/>
      <c r="HU574" s="27"/>
      <c r="HV574" s="27"/>
      <c r="HW574" s="27"/>
      <c r="HX574" s="27"/>
      <c r="HY574" s="27"/>
      <c r="HZ574" s="27"/>
      <c r="IA574" s="27"/>
      <c r="IB574" s="27"/>
      <c r="IC574" s="27"/>
      <c r="ID574" s="27"/>
      <c r="IE574" s="27"/>
      <c r="IF574" s="27"/>
      <c r="IG574" s="27"/>
      <c r="IH574" s="27"/>
      <c r="II574" s="27"/>
      <c r="IJ574" s="27"/>
      <c r="IK574" s="27"/>
      <c r="IL574" s="27"/>
      <c r="IM574" s="27"/>
      <c r="IN574" s="27"/>
      <c r="IO574" s="27"/>
      <c r="IP574" s="27"/>
      <c r="IQ574" s="27"/>
      <c r="IR574" s="27"/>
      <c r="IS574" s="27"/>
      <c r="IT574" s="27"/>
      <c r="IU574" s="27"/>
      <c r="IV574" s="27"/>
    </row>
    <row r="575" spans="1:256" s="361" customFormat="1" x14ac:dyDescent="0.2">
      <c r="A575" s="27"/>
      <c r="B575" s="27"/>
      <c r="C575" s="27"/>
      <c r="D575" s="362"/>
      <c r="E575" s="350" t="s">
        <v>159</v>
      </c>
      <c r="F575" s="357">
        <v>12</v>
      </c>
      <c r="G575" s="358">
        <v>23</v>
      </c>
      <c r="H575" s="358">
        <v>9</v>
      </c>
      <c r="I575" s="358">
        <v>20</v>
      </c>
      <c r="J575" s="359">
        <v>1</v>
      </c>
      <c r="K575" s="357">
        <v>13</v>
      </c>
      <c r="L575" s="358">
        <v>24</v>
      </c>
      <c r="M575" s="358">
        <v>10</v>
      </c>
      <c r="N575" s="358">
        <v>16</v>
      </c>
      <c r="O575" s="359">
        <v>2</v>
      </c>
      <c r="P575" s="357">
        <v>17</v>
      </c>
      <c r="Q575" s="358">
        <v>3</v>
      </c>
      <c r="R575" s="358">
        <v>14</v>
      </c>
      <c r="S575" s="358">
        <v>25</v>
      </c>
      <c r="T575" s="359">
        <v>6</v>
      </c>
      <c r="U575" s="357">
        <v>7</v>
      </c>
      <c r="V575" s="358">
        <v>18</v>
      </c>
      <c r="W575" s="358">
        <v>4</v>
      </c>
      <c r="X575" s="358">
        <v>15</v>
      </c>
      <c r="Y575" s="359">
        <v>21</v>
      </c>
      <c r="Z575" s="357">
        <v>22</v>
      </c>
      <c r="AA575" s="358">
        <v>8</v>
      </c>
      <c r="AB575" s="358">
        <v>19</v>
      </c>
      <c r="AC575" s="358">
        <v>5</v>
      </c>
      <c r="AD575" s="359">
        <v>11</v>
      </c>
      <c r="AE575" s="357">
        <v>37</v>
      </c>
      <c r="AF575" s="358">
        <v>48</v>
      </c>
      <c r="AG575" s="358">
        <v>34</v>
      </c>
      <c r="AH575" s="358">
        <v>45</v>
      </c>
      <c r="AI575" s="359">
        <v>26</v>
      </c>
      <c r="AJ575" s="357">
        <v>38</v>
      </c>
      <c r="AK575" s="358">
        <v>49</v>
      </c>
      <c r="AL575" s="358">
        <v>35</v>
      </c>
      <c r="AM575" s="358">
        <v>41</v>
      </c>
      <c r="AN575" s="359">
        <v>27</v>
      </c>
      <c r="AO575" s="357">
        <v>42</v>
      </c>
      <c r="AP575" s="358">
        <v>28</v>
      </c>
      <c r="AQ575" s="358">
        <v>39</v>
      </c>
      <c r="AR575" s="358">
        <v>50</v>
      </c>
      <c r="AS575" s="359">
        <v>31</v>
      </c>
      <c r="AT575" s="357">
        <v>32</v>
      </c>
      <c r="AU575" s="358">
        <v>43</v>
      </c>
      <c r="AV575" s="358">
        <v>29</v>
      </c>
      <c r="AW575" s="358">
        <v>40</v>
      </c>
      <c r="AX575" s="359">
        <v>46</v>
      </c>
      <c r="AY575" s="357">
        <v>47</v>
      </c>
      <c r="AZ575" s="358">
        <v>33</v>
      </c>
      <c r="BA575" s="358">
        <v>44</v>
      </c>
      <c r="BB575" s="358">
        <v>30</v>
      </c>
      <c r="BC575" s="359">
        <v>36</v>
      </c>
      <c r="BD575" s="357">
        <v>54</v>
      </c>
      <c r="BE575" s="358">
        <v>70</v>
      </c>
      <c r="BF575" s="358">
        <v>80</v>
      </c>
      <c r="BG575" s="358">
        <v>75</v>
      </c>
      <c r="BH575" s="359">
        <v>63</v>
      </c>
      <c r="BI575" s="357">
        <v>78</v>
      </c>
      <c r="BJ575" s="358">
        <v>68</v>
      </c>
      <c r="BK575" s="358">
        <v>71</v>
      </c>
      <c r="BL575" s="358">
        <v>62</v>
      </c>
      <c r="BM575" s="359">
        <v>53</v>
      </c>
      <c r="BN575" s="357">
        <v>64</v>
      </c>
      <c r="BO575" s="358">
        <v>79</v>
      </c>
      <c r="BP575" s="358">
        <v>56</v>
      </c>
      <c r="BQ575" s="358">
        <v>81</v>
      </c>
      <c r="BR575" s="359">
        <v>73</v>
      </c>
      <c r="BS575" s="357">
        <v>83</v>
      </c>
      <c r="BT575" s="358">
        <v>65</v>
      </c>
      <c r="BU575" s="358">
        <v>76</v>
      </c>
      <c r="BV575" s="358">
        <v>67</v>
      </c>
      <c r="BW575" s="359">
        <v>58</v>
      </c>
      <c r="BX575" s="357">
        <v>60</v>
      </c>
      <c r="BY575" s="358">
        <v>55</v>
      </c>
      <c r="BZ575" s="358">
        <v>77</v>
      </c>
      <c r="CA575" s="358">
        <v>66</v>
      </c>
      <c r="CB575" s="359">
        <v>82</v>
      </c>
      <c r="CC575" s="357">
        <v>72</v>
      </c>
      <c r="CD575" s="358">
        <v>59</v>
      </c>
      <c r="CE575" s="358">
        <v>51</v>
      </c>
      <c r="CF575" s="358">
        <v>61</v>
      </c>
      <c r="CG575" s="364"/>
      <c r="CH575" s="357">
        <v>57</v>
      </c>
      <c r="CI575" s="358">
        <v>74</v>
      </c>
      <c r="CJ575" s="358">
        <v>69</v>
      </c>
      <c r="CK575" s="358">
        <v>52</v>
      </c>
      <c r="CL575" s="364"/>
      <c r="CM575" s="357">
        <v>87</v>
      </c>
      <c r="CN575" s="358">
        <v>103</v>
      </c>
      <c r="CO575" s="358">
        <v>114</v>
      </c>
      <c r="CP575" s="358">
        <v>105</v>
      </c>
      <c r="CQ575" s="359">
        <v>96</v>
      </c>
      <c r="CR575" s="357">
        <v>92</v>
      </c>
      <c r="CS575" s="358">
        <v>108</v>
      </c>
      <c r="CT575" s="358">
        <v>84</v>
      </c>
      <c r="CU575" s="358">
        <v>110</v>
      </c>
      <c r="CV575" s="359">
        <v>101</v>
      </c>
      <c r="CW575" s="357">
        <v>97</v>
      </c>
      <c r="CX575" s="358">
        <v>113</v>
      </c>
      <c r="CY575" s="358">
        <v>89</v>
      </c>
      <c r="CZ575" s="358">
        <v>115</v>
      </c>
      <c r="DA575" s="359">
        <v>106</v>
      </c>
      <c r="DB575" s="357">
        <v>117</v>
      </c>
      <c r="DC575" s="358">
        <v>98</v>
      </c>
      <c r="DD575" s="358">
        <v>109</v>
      </c>
      <c r="DE575" s="358">
        <v>100</v>
      </c>
      <c r="DF575" s="359">
        <v>91</v>
      </c>
      <c r="DG575" s="357">
        <v>107</v>
      </c>
      <c r="DH575" s="358">
        <v>88</v>
      </c>
      <c r="DI575" s="358">
        <v>99</v>
      </c>
      <c r="DJ575" s="358">
        <v>90</v>
      </c>
      <c r="DK575" s="359">
        <v>116</v>
      </c>
      <c r="DL575" s="357">
        <v>112</v>
      </c>
      <c r="DM575" s="358">
        <v>93</v>
      </c>
      <c r="DN575" s="358">
        <v>104</v>
      </c>
      <c r="DO575" s="358">
        <v>95</v>
      </c>
      <c r="DP575" s="359">
        <v>86</v>
      </c>
      <c r="DQ575" s="357">
        <v>102</v>
      </c>
      <c r="DR575" s="358">
        <v>111</v>
      </c>
      <c r="DS575" s="358">
        <v>94</v>
      </c>
      <c r="DT575" s="358">
        <v>85</v>
      </c>
      <c r="DU575" s="365"/>
      <c r="GX575" s="27"/>
      <c r="GY575" s="27"/>
      <c r="GZ575" s="27"/>
      <c r="HA575" s="27"/>
      <c r="HB575" s="27"/>
      <c r="HC575" s="27"/>
      <c r="HD575" s="27"/>
      <c r="HE575" s="27"/>
      <c r="HF575" s="27"/>
      <c r="HG575" s="27"/>
      <c r="HH575" s="27"/>
      <c r="HI575" s="27"/>
      <c r="HJ575" s="27"/>
      <c r="HK575" s="27"/>
      <c r="HL575" s="27"/>
      <c r="HM575" s="27"/>
      <c r="HN575" s="27"/>
      <c r="HO575" s="27"/>
      <c r="HP575" s="27"/>
      <c r="HQ575" s="27"/>
      <c r="HR575" s="27"/>
      <c r="HS575" s="27"/>
      <c r="HT575" s="27"/>
      <c r="HU575" s="27"/>
      <c r="HV575" s="27"/>
      <c r="HW575" s="27"/>
      <c r="HX575" s="27"/>
      <c r="HY575" s="27"/>
      <c r="HZ575" s="27"/>
      <c r="IA575" s="27"/>
      <c r="IB575" s="27"/>
      <c r="IC575" s="27"/>
      <c r="ID575" s="27"/>
      <c r="IE575" s="27"/>
      <c r="IF575" s="27"/>
      <c r="IG575" s="27"/>
      <c r="IH575" s="27"/>
      <c r="II575" s="27"/>
      <c r="IJ575" s="27"/>
      <c r="IK575" s="27"/>
      <c r="IL575" s="27"/>
      <c r="IM575" s="27"/>
      <c r="IN575" s="27"/>
      <c r="IO575" s="27"/>
      <c r="IP575" s="27"/>
      <c r="IQ575" s="27"/>
      <c r="IR575" s="27"/>
      <c r="IS575" s="27"/>
      <c r="IT575" s="27"/>
      <c r="IU575" s="27"/>
      <c r="IV575" s="27"/>
    </row>
    <row r="576" spans="1:256" s="363" customFormat="1" x14ac:dyDescent="0.2">
      <c r="A576" s="27"/>
      <c r="B576" s="27"/>
      <c r="C576" s="27"/>
      <c r="D576" s="362"/>
      <c r="E576" s="360"/>
      <c r="GX576" s="27"/>
      <c r="GY576" s="27"/>
      <c r="GZ576" s="27"/>
      <c r="HA576" s="27"/>
      <c r="HB576" s="27"/>
      <c r="HC576" s="27"/>
      <c r="HD576" s="27"/>
      <c r="HE576" s="27"/>
      <c r="HF576" s="27"/>
      <c r="HG576" s="27"/>
      <c r="HH576" s="27"/>
      <c r="HI576" s="27"/>
      <c r="HJ576" s="27"/>
      <c r="HK576" s="27"/>
      <c r="HL576" s="27"/>
      <c r="HM576" s="27"/>
      <c r="HN576" s="27"/>
      <c r="HO576" s="27"/>
      <c r="HP576" s="27"/>
      <c r="HQ576" s="27"/>
      <c r="HR576" s="27"/>
      <c r="HS576" s="27"/>
      <c r="HT576" s="27"/>
      <c r="HU576" s="27"/>
      <c r="HV576" s="27"/>
      <c r="HW576" s="27"/>
      <c r="HX576" s="27"/>
      <c r="HY576" s="27"/>
      <c r="HZ576" s="27"/>
      <c r="IA576" s="27"/>
      <c r="IB576" s="27"/>
      <c r="IC576" s="27"/>
      <c r="ID576" s="27"/>
      <c r="IE576" s="27"/>
      <c r="IF576" s="27"/>
      <c r="IG576" s="27"/>
      <c r="IH576" s="27"/>
      <c r="II576" s="27"/>
      <c r="IJ576" s="27"/>
      <c r="IK576" s="27"/>
      <c r="IL576" s="27"/>
      <c r="IM576" s="27"/>
      <c r="IN576" s="27"/>
      <c r="IO576" s="27"/>
      <c r="IP576" s="27"/>
      <c r="IQ576" s="27"/>
      <c r="IR576" s="27"/>
      <c r="IS576" s="27"/>
      <c r="IT576" s="27"/>
      <c r="IU576" s="27"/>
      <c r="IV576" s="27"/>
    </row>
    <row r="577" spans="1:256" s="363" customFormat="1" x14ac:dyDescent="0.2">
      <c r="A577" s="27"/>
      <c r="B577" s="27"/>
      <c r="C577" s="27"/>
      <c r="D577" s="362">
        <v>118</v>
      </c>
      <c r="E577" s="349" t="s">
        <v>180</v>
      </c>
      <c r="GX577" s="27"/>
      <c r="GY577" s="27"/>
      <c r="GZ577" s="27"/>
      <c r="HA577" s="27"/>
      <c r="HB577" s="27"/>
      <c r="HC577" s="27"/>
      <c r="HD577" s="27"/>
      <c r="HE577" s="27"/>
      <c r="HF577" s="27"/>
      <c r="HG577" s="27"/>
      <c r="HH577" s="27"/>
      <c r="HI577" s="27"/>
      <c r="HJ577" s="27"/>
      <c r="HK577" s="27"/>
      <c r="HL577" s="27"/>
      <c r="HM577" s="27"/>
      <c r="HN577" s="27"/>
      <c r="HO577" s="27"/>
      <c r="HP577" s="27"/>
      <c r="HQ577" s="27"/>
      <c r="HR577" s="27"/>
      <c r="HS577" s="27"/>
      <c r="HT577" s="27"/>
      <c r="HU577" s="27"/>
      <c r="HV577" s="27"/>
      <c r="HW577" s="27"/>
      <c r="HX577" s="27"/>
      <c r="HY577" s="27"/>
      <c r="HZ577" s="27"/>
      <c r="IA577" s="27"/>
      <c r="IB577" s="27"/>
      <c r="IC577" s="27"/>
      <c r="ID577" s="27"/>
      <c r="IE577" s="27"/>
      <c r="IF577" s="27"/>
      <c r="IG577" s="27"/>
      <c r="IH577" s="27"/>
      <c r="II577" s="27"/>
      <c r="IJ577" s="27"/>
      <c r="IK577" s="27"/>
      <c r="IL577" s="27"/>
      <c r="IM577" s="27"/>
      <c r="IN577" s="27"/>
      <c r="IO577" s="27"/>
      <c r="IP577" s="27"/>
      <c r="IQ577" s="27"/>
      <c r="IR577" s="27"/>
      <c r="IS577" s="27"/>
      <c r="IT577" s="27"/>
      <c r="IU577" s="27"/>
      <c r="IV577" s="27"/>
    </row>
    <row r="578" spans="1:256" s="361" customFormat="1" x14ac:dyDescent="0.2">
      <c r="A578" s="27"/>
      <c r="B578" s="27"/>
      <c r="C578" s="27"/>
      <c r="D578" s="362"/>
      <c r="E578" s="350" t="s">
        <v>130</v>
      </c>
      <c r="F578" s="351">
        <v>1</v>
      </c>
      <c r="G578" s="352">
        <v>2</v>
      </c>
      <c r="H578" s="352">
        <v>3</v>
      </c>
      <c r="I578" s="352">
        <v>4</v>
      </c>
      <c r="J578" s="353">
        <v>5</v>
      </c>
      <c r="K578" s="351">
        <v>6</v>
      </c>
      <c r="L578" s="352">
        <v>7</v>
      </c>
      <c r="M578" s="352">
        <v>8</v>
      </c>
      <c r="N578" s="352">
        <v>9</v>
      </c>
      <c r="O578" s="353">
        <v>10</v>
      </c>
      <c r="P578" s="351">
        <v>11</v>
      </c>
      <c r="Q578" s="352">
        <v>12</v>
      </c>
      <c r="R578" s="352">
        <v>13</v>
      </c>
      <c r="S578" s="352">
        <v>14</v>
      </c>
      <c r="T578" s="353">
        <v>15</v>
      </c>
      <c r="U578" s="351">
        <v>16</v>
      </c>
      <c r="V578" s="352">
        <v>17</v>
      </c>
      <c r="W578" s="352">
        <v>18</v>
      </c>
      <c r="X578" s="352">
        <v>19</v>
      </c>
      <c r="Y578" s="353">
        <v>20</v>
      </c>
      <c r="Z578" s="351">
        <v>21</v>
      </c>
      <c r="AA578" s="352">
        <v>22</v>
      </c>
      <c r="AB578" s="352">
        <v>23</v>
      </c>
      <c r="AC578" s="352">
        <v>24</v>
      </c>
      <c r="AD578" s="353">
        <v>25</v>
      </c>
      <c r="AE578" s="351">
        <v>26</v>
      </c>
      <c r="AF578" s="352">
        <v>27</v>
      </c>
      <c r="AG578" s="352">
        <v>28</v>
      </c>
      <c r="AH578" s="352">
        <v>29</v>
      </c>
      <c r="AI578" s="353">
        <v>30</v>
      </c>
      <c r="AJ578" s="351">
        <v>31</v>
      </c>
      <c r="AK578" s="352">
        <v>32</v>
      </c>
      <c r="AL578" s="352">
        <v>33</v>
      </c>
      <c r="AM578" s="352">
        <v>34</v>
      </c>
      <c r="AN578" s="353">
        <v>35</v>
      </c>
      <c r="AO578" s="351">
        <v>36</v>
      </c>
      <c r="AP578" s="352">
        <v>37</v>
      </c>
      <c r="AQ578" s="352">
        <v>38</v>
      </c>
      <c r="AR578" s="352">
        <v>39</v>
      </c>
      <c r="AS578" s="353">
        <v>40</v>
      </c>
      <c r="AT578" s="351">
        <v>41</v>
      </c>
      <c r="AU578" s="352">
        <v>42</v>
      </c>
      <c r="AV578" s="352">
        <v>43</v>
      </c>
      <c r="AW578" s="352">
        <v>44</v>
      </c>
      <c r="AX578" s="353">
        <v>45</v>
      </c>
      <c r="AY578" s="351">
        <v>46</v>
      </c>
      <c r="AZ578" s="352">
        <v>47</v>
      </c>
      <c r="BA578" s="352">
        <v>48</v>
      </c>
      <c r="BB578" s="352">
        <v>49</v>
      </c>
      <c r="BC578" s="353">
        <v>50</v>
      </c>
      <c r="BD578" s="351">
        <v>51</v>
      </c>
      <c r="BE578" s="352">
        <v>52</v>
      </c>
      <c r="BF578" s="352">
        <v>53</v>
      </c>
      <c r="BG578" s="352">
        <v>54</v>
      </c>
      <c r="BH578" s="353">
        <v>55</v>
      </c>
      <c r="BI578" s="351">
        <v>56</v>
      </c>
      <c r="BJ578" s="352">
        <v>57</v>
      </c>
      <c r="BK578" s="352">
        <v>58</v>
      </c>
      <c r="BL578" s="352">
        <v>59</v>
      </c>
      <c r="BM578" s="353">
        <v>60</v>
      </c>
      <c r="BN578" s="351">
        <v>61</v>
      </c>
      <c r="BO578" s="352">
        <v>62</v>
      </c>
      <c r="BP578" s="352">
        <v>63</v>
      </c>
      <c r="BQ578" s="352">
        <v>64</v>
      </c>
      <c r="BR578" s="353">
        <v>65</v>
      </c>
      <c r="BS578" s="351">
        <v>66</v>
      </c>
      <c r="BT578" s="352">
        <v>67</v>
      </c>
      <c r="BU578" s="352">
        <v>68</v>
      </c>
      <c r="BV578" s="352">
        <v>69</v>
      </c>
      <c r="BW578" s="353">
        <v>70</v>
      </c>
      <c r="BX578" s="351">
        <v>71</v>
      </c>
      <c r="BY578" s="352">
        <v>72</v>
      </c>
      <c r="BZ578" s="352">
        <v>73</v>
      </c>
      <c r="CA578" s="352">
        <v>74</v>
      </c>
      <c r="CB578" s="353">
        <v>75</v>
      </c>
      <c r="CC578" s="351">
        <v>76</v>
      </c>
      <c r="CD578" s="352">
        <v>77</v>
      </c>
      <c r="CE578" s="352">
        <v>78</v>
      </c>
      <c r="CF578" s="352">
        <v>79</v>
      </c>
      <c r="CG578" s="364"/>
      <c r="CH578" s="351">
        <v>80</v>
      </c>
      <c r="CI578" s="352">
        <v>81</v>
      </c>
      <c r="CJ578" s="352">
        <v>82</v>
      </c>
      <c r="CK578" s="352">
        <v>83</v>
      </c>
      <c r="CL578" s="364"/>
      <c r="CM578" s="351">
        <v>84</v>
      </c>
      <c r="CN578" s="352">
        <v>85</v>
      </c>
      <c r="CO578" s="352">
        <v>86</v>
      </c>
      <c r="CP578" s="352">
        <v>87</v>
      </c>
      <c r="CQ578" s="353">
        <v>88</v>
      </c>
      <c r="CR578" s="351">
        <v>89</v>
      </c>
      <c r="CS578" s="352">
        <v>90</v>
      </c>
      <c r="CT578" s="352">
        <v>91</v>
      </c>
      <c r="CU578" s="352">
        <v>92</v>
      </c>
      <c r="CV578" s="353">
        <v>93</v>
      </c>
      <c r="CW578" s="351">
        <v>94</v>
      </c>
      <c r="CX578" s="352">
        <v>95</v>
      </c>
      <c r="CY578" s="352">
        <v>96</v>
      </c>
      <c r="CZ578" s="352">
        <v>97</v>
      </c>
      <c r="DA578" s="353">
        <v>98</v>
      </c>
      <c r="DB578" s="351">
        <v>99</v>
      </c>
      <c r="DC578" s="352">
        <v>100</v>
      </c>
      <c r="DD578" s="352">
        <v>101</v>
      </c>
      <c r="DE578" s="352">
        <v>102</v>
      </c>
      <c r="DF578" s="353">
        <v>103</v>
      </c>
      <c r="DG578" s="351">
        <v>104</v>
      </c>
      <c r="DH578" s="352">
        <v>105</v>
      </c>
      <c r="DI578" s="352">
        <v>106</v>
      </c>
      <c r="DJ578" s="352">
        <v>107</v>
      </c>
      <c r="DK578" s="353">
        <v>108</v>
      </c>
      <c r="DL578" s="351">
        <v>109</v>
      </c>
      <c r="DM578" s="352">
        <v>110</v>
      </c>
      <c r="DN578" s="352">
        <v>111</v>
      </c>
      <c r="DO578" s="352">
        <v>112</v>
      </c>
      <c r="DP578" s="353">
        <v>113</v>
      </c>
      <c r="DQ578" s="351">
        <v>114</v>
      </c>
      <c r="DR578" s="352">
        <v>115</v>
      </c>
      <c r="DS578" s="352">
        <v>116</v>
      </c>
      <c r="DT578" s="352">
        <v>117</v>
      </c>
      <c r="DU578" s="353">
        <v>118</v>
      </c>
      <c r="DV578" s="365"/>
      <c r="GX578" s="27"/>
      <c r="GY578" s="27"/>
      <c r="GZ578" s="27"/>
      <c r="HA578" s="27"/>
      <c r="HB578" s="27"/>
      <c r="HC578" s="27"/>
      <c r="HD578" s="27"/>
      <c r="HE578" s="27"/>
      <c r="HF578" s="27"/>
      <c r="HG578" s="27"/>
      <c r="HH578" s="27"/>
      <c r="HI578" s="27"/>
      <c r="HJ578" s="27"/>
      <c r="HK578" s="27"/>
      <c r="HL578" s="27"/>
      <c r="HM578" s="27"/>
      <c r="HN578" s="27"/>
      <c r="HO578" s="27"/>
      <c r="HP578" s="27"/>
      <c r="HQ578" s="27"/>
      <c r="HR578" s="27"/>
      <c r="HS578" s="27"/>
      <c r="HT578" s="27"/>
      <c r="HU578" s="27"/>
      <c r="HV578" s="27"/>
      <c r="HW578" s="27"/>
      <c r="HX578" s="27"/>
      <c r="HY578" s="27"/>
      <c r="HZ578" s="27"/>
      <c r="IA578" s="27"/>
      <c r="IB578" s="27"/>
      <c r="IC578" s="27"/>
      <c r="ID578" s="27"/>
      <c r="IE578" s="27"/>
      <c r="IF578" s="27"/>
      <c r="IG578" s="27"/>
      <c r="IH578" s="27"/>
      <c r="II578" s="27"/>
      <c r="IJ578" s="27"/>
      <c r="IK578" s="27"/>
      <c r="IL578" s="27"/>
      <c r="IM578" s="27"/>
      <c r="IN578" s="27"/>
      <c r="IO578" s="27"/>
      <c r="IP578" s="27"/>
      <c r="IQ578" s="27"/>
      <c r="IR578" s="27"/>
      <c r="IS578" s="27"/>
      <c r="IT578" s="27"/>
      <c r="IU578" s="27"/>
      <c r="IV578" s="27"/>
    </row>
    <row r="579" spans="1:256" s="361" customFormat="1" x14ac:dyDescent="0.2">
      <c r="A579" s="27"/>
      <c r="B579" s="27"/>
      <c r="C579" s="27"/>
      <c r="D579" s="362"/>
      <c r="E579" s="350" t="s">
        <v>157</v>
      </c>
      <c r="F579" s="354">
        <v>14</v>
      </c>
      <c r="G579" s="355">
        <v>10</v>
      </c>
      <c r="H579" s="355">
        <v>1</v>
      </c>
      <c r="I579" s="355">
        <v>22</v>
      </c>
      <c r="J579" s="356">
        <v>18</v>
      </c>
      <c r="K579" s="354">
        <v>19</v>
      </c>
      <c r="L579" s="355">
        <v>15</v>
      </c>
      <c r="M579" s="355">
        <v>6</v>
      </c>
      <c r="N579" s="355">
        <v>2</v>
      </c>
      <c r="O579" s="356">
        <v>23</v>
      </c>
      <c r="P579" s="354">
        <v>24</v>
      </c>
      <c r="Q579" s="355">
        <v>20</v>
      </c>
      <c r="R579" s="355">
        <v>11</v>
      </c>
      <c r="S579" s="355">
        <v>7</v>
      </c>
      <c r="T579" s="356">
        <v>3</v>
      </c>
      <c r="U579" s="354">
        <v>4</v>
      </c>
      <c r="V579" s="355">
        <v>25</v>
      </c>
      <c r="W579" s="355">
        <v>16</v>
      </c>
      <c r="X579" s="355">
        <v>12</v>
      </c>
      <c r="Y579" s="356">
        <v>8</v>
      </c>
      <c r="Z579" s="354">
        <v>9</v>
      </c>
      <c r="AA579" s="355">
        <v>5</v>
      </c>
      <c r="AB579" s="355">
        <v>21</v>
      </c>
      <c r="AC579" s="355">
        <v>17</v>
      </c>
      <c r="AD579" s="356">
        <v>13</v>
      </c>
      <c r="AE579" s="354">
        <v>39</v>
      </c>
      <c r="AF579" s="355">
        <v>35</v>
      </c>
      <c r="AG579" s="355">
        <v>26</v>
      </c>
      <c r="AH579" s="355">
        <v>47</v>
      </c>
      <c r="AI579" s="356">
        <v>43</v>
      </c>
      <c r="AJ579" s="354">
        <v>44</v>
      </c>
      <c r="AK579" s="355">
        <v>40</v>
      </c>
      <c r="AL579" s="355">
        <v>31</v>
      </c>
      <c r="AM579" s="355">
        <v>27</v>
      </c>
      <c r="AN579" s="356">
        <v>48</v>
      </c>
      <c r="AO579" s="354">
        <v>49</v>
      </c>
      <c r="AP579" s="355">
        <v>45</v>
      </c>
      <c r="AQ579" s="355">
        <v>36</v>
      </c>
      <c r="AR579" s="355">
        <v>32</v>
      </c>
      <c r="AS579" s="356">
        <v>28</v>
      </c>
      <c r="AT579" s="354">
        <v>29</v>
      </c>
      <c r="AU579" s="355">
        <v>50</v>
      </c>
      <c r="AV579" s="355">
        <v>41</v>
      </c>
      <c r="AW579" s="355">
        <v>37</v>
      </c>
      <c r="AX579" s="356">
        <v>33</v>
      </c>
      <c r="AY579" s="354">
        <v>34</v>
      </c>
      <c r="AZ579" s="355">
        <v>30</v>
      </c>
      <c r="BA579" s="355">
        <v>46</v>
      </c>
      <c r="BB579" s="355">
        <v>42</v>
      </c>
      <c r="BC579" s="356">
        <v>38</v>
      </c>
      <c r="BD579" s="354">
        <v>70</v>
      </c>
      <c r="BE579" s="355">
        <v>51</v>
      </c>
      <c r="BF579" s="355">
        <v>81</v>
      </c>
      <c r="BG579" s="355">
        <v>77</v>
      </c>
      <c r="BH579" s="356">
        <v>74</v>
      </c>
      <c r="BI579" s="354">
        <v>75</v>
      </c>
      <c r="BJ579" s="355">
        <v>56</v>
      </c>
      <c r="BK579" s="355">
        <v>52</v>
      </c>
      <c r="BL579" s="355">
        <v>82</v>
      </c>
      <c r="BM579" s="356">
        <v>78</v>
      </c>
      <c r="BN579" s="354">
        <v>79</v>
      </c>
      <c r="BO579" s="355">
        <v>61</v>
      </c>
      <c r="BP579" s="355">
        <v>57</v>
      </c>
      <c r="BQ579" s="355">
        <v>53</v>
      </c>
      <c r="BR579" s="356">
        <v>83</v>
      </c>
      <c r="BS579" s="354">
        <v>69</v>
      </c>
      <c r="BT579" s="355">
        <v>76</v>
      </c>
      <c r="BU579" s="355">
        <v>72</v>
      </c>
      <c r="BV579" s="355">
        <v>80</v>
      </c>
      <c r="BW579" s="356">
        <v>64</v>
      </c>
      <c r="BX579" s="354">
        <v>55</v>
      </c>
      <c r="BY579" s="355">
        <v>71</v>
      </c>
      <c r="BZ579" s="355">
        <v>67</v>
      </c>
      <c r="CA579" s="355">
        <v>63</v>
      </c>
      <c r="CB579" s="356">
        <v>59</v>
      </c>
      <c r="CC579" s="354">
        <v>65</v>
      </c>
      <c r="CD579" s="355">
        <v>73</v>
      </c>
      <c r="CE579" s="355">
        <v>60</v>
      </c>
      <c r="CF579" s="355">
        <v>68</v>
      </c>
      <c r="CG579" s="364"/>
      <c r="CH579" s="354">
        <v>62</v>
      </c>
      <c r="CI579" s="355">
        <v>66</v>
      </c>
      <c r="CJ579" s="355">
        <v>54</v>
      </c>
      <c r="CK579" s="355">
        <v>58</v>
      </c>
      <c r="CL579" s="364"/>
      <c r="CM579" s="354">
        <v>103</v>
      </c>
      <c r="CN579" s="355">
        <v>84</v>
      </c>
      <c r="CO579" s="355">
        <v>115</v>
      </c>
      <c r="CP579" s="355">
        <v>111</v>
      </c>
      <c r="CQ579" s="356">
        <v>107</v>
      </c>
      <c r="CR579" s="354">
        <v>108</v>
      </c>
      <c r="CS579" s="355">
        <v>89</v>
      </c>
      <c r="CT579" s="355">
        <v>85</v>
      </c>
      <c r="CU579" s="355">
        <v>116</v>
      </c>
      <c r="CV579" s="356">
        <v>112</v>
      </c>
      <c r="CW579" s="354">
        <v>113</v>
      </c>
      <c r="CX579" s="355">
        <v>94</v>
      </c>
      <c r="CY579" s="355">
        <v>90</v>
      </c>
      <c r="CZ579" s="355">
        <v>86</v>
      </c>
      <c r="DA579" s="356">
        <v>117</v>
      </c>
      <c r="DB579" s="354">
        <v>118</v>
      </c>
      <c r="DC579" s="355">
        <v>99</v>
      </c>
      <c r="DD579" s="355">
        <v>95</v>
      </c>
      <c r="DE579" s="355">
        <v>91</v>
      </c>
      <c r="DF579" s="356">
        <v>87</v>
      </c>
      <c r="DG579" s="354">
        <v>88</v>
      </c>
      <c r="DH579" s="355">
        <v>104</v>
      </c>
      <c r="DI579" s="355">
        <v>100</v>
      </c>
      <c r="DJ579" s="355">
        <v>96</v>
      </c>
      <c r="DK579" s="356">
        <v>92</v>
      </c>
      <c r="DL579" s="354">
        <v>93</v>
      </c>
      <c r="DM579" s="355">
        <v>109</v>
      </c>
      <c r="DN579" s="355">
        <v>105</v>
      </c>
      <c r="DO579" s="355">
        <v>101</v>
      </c>
      <c r="DP579" s="356">
        <v>97</v>
      </c>
      <c r="DQ579" s="354">
        <v>98</v>
      </c>
      <c r="DR579" s="355">
        <v>114</v>
      </c>
      <c r="DS579" s="355">
        <v>110</v>
      </c>
      <c r="DT579" s="355">
        <v>106</v>
      </c>
      <c r="DU579" s="356">
        <v>102</v>
      </c>
      <c r="DV579" s="365"/>
      <c r="GX579" s="27"/>
      <c r="GY579" s="27"/>
      <c r="GZ579" s="27"/>
      <c r="HA579" s="27"/>
      <c r="HB579" s="27"/>
      <c r="HC579" s="27"/>
      <c r="HD579" s="27"/>
      <c r="HE579" s="27"/>
      <c r="HF579" s="27"/>
      <c r="HG579" s="27"/>
      <c r="HH579" s="27"/>
      <c r="HI579" s="27"/>
      <c r="HJ579" s="27"/>
      <c r="HK579" s="27"/>
      <c r="HL579" s="27"/>
      <c r="HM579" s="27"/>
      <c r="HN579" s="27"/>
      <c r="HO579" s="27"/>
      <c r="HP579" s="27"/>
      <c r="HQ579" s="27"/>
      <c r="HR579" s="27"/>
      <c r="HS579" s="27"/>
      <c r="HT579" s="27"/>
      <c r="HU579" s="27"/>
      <c r="HV579" s="27"/>
      <c r="HW579" s="27"/>
      <c r="HX579" s="27"/>
      <c r="HY579" s="27"/>
      <c r="HZ579" s="27"/>
      <c r="IA579" s="27"/>
      <c r="IB579" s="27"/>
      <c r="IC579" s="27"/>
      <c r="ID579" s="27"/>
      <c r="IE579" s="27"/>
      <c r="IF579" s="27"/>
      <c r="IG579" s="27"/>
      <c r="IH579" s="27"/>
      <c r="II579" s="27"/>
      <c r="IJ579" s="27"/>
      <c r="IK579" s="27"/>
      <c r="IL579" s="27"/>
      <c r="IM579" s="27"/>
      <c r="IN579" s="27"/>
      <c r="IO579" s="27"/>
      <c r="IP579" s="27"/>
      <c r="IQ579" s="27"/>
      <c r="IR579" s="27"/>
      <c r="IS579" s="27"/>
      <c r="IT579" s="27"/>
      <c r="IU579" s="27"/>
      <c r="IV579" s="27"/>
    </row>
    <row r="580" spans="1:256" s="361" customFormat="1" x14ac:dyDescent="0.2">
      <c r="A580" s="27"/>
      <c r="B580" s="27"/>
      <c r="C580" s="27"/>
      <c r="D580" s="362"/>
      <c r="E580" s="350" t="s">
        <v>159</v>
      </c>
      <c r="F580" s="357">
        <v>12</v>
      </c>
      <c r="G580" s="358">
        <v>23</v>
      </c>
      <c r="H580" s="358">
        <v>9</v>
      </c>
      <c r="I580" s="358">
        <v>20</v>
      </c>
      <c r="J580" s="359">
        <v>1</v>
      </c>
      <c r="K580" s="357">
        <v>13</v>
      </c>
      <c r="L580" s="358">
        <v>24</v>
      </c>
      <c r="M580" s="358">
        <v>10</v>
      </c>
      <c r="N580" s="358">
        <v>16</v>
      </c>
      <c r="O580" s="359">
        <v>2</v>
      </c>
      <c r="P580" s="357">
        <v>17</v>
      </c>
      <c r="Q580" s="358">
        <v>3</v>
      </c>
      <c r="R580" s="358">
        <v>14</v>
      </c>
      <c r="S580" s="358">
        <v>25</v>
      </c>
      <c r="T580" s="359">
        <v>6</v>
      </c>
      <c r="U580" s="357">
        <v>7</v>
      </c>
      <c r="V580" s="358">
        <v>18</v>
      </c>
      <c r="W580" s="358">
        <v>4</v>
      </c>
      <c r="X580" s="358">
        <v>15</v>
      </c>
      <c r="Y580" s="359">
        <v>21</v>
      </c>
      <c r="Z580" s="357">
        <v>22</v>
      </c>
      <c r="AA580" s="358">
        <v>8</v>
      </c>
      <c r="AB580" s="358">
        <v>19</v>
      </c>
      <c r="AC580" s="358">
        <v>5</v>
      </c>
      <c r="AD580" s="359">
        <v>11</v>
      </c>
      <c r="AE580" s="357">
        <v>37</v>
      </c>
      <c r="AF580" s="358">
        <v>48</v>
      </c>
      <c r="AG580" s="358">
        <v>34</v>
      </c>
      <c r="AH580" s="358">
        <v>45</v>
      </c>
      <c r="AI580" s="359">
        <v>26</v>
      </c>
      <c r="AJ580" s="357">
        <v>38</v>
      </c>
      <c r="AK580" s="358">
        <v>49</v>
      </c>
      <c r="AL580" s="358">
        <v>35</v>
      </c>
      <c r="AM580" s="358">
        <v>41</v>
      </c>
      <c r="AN580" s="359">
        <v>27</v>
      </c>
      <c r="AO580" s="357">
        <v>42</v>
      </c>
      <c r="AP580" s="358">
        <v>28</v>
      </c>
      <c r="AQ580" s="358">
        <v>39</v>
      </c>
      <c r="AR580" s="358">
        <v>50</v>
      </c>
      <c r="AS580" s="359">
        <v>31</v>
      </c>
      <c r="AT580" s="357">
        <v>32</v>
      </c>
      <c r="AU580" s="358">
        <v>43</v>
      </c>
      <c r="AV580" s="358">
        <v>29</v>
      </c>
      <c r="AW580" s="358">
        <v>40</v>
      </c>
      <c r="AX580" s="359">
        <v>46</v>
      </c>
      <c r="AY580" s="357">
        <v>47</v>
      </c>
      <c r="AZ580" s="358">
        <v>33</v>
      </c>
      <c r="BA580" s="358">
        <v>44</v>
      </c>
      <c r="BB580" s="358">
        <v>30</v>
      </c>
      <c r="BC580" s="359">
        <v>36</v>
      </c>
      <c r="BD580" s="357">
        <v>54</v>
      </c>
      <c r="BE580" s="358">
        <v>70</v>
      </c>
      <c r="BF580" s="358">
        <v>80</v>
      </c>
      <c r="BG580" s="358">
        <v>75</v>
      </c>
      <c r="BH580" s="359">
        <v>63</v>
      </c>
      <c r="BI580" s="357">
        <v>78</v>
      </c>
      <c r="BJ580" s="358">
        <v>68</v>
      </c>
      <c r="BK580" s="358">
        <v>71</v>
      </c>
      <c r="BL580" s="358">
        <v>62</v>
      </c>
      <c r="BM580" s="359">
        <v>53</v>
      </c>
      <c r="BN580" s="357">
        <v>64</v>
      </c>
      <c r="BO580" s="358">
        <v>79</v>
      </c>
      <c r="BP580" s="358">
        <v>56</v>
      </c>
      <c r="BQ580" s="358">
        <v>81</v>
      </c>
      <c r="BR580" s="359">
        <v>73</v>
      </c>
      <c r="BS580" s="357">
        <v>83</v>
      </c>
      <c r="BT580" s="358">
        <v>65</v>
      </c>
      <c r="BU580" s="358">
        <v>76</v>
      </c>
      <c r="BV580" s="358">
        <v>67</v>
      </c>
      <c r="BW580" s="359">
        <v>58</v>
      </c>
      <c r="BX580" s="357">
        <v>60</v>
      </c>
      <c r="BY580" s="358">
        <v>55</v>
      </c>
      <c r="BZ580" s="358">
        <v>77</v>
      </c>
      <c r="CA580" s="358">
        <v>66</v>
      </c>
      <c r="CB580" s="359">
        <v>82</v>
      </c>
      <c r="CC580" s="357">
        <v>72</v>
      </c>
      <c r="CD580" s="358">
        <v>59</v>
      </c>
      <c r="CE580" s="358">
        <v>51</v>
      </c>
      <c r="CF580" s="358">
        <v>61</v>
      </c>
      <c r="CG580" s="364"/>
      <c r="CH580" s="357">
        <v>57</v>
      </c>
      <c r="CI580" s="358">
        <v>74</v>
      </c>
      <c r="CJ580" s="358">
        <v>69</v>
      </c>
      <c r="CK580" s="358">
        <v>52</v>
      </c>
      <c r="CL580" s="364"/>
      <c r="CM580" s="357">
        <v>87</v>
      </c>
      <c r="CN580" s="358">
        <v>103</v>
      </c>
      <c r="CO580" s="358">
        <v>114</v>
      </c>
      <c r="CP580" s="358">
        <v>105</v>
      </c>
      <c r="CQ580" s="359">
        <v>96</v>
      </c>
      <c r="CR580" s="357">
        <v>92</v>
      </c>
      <c r="CS580" s="358">
        <v>108</v>
      </c>
      <c r="CT580" s="358">
        <v>84</v>
      </c>
      <c r="CU580" s="358">
        <v>110</v>
      </c>
      <c r="CV580" s="359">
        <v>101</v>
      </c>
      <c r="CW580" s="357">
        <v>97</v>
      </c>
      <c r="CX580" s="358">
        <v>113</v>
      </c>
      <c r="CY580" s="358">
        <v>89</v>
      </c>
      <c r="CZ580" s="358">
        <v>115</v>
      </c>
      <c r="DA580" s="359">
        <v>106</v>
      </c>
      <c r="DB580" s="357">
        <v>102</v>
      </c>
      <c r="DC580" s="358">
        <v>118</v>
      </c>
      <c r="DD580" s="358">
        <v>94</v>
      </c>
      <c r="DE580" s="358">
        <v>85</v>
      </c>
      <c r="DF580" s="359">
        <v>111</v>
      </c>
      <c r="DG580" s="357">
        <v>107</v>
      </c>
      <c r="DH580" s="358">
        <v>88</v>
      </c>
      <c r="DI580" s="358">
        <v>99</v>
      </c>
      <c r="DJ580" s="358">
        <v>90</v>
      </c>
      <c r="DK580" s="359">
        <v>116</v>
      </c>
      <c r="DL580" s="357">
        <v>112</v>
      </c>
      <c r="DM580" s="358">
        <v>93</v>
      </c>
      <c r="DN580" s="358">
        <v>104</v>
      </c>
      <c r="DO580" s="358">
        <v>95</v>
      </c>
      <c r="DP580" s="359">
        <v>86</v>
      </c>
      <c r="DQ580" s="357">
        <v>117</v>
      </c>
      <c r="DR580" s="358">
        <v>98</v>
      </c>
      <c r="DS580" s="358">
        <v>109</v>
      </c>
      <c r="DT580" s="358">
        <v>100</v>
      </c>
      <c r="DU580" s="359">
        <v>91</v>
      </c>
      <c r="DV580" s="365"/>
      <c r="GX580" s="27"/>
      <c r="GY580" s="27"/>
      <c r="GZ580" s="27"/>
      <c r="HA580" s="27"/>
      <c r="HB580" s="27"/>
      <c r="HC580" s="27"/>
      <c r="HD580" s="27"/>
      <c r="HE580" s="27"/>
      <c r="HF580" s="27"/>
      <c r="HG580" s="27"/>
      <c r="HH580" s="27"/>
      <c r="HI580" s="27"/>
      <c r="HJ580" s="27"/>
      <c r="HK580" s="27"/>
      <c r="HL580" s="27"/>
      <c r="HM580" s="27"/>
      <c r="HN580" s="27"/>
      <c r="HO580" s="27"/>
      <c r="HP580" s="27"/>
      <c r="HQ580" s="27"/>
      <c r="HR580" s="27"/>
      <c r="HS580" s="27"/>
      <c r="HT580" s="27"/>
      <c r="HU580" s="27"/>
      <c r="HV580" s="27"/>
      <c r="HW580" s="27"/>
      <c r="HX580" s="27"/>
      <c r="HY580" s="27"/>
      <c r="HZ580" s="27"/>
      <c r="IA580" s="27"/>
      <c r="IB580" s="27"/>
      <c r="IC580" s="27"/>
      <c r="ID580" s="27"/>
      <c r="IE580" s="27"/>
      <c r="IF580" s="27"/>
      <c r="IG580" s="27"/>
      <c r="IH580" s="27"/>
      <c r="II580" s="27"/>
      <c r="IJ580" s="27"/>
      <c r="IK580" s="27"/>
      <c r="IL580" s="27"/>
      <c r="IM580" s="27"/>
      <c r="IN580" s="27"/>
      <c r="IO580" s="27"/>
      <c r="IP580" s="27"/>
      <c r="IQ580" s="27"/>
      <c r="IR580" s="27"/>
      <c r="IS580" s="27"/>
      <c r="IT580" s="27"/>
      <c r="IU580" s="27"/>
      <c r="IV580" s="27"/>
    </row>
    <row r="581" spans="1:256" s="363" customFormat="1" x14ac:dyDescent="0.2">
      <c r="A581" s="27"/>
      <c r="B581" s="27"/>
      <c r="C581" s="27"/>
      <c r="D581" s="362"/>
      <c r="E581" s="360"/>
      <c r="GX581" s="27"/>
      <c r="GY581" s="27"/>
      <c r="GZ581" s="27"/>
      <c r="HA581" s="27"/>
      <c r="HB581" s="27"/>
      <c r="HC581" s="27"/>
      <c r="HD581" s="27"/>
      <c r="HE581" s="27"/>
      <c r="HF581" s="27"/>
      <c r="HG581" s="27"/>
      <c r="HH581" s="27"/>
      <c r="HI581" s="27"/>
      <c r="HJ581" s="27"/>
      <c r="HK581" s="27"/>
      <c r="HL581" s="27"/>
      <c r="HM581" s="27"/>
      <c r="HN581" s="27"/>
      <c r="HO581" s="27"/>
      <c r="HP581" s="27"/>
      <c r="HQ581" s="27"/>
      <c r="HR581" s="27"/>
      <c r="HS581" s="27"/>
      <c r="HT581" s="27"/>
      <c r="HU581" s="27"/>
      <c r="HV581" s="27"/>
      <c r="HW581" s="27"/>
      <c r="HX581" s="27"/>
      <c r="HY581" s="27"/>
      <c r="HZ581" s="27"/>
      <c r="IA581" s="27"/>
      <c r="IB581" s="27"/>
      <c r="IC581" s="27"/>
      <c r="ID581" s="27"/>
      <c r="IE581" s="27"/>
      <c r="IF581" s="27"/>
      <c r="IG581" s="27"/>
      <c r="IH581" s="27"/>
      <c r="II581" s="27"/>
      <c r="IJ581" s="27"/>
      <c r="IK581" s="27"/>
      <c r="IL581" s="27"/>
      <c r="IM581" s="27"/>
      <c r="IN581" s="27"/>
      <c r="IO581" s="27"/>
      <c r="IP581" s="27"/>
      <c r="IQ581" s="27"/>
      <c r="IR581" s="27"/>
      <c r="IS581" s="27"/>
      <c r="IT581" s="27"/>
      <c r="IU581" s="27"/>
      <c r="IV581" s="27"/>
    </row>
    <row r="582" spans="1:256" s="363" customFormat="1" x14ac:dyDescent="0.2">
      <c r="A582" s="27"/>
      <c r="B582" s="27"/>
      <c r="C582" s="27"/>
      <c r="D582" s="362">
        <v>119</v>
      </c>
      <c r="E582" s="349" t="s">
        <v>180</v>
      </c>
      <c r="GX582" s="27"/>
      <c r="GY582" s="27"/>
      <c r="GZ582" s="27"/>
      <c r="HA582" s="27"/>
      <c r="HB582" s="27"/>
      <c r="HC582" s="27"/>
      <c r="HD582" s="27"/>
      <c r="HE582" s="27"/>
      <c r="HF582" s="27"/>
      <c r="HG582" s="27"/>
      <c r="HH582" s="27"/>
      <c r="HI582" s="27"/>
      <c r="HJ582" s="27"/>
      <c r="HK582" s="27"/>
      <c r="HL582" s="27"/>
      <c r="HM582" s="27"/>
      <c r="HN582" s="27"/>
      <c r="HO582" s="27"/>
      <c r="HP582" s="27"/>
      <c r="HQ582" s="27"/>
      <c r="HR582" s="27"/>
      <c r="HS582" s="27"/>
      <c r="HT582" s="27"/>
      <c r="HU582" s="27"/>
      <c r="HV582" s="27"/>
      <c r="HW582" s="27"/>
      <c r="HX582" s="27"/>
      <c r="HY582" s="27"/>
      <c r="HZ582" s="27"/>
      <c r="IA582" s="27"/>
      <c r="IB582" s="27"/>
      <c r="IC582" s="27"/>
      <c r="ID582" s="27"/>
      <c r="IE582" s="27"/>
      <c r="IF582" s="27"/>
      <c r="IG582" s="27"/>
      <c r="IH582" s="27"/>
      <c r="II582" s="27"/>
      <c r="IJ582" s="27"/>
      <c r="IK582" s="27"/>
      <c r="IL582" s="27"/>
      <c r="IM582" s="27"/>
      <c r="IN582" s="27"/>
      <c r="IO582" s="27"/>
      <c r="IP582" s="27"/>
      <c r="IQ582" s="27"/>
      <c r="IR582" s="27"/>
      <c r="IS582" s="27"/>
      <c r="IT582" s="27"/>
      <c r="IU582" s="27"/>
      <c r="IV582" s="27"/>
    </row>
    <row r="583" spans="1:256" s="361" customFormat="1" x14ac:dyDescent="0.2">
      <c r="A583" s="27"/>
      <c r="B583" s="27"/>
      <c r="C583" s="27"/>
      <c r="D583" s="362"/>
      <c r="E583" s="350" t="s">
        <v>130</v>
      </c>
      <c r="F583" s="351">
        <v>1</v>
      </c>
      <c r="G583" s="352">
        <v>2</v>
      </c>
      <c r="H583" s="352">
        <v>3</v>
      </c>
      <c r="I583" s="352">
        <v>4</v>
      </c>
      <c r="J583" s="353">
        <v>5</v>
      </c>
      <c r="K583" s="351">
        <v>6</v>
      </c>
      <c r="L583" s="352">
        <v>7</v>
      </c>
      <c r="M583" s="352">
        <v>8</v>
      </c>
      <c r="N583" s="352">
        <v>9</v>
      </c>
      <c r="O583" s="353">
        <v>10</v>
      </c>
      <c r="P583" s="351">
        <v>11</v>
      </c>
      <c r="Q583" s="352">
        <v>12</v>
      </c>
      <c r="R583" s="352">
        <v>13</v>
      </c>
      <c r="S583" s="352">
        <v>14</v>
      </c>
      <c r="T583" s="353">
        <v>15</v>
      </c>
      <c r="U583" s="351">
        <v>16</v>
      </c>
      <c r="V583" s="352">
        <v>17</v>
      </c>
      <c r="W583" s="352">
        <v>18</v>
      </c>
      <c r="X583" s="352">
        <v>19</v>
      </c>
      <c r="Y583" s="353">
        <v>20</v>
      </c>
      <c r="Z583" s="351">
        <v>21</v>
      </c>
      <c r="AA583" s="352">
        <v>22</v>
      </c>
      <c r="AB583" s="352">
        <v>23</v>
      </c>
      <c r="AC583" s="352">
        <v>24</v>
      </c>
      <c r="AD583" s="353">
        <v>25</v>
      </c>
      <c r="AE583" s="351">
        <v>26</v>
      </c>
      <c r="AF583" s="352">
        <v>27</v>
      </c>
      <c r="AG583" s="352">
        <v>28</v>
      </c>
      <c r="AH583" s="352">
        <v>29</v>
      </c>
      <c r="AI583" s="353">
        <v>30</v>
      </c>
      <c r="AJ583" s="351">
        <v>31</v>
      </c>
      <c r="AK583" s="352">
        <v>32</v>
      </c>
      <c r="AL583" s="352">
        <v>33</v>
      </c>
      <c r="AM583" s="352">
        <v>34</v>
      </c>
      <c r="AN583" s="353">
        <v>35</v>
      </c>
      <c r="AO583" s="351">
        <v>36</v>
      </c>
      <c r="AP583" s="352">
        <v>37</v>
      </c>
      <c r="AQ583" s="352">
        <v>38</v>
      </c>
      <c r="AR583" s="352">
        <v>39</v>
      </c>
      <c r="AS583" s="353">
        <v>40</v>
      </c>
      <c r="AT583" s="351">
        <v>41</v>
      </c>
      <c r="AU583" s="352">
        <v>42</v>
      </c>
      <c r="AV583" s="352">
        <v>43</v>
      </c>
      <c r="AW583" s="352">
        <v>44</v>
      </c>
      <c r="AX583" s="353">
        <v>45</v>
      </c>
      <c r="AY583" s="351">
        <v>46</v>
      </c>
      <c r="AZ583" s="352">
        <v>47</v>
      </c>
      <c r="BA583" s="352">
        <v>48</v>
      </c>
      <c r="BB583" s="352">
        <v>49</v>
      </c>
      <c r="BC583" s="353">
        <v>50</v>
      </c>
      <c r="BD583" s="351">
        <v>51</v>
      </c>
      <c r="BE583" s="352">
        <v>52</v>
      </c>
      <c r="BF583" s="352">
        <v>53</v>
      </c>
      <c r="BG583" s="352">
        <v>54</v>
      </c>
      <c r="BH583" s="353">
        <v>55</v>
      </c>
      <c r="BI583" s="351">
        <v>56</v>
      </c>
      <c r="BJ583" s="352">
        <v>57</v>
      </c>
      <c r="BK583" s="352">
        <v>58</v>
      </c>
      <c r="BL583" s="352">
        <v>59</v>
      </c>
      <c r="BM583" s="353">
        <v>60</v>
      </c>
      <c r="BN583" s="351">
        <v>61</v>
      </c>
      <c r="BO583" s="352">
        <v>62</v>
      </c>
      <c r="BP583" s="352">
        <v>63</v>
      </c>
      <c r="BQ583" s="352">
        <v>64</v>
      </c>
      <c r="BR583" s="353">
        <v>65</v>
      </c>
      <c r="BS583" s="351">
        <v>66</v>
      </c>
      <c r="BT583" s="352">
        <v>67</v>
      </c>
      <c r="BU583" s="352">
        <v>68</v>
      </c>
      <c r="BV583" s="352">
        <v>69</v>
      </c>
      <c r="BW583" s="353">
        <v>70</v>
      </c>
      <c r="BX583" s="351">
        <v>71</v>
      </c>
      <c r="BY583" s="352">
        <v>72</v>
      </c>
      <c r="BZ583" s="352">
        <v>73</v>
      </c>
      <c r="CA583" s="352">
        <v>74</v>
      </c>
      <c r="CB583" s="353">
        <v>75</v>
      </c>
      <c r="CC583" s="351">
        <v>76</v>
      </c>
      <c r="CD583" s="352">
        <v>77</v>
      </c>
      <c r="CE583" s="352">
        <v>78</v>
      </c>
      <c r="CF583" s="352">
        <v>79</v>
      </c>
      <c r="CG583" s="353">
        <v>80</v>
      </c>
      <c r="CH583" s="351">
        <v>81</v>
      </c>
      <c r="CI583" s="352">
        <v>82</v>
      </c>
      <c r="CJ583" s="352">
        <v>83</v>
      </c>
      <c r="CK583" s="352">
        <v>84</v>
      </c>
      <c r="CL583" s="364"/>
      <c r="CM583" s="351">
        <v>85</v>
      </c>
      <c r="CN583" s="352">
        <v>86</v>
      </c>
      <c r="CO583" s="352">
        <v>87</v>
      </c>
      <c r="CP583" s="352">
        <v>88</v>
      </c>
      <c r="CQ583" s="353">
        <v>89</v>
      </c>
      <c r="CR583" s="351">
        <v>90</v>
      </c>
      <c r="CS583" s="352">
        <v>91</v>
      </c>
      <c r="CT583" s="352">
        <v>92</v>
      </c>
      <c r="CU583" s="352">
        <v>93</v>
      </c>
      <c r="CV583" s="353">
        <v>94</v>
      </c>
      <c r="CW583" s="351">
        <v>95</v>
      </c>
      <c r="CX583" s="352">
        <v>96</v>
      </c>
      <c r="CY583" s="352">
        <v>97</v>
      </c>
      <c r="CZ583" s="352">
        <v>98</v>
      </c>
      <c r="DA583" s="353">
        <v>99</v>
      </c>
      <c r="DB583" s="351">
        <v>100</v>
      </c>
      <c r="DC583" s="352">
        <v>101</v>
      </c>
      <c r="DD583" s="352">
        <v>102</v>
      </c>
      <c r="DE583" s="352">
        <v>103</v>
      </c>
      <c r="DF583" s="353">
        <v>104</v>
      </c>
      <c r="DG583" s="351">
        <v>105</v>
      </c>
      <c r="DH583" s="352">
        <v>106</v>
      </c>
      <c r="DI583" s="352">
        <v>107</v>
      </c>
      <c r="DJ583" s="352">
        <v>108</v>
      </c>
      <c r="DK583" s="353">
        <v>109</v>
      </c>
      <c r="DL583" s="351">
        <v>110</v>
      </c>
      <c r="DM583" s="352">
        <v>111</v>
      </c>
      <c r="DN583" s="352">
        <v>112</v>
      </c>
      <c r="DO583" s="352">
        <v>113</v>
      </c>
      <c r="DP583" s="353">
        <v>114</v>
      </c>
      <c r="DQ583" s="351">
        <v>115</v>
      </c>
      <c r="DR583" s="352">
        <v>116</v>
      </c>
      <c r="DS583" s="352">
        <v>117</v>
      </c>
      <c r="DT583" s="352">
        <v>118</v>
      </c>
      <c r="DU583" s="353">
        <v>119</v>
      </c>
      <c r="DV583" s="365"/>
      <c r="GX583" s="27"/>
      <c r="GY583" s="27"/>
      <c r="GZ583" s="27"/>
      <c r="HA583" s="27"/>
      <c r="HB583" s="27"/>
      <c r="HC583" s="27"/>
      <c r="HD583" s="27"/>
      <c r="HE583" s="27"/>
      <c r="HF583" s="27"/>
      <c r="HG583" s="27"/>
      <c r="HH583" s="27"/>
      <c r="HI583" s="27"/>
      <c r="HJ583" s="27"/>
      <c r="HK583" s="27"/>
      <c r="HL583" s="27"/>
      <c r="HM583" s="27"/>
      <c r="HN583" s="27"/>
      <c r="HO583" s="27"/>
      <c r="HP583" s="27"/>
      <c r="HQ583" s="27"/>
      <c r="HR583" s="27"/>
      <c r="HS583" s="27"/>
      <c r="HT583" s="27"/>
      <c r="HU583" s="27"/>
      <c r="HV583" s="27"/>
      <c r="HW583" s="27"/>
      <c r="HX583" s="27"/>
      <c r="HY583" s="27"/>
      <c r="HZ583" s="27"/>
      <c r="IA583" s="27"/>
      <c r="IB583" s="27"/>
      <c r="IC583" s="27"/>
      <c r="ID583" s="27"/>
      <c r="IE583" s="27"/>
      <c r="IF583" s="27"/>
      <c r="IG583" s="27"/>
      <c r="IH583" s="27"/>
      <c r="II583" s="27"/>
      <c r="IJ583" s="27"/>
      <c r="IK583" s="27"/>
      <c r="IL583" s="27"/>
      <c r="IM583" s="27"/>
      <c r="IN583" s="27"/>
      <c r="IO583" s="27"/>
      <c r="IP583" s="27"/>
      <c r="IQ583" s="27"/>
      <c r="IR583" s="27"/>
      <c r="IS583" s="27"/>
      <c r="IT583" s="27"/>
      <c r="IU583" s="27"/>
      <c r="IV583" s="27"/>
    </row>
    <row r="584" spans="1:256" s="361" customFormat="1" x14ac:dyDescent="0.2">
      <c r="A584" s="27"/>
      <c r="B584" s="27"/>
      <c r="C584" s="27"/>
      <c r="D584" s="362"/>
      <c r="E584" s="350" t="s">
        <v>157</v>
      </c>
      <c r="F584" s="354">
        <v>14</v>
      </c>
      <c r="G584" s="355">
        <v>10</v>
      </c>
      <c r="H584" s="355">
        <v>1</v>
      </c>
      <c r="I584" s="355">
        <v>22</v>
      </c>
      <c r="J584" s="356">
        <v>18</v>
      </c>
      <c r="K584" s="354">
        <v>19</v>
      </c>
      <c r="L584" s="355">
        <v>15</v>
      </c>
      <c r="M584" s="355">
        <v>6</v>
      </c>
      <c r="N584" s="355">
        <v>2</v>
      </c>
      <c r="O584" s="356">
        <v>23</v>
      </c>
      <c r="P584" s="354">
        <v>24</v>
      </c>
      <c r="Q584" s="355">
        <v>20</v>
      </c>
      <c r="R584" s="355">
        <v>11</v>
      </c>
      <c r="S584" s="355">
        <v>7</v>
      </c>
      <c r="T584" s="356">
        <v>3</v>
      </c>
      <c r="U584" s="354">
        <v>4</v>
      </c>
      <c r="V584" s="355">
        <v>25</v>
      </c>
      <c r="W584" s="355">
        <v>16</v>
      </c>
      <c r="X584" s="355">
        <v>12</v>
      </c>
      <c r="Y584" s="356">
        <v>8</v>
      </c>
      <c r="Z584" s="354">
        <v>9</v>
      </c>
      <c r="AA584" s="355">
        <v>5</v>
      </c>
      <c r="AB584" s="355">
        <v>21</v>
      </c>
      <c r="AC584" s="355">
        <v>17</v>
      </c>
      <c r="AD584" s="356">
        <v>13</v>
      </c>
      <c r="AE584" s="354">
        <v>39</v>
      </c>
      <c r="AF584" s="355">
        <v>35</v>
      </c>
      <c r="AG584" s="355">
        <v>26</v>
      </c>
      <c r="AH584" s="355">
        <v>47</v>
      </c>
      <c r="AI584" s="356">
        <v>43</v>
      </c>
      <c r="AJ584" s="354">
        <v>44</v>
      </c>
      <c r="AK584" s="355">
        <v>40</v>
      </c>
      <c r="AL584" s="355">
        <v>31</v>
      </c>
      <c r="AM584" s="355">
        <v>27</v>
      </c>
      <c r="AN584" s="356">
        <v>48</v>
      </c>
      <c r="AO584" s="354">
        <v>49</v>
      </c>
      <c r="AP584" s="355">
        <v>45</v>
      </c>
      <c r="AQ584" s="355">
        <v>36</v>
      </c>
      <c r="AR584" s="355">
        <v>32</v>
      </c>
      <c r="AS584" s="356">
        <v>28</v>
      </c>
      <c r="AT584" s="354">
        <v>29</v>
      </c>
      <c r="AU584" s="355">
        <v>50</v>
      </c>
      <c r="AV584" s="355">
        <v>41</v>
      </c>
      <c r="AW584" s="355">
        <v>37</v>
      </c>
      <c r="AX584" s="356">
        <v>33</v>
      </c>
      <c r="AY584" s="354">
        <v>34</v>
      </c>
      <c r="AZ584" s="355">
        <v>30</v>
      </c>
      <c r="BA584" s="355">
        <v>46</v>
      </c>
      <c r="BB584" s="355">
        <v>42</v>
      </c>
      <c r="BC584" s="356">
        <v>38</v>
      </c>
      <c r="BD584" s="354">
        <v>70</v>
      </c>
      <c r="BE584" s="355">
        <v>51</v>
      </c>
      <c r="BF584" s="355">
        <v>82</v>
      </c>
      <c r="BG584" s="355">
        <v>78</v>
      </c>
      <c r="BH584" s="356">
        <v>74</v>
      </c>
      <c r="BI584" s="354">
        <v>75</v>
      </c>
      <c r="BJ584" s="355">
        <v>56</v>
      </c>
      <c r="BK584" s="355">
        <v>52</v>
      </c>
      <c r="BL584" s="355">
        <v>83</v>
      </c>
      <c r="BM584" s="356">
        <v>79</v>
      </c>
      <c r="BN584" s="354">
        <v>80</v>
      </c>
      <c r="BO584" s="355">
        <v>61</v>
      </c>
      <c r="BP584" s="355">
        <v>57</v>
      </c>
      <c r="BQ584" s="355">
        <v>53</v>
      </c>
      <c r="BR584" s="356">
        <v>84</v>
      </c>
      <c r="BS584" s="354">
        <v>65</v>
      </c>
      <c r="BT584" s="355">
        <v>81</v>
      </c>
      <c r="BU584" s="355">
        <v>77</v>
      </c>
      <c r="BV584" s="355">
        <v>73</v>
      </c>
      <c r="BW584" s="356">
        <v>69</v>
      </c>
      <c r="BX584" s="354">
        <v>55</v>
      </c>
      <c r="BY584" s="355">
        <v>71</v>
      </c>
      <c r="BZ584" s="355">
        <v>67</v>
      </c>
      <c r="CA584" s="355">
        <v>63</v>
      </c>
      <c r="CB584" s="356">
        <v>59</v>
      </c>
      <c r="CC584" s="354">
        <v>60</v>
      </c>
      <c r="CD584" s="355">
        <v>76</v>
      </c>
      <c r="CE584" s="355">
        <v>72</v>
      </c>
      <c r="CF584" s="355">
        <v>68</v>
      </c>
      <c r="CG584" s="356">
        <v>64</v>
      </c>
      <c r="CH584" s="354">
        <v>62</v>
      </c>
      <c r="CI584" s="355">
        <v>66</v>
      </c>
      <c r="CJ584" s="355">
        <v>54</v>
      </c>
      <c r="CK584" s="355">
        <v>58</v>
      </c>
      <c r="CL584" s="364"/>
      <c r="CM584" s="354">
        <v>104</v>
      </c>
      <c r="CN584" s="355">
        <v>85</v>
      </c>
      <c r="CO584" s="355">
        <v>116</v>
      </c>
      <c r="CP584" s="355">
        <v>112</v>
      </c>
      <c r="CQ584" s="356">
        <v>108</v>
      </c>
      <c r="CR584" s="354">
        <v>109</v>
      </c>
      <c r="CS584" s="355">
        <v>90</v>
      </c>
      <c r="CT584" s="355">
        <v>86</v>
      </c>
      <c r="CU584" s="355">
        <v>117</v>
      </c>
      <c r="CV584" s="356">
        <v>113</v>
      </c>
      <c r="CW584" s="354">
        <v>114</v>
      </c>
      <c r="CX584" s="355">
        <v>95</v>
      </c>
      <c r="CY584" s="355">
        <v>91</v>
      </c>
      <c r="CZ584" s="355">
        <v>87</v>
      </c>
      <c r="DA584" s="356">
        <v>118</v>
      </c>
      <c r="DB584" s="354">
        <v>119</v>
      </c>
      <c r="DC584" s="355">
        <v>100</v>
      </c>
      <c r="DD584" s="355">
        <v>96</v>
      </c>
      <c r="DE584" s="355">
        <v>92</v>
      </c>
      <c r="DF584" s="356">
        <v>88</v>
      </c>
      <c r="DG584" s="354">
        <v>89</v>
      </c>
      <c r="DH584" s="355">
        <v>105</v>
      </c>
      <c r="DI584" s="355">
        <v>101</v>
      </c>
      <c r="DJ584" s="355">
        <v>97</v>
      </c>
      <c r="DK584" s="356">
        <v>93</v>
      </c>
      <c r="DL584" s="354">
        <v>94</v>
      </c>
      <c r="DM584" s="355">
        <v>110</v>
      </c>
      <c r="DN584" s="355">
        <v>106</v>
      </c>
      <c r="DO584" s="355">
        <v>102</v>
      </c>
      <c r="DP584" s="356">
        <v>98</v>
      </c>
      <c r="DQ584" s="354">
        <v>99</v>
      </c>
      <c r="DR584" s="355">
        <v>115</v>
      </c>
      <c r="DS584" s="355">
        <v>111</v>
      </c>
      <c r="DT584" s="355">
        <v>107</v>
      </c>
      <c r="DU584" s="356">
        <v>103</v>
      </c>
      <c r="DV584" s="365"/>
      <c r="GX584" s="27"/>
      <c r="GY584" s="27"/>
      <c r="GZ584" s="27"/>
      <c r="HA584" s="27"/>
      <c r="HB584" s="27"/>
      <c r="HC584" s="27"/>
      <c r="HD584" s="27"/>
      <c r="HE584" s="27"/>
      <c r="HF584" s="27"/>
      <c r="HG584" s="27"/>
      <c r="HH584" s="27"/>
      <c r="HI584" s="27"/>
      <c r="HJ584" s="27"/>
      <c r="HK584" s="27"/>
      <c r="HL584" s="27"/>
      <c r="HM584" s="27"/>
      <c r="HN584" s="27"/>
      <c r="HO584" s="27"/>
      <c r="HP584" s="27"/>
      <c r="HQ584" s="27"/>
      <c r="HR584" s="27"/>
      <c r="HS584" s="27"/>
      <c r="HT584" s="27"/>
      <c r="HU584" s="27"/>
      <c r="HV584" s="27"/>
      <c r="HW584" s="27"/>
      <c r="HX584" s="27"/>
      <c r="HY584" s="27"/>
      <c r="HZ584" s="27"/>
      <c r="IA584" s="27"/>
      <c r="IB584" s="27"/>
      <c r="IC584" s="27"/>
      <c r="ID584" s="27"/>
      <c r="IE584" s="27"/>
      <c r="IF584" s="27"/>
      <c r="IG584" s="27"/>
      <c r="IH584" s="27"/>
      <c r="II584" s="27"/>
      <c r="IJ584" s="27"/>
      <c r="IK584" s="27"/>
      <c r="IL584" s="27"/>
      <c r="IM584" s="27"/>
      <c r="IN584" s="27"/>
      <c r="IO584" s="27"/>
      <c r="IP584" s="27"/>
      <c r="IQ584" s="27"/>
      <c r="IR584" s="27"/>
      <c r="IS584" s="27"/>
      <c r="IT584" s="27"/>
      <c r="IU584" s="27"/>
      <c r="IV584" s="27"/>
    </row>
    <row r="585" spans="1:256" s="361" customFormat="1" x14ac:dyDescent="0.2">
      <c r="A585" s="27"/>
      <c r="B585" s="27"/>
      <c r="C585" s="27"/>
      <c r="D585" s="362"/>
      <c r="E585" s="350" t="s">
        <v>159</v>
      </c>
      <c r="F585" s="357">
        <v>12</v>
      </c>
      <c r="G585" s="358">
        <v>23</v>
      </c>
      <c r="H585" s="358">
        <v>9</v>
      </c>
      <c r="I585" s="358">
        <v>20</v>
      </c>
      <c r="J585" s="359">
        <v>1</v>
      </c>
      <c r="K585" s="357">
        <v>13</v>
      </c>
      <c r="L585" s="358">
        <v>24</v>
      </c>
      <c r="M585" s="358">
        <v>10</v>
      </c>
      <c r="N585" s="358">
        <v>16</v>
      </c>
      <c r="O585" s="359">
        <v>2</v>
      </c>
      <c r="P585" s="357">
        <v>17</v>
      </c>
      <c r="Q585" s="358">
        <v>3</v>
      </c>
      <c r="R585" s="358">
        <v>14</v>
      </c>
      <c r="S585" s="358">
        <v>25</v>
      </c>
      <c r="T585" s="359">
        <v>6</v>
      </c>
      <c r="U585" s="357">
        <v>7</v>
      </c>
      <c r="V585" s="358">
        <v>18</v>
      </c>
      <c r="W585" s="358">
        <v>4</v>
      </c>
      <c r="X585" s="358">
        <v>15</v>
      </c>
      <c r="Y585" s="359">
        <v>21</v>
      </c>
      <c r="Z585" s="357">
        <v>22</v>
      </c>
      <c r="AA585" s="358">
        <v>8</v>
      </c>
      <c r="AB585" s="358">
        <v>19</v>
      </c>
      <c r="AC585" s="358">
        <v>5</v>
      </c>
      <c r="AD585" s="359">
        <v>11</v>
      </c>
      <c r="AE585" s="357">
        <v>37</v>
      </c>
      <c r="AF585" s="358">
        <v>48</v>
      </c>
      <c r="AG585" s="358">
        <v>34</v>
      </c>
      <c r="AH585" s="358">
        <v>45</v>
      </c>
      <c r="AI585" s="359">
        <v>26</v>
      </c>
      <c r="AJ585" s="357">
        <v>38</v>
      </c>
      <c r="AK585" s="358">
        <v>49</v>
      </c>
      <c r="AL585" s="358">
        <v>35</v>
      </c>
      <c r="AM585" s="358">
        <v>41</v>
      </c>
      <c r="AN585" s="359">
        <v>27</v>
      </c>
      <c r="AO585" s="357">
        <v>42</v>
      </c>
      <c r="AP585" s="358">
        <v>28</v>
      </c>
      <c r="AQ585" s="358">
        <v>39</v>
      </c>
      <c r="AR585" s="358">
        <v>50</v>
      </c>
      <c r="AS585" s="359">
        <v>31</v>
      </c>
      <c r="AT585" s="357">
        <v>32</v>
      </c>
      <c r="AU585" s="358">
        <v>43</v>
      </c>
      <c r="AV585" s="358">
        <v>29</v>
      </c>
      <c r="AW585" s="358">
        <v>40</v>
      </c>
      <c r="AX585" s="359">
        <v>46</v>
      </c>
      <c r="AY585" s="357">
        <v>47</v>
      </c>
      <c r="AZ585" s="358">
        <v>33</v>
      </c>
      <c r="BA585" s="358">
        <v>44</v>
      </c>
      <c r="BB585" s="358">
        <v>30</v>
      </c>
      <c r="BC585" s="359">
        <v>36</v>
      </c>
      <c r="BD585" s="357">
        <v>54</v>
      </c>
      <c r="BE585" s="358">
        <v>70</v>
      </c>
      <c r="BF585" s="358">
        <v>81</v>
      </c>
      <c r="BG585" s="358">
        <v>72</v>
      </c>
      <c r="BH585" s="359">
        <v>63</v>
      </c>
      <c r="BI585" s="357">
        <v>59</v>
      </c>
      <c r="BJ585" s="358">
        <v>75</v>
      </c>
      <c r="BK585" s="358">
        <v>51</v>
      </c>
      <c r="BL585" s="358">
        <v>77</v>
      </c>
      <c r="BM585" s="359">
        <v>68</v>
      </c>
      <c r="BN585" s="357">
        <v>64</v>
      </c>
      <c r="BO585" s="358">
        <v>80</v>
      </c>
      <c r="BP585" s="358">
        <v>56</v>
      </c>
      <c r="BQ585" s="358">
        <v>82</v>
      </c>
      <c r="BR585" s="359">
        <v>73</v>
      </c>
      <c r="BS585" s="357">
        <v>84</v>
      </c>
      <c r="BT585" s="358">
        <v>65</v>
      </c>
      <c r="BU585" s="358">
        <v>76</v>
      </c>
      <c r="BV585" s="358">
        <v>67</v>
      </c>
      <c r="BW585" s="359">
        <v>58</v>
      </c>
      <c r="BX585" s="357">
        <v>74</v>
      </c>
      <c r="BY585" s="358">
        <v>55</v>
      </c>
      <c r="BZ585" s="358">
        <v>66</v>
      </c>
      <c r="CA585" s="358">
        <v>57</v>
      </c>
      <c r="CB585" s="359">
        <v>83</v>
      </c>
      <c r="CC585" s="357">
        <v>79</v>
      </c>
      <c r="CD585" s="358">
        <v>60</v>
      </c>
      <c r="CE585" s="358">
        <v>71</v>
      </c>
      <c r="CF585" s="358">
        <v>62</v>
      </c>
      <c r="CG585" s="359">
        <v>53</v>
      </c>
      <c r="CH585" s="357">
        <v>69</v>
      </c>
      <c r="CI585" s="358">
        <v>78</v>
      </c>
      <c r="CJ585" s="358">
        <v>61</v>
      </c>
      <c r="CK585" s="358">
        <v>52</v>
      </c>
      <c r="CL585" s="364"/>
      <c r="CM585" s="357">
        <v>88</v>
      </c>
      <c r="CN585" s="358">
        <v>104</v>
      </c>
      <c r="CO585" s="358">
        <v>115</v>
      </c>
      <c r="CP585" s="358">
        <v>106</v>
      </c>
      <c r="CQ585" s="359">
        <v>97</v>
      </c>
      <c r="CR585" s="357">
        <v>93</v>
      </c>
      <c r="CS585" s="358">
        <v>109</v>
      </c>
      <c r="CT585" s="358">
        <v>85</v>
      </c>
      <c r="CU585" s="358">
        <v>111</v>
      </c>
      <c r="CV585" s="359">
        <v>102</v>
      </c>
      <c r="CW585" s="357">
        <v>98</v>
      </c>
      <c r="CX585" s="358">
        <v>114</v>
      </c>
      <c r="CY585" s="358">
        <v>90</v>
      </c>
      <c r="CZ585" s="358">
        <v>116</v>
      </c>
      <c r="DA585" s="359">
        <v>107</v>
      </c>
      <c r="DB585" s="357">
        <v>103</v>
      </c>
      <c r="DC585" s="358">
        <v>119</v>
      </c>
      <c r="DD585" s="358">
        <v>95</v>
      </c>
      <c r="DE585" s="358">
        <v>86</v>
      </c>
      <c r="DF585" s="359">
        <v>112</v>
      </c>
      <c r="DG585" s="357">
        <v>108</v>
      </c>
      <c r="DH585" s="358">
        <v>89</v>
      </c>
      <c r="DI585" s="358">
        <v>100</v>
      </c>
      <c r="DJ585" s="358">
        <v>91</v>
      </c>
      <c r="DK585" s="359">
        <v>117</v>
      </c>
      <c r="DL585" s="357">
        <v>113</v>
      </c>
      <c r="DM585" s="358">
        <v>94</v>
      </c>
      <c r="DN585" s="358">
        <v>105</v>
      </c>
      <c r="DO585" s="358">
        <v>96</v>
      </c>
      <c r="DP585" s="359">
        <v>87</v>
      </c>
      <c r="DQ585" s="357">
        <v>118</v>
      </c>
      <c r="DR585" s="358">
        <v>99</v>
      </c>
      <c r="DS585" s="358">
        <v>110</v>
      </c>
      <c r="DT585" s="358">
        <v>101</v>
      </c>
      <c r="DU585" s="359">
        <v>92</v>
      </c>
      <c r="DV585" s="365"/>
      <c r="GX585" s="27"/>
      <c r="GY585" s="27"/>
      <c r="GZ585" s="27"/>
      <c r="HA585" s="27"/>
      <c r="HB585" s="27"/>
      <c r="HC585" s="27"/>
      <c r="HD585" s="27"/>
      <c r="HE585" s="27"/>
      <c r="HF585" s="27"/>
      <c r="HG585" s="27"/>
      <c r="HH585" s="27"/>
      <c r="HI585" s="27"/>
      <c r="HJ585" s="27"/>
      <c r="HK585" s="27"/>
      <c r="HL585" s="27"/>
      <c r="HM585" s="27"/>
      <c r="HN585" s="27"/>
      <c r="HO585" s="27"/>
      <c r="HP585" s="27"/>
      <c r="HQ585" s="27"/>
      <c r="HR585" s="27"/>
      <c r="HS585" s="27"/>
      <c r="HT585" s="27"/>
      <c r="HU585" s="27"/>
      <c r="HV585" s="27"/>
      <c r="HW585" s="27"/>
      <c r="HX585" s="27"/>
      <c r="HY585" s="27"/>
      <c r="HZ585" s="27"/>
      <c r="IA585" s="27"/>
      <c r="IB585" s="27"/>
      <c r="IC585" s="27"/>
      <c r="ID585" s="27"/>
      <c r="IE585" s="27"/>
      <c r="IF585" s="27"/>
      <c r="IG585" s="27"/>
      <c r="IH585" s="27"/>
      <c r="II585" s="27"/>
      <c r="IJ585" s="27"/>
      <c r="IK585" s="27"/>
      <c r="IL585" s="27"/>
      <c r="IM585" s="27"/>
      <c r="IN585" s="27"/>
      <c r="IO585" s="27"/>
      <c r="IP585" s="27"/>
      <c r="IQ585" s="27"/>
      <c r="IR585" s="27"/>
      <c r="IS585" s="27"/>
      <c r="IT585" s="27"/>
      <c r="IU585" s="27"/>
      <c r="IV585" s="27"/>
    </row>
    <row r="586" spans="1:256" s="363" customFormat="1" x14ac:dyDescent="0.2">
      <c r="A586" s="27"/>
      <c r="B586" s="27"/>
      <c r="C586" s="27"/>
      <c r="D586" s="362"/>
      <c r="E586" s="360"/>
      <c r="GX586" s="27"/>
      <c r="GY586" s="27"/>
      <c r="GZ586" s="27"/>
      <c r="HA586" s="27"/>
      <c r="HB586" s="27"/>
      <c r="HC586" s="27"/>
      <c r="HD586" s="27"/>
      <c r="HE586" s="27"/>
      <c r="HF586" s="27"/>
      <c r="HG586" s="27"/>
      <c r="HH586" s="27"/>
      <c r="HI586" s="27"/>
      <c r="HJ586" s="27"/>
      <c r="HK586" s="27"/>
      <c r="HL586" s="27"/>
      <c r="HM586" s="27"/>
      <c r="HN586" s="27"/>
      <c r="HO586" s="27"/>
      <c r="HP586" s="27"/>
      <c r="HQ586" s="27"/>
      <c r="HR586" s="27"/>
      <c r="HS586" s="27"/>
      <c r="HT586" s="27"/>
      <c r="HU586" s="27"/>
      <c r="HV586" s="27"/>
      <c r="HW586" s="27"/>
      <c r="HX586" s="27"/>
      <c r="HY586" s="27"/>
      <c r="HZ586" s="27"/>
      <c r="IA586" s="27"/>
      <c r="IB586" s="27"/>
      <c r="IC586" s="27"/>
      <c r="ID586" s="27"/>
      <c r="IE586" s="27"/>
      <c r="IF586" s="27"/>
      <c r="IG586" s="27"/>
      <c r="IH586" s="27"/>
      <c r="II586" s="27"/>
      <c r="IJ586" s="27"/>
      <c r="IK586" s="27"/>
      <c r="IL586" s="27"/>
      <c r="IM586" s="27"/>
      <c r="IN586" s="27"/>
      <c r="IO586" s="27"/>
      <c r="IP586" s="27"/>
      <c r="IQ586" s="27"/>
      <c r="IR586" s="27"/>
      <c r="IS586" s="27"/>
      <c r="IT586" s="27"/>
      <c r="IU586" s="27"/>
      <c r="IV586" s="27"/>
    </row>
    <row r="587" spans="1:256" s="363" customFormat="1" x14ac:dyDescent="0.2">
      <c r="A587" s="27"/>
      <c r="B587" s="27"/>
      <c r="C587" s="27"/>
      <c r="D587" s="362">
        <v>120</v>
      </c>
      <c r="E587" s="349" t="s">
        <v>180</v>
      </c>
      <c r="GX587" s="27"/>
      <c r="GY587" s="27"/>
      <c r="GZ587" s="27"/>
      <c r="HA587" s="27"/>
      <c r="HB587" s="27"/>
      <c r="HC587" s="27"/>
      <c r="HD587" s="27"/>
      <c r="HE587" s="27"/>
      <c r="HF587" s="27"/>
      <c r="HG587" s="27"/>
      <c r="HH587" s="27"/>
      <c r="HI587" s="27"/>
      <c r="HJ587" s="27"/>
      <c r="HK587" s="27"/>
      <c r="HL587" s="27"/>
      <c r="HM587" s="27"/>
      <c r="HN587" s="27"/>
      <c r="HO587" s="27"/>
      <c r="HP587" s="27"/>
      <c r="HQ587" s="27"/>
      <c r="HR587" s="27"/>
      <c r="HS587" s="27"/>
      <c r="HT587" s="27"/>
      <c r="HU587" s="27"/>
      <c r="HV587" s="27"/>
      <c r="HW587" s="27"/>
      <c r="HX587" s="27"/>
      <c r="HY587" s="27"/>
      <c r="HZ587" s="27"/>
      <c r="IA587" s="27"/>
      <c r="IB587" s="27"/>
      <c r="IC587" s="27"/>
      <c r="ID587" s="27"/>
      <c r="IE587" s="27"/>
      <c r="IF587" s="27"/>
      <c r="IG587" s="27"/>
      <c r="IH587" s="27"/>
      <c r="II587" s="27"/>
      <c r="IJ587" s="27"/>
      <c r="IK587" s="27"/>
      <c r="IL587" s="27"/>
      <c r="IM587" s="27"/>
      <c r="IN587" s="27"/>
      <c r="IO587" s="27"/>
      <c r="IP587" s="27"/>
      <c r="IQ587" s="27"/>
      <c r="IR587" s="27"/>
      <c r="IS587" s="27"/>
      <c r="IT587" s="27"/>
      <c r="IU587" s="27"/>
      <c r="IV587" s="27"/>
    </row>
    <row r="588" spans="1:256" s="361" customFormat="1" x14ac:dyDescent="0.2">
      <c r="A588" s="27"/>
      <c r="B588" s="27"/>
      <c r="C588" s="27"/>
      <c r="D588" s="362"/>
      <c r="E588" s="350" t="s">
        <v>130</v>
      </c>
      <c r="F588" s="351">
        <v>1</v>
      </c>
      <c r="G588" s="352">
        <v>2</v>
      </c>
      <c r="H588" s="352">
        <v>3</v>
      </c>
      <c r="I588" s="352">
        <v>4</v>
      </c>
      <c r="J588" s="353">
        <v>5</v>
      </c>
      <c r="K588" s="351">
        <v>6</v>
      </c>
      <c r="L588" s="352">
        <v>7</v>
      </c>
      <c r="M588" s="352">
        <v>8</v>
      </c>
      <c r="N588" s="352">
        <v>9</v>
      </c>
      <c r="O588" s="353">
        <v>10</v>
      </c>
      <c r="P588" s="351">
        <v>11</v>
      </c>
      <c r="Q588" s="352">
        <v>12</v>
      </c>
      <c r="R588" s="352">
        <v>13</v>
      </c>
      <c r="S588" s="352">
        <v>14</v>
      </c>
      <c r="T588" s="353">
        <v>15</v>
      </c>
      <c r="U588" s="351">
        <v>16</v>
      </c>
      <c r="V588" s="352">
        <v>17</v>
      </c>
      <c r="W588" s="352">
        <v>18</v>
      </c>
      <c r="X588" s="352">
        <v>19</v>
      </c>
      <c r="Y588" s="353">
        <v>20</v>
      </c>
      <c r="Z588" s="351">
        <v>21</v>
      </c>
      <c r="AA588" s="352">
        <v>22</v>
      </c>
      <c r="AB588" s="352">
        <v>23</v>
      </c>
      <c r="AC588" s="352">
        <v>24</v>
      </c>
      <c r="AD588" s="353">
        <v>25</v>
      </c>
      <c r="AE588" s="351">
        <v>26</v>
      </c>
      <c r="AF588" s="352">
        <v>27</v>
      </c>
      <c r="AG588" s="352">
        <v>28</v>
      </c>
      <c r="AH588" s="352">
        <v>29</v>
      </c>
      <c r="AI588" s="353">
        <v>30</v>
      </c>
      <c r="AJ588" s="351">
        <v>31</v>
      </c>
      <c r="AK588" s="352">
        <v>32</v>
      </c>
      <c r="AL588" s="352">
        <v>33</v>
      </c>
      <c r="AM588" s="352">
        <v>34</v>
      </c>
      <c r="AN588" s="353">
        <v>35</v>
      </c>
      <c r="AO588" s="351">
        <v>36</v>
      </c>
      <c r="AP588" s="352">
        <v>37</v>
      </c>
      <c r="AQ588" s="352">
        <v>38</v>
      </c>
      <c r="AR588" s="352">
        <v>39</v>
      </c>
      <c r="AS588" s="353">
        <v>40</v>
      </c>
      <c r="AT588" s="351">
        <v>41</v>
      </c>
      <c r="AU588" s="352">
        <v>42</v>
      </c>
      <c r="AV588" s="352">
        <v>43</v>
      </c>
      <c r="AW588" s="352">
        <v>44</v>
      </c>
      <c r="AX588" s="353">
        <v>45</v>
      </c>
      <c r="AY588" s="351">
        <v>46</v>
      </c>
      <c r="AZ588" s="352">
        <v>47</v>
      </c>
      <c r="BA588" s="352">
        <v>48</v>
      </c>
      <c r="BB588" s="352">
        <v>49</v>
      </c>
      <c r="BC588" s="353">
        <v>50</v>
      </c>
      <c r="BD588" s="351">
        <v>51</v>
      </c>
      <c r="BE588" s="352">
        <v>52</v>
      </c>
      <c r="BF588" s="352">
        <v>53</v>
      </c>
      <c r="BG588" s="352">
        <v>54</v>
      </c>
      <c r="BH588" s="353">
        <v>55</v>
      </c>
      <c r="BI588" s="351">
        <v>56</v>
      </c>
      <c r="BJ588" s="352">
        <v>57</v>
      </c>
      <c r="BK588" s="352">
        <v>58</v>
      </c>
      <c r="BL588" s="352">
        <v>59</v>
      </c>
      <c r="BM588" s="353">
        <v>60</v>
      </c>
      <c r="BN588" s="351">
        <v>61</v>
      </c>
      <c r="BO588" s="352">
        <v>62</v>
      </c>
      <c r="BP588" s="352">
        <v>63</v>
      </c>
      <c r="BQ588" s="352">
        <v>64</v>
      </c>
      <c r="BR588" s="353">
        <v>65</v>
      </c>
      <c r="BS588" s="351">
        <v>66</v>
      </c>
      <c r="BT588" s="352">
        <v>67</v>
      </c>
      <c r="BU588" s="352">
        <v>68</v>
      </c>
      <c r="BV588" s="352">
        <v>69</v>
      </c>
      <c r="BW588" s="353">
        <v>70</v>
      </c>
      <c r="BX588" s="351">
        <v>71</v>
      </c>
      <c r="BY588" s="352">
        <v>72</v>
      </c>
      <c r="BZ588" s="352">
        <v>73</v>
      </c>
      <c r="CA588" s="352">
        <v>74</v>
      </c>
      <c r="CB588" s="353">
        <v>75</v>
      </c>
      <c r="CC588" s="351">
        <v>76</v>
      </c>
      <c r="CD588" s="352">
        <v>77</v>
      </c>
      <c r="CE588" s="352">
        <v>78</v>
      </c>
      <c r="CF588" s="352">
        <v>79</v>
      </c>
      <c r="CG588" s="353">
        <v>80</v>
      </c>
      <c r="CH588" s="351">
        <v>81</v>
      </c>
      <c r="CI588" s="352">
        <v>82</v>
      </c>
      <c r="CJ588" s="352">
        <v>83</v>
      </c>
      <c r="CK588" s="352">
        <v>84</v>
      </c>
      <c r="CL588" s="353">
        <v>85</v>
      </c>
      <c r="CM588" s="351">
        <v>86</v>
      </c>
      <c r="CN588" s="352">
        <v>87</v>
      </c>
      <c r="CO588" s="352">
        <v>88</v>
      </c>
      <c r="CP588" s="352">
        <v>89</v>
      </c>
      <c r="CQ588" s="353">
        <v>90</v>
      </c>
      <c r="CR588" s="351">
        <v>91</v>
      </c>
      <c r="CS588" s="352">
        <v>92</v>
      </c>
      <c r="CT588" s="352">
        <v>93</v>
      </c>
      <c r="CU588" s="352">
        <v>94</v>
      </c>
      <c r="CV588" s="353">
        <v>95</v>
      </c>
      <c r="CW588" s="351">
        <v>96</v>
      </c>
      <c r="CX588" s="352">
        <v>97</v>
      </c>
      <c r="CY588" s="352">
        <v>98</v>
      </c>
      <c r="CZ588" s="352">
        <v>99</v>
      </c>
      <c r="DA588" s="353">
        <v>100</v>
      </c>
      <c r="DB588" s="351">
        <v>101</v>
      </c>
      <c r="DC588" s="352">
        <v>102</v>
      </c>
      <c r="DD588" s="352">
        <v>103</v>
      </c>
      <c r="DE588" s="352">
        <v>104</v>
      </c>
      <c r="DF588" s="353">
        <v>105</v>
      </c>
      <c r="DG588" s="351">
        <v>106</v>
      </c>
      <c r="DH588" s="352">
        <v>107</v>
      </c>
      <c r="DI588" s="352">
        <v>108</v>
      </c>
      <c r="DJ588" s="352">
        <v>109</v>
      </c>
      <c r="DK588" s="353">
        <v>110</v>
      </c>
      <c r="DL588" s="351">
        <v>111</v>
      </c>
      <c r="DM588" s="352">
        <v>112</v>
      </c>
      <c r="DN588" s="352">
        <v>113</v>
      </c>
      <c r="DO588" s="352">
        <v>114</v>
      </c>
      <c r="DP588" s="353">
        <v>115</v>
      </c>
      <c r="DQ588" s="351">
        <v>116</v>
      </c>
      <c r="DR588" s="352">
        <v>117</v>
      </c>
      <c r="DS588" s="352">
        <v>118</v>
      </c>
      <c r="DT588" s="352">
        <v>119</v>
      </c>
      <c r="DU588" s="353">
        <v>120</v>
      </c>
      <c r="DV588" s="365"/>
      <c r="GX588" s="27"/>
      <c r="GY588" s="27"/>
      <c r="GZ588" s="27"/>
      <c r="HA588" s="27"/>
      <c r="HB588" s="27"/>
      <c r="HC588" s="27"/>
      <c r="HD588" s="27"/>
      <c r="HE588" s="27"/>
      <c r="HF588" s="27"/>
      <c r="HG588" s="27"/>
      <c r="HH588" s="27"/>
      <c r="HI588" s="27"/>
      <c r="HJ588" s="27"/>
      <c r="HK588" s="27"/>
      <c r="HL588" s="27"/>
      <c r="HM588" s="27"/>
      <c r="HN588" s="27"/>
      <c r="HO588" s="27"/>
      <c r="HP588" s="27"/>
      <c r="HQ588" s="27"/>
      <c r="HR588" s="27"/>
      <c r="HS588" s="27"/>
      <c r="HT588" s="27"/>
      <c r="HU588" s="27"/>
      <c r="HV588" s="27"/>
      <c r="HW588" s="27"/>
      <c r="HX588" s="27"/>
      <c r="HY588" s="27"/>
      <c r="HZ588" s="27"/>
      <c r="IA588" s="27"/>
      <c r="IB588" s="27"/>
      <c r="IC588" s="27"/>
      <c r="ID588" s="27"/>
      <c r="IE588" s="27"/>
      <c r="IF588" s="27"/>
      <c r="IG588" s="27"/>
      <c r="IH588" s="27"/>
      <c r="II588" s="27"/>
      <c r="IJ588" s="27"/>
      <c r="IK588" s="27"/>
      <c r="IL588" s="27"/>
      <c r="IM588" s="27"/>
      <c r="IN588" s="27"/>
      <c r="IO588" s="27"/>
      <c r="IP588" s="27"/>
      <c r="IQ588" s="27"/>
      <c r="IR588" s="27"/>
      <c r="IS588" s="27"/>
      <c r="IT588" s="27"/>
      <c r="IU588" s="27"/>
      <c r="IV588" s="27"/>
    </row>
    <row r="589" spans="1:256" s="361" customFormat="1" x14ac:dyDescent="0.2">
      <c r="A589" s="27"/>
      <c r="B589" s="27"/>
      <c r="C589" s="27"/>
      <c r="D589" s="362"/>
      <c r="E589" s="350" t="s">
        <v>157</v>
      </c>
      <c r="F589" s="354">
        <v>14</v>
      </c>
      <c r="G589" s="355">
        <v>10</v>
      </c>
      <c r="H589" s="355">
        <v>1</v>
      </c>
      <c r="I589" s="355">
        <v>22</v>
      </c>
      <c r="J589" s="356">
        <v>18</v>
      </c>
      <c r="K589" s="354">
        <v>19</v>
      </c>
      <c r="L589" s="355">
        <v>15</v>
      </c>
      <c r="M589" s="355">
        <v>6</v>
      </c>
      <c r="N589" s="355">
        <v>2</v>
      </c>
      <c r="O589" s="356">
        <v>23</v>
      </c>
      <c r="P589" s="354">
        <v>24</v>
      </c>
      <c r="Q589" s="355">
        <v>20</v>
      </c>
      <c r="R589" s="355">
        <v>11</v>
      </c>
      <c r="S589" s="355">
        <v>7</v>
      </c>
      <c r="T589" s="356">
        <v>3</v>
      </c>
      <c r="U589" s="354">
        <v>4</v>
      </c>
      <c r="V589" s="355">
        <v>25</v>
      </c>
      <c r="W589" s="355">
        <v>16</v>
      </c>
      <c r="X589" s="355">
        <v>12</v>
      </c>
      <c r="Y589" s="356">
        <v>8</v>
      </c>
      <c r="Z589" s="354">
        <v>9</v>
      </c>
      <c r="AA589" s="355">
        <v>5</v>
      </c>
      <c r="AB589" s="355">
        <v>21</v>
      </c>
      <c r="AC589" s="355">
        <v>17</v>
      </c>
      <c r="AD589" s="356">
        <v>13</v>
      </c>
      <c r="AE589" s="354">
        <v>39</v>
      </c>
      <c r="AF589" s="355">
        <v>35</v>
      </c>
      <c r="AG589" s="355">
        <v>26</v>
      </c>
      <c r="AH589" s="355">
        <v>47</v>
      </c>
      <c r="AI589" s="356">
        <v>43</v>
      </c>
      <c r="AJ589" s="354">
        <v>44</v>
      </c>
      <c r="AK589" s="355">
        <v>40</v>
      </c>
      <c r="AL589" s="355">
        <v>31</v>
      </c>
      <c r="AM589" s="355">
        <v>27</v>
      </c>
      <c r="AN589" s="356">
        <v>48</v>
      </c>
      <c r="AO589" s="354">
        <v>49</v>
      </c>
      <c r="AP589" s="355">
        <v>45</v>
      </c>
      <c r="AQ589" s="355">
        <v>36</v>
      </c>
      <c r="AR589" s="355">
        <v>32</v>
      </c>
      <c r="AS589" s="356">
        <v>28</v>
      </c>
      <c r="AT589" s="354">
        <v>29</v>
      </c>
      <c r="AU589" s="355">
        <v>50</v>
      </c>
      <c r="AV589" s="355">
        <v>41</v>
      </c>
      <c r="AW589" s="355">
        <v>37</v>
      </c>
      <c r="AX589" s="356">
        <v>33</v>
      </c>
      <c r="AY589" s="354">
        <v>34</v>
      </c>
      <c r="AZ589" s="355">
        <v>30</v>
      </c>
      <c r="BA589" s="355">
        <v>46</v>
      </c>
      <c r="BB589" s="355">
        <v>42</v>
      </c>
      <c r="BC589" s="356">
        <v>38</v>
      </c>
      <c r="BD589" s="354">
        <v>70</v>
      </c>
      <c r="BE589" s="355">
        <v>51</v>
      </c>
      <c r="BF589" s="355">
        <v>82</v>
      </c>
      <c r="BG589" s="355">
        <v>78</v>
      </c>
      <c r="BH589" s="356">
        <v>74</v>
      </c>
      <c r="BI589" s="354">
        <v>75</v>
      </c>
      <c r="BJ589" s="355">
        <v>56</v>
      </c>
      <c r="BK589" s="355">
        <v>52</v>
      </c>
      <c r="BL589" s="355">
        <v>83</v>
      </c>
      <c r="BM589" s="356">
        <v>79</v>
      </c>
      <c r="BN589" s="354">
        <v>80</v>
      </c>
      <c r="BO589" s="355">
        <v>61</v>
      </c>
      <c r="BP589" s="355">
        <v>57</v>
      </c>
      <c r="BQ589" s="355">
        <v>53</v>
      </c>
      <c r="BR589" s="356">
        <v>84</v>
      </c>
      <c r="BS589" s="354">
        <v>85</v>
      </c>
      <c r="BT589" s="355">
        <v>66</v>
      </c>
      <c r="BU589" s="355">
        <v>62</v>
      </c>
      <c r="BV589" s="355">
        <v>58</v>
      </c>
      <c r="BW589" s="356">
        <v>54</v>
      </c>
      <c r="BX589" s="354">
        <v>55</v>
      </c>
      <c r="BY589" s="355">
        <v>71</v>
      </c>
      <c r="BZ589" s="355">
        <v>67</v>
      </c>
      <c r="CA589" s="355">
        <v>63</v>
      </c>
      <c r="CB589" s="356">
        <v>59</v>
      </c>
      <c r="CC589" s="354">
        <v>60</v>
      </c>
      <c r="CD589" s="355">
        <v>76</v>
      </c>
      <c r="CE589" s="355">
        <v>72</v>
      </c>
      <c r="CF589" s="355">
        <v>68</v>
      </c>
      <c r="CG589" s="356">
        <v>64</v>
      </c>
      <c r="CH589" s="354">
        <v>65</v>
      </c>
      <c r="CI589" s="355">
        <v>81</v>
      </c>
      <c r="CJ589" s="355">
        <v>77</v>
      </c>
      <c r="CK589" s="355">
        <v>73</v>
      </c>
      <c r="CL589" s="356">
        <v>69</v>
      </c>
      <c r="CM589" s="354">
        <v>105</v>
      </c>
      <c r="CN589" s="355">
        <v>86</v>
      </c>
      <c r="CO589" s="355">
        <v>117</v>
      </c>
      <c r="CP589" s="355">
        <v>113</v>
      </c>
      <c r="CQ589" s="356">
        <v>109</v>
      </c>
      <c r="CR589" s="354">
        <v>110</v>
      </c>
      <c r="CS589" s="355">
        <v>91</v>
      </c>
      <c r="CT589" s="355">
        <v>87</v>
      </c>
      <c r="CU589" s="355">
        <v>118</v>
      </c>
      <c r="CV589" s="356">
        <v>114</v>
      </c>
      <c r="CW589" s="354">
        <v>115</v>
      </c>
      <c r="CX589" s="355">
        <v>96</v>
      </c>
      <c r="CY589" s="355">
        <v>92</v>
      </c>
      <c r="CZ589" s="355">
        <v>88</v>
      </c>
      <c r="DA589" s="356">
        <v>119</v>
      </c>
      <c r="DB589" s="354">
        <v>120</v>
      </c>
      <c r="DC589" s="355">
        <v>101</v>
      </c>
      <c r="DD589" s="355">
        <v>97</v>
      </c>
      <c r="DE589" s="355">
        <v>93</v>
      </c>
      <c r="DF589" s="356">
        <v>89</v>
      </c>
      <c r="DG589" s="354">
        <v>90</v>
      </c>
      <c r="DH589" s="355">
        <v>106</v>
      </c>
      <c r="DI589" s="355">
        <v>102</v>
      </c>
      <c r="DJ589" s="355">
        <v>98</v>
      </c>
      <c r="DK589" s="356">
        <v>94</v>
      </c>
      <c r="DL589" s="354">
        <v>95</v>
      </c>
      <c r="DM589" s="355">
        <v>111</v>
      </c>
      <c r="DN589" s="355">
        <v>107</v>
      </c>
      <c r="DO589" s="355">
        <v>103</v>
      </c>
      <c r="DP589" s="356">
        <v>99</v>
      </c>
      <c r="DQ589" s="354">
        <v>100</v>
      </c>
      <c r="DR589" s="355">
        <v>116</v>
      </c>
      <c r="DS589" s="355">
        <v>112</v>
      </c>
      <c r="DT589" s="355">
        <v>108</v>
      </c>
      <c r="DU589" s="356">
        <v>104</v>
      </c>
      <c r="DV589" s="365"/>
      <c r="GX589" s="27"/>
      <c r="GY589" s="27"/>
      <c r="GZ589" s="27"/>
      <c r="HA589" s="27"/>
      <c r="HB589" s="27"/>
      <c r="HC589" s="27"/>
      <c r="HD589" s="27"/>
      <c r="HE589" s="27"/>
      <c r="HF589" s="27"/>
      <c r="HG589" s="27"/>
      <c r="HH589" s="27"/>
      <c r="HI589" s="27"/>
      <c r="HJ589" s="27"/>
      <c r="HK589" s="27"/>
      <c r="HL589" s="27"/>
      <c r="HM589" s="27"/>
      <c r="HN589" s="27"/>
      <c r="HO589" s="27"/>
      <c r="HP589" s="27"/>
      <c r="HQ589" s="27"/>
      <c r="HR589" s="27"/>
      <c r="HS589" s="27"/>
      <c r="HT589" s="27"/>
      <c r="HU589" s="27"/>
      <c r="HV589" s="27"/>
      <c r="HW589" s="27"/>
      <c r="HX589" s="27"/>
      <c r="HY589" s="27"/>
      <c r="HZ589" s="27"/>
      <c r="IA589" s="27"/>
      <c r="IB589" s="27"/>
      <c r="IC589" s="27"/>
      <c r="ID589" s="27"/>
      <c r="IE589" s="27"/>
      <c r="IF589" s="27"/>
      <c r="IG589" s="27"/>
      <c r="IH589" s="27"/>
      <c r="II589" s="27"/>
      <c r="IJ589" s="27"/>
      <c r="IK589" s="27"/>
      <c r="IL589" s="27"/>
      <c r="IM589" s="27"/>
      <c r="IN589" s="27"/>
      <c r="IO589" s="27"/>
      <c r="IP589" s="27"/>
      <c r="IQ589" s="27"/>
      <c r="IR589" s="27"/>
      <c r="IS589" s="27"/>
      <c r="IT589" s="27"/>
      <c r="IU589" s="27"/>
      <c r="IV589" s="27"/>
    </row>
    <row r="590" spans="1:256" s="361" customFormat="1" x14ac:dyDescent="0.2">
      <c r="A590" s="27"/>
      <c r="B590" s="27"/>
      <c r="C590" s="27"/>
      <c r="D590" s="362"/>
      <c r="E590" s="350" t="s">
        <v>159</v>
      </c>
      <c r="F590" s="357">
        <v>12</v>
      </c>
      <c r="G590" s="358">
        <v>23</v>
      </c>
      <c r="H590" s="358">
        <v>9</v>
      </c>
      <c r="I590" s="358">
        <v>20</v>
      </c>
      <c r="J590" s="359">
        <v>1</v>
      </c>
      <c r="K590" s="357">
        <v>13</v>
      </c>
      <c r="L590" s="358">
        <v>24</v>
      </c>
      <c r="M590" s="358">
        <v>10</v>
      </c>
      <c r="N590" s="358">
        <v>16</v>
      </c>
      <c r="O590" s="359">
        <v>2</v>
      </c>
      <c r="P590" s="357">
        <v>17</v>
      </c>
      <c r="Q590" s="358">
        <v>3</v>
      </c>
      <c r="R590" s="358">
        <v>14</v>
      </c>
      <c r="S590" s="358">
        <v>25</v>
      </c>
      <c r="T590" s="359">
        <v>6</v>
      </c>
      <c r="U590" s="357">
        <v>7</v>
      </c>
      <c r="V590" s="358">
        <v>18</v>
      </c>
      <c r="W590" s="358">
        <v>4</v>
      </c>
      <c r="X590" s="358">
        <v>15</v>
      </c>
      <c r="Y590" s="359">
        <v>21</v>
      </c>
      <c r="Z590" s="357">
        <v>22</v>
      </c>
      <c r="AA590" s="358">
        <v>8</v>
      </c>
      <c r="AB590" s="358">
        <v>19</v>
      </c>
      <c r="AC590" s="358">
        <v>5</v>
      </c>
      <c r="AD590" s="359">
        <v>11</v>
      </c>
      <c r="AE590" s="357">
        <v>37</v>
      </c>
      <c r="AF590" s="358">
        <v>48</v>
      </c>
      <c r="AG590" s="358">
        <v>34</v>
      </c>
      <c r="AH590" s="358">
        <v>45</v>
      </c>
      <c r="AI590" s="359">
        <v>26</v>
      </c>
      <c r="AJ590" s="357">
        <v>38</v>
      </c>
      <c r="AK590" s="358">
        <v>49</v>
      </c>
      <c r="AL590" s="358">
        <v>35</v>
      </c>
      <c r="AM590" s="358">
        <v>41</v>
      </c>
      <c r="AN590" s="359">
        <v>27</v>
      </c>
      <c r="AO590" s="357">
        <v>42</v>
      </c>
      <c r="AP590" s="358">
        <v>28</v>
      </c>
      <c r="AQ590" s="358">
        <v>39</v>
      </c>
      <c r="AR590" s="358">
        <v>50</v>
      </c>
      <c r="AS590" s="359">
        <v>31</v>
      </c>
      <c r="AT590" s="357">
        <v>32</v>
      </c>
      <c r="AU590" s="358">
        <v>43</v>
      </c>
      <c r="AV590" s="358">
        <v>29</v>
      </c>
      <c r="AW590" s="358">
        <v>40</v>
      </c>
      <c r="AX590" s="359">
        <v>46</v>
      </c>
      <c r="AY590" s="357">
        <v>47</v>
      </c>
      <c r="AZ590" s="358">
        <v>33</v>
      </c>
      <c r="BA590" s="358">
        <v>44</v>
      </c>
      <c r="BB590" s="358">
        <v>30</v>
      </c>
      <c r="BC590" s="359">
        <v>36</v>
      </c>
      <c r="BD590" s="357">
        <v>54</v>
      </c>
      <c r="BE590" s="358">
        <v>70</v>
      </c>
      <c r="BF590" s="358">
        <v>81</v>
      </c>
      <c r="BG590" s="358">
        <v>72</v>
      </c>
      <c r="BH590" s="359">
        <v>63</v>
      </c>
      <c r="BI590" s="357">
        <v>59</v>
      </c>
      <c r="BJ590" s="358">
        <v>75</v>
      </c>
      <c r="BK590" s="358">
        <v>51</v>
      </c>
      <c r="BL590" s="358">
        <v>77</v>
      </c>
      <c r="BM590" s="359">
        <v>68</v>
      </c>
      <c r="BN590" s="357">
        <v>64</v>
      </c>
      <c r="BO590" s="358">
        <v>80</v>
      </c>
      <c r="BP590" s="358">
        <v>56</v>
      </c>
      <c r="BQ590" s="358">
        <v>82</v>
      </c>
      <c r="BR590" s="359">
        <v>73</v>
      </c>
      <c r="BS590" s="357">
        <v>69</v>
      </c>
      <c r="BT590" s="358">
        <v>85</v>
      </c>
      <c r="BU590" s="358">
        <v>61</v>
      </c>
      <c r="BV590" s="358">
        <v>52</v>
      </c>
      <c r="BW590" s="359">
        <v>78</v>
      </c>
      <c r="BX590" s="357">
        <v>74</v>
      </c>
      <c r="BY590" s="358">
        <v>55</v>
      </c>
      <c r="BZ590" s="358">
        <v>66</v>
      </c>
      <c r="CA590" s="358">
        <v>57</v>
      </c>
      <c r="CB590" s="359">
        <v>83</v>
      </c>
      <c r="CC590" s="357">
        <v>79</v>
      </c>
      <c r="CD590" s="358">
        <v>60</v>
      </c>
      <c r="CE590" s="358">
        <v>71</v>
      </c>
      <c r="CF590" s="358">
        <v>62</v>
      </c>
      <c r="CG590" s="359">
        <v>53</v>
      </c>
      <c r="CH590" s="357">
        <v>84</v>
      </c>
      <c r="CI590" s="358">
        <v>65</v>
      </c>
      <c r="CJ590" s="358">
        <v>76</v>
      </c>
      <c r="CK590" s="358">
        <v>67</v>
      </c>
      <c r="CL590" s="359">
        <v>58</v>
      </c>
      <c r="CM590" s="357">
        <v>89</v>
      </c>
      <c r="CN590" s="358">
        <v>105</v>
      </c>
      <c r="CO590" s="358">
        <v>116</v>
      </c>
      <c r="CP590" s="358">
        <v>107</v>
      </c>
      <c r="CQ590" s="359">
        <v>98</v>
      </c>
      <c r="CR590" s="357">
        <v>94</v>
      </c>
      <c r="CS590" s="358">
        <v>110</v>
      </c>
      <c r="CT590" s="358">
        <v>86</v>
      </c>
      <c r="CU590" s="358">
        <v>112</v>
      </c>
      <c r="CV590" s="359">
        <v>103</v>
      </c>
      <c r="CW590" s="357">
        <v>99</v>
      </c>
      <c r="CX590" s="358">
        <v>115</v>
      </c>
      <c r="CY590" s="358">
        <v>91</v>
      </c>
      <c r="CZ590" s="358">
        <v>117</v>
      </c>
      <c r="DA590" s="359">
        <v>108</v>
      </c>
      <c r="DB590" s="357">
        <v>104</v>
      </c>
      <c r="DC590" s="358">
        <v>120</v>
      </c>
      <c r="DD590" s="358">
        <v>96</v>
      </c>
      <c r="DE590" s="358">
        <v>87</v>
      </c>
      <c r="DF590" s="359">
        <v>113</v>
      </c>
      <c r="DG590" s="357">
        <v>109</v>
      </c>
      <c r="DH590" s="358">
        <v>90</v>
      </c>
      <c r="DI590" s="358">
        <v>101</v>
      </c>
      <c r="DJ590" s="358">
        <v>92</v>
      </c>
      <c r="DK590" s="359">
        <v>118</v>
      </c>
      <c r="DL590" s="357">
        <v>114</v>
      </c>
      <c r="DM590" s="358">
        <v>95</v>
      </c>
      <c r="DN590" s="358">
        <v>106</v>
      </c>
      <c r="DO590" s="358">
        <v>97</v>
      </c>
      <c r="DP590" s="359">
        <v>88</v>
      </c>
      <c r="DQ590" s="357">
        <v>119</v>
      </c>
      <c r="DR590" s="358">
        <v>100</v>
      </c>
      <c r="DS590" s="358">
        <v>111</v>
      </c>
      <c r="DT590" s="358">
        <v>102</v>
      </c>
      <c r="DU590" s="359">
        <v>93</v>
      </c>
      <c r="DV590" s="365"/>
      <c r="GX590" s="27"/>
      <c r="GY590" s="27"/>
      <c r="GZ590" s="27"/>
      <c r="HA590" s="27"/>
      <c r="HB590" s="27"/>
      <c r="HC590" s="27"/>
      <c r="HD590" s="27"/>
      <c r="HE590" s="27"/>
      <c r="HF590" s="27"/>
      <c r="HG590" s="27"/>
      <c r="HH590" s="27"/>
      <c r="HI590" s="27"/>
      <c r="HJ590" s="27"/>
      <c r="HK590" s="27"/>
      <c r="HL590" s="27"/>
      <c r="HM590" s="27"/>
      <c r="HN590" s="27"/>
      <c r="HO590" s="27"/>
      <c r="HP590" s="27"/>
      <c r="HQ590" s="27"/>
      <c r="HR590" s="27"/>
      <c r="HS590" s="27"/>
      <c r="HT590" s="27"/>
      <c r="HU590" s="27"/>
      <c r="HV590" s="27"/>
      <c r="HW590" s="27"/>
      <c r="HX590" s="27"/>
      <c r="HY590" s="27"/>
      <c r="HZ590" s="27"/>
      <c r="IA590" s="27"/>
      <c r="IB590" s="27"/>
      <c r="IC590" s="27"/>
      <c r="ID590" s="27"/>
      <c r="IE590" s="27"/>
      <c r="IF590" s="27"/>
      <c r="IG590" s="27"/>
      <c r="IH590" s="27"/>
      <c r="II590" s="27"/>
      <c r="IJ590" s="27"/>
      <c r="IK590" s="27"/>
      <c r="IL590" s="27"/>
      <c r="IM590" s="27"/>
      <c r="IN590" s="27"/>
      <c r="IO590" s="27"/>
      <c r="IP590" s="27"/>
      <c r="IQ590" s="27"/>
      <c r="IR590" s="27"/>
      <c r="IS590" s="27"/>
      <c r="IT590" s="27"/>
      <c r="IU590" s="27"/>
      <c r="IV590" s="27"/>
    </row>
    <row r="591" spans="1:256" s="363" customFormat="1" x14ac:dyDescent="0.2">
      <c r="A591" s="27"/>
      <c r="B591" s="27"/>
      <c r="C591" s="27"/>
      <c r="D591" s="362"/>
      <c r="E591" s="360"/>
      <c r="GX591" s="27"/>
      <c r="GY591" s="27"/>
      <c r="GZ591" s="27"/>
      <c r="HA591" s="27"/>
      <c r="HB591" s="27"/>
      <c r="HC591" s="27"/>
      <c r="HD591" s="27"/>
      <c r="HE591" s="27"/>
      <c r="HF591" s="27"/>
      <c r="HG591" s="27"/>
      <c r="HH591" s="27"/>
      <c r="HI591" s="27"/>
      <c r="HJ591" s="27"/>
      <c r="HK591" s="27"/>
      <c r="HL591" s="27"/>
      <c r="HM591" s="27"/>
      <c r="HN591" s="27"/>
      <c r="HO591" s="27"/>
      <c r="HP591" s="27"/>
      <c r="HQ591" s="27"/>
      <c r="HR591" s="27"/>
      <c r="HS591" s="27"/>
      <c r="HT591" s="27"/>
      <c r="HU591" s="27"/>
      <c r="HV591" s="27"/>
      <c r="HW591" s="27"/>
      <c r="HX591" s="27"/>
      <c r="HY591" s="27"/>
      <c r="HZ591" s="27"/>
      <c r="IA591" s="27"/>
      <c r="IB591" s="27"/>
      <c r="IC591" s="27"/>
      <c r="ID591" s="27"/>
      <c r="IE591" s="27"/>
      <c r="IF591" s="27"/>
      <c r="IG591" s="27"/>
      <c r="IH591" s="27"/>
      <c r="II591" s="27"/>
      <c r="IJ591" s="27"/>
      <c r="IK591" s="27"/>
      <c r="IL591" s="27"/>
      <c r="IM591" s="27"/>
      <c r="IN591" s="27"/>
      <c r="IO591" s="27"/>
      <c r="IP591" s="27"/>
      <c r="IQ591" s="27"/>
      <c r="IR591" s="27"/>
      <c r="IS591" s="27"/>
      <c r="IT591" s="27"/>
      <c r="IU591" s="27"/>
      <c r="IV591" s="27"/>
    </row>
    <row r="592" spans="1:256" s="363" customFormat="1" x14ac:dyDescent="0.2">
      <c r="A592" s="27"/>
      <c r="B592" s="27"/>
      <c r="C592" s="27"/>
      <c r="D592" s="362">
        <v>121</v>
      </c>
      <c r="E592" s="349" t="s">
        <v>180</v>
      </c>
      <c r="GX592" s="27"/>
      <c r="GY592" s="27"/>
      <c r="GZ592" s="27"/>
      <c r="HA592" s="27"/>
      <c r="HB592" s="27"/>
      <c r="HC592" s="27"/>
      <c r="HD592" s="27"/>
      <c r="HE592" s="27"/>
      <c r="HF592" s="27"/>
      <c r="HG592" s="27"/>
      <c r="HH592" s="27"/>
      <c r="HI592" s="27"/>
      <c r="HJ592" s="27"/>
      <c r="HK592" s="27"/>
      <c r="HL592" s="27"/>
      <c r="HM592" s="27"/>
      <c r="HN592" s="27"/>
      <c r="HO592" s="27"/>
      <c r="HP592" s="27"/>
      <c r="HQ592" s="27"/>
      <c r="HR592" s="27"/>
      <c r="HS592" s="27"/>
      <c r="HT592" s="27"/>
      <c r="HU592" s="27"/>
      <c r="HV592" s="27"/>
      <c r="HW592" s="27"/>
      <c r="HX592" s="27"/>
      <c r="HY592" s="27"/>
      <c r="HZ592" s="27"/>
      <c r="IA592" s="27"/>
      <c r="IB592" s="27"/>
      <c r="IC592" s="27"/>
      <c r="ID592" s="27"/>
      <c r="IE592" s="27"/>
      <c r="IF592" s="27"/>
      <c r="IG592" s="27"/>
      <c r="IH592" s="27"/>
      <c r="II592" s="27"/>
      <c r="IJ592" s="27"/>
      <c r="IK592" s="27"/>
      <c r="IL592" s="27"/>
      <c r="IM592" s="27"/>
      <c r="IN592" s="27"/>
      <c r="IO592" s="27"/>
      <c r="IP592" s="27"/>
      <c r="IQ592" s="27"/>
      <c r="IR592" s="27"/>
      <c r="IS592" s="27"/>
      <c r="IT592" s="27"/>
      <c r="IU592" s="27"/>
      <c r="IV592" s="27"/>
    </row>
    <row r="593" spans="1:256" s="361" customFormat="1" x14ac:dyDescent="0.2">
      <c r="A593" s="27"/>
      <c r="B593" s="27"/>
      <c r="C593" s="27"/>
      <c r="D593" s="362"/>
      <c r="E593" s="350" t="s">
        <v>130</v>
      </c>
      <c r="F593" s="351">
        <v>1</v>
      </c>
      <c r="G593" s="352">
        <v>2</v>
      </c>
      <c r="H593" s="352">
        <v>3</v>
      </c>
      <c r="I593" s="352">
        <v>4</v>
      </c>
      <c r="J593" s="353">
        <v>5</v>
      </c>
      <c r="K593" s="351">
        <v>6</v>
      </c>
      <c r="L593" s="352">
        <v>7</v>
      </c>
      <c r="M593" s="352">
        <v>8</v>
      </c>
      <c r="N593" s="352">
        <v>9</v>
      </c>
      <c r="O593" s="353">
        <v>10</v>
      </c>
      <c r="P593" s="351">
        <v>11</v>
      </c>
      <c r="Q593" s="352">
        <v>12</v>
      </c>
      <c r="R593" s="352">
        <v>13</v>
      </c>
      <c r="S593" s="352">
        <v>14</v>
      </c>
      <c r="T593" s="353">
        <v>15</v>
      </c>
      <c r="U593" s="351">
        <v>16</v>
      </c>
      <c r="V593" s="352">
        <v>17</v>
      </c>
      <c r="W593" s="352">
        <v>18</v>
      </c>
      <c r="X593" s="352">
        <v>19</v>
      </c>
      <c r="Y593" s="353">
        <v>20</v>
      </c>
      <c r="Z593" s="351">
        <v>21</v>
      </c>
      <c r="AA593" s="352">
        <v>22</v>
      </c>
      <c r="AB593" s="352">
        <v>23</v>
      </c>
      <c r="AC593" s="352">
        <v>24</v>
      </c>
      <c r="AD593" s="353">
        <v>25</v>
      </c>
      <c r="AE593" s="351">
        <v>26</v>
      </c>
      <c r="AF593" s="352">
        <v>27</v>
      </c>
      <c r="AG593" s="352">
        <v>28</v>
      </c>
      <c r="AH593" s="352">
        <v>29</v>
      </c>
      <c r="AI593" s="353">
        <v>30</v>
      </c>
      <c r="AJ593" s="351">
        <v>31</v>
      </c>
      <c r="AK593" s="352">
        <v>32</v>
      </c>
      <c r="AL593" s="352">
        <v>33</v>
      </c>
      <c r="AM593" s="352">
        <v>34</v>
      </c>
      <c r="AN593" s="353">
        <v>35</v>
      </c>
      <c r="AO593" s="351">
        <v>36</v>
      </c>
      <c r="AP593" s="352">
        <v>37</v>
      </c>
      <c r="AQ593" s="352">
        <v>38</v>
      </c>
      <c r="AR593" s="352">
        <v>39</v>
      </c>
      <c r="AS593" s="353">
        <v>40</v>
      </c>
      <c r="AT593" s="351">
        <v>41</v>
      </c>
      <c r="AU593" s="352">
        <v>42</v>
      </c>
      <c r="AV593" s="352">
        <v>43</v>
      </c>
      <c r="AW593" s="352">
        <v>44</v>
      </c>
      <c r="AX593" s="353">
        <v>45</v>
      </c>
      <c r="AY593" s="351">
        <v>46</v>
      </c>
      <c r="AZ593" s="352">
        <v>47</v>
      </c>
      <c r="BA593" s="352">
        <v>48</v>
      </c>
      <c r="BB593" s="352">
        <v>49</v>
      </c>
      <c r="BC593" s="353">
        <v>50</v>
      </c>
      <c r="BD593" s="351">
        <v>51</v>
      </c>
      <c r="BE593" s="352">
        <v>52</v>
      </c>
      <c r="BF593" s="352">
        <v>53</v>
      </c>
      <c r="BG593" s="352">
        <v>54</v>
      </c>
      <c r="BH593" s="353">
        <v>55</v>
      </c>
      <c r="BI593" s="351">
        <v>56</v>
      </c>
      <c r="BJ593" s="352">
        <v>57</v>
      </c>
      <c r="BK593" s="352">
        <v>58</v>
      </c>
      <c r="BL593" s="352">
        <v>59</v>
      </c>
      <c r="BM593" s="353">
        <v>60</v>
      </c>
      <c r="BN593" s="351">
        <v>61</v>
      </c>
      <c r="BO593" s="352">
        <v>62</v>
      </c>
      <c r="BP593" s="352">
        <v>63</v>
      </c>
      <c r="BQ593" s="352">
        <v>64</v>
      </c>
      <c r="BR593" s="353">
        <v>65</v>
      </c>
      <c r="BS593" s="351">
        <v>66</v>
      </c>
      <c r="BT593" s="352">
        <v>67</v>
      </c>
      <c r="BU593" s="352">
        <v>68</v>
      </c>
      <c r="BV593" s="352">
        <v>69</v>
      </c>
      <c r="BW593" s="353">
        <v>70</v>
      </c>
      <c r="BX593" s="351">
        <v>71</v>
      </c>
      <c r="BY593" s="352">
        <v>72</v>
      </c>
      <c r="BZ593" s="352">
        <v>73</v>
      </c>
      <c r="CA593" s="352">
        <v>74</v>
      </c>
      <c r="CB593" s="353">
        <v>75</v>
      </c>
      <c r="CC593" s="351">
        <v>76</v>
      </c>
      <c r="CD593" s="352">
        <v>77</v>
      </c>
      <c r="CE593" s="352">
        <v>78</v>
      </c>
      <c r="CF593" s="352">
        <v>79</v>
      </c>
      <c r="CG593" s="364"/>
      <c r="CH593" s="351">
        <v>80</v>
      </c>
      <c r="CI593" s="352">
        <v>81</v>
      </c>
      <c r="CJ593" s="352">
        <v>82</v>
      </c>
      <c r="CK593" s="352">
        <v>83</v>
      </c>
      <c r="CL593" s="364"/>
      <c r="CM593" s="351">
        <v>84</v>
      </c>
      <c r="CN593" s="352">
        <v>85</v>
      </c>
      <c r="CO593" s="352">
        <v>86</v>
      </c>
      <c r="CP593" s="352">
        <v>87</v>
      </c>
      <c r="CQ593" s="353">
        <v>88</v>
      </c>
      <c r="CR593" s="351">
        <v>89</v>
      </c>
      <c r="CS593" s="352">
        <v>90</v>
      </c>
      <c r="CT593" s="352">
        <v>91</v>
      </c>
      <c r="CU593" s="352">
        <v>92</v>
      </c>
      <c r="CV593" s="353">
        <v>93</v>
      </c>
      <c r="CW593" s="351">
        <v>94</v>
      </c>
      <c r="CX593" s="352">
        <v>95</v>
      </c>
      <c r="CY593" s="352">
        <v>96</v>
      </c>
      <c r="CZ593" s="352">
        <v>97</v>
      </c>
      <c r="DA593" s="353">
        <v>98</v>
      </c>
      <c r="DB593" s="351">
        <v>99</v>
      </c>
      <c r="DC593" s="352">
        <v>100</v>
      </c>
      <c r="DD593" s="352">
        <v>101</v>
      </c>
      <c r="DE593" s="352">
        <v>102</v>
      </c>
      <c r="DF593" s="353">
        <v>103</v>
      </c>
      <c r="DG593" s="351">
        <v>104</v>
      </c>
      <c r="DH593" s="352">
        <v>105</v>
      </c>
      <c r="DI593" s="352">
        <v>106</v>
      </c>
      <c r="DJ593" s="352">
        <v>107</v>
      </c>
      <c r="DK593" s="353">
        <v>108</v>
      </c>
      <c r="DL593" s="351">
        <v>109</v>
      </c>
      <c r="DM593" s="352">
        <v>110</v>
      </c>
      <c r="DN593" s="352">
        <v>111</v>
      </c>
      <c r="DO593" s="352">
        <v>112</v>
      </c>
      <c r="DP593" s="353">
        <v>113</v>
      </c>
      <c r="DQ593" s="351">
        <v>114</v>
      </c>
      <c r="DR593" s="352">
        <v>115</v>
      </c>
      <c r="DS593" s="352">
        <v>116</v>
      </c>
      <c r="DT593" s="352">
        <v>117</v>
      </c>
      <c r="DU593" s="364"/>
      <c r="DV593" s="351">
        <v>118</v>
      </c>
      <c r="DW593" s="352">
        <v>119</v>
      </c>
      <c r="DX593" s="352">
        <v>120</v>
      </c>
      <c r="DY593" s="352">
        <v>121</v>
      </c>
      <c r="DZ593" s="365"/>
      <c r="GX593" s="27"/>
      <c r="GY593" s="27"/>
      <c r="GZ593" s="27"/>
      <c r="HA593" s="27"/>
      <c r="HB593" s="27"/>
      <c r="HC593" s="27"/>
      <c r="HD593" s="27"/>
      <c r="HE593" s="27"/>
      <c r="HF593" s="27"/>
      <c r="HG593" s="27"/>
      <c r="HH593" s="27"/>
      <c r="HI593" s="27"/>
      <c r="HJ593" s="27"/>
      <c r="HK593" s="27"/>
      <c r="HL593" s="27"/>
      <c r="HM593" s="27"/>
      <c r="HN593" s="27"/>
      <c r="HO593" s="27"/>
      <c r="HP593" s="27"/>
      <c r="HQ593" s="27"/>
      <c r="HR593" s="27"/>
      <c r="HS593" s="27"/>
      <c r="HT593" s="27"/>
      <c r="HU593" s="27"/>
      <c r="HV593" s="27"/>
      <c r="HW593" s="27"/>
      <c r="HX593" s="27"/>
      <c r="HY593" s="27"/>
      <c r="HZ593" s="27"/>
      <c r="IA593" s="27"/>
      <c r="IB593" s="27"/>
      <c r="IC593" s="27"/>
      <c r="ID593" s="27"/>
      <c r="IE593" s="27"/>
      <c r="IF593" s="27"/>
      <c r="IG593" s="27"/>
      <c r="IH593" s="27"/>
      <c r="II593" s="27"/>
      <c r="IJ593" s="27"/>
      <c r="IK593" s="27"/>
      <c r="IL593" s="27"/>
      <c r="IM593" s="27"/>
      <c r="IN593" s="27"/>
      <c r="IO593" s="27"/>
      <c r="IP593" s="27"/>
      <c r="IQ593" s="27"/>
      <c r="IR593" s="27"/>
      <c r="IS593" s="27"/>
      <c r="IT593" s="27"/>
      <c r="IU593" s="27"/>
      <c r="IV593" s="27"/>
    </row>
    <row r="594" spans="1:256" s="361" customFormat="1" x14ac:dyDescent="0.2">
      <c r="A594" s="27"/>
      <c r="B594" s="27"/>
      <c r="C594" s="27"/>
      <c r="D594" s="362"/>
      <c r="E594" s="350" t="s">
        <v>157</v>
      </c>
      <c r="F594" s="354">
        <v>14</v>
      </c>
      <c r="G594" s="355">
        <v>10</v>
      </c>
      <c r="H594" s="355">
        <v>1</v>
      </c>
      <c r="I594" s="355">
        <v>22</v>
      </c>
      <c r="J594" s="356">
        <v>18</v>
      </c>
      <c r="K594" s="354">
        <v>19</v>
      </c>
      <c r="L594" s="355">
        <v>15</v>
      </c>
      <c r="M594" s="355">
        <v>6</v>
      </c>
      <c r="N594" s="355">
        <v>2</v>
      </c>
      <c r="O594" s="356">
        <v>23</v>
      </c>
      <c r="P594" s="354">
        <v>24</v>
      </c>
      <c r="Q594" s="355">
        <v>20</v>
      </c>
      <c r="R594" s="355">
        <v>11</v>
      </c>
      <c r="S594" s="355">
        <v>7</v>
      </c>
      <c r="T594" s="356">
        <v>3</v>
      </c>
      <c r="U594" s="354">
        <v>4</v>
      </c>
      <c r="V594" s="355">
        <v>25</v>
      </c>
      <c r="W594" s="355">
        <v>16</v>
      </c>
      <c r="X594" s="355">
        <v>12</v>
      </c>
      <c r="Y594" s="356">
        <v>8</v>
      </c>
      <c r="Z594" s="354">
        <v>9</v>
      </c>
      <c r="AA594" s="355">
        <v>5</v>
      </c>
      <c r="AB594" s="355">
        <v>21</v>
      </c>
      <c r="AC594" s="355">
        <v>17</v>
      </c>
      <c r="AD594" s="356">
        <v>13</v>
      </c>
      <c r="AE594" s="354">
        <v>39</v>
      </c>
      <c r="AF594" s="355">
        <v>35</v>
      </c>
      <c r="AG594" s="355">
        <v>26</v>
      </c>
      <c r="AH594" s="355">
        <v>47</v>
      </c>
      <c r="AI594" s="356">
        <v>43</v>
      </c>
      <c r="AJ594" s="354">
        <v>44</v>
      </c>
      <c r="AK594" s="355">
        <v>40</v>
      </c>
      <c r="AL594" s="355">
        <v>31</v>
      </c>
      <c r="AM594" s="355">
        <v>27</v>
      </c>
      <c r="AN594" s="356">
        <v>48</v>
      </c>
      <c r="AO594" s="354">
        <v>49</v>
      </c>
      <c r="AP594" s="355">
        <v>45</v>
      </c>
      <c r="AQ594" s="355">
        <v>36</v>
      </c>
      <c r="AR594" s="355">
        <v>32</v>
      </c>
      <c r="AS594" s="356">
        <v>28</v>
      </c>
      <c r="AT594" s="354">
        <v>29</v>
      </c>
      <c r="AU594" s="355">
        <v>50</v>
      </c>
      <c r="AV594" s="355">
        <v>41</v>
      </c>
      <c r="AW594" s="355">
        <v>37</v>
      </c>
      <c r="AX594" s="356">
        <v>33</v>
      </c>
      <c r="AY594" s="354">
        <v>34</v>
      </c>
      <c r="AZ594" s="355">
        <v>30</v>
      </c>
      <c r="BA594" s="355">
        <v>46</v>
      </c>
      <c r="BB594" s="355">
        <v>42</v>
      </c>
      <c r="BC594" s="356">
        <v>38</v>
      </c>
      <c r="BD594" s="354">
        <v>70</v>
      </c>
      <c r="BE594" s="355">
        <v>51</v>
      </c>
      <c r="BF594" s="355">
        <v>81</v>
      </c>
      <c r="BG594" s="355">
        <v>77</v>
      </c>
      <c r="BH594" s="356">
        <v>74</v>
      </c>
      <c r="BI594" s="354">
        <v>75</v>
      </c>
      <c r="BJ594" s="355">
        <v>56</v>
      </c>
      <c r="BK594" s="355">
        <v>52</v>
      </c>
      <c r="BL594" s="355">
        <v>82</v>
      </c>
      <c r="BM594" s="356">
        <v>78</v>
      </c>
      <c r="BN594" s="354">
        <v>79</v>
      </c>
      <c r="BO594" s="355">
        <v>61</v>
      </c>
      <c r="BP594" s="355">
        <v>57</v>
      </c>
      <c r="BQ594" s="355">
        <v>53</v>
      </c>
      <c r="BR594" s="356">
        <v>83</v>
      </c>
      <c r="BS594" s="354">
        <v>69</v>
      </c>
      <c r="BT594" s="355">
        <v>76</v>
      </c>
      <c r="BU594" s="355">
        <v>72</v>
      </c>
      <c r="BV594" s="355">
        <v>80</v>
      </c>
      <c r="BW594" s="356">
        <v>64</v>
      </c>
      <c r="BX594" s="354">
        <v>55</v>
      </c>
      <c r="BY594" s="355">
        <v>71</v>
      </c>
      <c r="BZ594" s="355">
        <v>67</v>
      </c>
      <c r="CA594" s="355">
        <v>63</v>
      </c>
      <c r="CB594" s="356">
        <v>59</v>
      </c>
      <c r="CC594" s="354">
        <v>65</v>
      </c>
      <c r="CD594" s="355">
        <v>73</v>
      </c>
      <c r="CE594" s="355">
        <v>60</v>
      </c>
      <c r="CF594" s="355">
        <v>68</v>
      </c>
      <c r="CG594" s="364"/>
      <c r="CH594" s="354">
        <v>62</v>
      </c>
      <c r="CI594" s="355">
        <v>66</v>
      </c>
      <c r="CJ594" s="355">
        <v>54</v>
      </c>
      <c r="CK594" s="355">
        <v>58</v>
      </c>
      <c r="CL594" s="364"/>
      <c r="CM594" s="354">
        <v>108</v>
      </c>
      <c r="CN594" s="355">
        <v>84</v>
      </c>
      <c r="CO594" s="355">
        <v>119</v>
      </c>
      <c r="CP594" s="355">
        <v>116</v>
      </c>
      <c r="CQ594" s="356">
        <v>112</v>
      </c>
      <c r="CR594" s="354">
        <v>111</v>
      </c>
      <c r="CS594" s="355">
        <v>89</v>
      </c>
      <c r="CT594" s="355">
        <v>85</v>
      </c>
      <c r="CU594" s="355">
        <v>120</v>
      </c>
      <c r="CV594" s="356">
        <v>117</v>
      </c>
      <c r="CW594" s="354">
        <v>103</v>
      </c>
      <c r="CX594" s="355">
        <v>94</v>
      </c>
      <c r="CY594" s="355">
        <v>90</v>
      </c>
      <c r="CZ594" s="355">
        <v>86</v>
      </c>
      <c r="DA594" s="356">
        <v>121</v>
      </c>
      <c r="DB594" s="354">
        <v>93</v>
      </c>
      <c r="DC594" s="355">
        <v>118</v>
      </c>
      <c r="DD594" s="355">
        <v>115</v>
      </c>
      <c r="DE594" s="355">
        <v>113</v>
      </c>
      <c r="DF594" s="356">
        <v>107</v>
      </c>
      <c r="DG594" s="354">
        <v>88</v>
      </c>
      <c r="DH594" s="355">
        <v>104</v>
      </c>
      <c r="DI594" s="355">
        <v>100</v>
      </c>
      <c r="DJ594" s="355">
        <v>96</v>
      </c>
      <c r="DK594" s="356">
        <v>92</v>
      </c>
      <c r="DL594" s="354">
        <v>98</v>
      </c>
      <c r="DM594" s="355">
        <v>114</v>
      </c>
      <c r="DN594" s="355">
        <v>110</v>
      </c>
      <c r="DO594" s="355">
        <v>106</v>
      </c>
      <c r="DP594" s="356">
        <v>102</v>
      </c>
      <c r="DQ594" s="354">
        <v>105</v>
      </c>
      <c r="DR594" s="355">
        <v>109</v>
      </c>
      <c r="DS594" s="355">
        <v>97</v>
      </c>
      <c r="DT594" s="355">
        <v>101</v>
      </c>
      <c r="DU594" s="364"/>
      <c r="DV594" s="354">
        <v>95</v>
      </c>
      <c r="DW594" s="355">
        <v>99</v>
      </c>
      <c r="DX594" s="355">
        <v>87</v>
      </c>
      <c r="DY594" s="355">
        <v>91</v>
      </c>
      <c r="DZ594" s="365"/>
      <c r="GX594" s="27"/>
      <c r="GY594" s="27"/>
      <c r="GZ594" s="27"/>
      <c r="HA594" s="27"/>
      <c r="HB594" s="27"/>
      <c r="HC594" s="27"/>
      <c r="HD594" s="27"/>
      <c r="HE594" s="27"/>
      <c r="HF594" s="27"/>
      <c r="HG594" s="27"/>
      <c r="HH594" s="27"/>
      <c r="HI594" s="27"/>
      <c r="HJ594" s="27"/>
      <c r="HK594" s="27"/>
      <c r="HL594" s="27"/>
      <c r="HM594" s="27"/>
      <c r="HN594" s="27"/>
      <c r="HO594" s="27"/>
      <c r="HP594" s="27"/>
      <c r="HQ594" s="27"/>
      <c r="HR594" s="27"/>
      <c r="HS594" s="27"/>
      <c r="HT594" s="27"/>
      <c r="HU594" s="27"/>
      <c r="HV594" s="27"/>
      <c r="HW594" s="27"/>
      <c r="HX594" s="27"/>
      <c r="HY594" s="27"/>
      <c r="HZ594" s="27"/>
      <c r="IA594" s="27"/>
      <c r="IB594" s="27"/>
      <c r="IC594" s="27"/>
      <c r="ID594" s="27"/>
      <c r="IE594" s="27"/>
      <c r="IF594" s="27"/>
      <c r="IG594" s="27"/>
      <c r="IH594" s="27"/>
      <c r="II594" s="27"/>
      <c r="IJ594" s="27"/>
      <c r="IK594" s="27"/>
      <c r="IL594" s="27"/>
      <c r="IM594" s="27"/>
      <c r="IN594" s="27"/>
      <c r="IO594" s="27"/>
      <c r="IP594" s="27"/>
      <c r="IQ594" s="27"/>
      <c r="IR594" s="27"/>
      <c r="IS594" s="27"/>
      <c r="IT594" s="27"/>
      <c r="IU594" s="27"/>
      <c r="IV594" s="27"/>
    </row>
    <row r="595" spans="1:256" s="361" customFormat="1" x14ac:dyDescent="0.2">
      <c r="A595" s="27"/>
      <c r="B595" s="27"/>
      <c r="C595" s="27"/>
      <c r="D595" s="362"/>
      <c r="E595" s="350" t="s">
        <v>159</v>
      </c>
      <c r="F595" s="357">
        <v>12</v>
      </c>
      <c r="G595" s="358">
        <v>23</v>
      </c>
      <c r="H595" s="358">
        <v>9</v>
      </c>
      <c r="I595" s="358">
        <v>20</v>
      </c>
      <c r="J595" s="359">
        <v>1</v>
      </c>
      <c r="K595" s="357">
        <v>13</v>
      </c>
      <c r="L595" s="358">
        <v>24</v>
      </c>
      <c r="M595" s="358">
        <v>10</v>
      </c>
      <c r="N595" s="358">
        <v>16</v>
      </c>
      <c r="O595" s="359">
        <v>2</v>
      </c>
      <c r="P595" s="357">
        <v>17</v>
      </c>
      <c r="Q595" s="358">
        <v>3</v>
      </c>
      <c r="R595" s="358">
        <v>14</v>
      </c>
      <c r="S595" s="358">
        <v>25</v>
      </c>
      <c r="T595" s="359">
        <v>6</v>
      </c>
      <c r="U595" s="357">
        <v>7</v>
      </c>
      <c r="V595" s="358">
        <v>18</v>
      </c>
      <c r="W595" s="358">
        <v>4</v>
      </c>
      <c r="X595" s="358">
        <v>15</v>
      </c>
      <c r="Y595" s="359">
        <v>21</v>
      </c>
      <c r="Z595" s="357">
        <v>22</v>
      </c>
      <c r="AA595" s="358">
        <v>8</v>
      </c>
      <c r="AB595" s="358">
        <v>19</v>
      </c>
      <c r="AC595" s="358">
        <v>5</v>
      </c>
      <c r="AD595" s="359">
        <v>11</v>
      </c>
      <c r="AE595" s="357">
        <v>37</v>
      </c>
      <c r="AF595" s="358">
        <v>48</v>
      </c>
      <c r="AG595" s="358">
        <v>34</v>
      </c>
      <c r="AH595" s="358">
        <v>45</v>
      </c>
      <c r="AI595" s="359">
        <v>26</v>
      </c>
      <c r="AJ595" s="357">
        <v>38</v>
      </c>
      <c r="AK595" s="358">
        <v>49</v>
      </c>
      <c r="AL595" s="358">
        <v>35</v>
      </c>
      <c r="AM595" s="358">
        <v>41</v>
      </c>
      <c r="AN595" s="359">
        <v>27</v>
      </c>
      <c r="AO595" s="357">
        <v>42</v>
      </c>
      <c r="AP595" s="358">
        <v>28</v>
      </c>
      <c r="AQ595" s="358">
        <v>39</v>
      </c>
      <c r="AR595" s="358">
        <v>50</v>
      </c>
      <c r="AS595" s="359">
        <v>31</v>
      </c>
      <c r="AT595" s="357">
        <v>32</v>
      </c>
      <c r="AU595" s="358">
        <v>43</v>
      </c>
      <c r="AV595" s="358">
        <v>29</v>
      </c>
      <c r="AW595" s="358">
        <v>40</v>
      </c>
      <c r="AX595" s="359">
        <v>46</v>
      </c>
      <c r="AY595" s="357">
        <v>47</v>
      </c>
      <c r="AZ595" s="358">
        <v>33</v>
      </c>
      <c r="BA595" s="358">
        <v>44</v>
      </c>
      <c r="BB595" s="358">
        <v>30</v>
      </c>
      <c r="BC595" s="359">
        <v>36</v>
      </c>
      <c r="BD595" s="357">
        <v>54</v>
      </c>
      <c r="BE595" s="358">
        <v>70</v>
      </c>
      <c r="BF595" s="358">
        <v>80</v>
      </c>
      <c r="BG595" s="358">
        <v>75</v>
      </c>
      <c r="BH595" s="359">
        <v>63</v>
      </c>
      <c r="BI595" s="357">
        <v>78</v>
      </c>
      <c r="BJ595" s="358">
        <v>68</v>
      </c>
      <c r="BK595" s="358">
        <v>71</v>
      </c>
      <c r="BL595" s="358">
        <v>62</v>
      </c>
      <c r="BM595" s="359">
        <v>53</v>
      </c>
      <c r="BN595" s="357">
        <v>64</v>
      </c>
      <c r="BO595" s="358">
        <v>79</v>
      </c>
      <c r="BP595" s="358">
        <v>56</v>
      </c>
      <c r="BQ595" s="358">
        <v>81</v>
      </c>
      <c r="BR595" s="359">
        <v>73</v>
      </c>
      <c r="BS595" s="357">
        <v>83</v>
      </c>
      <c r="BT595" s="358">
        <v>65</v>
      </c>
      <c r="BU595" s="358">
        <v>76</v>
      </c>
      <c r="BV595" s="358">
        <v>67</v>
      </c>
      <c r="BW595" s="359">
        <v>58</v>
      </c>
      <c r="BX595" s="357">
        <v>60</v>
      </c>
      <c r="BY595" s="358">
        <v>55</v>
      </c>
      <c r="BZ595" s="358">
        <v>77</v>
      </c>
      <c r="CA595" s="358">
        <v>66</v>
      </c>
      <c r="CB595" s="359">
        <v>82</v>
      </c>
      <c r="CC595" s="357">
        <v>72</v>
      </c>
      <c r="CD595" s="358">
        <v>59</v>
      </c>
      <c r="CE595" s="358">
        <v>51</v>
      </c>
      <c r="CF595" s="358">
        <v>61</v>
      </c>
      <c r="CG595" s="364"/>
      <c r="CH595" s="357">
        <v>57</v>
      </c>
      <c r="CI595" s="358">
        <v>74</v>
      </c>
      <c r="CJ595" s="358">
        <v>69</v>
      </c>
      <c r="CK595" s="358">
        <v>52</v>
      </c>
      <c r="CL595" s="364"/>
      <c r="CM595" s="357">
        <v>92</v>
      </c>
      <c r="CN595" s="358">
        <v>108</v>
      </c>
      <c r="CO595" s="358">
        <v>118</v>
      </c>
      <c r="CP595" s="358">
        <v>110</v>
      </c>
      <c r="CQ595" s="359">
        <v>101</v>
      </c>
      <c r="CR595" s="357">
        <v>121</v>
      </c>
      <c r="CS595" s="358">
        <v>98</v>
      </c>
      <c r="CT595" s="358">
        <v>109</v>
      </c>
      <c r="CU595" s="358">
        <v>100</v>
      </c>
      <c r="CV595" s="359">
        <v>91</v>
      </c>
      <c r="CW595" s="357">
        <v>115</v>
      </c>
      <c r="CX595" s="358">
        <v>97</v>
      </c>
      <c r="CY595" s="358">
        <v>89</v>
      </c>
      <c r="CZ595" s="358">
        <v>119</v>
      </c>
      <c r="DA595" s="359">
        <v>106</v>
      </c>
      <c r="DB595" s="357">
        <v>87</v>
      </c>
      <c r="DC595" s="358">
        <v>103</v>
      </c>
      <c r="DD595" s="358">
        <v>114</v>
      </c>
      <c r="DE595" s="358">
        <v>105</v>
      </c>
      <c r="DF595" s="359">
        <v>96</v>
      </c>
      <c r="DG595" s="357">
        <v>116</v>
      </c>
      <c r="DH595" s="358">
        <v>88</v>
      </c>
      <c r="DI595" s="358">
        <v>99</v>
      </c>
      <c r="DJ595" s="358">
        <v>90</v>
      </c>
      <c r="DK595" s="359">
        <v>120</v>
      </c>
      <c r="DL595" s="357">
        <v>117</v>
      </c>
      <c r="DM595" s="358">
        <v>113</v>
      </c>
      <c r="DN595" s="358">
        <v>104</v>
      </c>
      <c r="DO595" s="358">
        <v>95</v>
      </c>
      <c r="DP595" s="359">
        <v>86</v>
      </c>
      <c r="DQ595" s="357">
        <v>102</v>
      </c>
      <c r="DR595" s="358">
        <v>93</v>
      </c>
      <c r="DS595" s="358">
        <v>84</v>
      </c>
      <c r="DT595" s="358">
        <v>111</v>
      </c>
      <c r="DU595" s="364"/>
      <c r="DV595" s="357">
        <v>112</v>
      </c>
      <c r="DW595" s="358">
        <v>107</v>
      </c>
      <c r="DX595" s="358">
        <v>94</v>
      </c>
      <c r="DY595" s="358">
        <v>85</v>
      </c>
      <c r="DZ595" s="365"/>
      <c r="GX595" s="27"/>
      <c r="GY595" s="27"/>
      <c r="GZ595" s="27"/>
      <c r="HA595" s="27"/>
      <c r="HB595" s="27"/>
      <c r="HC595" s="27"/>
      <c r="HD595" s="27"/>
      <c r="HE595" s="27"/>
      <c r="HF595" s="27"/>
      <c r="HG595" s="27"/>
      <c r="HH595" s="27"/>
      <c r="HI595" s="27"/>
      <c r="HJ595" s="27"/>
      <c r="HK595" s="27"/>
      <c r="HL595" s="27"/>
      <c r="HM595" s="27"/>
      <c r="HN595" s="27"/>
      <c r="HO595" s="27"/>
      <c r="HP595" s="27"/>
      <c r="HQ595" s="27"/>
      <c r="HR595" s="27"/>
      <c r="HS595" s="27"/>
      <c r="HT595" s="27"/>
      <c r="HU595" s="27"/>
      <c r="HV595" s="27"/>
      <c r="HW595" s="27"/>
      <c r="HX595" s="27"/>
      <c r="HY595" s="27"/>
      <c r="HZ595" s="27"/>
      <c r="IA595" s="27"/>
      <c r="IB595" s="27"/>
      <c r="IC595" s="27"/>
      <c r="ID595" s="27"/>
      <c r="IE595" s="27"/>
      <c r="IF595" s="27"/>
      <c r="IG595" s="27"/>
      <c r="IH595" s="27"/>
      <c r="II595" s="27"/>
      <c r="IJ595" s="27"/>
      <c r="IK595" s="27"/>
      <c r="IL595" s="27"/>
      <c r="IM595" s="27"/>
      <c r="IN595" s="27"/>
      <c r="IO595" s="27"/>
      <c r="IP595" s="27"/>
      <c r="IQ595" s="27"/>
      <c r="IR595" s="27"/>
      <c r="IS595" s="27"/>
      <c r="IT595" s="27"/>
      <c r="IU595" s="27"/>
      <c r="IV595" s="27"/>
    </row>
    <row r="596" spans="1:256" s="363" customFormat="1" x14ac:dyDescent="0.2">
      <c r="A596" s="27"/>
      <c r="B596" s="27"/>
      <c r="C596" s="27"/>
      <c r="D596" s="362"/>
      <c r="E596" s="360"/>
      <c r="GX596" s="27"/>
      <c r="GY596" s="27"/>
      <c r="GZ596" s="27"/>
      <c r="HA596" s="27"/>
      <c r="HB596" s="27"/>
      <c r="HC596" s="27"/>
      <c r="HD596" s="27"/>
      <c r="HE596" s="27"/>
      <c r="HF596" s="27"/>
      <c r="HG596" s="27"/>
      <c r="HH596" s="27"/>
      <c r="HI596" s="27"/>
      <c r="HJ596" s="27"/>
      <c r="HK596" s="27"/>
      <c r="HL596" s="27"/>
      <c r="HM596" s="27"/>
      <c r="HN596" s="27"/>
      <c r="HO596" s="27"/>
      <c r="HP596" s="27"/>
      <c r="HQ596" s="27"/>
      <c r="HR596" s="27"/>
      <c r="HS596" s="27"/>
      <c r="HT596" s="27"/>
      <c r="HU596" s="27"/>
      <c r="HV596" s="27"/>
      <c r="HW596" s="27"/>
      <c r="HX596" s="27"/>
      <c r="HY596" s="27"/>
      <c r="HZ596" s="27"/>
      <c r="IA596" s="27"/>
      <c r="IB596" s="27"/>
      <c r="IC596" s="27"/>
      <c r="ID596" s="27"/>
      <c r="IE596" s="27"/>
      <c r="IF596" s="27"/>
      <c r="IG596" s="27"/>
      <c r="IH596" s="27"/>
      <c r="II596" s="27"/>
      <c r="IJ596" s="27"/>
      <c r="IK596" s="27"/>
      <c r="IL596" s="27"/>
      <c r="IM596" s="27"/>
      <c r="IN596" s="27"/>
      <c r="IO596" s="27"/>
      <c r="IP596" s="27"/>
      <c r="IQ596" s="27"/>
      <c r="IR596" s="27"/>
      <c r="IS596" s="27"/>
      <c r="IT596" s="27"/>
      <c r="IU596" s="27"/>
      <c r="IV596" s="27"/>
    </row>
    <row r="597" spans="1:256" s="363" customFormat="1" x14ac:dyDescent="0.2">
      <c r="A597" s="27"/>
      <c r="B597" s="27"/>
      <c r="C597" s="27"/>
      <c r="D597" s="362">
        <v>122</v>
      </c>
      <c r="E597" s="349" t="s">
        <v>180</v>
      </c>
      <c r="GX597" s="27"/>
      <c r="GY597" s="27"/>
      <c r="GZ597" s="27"/>
      <c r="HA597" s="27"/>
      <c r="HB597" s="27"/>
      <c r="HC597" s="27"/>
      <c r="HD597" s="27"/>
      <c r="HE597" s="27"/>
      <c r="HF597" s="27"/>
      <c r="HG597" s="27"/>
      <c r="HH597" s="27"/>
      <c r="HI597" s="27"/>
      <c r="HJ597" s="27"/>
      <c r="HK597" s="27"/>
      <c r="HL597" s="27"/>
      <c r="HM597" s="27"/>
      <c r="HN597" s="27"/>
      <c r="HO597" s="27"/>
      <c r="HP597" s="27"/>
      <c r="HQ597" s="27"/>
      <c r="HR597" s="27"/>
      <c r="HS597" s="27"/>
      <c r="HT597" s="27"/>
      <c r="HU597" s="27"/>
      <c r="HV597" s="27"/>
      <c r="HW597" s="27"/>
      <c r="HX597" s="27"/>
      <c r="HY597" s="27"/>
      <c r="HZ597" s="27"/>
      <c r="IA597" s="27"/>
      <c r="IB597" s="27"/>
      <c r="IC597" s="27"/>
      <c r="ID597" s="27"/>
      <c r="IE597" s="27"/>
      <c r="IF597" s="27"/>
      <c r="IG597" s="27"/>
      <c r="IH597" s="27"/>
      <c r="II597" s="27"/>
      <c r="IJ597" s="27"/>
      <c r="IK597" s="27"/>
      <c r="IL597" s="27"/>
      <c r="IM597" s="27"/>
      <c r="IN597" s="27"/>
      <c r="IO597" s="27"/>
      <c r="IP597" s="27"/>
      <c r="IQ597" s="27"/>
      <c r="IR597" s="27"/>
      <c r="IS597" s="27"/>
      <c r="IT597" s="27"/>
      <c r="IU597" s="27"/>
      <c r="IV597" s="27"/>
    </row>
    <row r="598" spans="1:256" s="361" customFormat="1" x14ac:dyDescent="0.2">
      <c r="A598" s="27"/>
      <c r="B598" s="27"/>
      <c r="C598" s="27"/>
      <c r="D598" s="362"/>
      <c r="E598" s="350" t="s">
        <v>130</v>
      </c>
      <c r="F598" s="351">
        <v>1</v>
      </c>
      <c r="G598" s="352">
        <v>2</v>
      </c>
      <c r="H598" s="352">
        <v>3</v>
      </c>
      <c r="I598" s="352">
        <v>4</v>
      </c>
      <c r="J598" s="353">
        <v>5</v>
      </c>
      <c r="K598" s="351">
        <v>6</v>
      </c>
      <c r="L598" s="352">
        <v>7</v>
      </c>
      <c r="M598" s="352">
        <v>8</v>
      </c>
      <c r="N598" s="352">
        <v>9</v>
      </c>
      <c r="O598" s="353">
        <v>10</v>
      </c>
      <c r="P598" s="351">
        <v>11</v>
      </c>
      <c r="Q598" s="352">
        <v>12</v>
      </c>
      <c r="R598" s="352">
        <v>13</v>
      </c>
      <c r="S598" s="352">
        <v>14</v>
      </c>
      <c r="T598" s="353">
        <v>15</v>
      </c>
      <c r="U598" s="351">
        <v>16</v>
      </c>
      <c r="V598" s="352">
        <v>17</v>
      </c>
      <c r="W598" s="352">
        <v>18</v>
      </c>
      <c r="X598" s="352">
        <v>19</v>
      </c>
      <c r="Y598" s="353">
        <v>20</v>
      </c>
      <c r="Z598" s="351">
        <v>21</v>
      </c>
      <c r="AA598" s="352">
        <v>22</v>
      </c>
      <c r="AB598" s="352">
        <v>23</v>
      </c>
      <c r="AC598" s="352">
        <v>24</v>
      </c>
      <c r="AD598" s="353">
        <v>25</v>
      </c>
      <c r="AE598" s="351">
        <v>26</v>
      </c>
      <c r="AF598" s="352">
        <v>27</v>
      </c>
      <c r="AG598" s="352">
        <v>28</v>
      </c>
      <c r="AH598" s="352">
        <v>29</v>
      </c>
      <c r="AI598" s="353">
        <v>30</v>
      </c>
      <c r="AJ598" s="351">
        <v>31</v>
      </c>
      <c r="AK598" s="352">
        <v>32</v>
      </c>
      <c r="AL598" s="352">
        <v>33</v>
      </c>
      <c r="AM598" s="352">
        <v>34</v>
      </c>
      <c r="AN598" s="353">
        <v>35</v>
      </c>
      <c r="AO598" s="351">
        <v>36</v>
      </c>
      <c r="AP598" s="352">
        <v>37</v>
      </c>
      <c r="AQ598" s="352">
        <v>38</v>
      </c>
      <c r="AR598" s="352">
        <v>39</v>
      </c>
      <c r="AS598" s="353">
        <v>40</v>
      </c>
      <c r="AT598" s="351">
        <v>41</v>
      </c>
      <c r="AU598" s="352">
        <v>42</v>
      </c>
      <c r="AV598" s="352">
        <v>43</v>
      </c>
      <c r="AW598" s="352">
        <v>44</v>
      </c>
      <c r="AX598" s="353">
        <v>45</v>
      </c>
      <c r="AY598" s="351">
        <v>46</v>
      </c>
      <c r="AZ598" s="352">
        <v>47</v>
      </c>
      <c r="BA598" s="352">
        <v>48</v>
      </c>
      <c r="BB598" s="352">
        <v>49</v>
      </c>
      <c r="BC598" s="353">
        <v>50</v>
      </c>
      <c r="BD598" s="351">
        <v>51</v>
      </c>
      <c r="BE598" s="352">
        <v>52</v>
      </c>
      <c r="BF598" s="352">
        <v>53</v>
      </c>
      <c r="BG598" s="352">
        <v>54</v>
      </c>
      <c r="BH598" s="353">
        <v>55</v>
      </c>
      <c r="BI598" s="351">
        <v>56</v>
      </c>
      <c r="BJ598" s="352">
        <v>57</v>
      </c>
      <c r="BK598" s="352">
        <v>58</v>
      </c>
      <c r="BL598" s="352">
        <v>59</v>
      </c>
      <c r="BM598" s="353">
        <v>60</v>
      </c>
      <c r="BN598" s="351">
        <v>61</v>
      </c>
      <c r="BO598" s="352">
        <v>62</v>
      </c>
      <c r="BP598" s="352">
        <v>63</v>
      </c>
      <c r="BQ598" s="352">
        <v>64</v>
      </c>
      <c r="BR598" s="353">
        <v>65</v>
      </c>
      <c r="BS598" s="351">
        <v>66</v>
      </c>
      <c r="BT598" s="352">
        <v>67</v>
      </c>
      <c r="BU598" s="352">
        <v>68</v>
      </c>
      <c r="BV598" s="352">
        <v>69</v>
      </c>
      <c r="BW598" s="353">
        <v>70</v>
      </c>
      <c r="BX598" s="351">
        <v>71</v>
      </c>
      <c r="BY598" s="352">
        <v>72</v>
      </c>
      <c r="BZ598" s="352">
        <v>73</v>
      </c>
      <c r="CA598" s="352">
        <v>74</v>
      </c>
      <c r="CB598" s="353">
        <v>75</v>
      </c>
      <c r="CC598" s="351">
        <v>76</v>
      </c>
      <c r="CD598" s="352">
        <v>77</v>
      </c>
      <c r="CE598" s="352">
        <v>78</v>
      </c>
      <c r="CF598" s="352">
        <v>79</v>
      </c>
      <c r="CG598" s="353">
        <v>80</v>
      </c>
      <c r="CH598" s="351">
        <v>81</v>
      </c>
      <c r="CI598" s="352">
        <v>82</v>
      </c>
      <c r="CJ598" s="352">
        <v>83</v>
      </c>
      <c r="CK598" s="352">
        <v>84</v>
      </c>
      <c r="CL598" s="364"/>
      <c r="CM598" s="351">
        <v>85</v>
      </c>
      <c r="CN598" s="352">
        <v>86</v>
      </c>
      <c r="CO598" s="352">
        <v>87</v>
      </c>
      <c r="CP598" s="352">
        <v>88</v>
      </c>
      <c r="CQ598" s="353">
        <v>89</v>
      </c>
      <c r="CR598" s="351">
        <v>90</v>
      </c>
      <c r="CS598" s="352">
        <v>91</v>
      </c>
      <c r="CT598" s="352">
        <v>92</v>
      </c>
      <c r="CU598" s="352">
        <v>93</v>
      </c>
      <c r="CV598" s="353">
        <v>94</v>
      </c>
      <c r="CW598" s="351">
        <v>95</v>
      </c>
      <c r="CX598" s="352">
        <v>96</v>
      </c>
      <c r="CY598" s="352">
        <v>97</v>
      </c>
      <c r="CZ598" s="352">
        <v>98</v>
      </c>
      <c r="DA598" s="353">
        <v>99</v>
      </c>
      <c r="DB598" s="351">
        <v>100</v>
      </c>
      <c r="DC598" s="352">
        <v>101</v>
      </c>
      <c r="DD598" s="352">
        <v>102</v>
      </c>
      <c r="DE598" s="352">
        <v>103</v>
      </c>
      <c r="DF598" s="353">
        <v>104</v>
      </c>
      <c r="DG598" s="351">
        <v>105</v>
      </c>
      <c r="DH598" s="352">
        <v>106</v>
      </c>
      <c r="DI598" s="352">
        <v>107</v>
      </c>
      <c r="DJ598" s="352">
        <v>108</v>
      </c>
      <c r="DK598" s="353">
        <v>109</v>
      </c>
      <c r="DL598" s="351">
        <v>110</v>
      </c>
      <c r="DM598" s="352">
        <v>111</v>
      </c>
      <c r="DN598" s="352">
        <v>112</v>
      </c>
      <c r="DO598" s="352">
        <v>113</v>
      </c>
      <c r="DP598" s="353">
        <v>114</v>
      </c>
      <c r="DQ598" s="351">
        <v>115</v>
      </c>
      <c r="DR598" s="352">
        <v>116</v>
      </c>
      <c r="DS598" s="352">
        <v>117</v>
      </c>
      <c r="DT598" s="352">
        <v>118</v>
      </c>
      <c r="DU598" s="364"/>
      <c r="DV598" s="351">
        <v>119</v>
      </c>
      <c r="DW598" s="352">
        <v>120</v>
      </c>
      <c r="DX598" s="352">
        <v>121</v>
      </c>
      <c r="DY598" s="352">
        <v>122</v>
      </c>
      <c r="DZ598" s="365"/>
      <c r="GX598" s="27"/>
      <c r="GY598" s="27"/>
      <c r="GZ598" s="27"/>
      <c r="HA598" s="27"/>
      <c r="HB598" s="27"/>
      <c r="HC598" s="27"/>
      <c r="HD598" s="27"/>
      <c r="HE598" s="27"/>
      <c r="HF598" s="27"/>
      <c r="HG598" s="27"/>
      <c r="HH598" s="27"/>
      <c r="HI598" s="27"/>
      <c r="HJ598" s="27"/>
      <c r="HK598" s="27"/>
      <c r="HL598" s="27"/>
      <c r="HM598" s="27"/>
      <c r="HN598" s="27"/>
      <c r="HO598" s="27"/>
      <c r="HP598" s="27"/>
      <c r="HQ598" s="27"/>
      <c r="HR598" s="27"/>
      <c r="HS598" s="27"/>
      <c r="HT598" s="27"/>
      <c r="HU598" s="27"/>
      <c r="HV598" s="27"/>
      <c r="HW598" s="27"/>
      <c r="HX598" s="27"/>
      <c r="HY598" s="27"/>
      <c r="HZ598" s="27"/>
      <c r="IA598" s="27"/>
      <c r="IB598" s="27"/>
      <c r="IC598" s="27"/>
      <c r="ID598" s="27"/>
      <c r="IE598" s="27"/>
      <c r="IF598" s="27"/>
      <c r="IG598" s="27"/>
      <c r="IH598" s="27"/>
      <c r="II598" s="27"/>
      <c r="IJ598" s="27"/>
      <c r="IK598" s="27"/>
      <c r="IL598" s="27"/>
      <c r="IM598" s="27"/>
      <c r="IN598" s="27"/>
      <c r="IO598" s="27"/>
      <c r="IP598" s="27"/>
      <c r="IQ598" s="27"/>
      <c r="IR598" s="27"/>
      <c r="IS598" s="27"/>
      <c r="IT598" s="27"/>
      <c r="IU598" s="27"/>
      <c r="IV598" s="27"/>
    </row>
    <row r="599" spans="1:256" s="361" customFormat="1" x14ac:dyDescent="0.2">
      <c r="A599" s="27"/>
      <c r="B599" s="27"/>
      <c r="C599" s="27"/>
      <c r="D599" s="362"/>
      <c r="E599" s="350" t="s">
        <v>157</v>
      </c>
      <c r="F599" s="354">
        <v>14</v>
      </c>
      <c r="G599" s="355">
        <v>10</v>
      </c>
      <c r="H599" s="355">
        <v>1</v>
      </c>
      <c r="I599" s="355">
        <v>22</v>
      </c>
      <c r="J599" s="356">
        <v>18</v>
      </c>
      <c r="K599" s="354">
        <v>19</v>
      </c>
      <c r="L599" s="355">
        <v>15</v>
      </c>
      <c r="M599" s="355">
        <v>6</v>
      </c>
      <c r="N599" s="355">
        <v>2</v>
      </c>
      <c r="O599" s="356">
        <v>23</v>
      </c>
      <c r="P599" s="354">
        <v>24</v>
      </c>
      <c r="Q599" s="355">
        <v>20</v>
      </c>
      <c r="R599" s="355">
        <v>11</v>
      </c>
      <c r="S599" s="355">
        <v>7</v>
      </c>
      <c r="T599" s="356">
        <v>3</v>
      </c>
      <c r="U599" s="354">
        <v>4</v>
      </c>
      <c r="V599" s="355">
        <v>25</v>
      </c>
      <c r="W599" s="355">
        <v>16</v>
      </c>
      <c r="X599" s="355">
        <v>12</v>
      </c>
      <c r="Y599" s="356">
        <v>8</v>
      </c>
      <c r="Z599" s="354">
        <v>9</v>
      </c>
      <c r="AA599" s="355">
        <v>5</v>
      </c>
      <c r="AB599" s="355">
        <v>21</v>
      </c>
      <c r="AC599" s="355">
        <v>17</v>
      </c>
      <c r="AD599" s="356">
        <v>13</v>
      </c>
      <c r="AE599" s="354">
        <v>39</v>
      </c>
      <c r="AF599" s="355">
        <v>35</v>
      </c>
      <c r="AG599" s="355">
        <v>26</v>
      </c>
      <c r="AH599" s="355">
        <v>47</v>
      </c>
      <c r="AI599" s="356">
        <v>43</v>
      </c>
      <c r="AJ599" s="354">
        <v>44</v>
      </c>
      <c r="AK599" s="355">
        <v>40</v>
      </c>
      <c r="AL599" s="355">
        <v>31</v>
      </c>
      <c r="AM599" s="355">
        <v>27</v>
      </c>
      <c r="AN599" s="356">
        <v>48</v>
      </c>
      <c r="AO599" s="354">
        <v>49</v>
      </c>
      <c r="AP599" s="355">
        <v>45</v>
      </c>
      <c r="AQ599" s="355">
        <v>36</v>
      </c>
      <c r="AR599" s="355">
        <v>32</v>
      </c>
      <c r="AS599" s="356">
        <v>28</v>
      </c>
      <c r="AT599" s="354">
        <v>29</v>
      </c>
      <c r="AU599" s="355">
        <v>50</v>
      </c>
      <c r="AV599" s="355">
        <v>41</v>
      </c>
      <c r="AW599" s="355">
        <v>37</v>
      </c>
      <c r="AX599" s="356">
        <v>33</v>
      </c>
      <c r="AY599" s="354">
        <v>34</v>
      </c>
      <c r="AZ599" s="355">
        <v>30</v>
      </c>
      <c r="BA599" s="355">
        <v>46</v>
      </c>
      <c r="BB599" s="355">
        <v>42</v>
      </c>
      <c r="BC599" s="356">
        <v>38</v>
      </c>
      <c r="BD599" s="354">
        <v>70</v>
      </c>
      <c r="BE599" s="355">
        <v>51</v>
      </c>
      <c r="BF599" s="355">
        <v>82</v>
      </c>
      <c r="BG599" s="355">
        <v>78</v>
      </c>
      <c r="BH599" s="356">
        <v>74</v>
      </c>
      <c r="BI599" s="354">
        <v>75</v>
      </c>
      <c r="BJ599" s="355">
        <v>56</v>
      </c>
      <c r="BK599" s="355">
        <v>52</v>
      </c>
      <c r="BL599" s="355">
        <v>83</v>
      </c>
      <c r="BM599" s="356">
        <v>79</v>
      </c>
      <c r="BN599" s="354">
        <v>80</v>
      </c>
      <c r="BO599" s="355">
        <v>61</v>
      </c>
      <c r="BP599" s="355">
        <v>57</v>
      </c>
      <c r="BQ599" s="355">
        <v>53</v>
      </c>
      <c r="BR599" s="356">
        <v>84</v>
      </c>
      <c r="BS599" s="354">
        <v>65</v>
      </c>
      <c r="BT599" s="355">
        <v>81</v>
      </c>
      <c r="BU599" s="355">
        <v>77</v>
      </c>
      <c r="BV599" s="355">
        <v>73</v>
      </c>
      <c r="BW599" s="356">
        <v>69</v>
      </c>
      <c r="BX599" s="354">
        <v>55</v>
      </c>
      <c r="BY599" s="355">
        <v>71</v>
      </c>
      <c r="BZ599" s="355">
        <v>67</v>
      </c>
      <c r="CA599" s="355">
        <v>63</v>
      </c>
      <c r="CB599" s="356">
        <v>59</v>
      </c>
      <c r="CC599" s="354">
        <v>60</v>
      </c>
      <c r="CD599" s="355">
        <v>76</v>
      </c>
      <c r="CE599" s="355">
        <v>72</v>
      </c>
      <c r="CF599" s="355">
        <v>68</v>
      </c>
      <c r="CG599" s="356">
        <v>64</v>
      </c>
      <c r="CH599" s="354">
        <v>62</v>
      </c>
      <c r="CI599" s="355">
        <v>66</v>
      </c>
      <c r="CJ599" s="355">
        <v>54</v>
      </c>
      <c r="CK599" s="355">
        <v>58</v>
      </c>
      <c r="CL599" s="364"/>
      <c r="CM599" s="354">
        <v>109</v>
      </c>
      <c r="CN599" s="355">
        <v>85</v>
      </c>
      <c r="CO599" s="355">
        <v>120</v>
      </c>
      <c r="CP599" s="355">
        <v>117</v>
      </c>
      <c r="CQ599" s="356">
        <v>113</v>
      </c>
      <c r="CR599" s="354">
        <v>112</v>
      </c>
      <c r="CS599" s="355">
        <v>90</v>
      </c>
      <c r="CT599" s="355">
        <v>86</v>
      </c>
      <c r="CU599" s="355">
        <v>121</v>
      </c>
      <c r="CV599" s="356">
        <v>118</v>
      </c>
      <c r="CW599" s="354">
        <v>104</v>
      </c>
      <c r="CX599" s="355">
        <v>95</v>
      </c>
      <c r="CY599" s="355">
        <v>91</v>
      </c>
      <c r="CZ599" s="355">
        <v>87</v>
      </c>
      <c r="DA599" s="356">
        <v>122</v>
      </c>
      <c r="DB599" s="354">
        <v>94</v>
      </c>
      <c r="DC599" s="355">
        <v>119</v>
      </c>
      <c r="DD599" s="355">
        <v>116</v>
      </c>
      <c r="DE599" s="355">
        <v>114</v>
      </c>
      <c r="DF599" s="356">
        <v>108</v>
      </c>
      <c r="DG599" s="354">
        <v>89</v>
      </c>
      <c r="DH599" s="355">
        <v>105</v>
      </c>
      <c r="DI599" s="355">
        <v>101</v>
      </c>
      <c r="DJ599" s="355">
        <v>97</v>
      </c>
      <c r="DK599" s="356">
        <v>93</v>
      </c>
      <c r="DL599" s="354">
        <v>99</v>
      </c>
      <c r="DM599" s="355">
        <v>115</v>
      </c>
      <c r="DN599" s="355">
        <v>111</v>
      </c>
      <c r="DO599" s="355">
        <v>107</v>
      </c>
      <c r="DP599" s="356">
        <v>103</v>
      </c>
      <c r="DQ599" s="354">
        <v>106</v>
      </c>
      <c r="DR599" s="355">
        <v>110</v>
      </c>
      <c r="DS599" s="355">
        <v>98</v>
      </c>
      <c r="DT599" s="355">
        <v>102</v>
      </c>
      <c r="DU599" s="364"/>
      <c r="DV599" s="354">
        <v>96</v>
      </c>
      <c r="DW599" s="355">
        <v>100</v>
      </c>
      <c r="DX599" s="355">
        <v>88</v>
      </c>
      <c r="DY599" s="355">
        <v>92</v>
      </c>
      <c r="DZ599" s="365"/>
      <c r="GX599" s="27"/>
      <c r="GY599" s="27"/>
      <c r="GZ599" s="27"/>
      <c r="HA599" s="27"/>
      <c r="HB599" s="27"/>
      <c r="HC599" s="27"/>
      <c r="HD599" s="27"/>
      <c r="HE599" s="27"/>
      <c r="HF599" s="27"/>
      <c r="HG599" s="27"/>
      <c r="HH599" s="27"/>
      <c r="HI599" s="27"/>
      <c r="HJ599" s="27"/>
      <c r="HK599" s="27"/>
      <c r="HL599" s="27"/>
      <c r="HM599" s="27"/>
      <c r="HN599" s="27"/>
      <c r="HO599" s="27"/>
      <c r="HP599" s="27"/>
      <c r="HQ599" s="27"/>
      <c r="HR599" s="27"/>
      <c r="HS599" s="27"/>
      <c r="HT599" s="27"/>
      <c r="HU599" s="27"/>
      <c r="HV599" s="27"/>
      <c r="HW599" s="27"/>
      <c r="HX599" s="27"/>
      <c r="HY599" s="27"/>
      <c r="HZ599" s="27"/>
      <c r="IA599" s="27"/>
      <c r="IB599" s="27"/>
      <c r="IC599" s="27"/>
      <c r="ID599" s="27"/>
      <c r="IE599" s="27"/>
      <c r="IF599" s="27"/>
      <c r="IG599" s="27"/>
      <c r="IH599" s="27"/>
      <c r="II599" s="27"/>
      <c r="IJ599" s="27"/>
      <c r="IK599" s="27"/>
      <c r="IL599" s="27"/>
      <c r="IM599" s="27"/>
      <c r="IN599" s="27"/>
      <c r="IO599" s="27"/>
      <c r="IP599" s="27"/>
      <c r="IQ599" s="27"/>
      <c r="IR599" s="27"/>
      <c r="IS599" s="27"/>
      <c r="IT599" s="27"/>
      <c r="IU599" s="27"/>
      <c r="IV599" s="27"/>
    </row>
    <row r="600" spans="1:256" s="361" customFormat="1" x14ac:dyDescent="0.2">
      <c r="A600" s="27"/>
      <c r="B600" s="27"/>
      <c r="C600" s="27"/>
      <c r="D600" s="362"/>
      <c r="E600" s="350" t="s">
        <v>159</v>
      </c>
      <c r="F600" s="357">
        <v>12</v>
      </c>
      <c r="G600" s="358">
        <v>23</v>
      </c>
      <c r="H600" s="358">
        <v>9</v>
      </c>
      <c r="I600" s="358">
        <v>20</v>
      </c>
      <c r="J600" s="359">
        <v>1</v>
      </c>
      <c r="K600" s="357">
        <v>13</v>
      </c>
      <c r="L600" s="358">
        <v>24</v>
      </c>
      <c r="M600" s="358">
        <v>10</v>
      </c>
      <c r="N600" s="358">
        <v>16</v>
      </c>
      <c r="O600" s="359">
        <v>2</v>
      </c>
      <c r="P600" s="357">
        <v>17</v>
      </c>
      <c r="Q600" s="358">
        <v>3</v>
      </c>
      <c r="R600" s="358">
        <v>14</v>
      </c>
      <c r="S600" s="358">
        <v>25</v>
      </c>
      <c r="T600" s="359">
        <v>6</v>
      </c>
      <c r="U600" s="357">
        <v>7</v>
      </c>
      <c r="V600" s="358">
        <v>18</v>
      </c>
      <c r="W600" s="358">
        <v>4</v>
      </c>
      <c r="X600" s="358">
        <v>15</v>
      </c>
      <c r="Y600" s="359">
        <v>21</v>
      </c>
      <c r="Z600" s="357">
        <v>22</v>
      </c>
      <c r="AA600" s="358">
        <v>8</v>
      </c>
      <c r="AB600" s="358">
        <v>19</v>
      </c>
      <c r="AC600" s="358">
        <v>5</v>
      </c>
      <c r="AD600" s="359">
        <v>11</v>
      </c>
      <c r="AE600" s="357">
        <v>37</v>
      </c>
      <c r="AF600" s="358">
        <v>48</v>
      </c>
      <c r="AG600" s="358">
        <v>34</v>
      </c>
      <c r="AH600" s="358">
        <v>45</v>
      </c>
      <c r="AI600" s="359">
        <v>26</v>
      </c>
      <c r="AJ600" s="357">
        <v>38</v>
      </c>
      <c r="AK600" s="358">
        <v>49</v>
      </c>
      <c r="AL600" s="358">
        <v>35</v>
      </c>
      <c r="AM600" s="358">
        <v>41</v>
      </c>
      <c r="AN600" s="359">
        <v>27</v>
      </c>
      <c r="AO600" s="357">
        <v>42</v>
      </c>
      <c r="AP600" s="358">
        <v>28</v>
      </c>
      <c r="AQ600" s="358">
        <v>39</v>
      </c>
      <c r="AR600" s="358">
        <v>50</v>
      </c>
      <c r="AS600" s="359">
        <v>31</v>
      </c>
      <c r="AT600" s="357">
        <v>32</v>
      </c>
      <c r="AU600" s="358">
        <v>43</v>
      </c>
      <c r="AV600" s="358">
        <v>29</v>
      </c>
      <c r="AW600" s="358">
        <v>40</v>
      </c>
      <c r="AX600" s="359">
        <v>46</v>
      </c>
      <c r="AY600" s="357">
        <v>47</v>
      </c>
      <c r="AZ600" s="358">
        <v>33</v>
      </c>
      <c r="BA600" s="358">
        <v>44</v>
      </c>
      <c r="BB600" s="358">
        <v>30</v>
      </c>
      <c r="BC600" s="359">
        <v>36</v>
      </c>
      <c r="BD600" s="357">
        <v>54</v>
      </c>
      <c r="BE600" s="358">
        <v>70</v>
      </c>
      <c r="BF600" s="358">
        <v>81</v>
      </c>
      <c r="BG600" s="358">
        <v>72</v>
      </c>
      <c r="BH600" s="359">
        <v>63</v>
      </c>
      <c r="BI600" s="357">
        <v>59</v>
      </c>
      <c r="BJ600" s="358">
        <v>75</v>
      </c>
      <c r="BK600" s="358">
        <v>51</v>
      </c>
      <c r="BL600" s="358">
        <v>77</v>
      </c>
      <c r="BM600" s="359">
        <v>68</v>
      </c>
      <c r="BN600" s="357">
        <v>64</v>
      </c>
      <c r="BO600" s="358">
        <v>80</v>
      </c>
      <c r="BP600" s="358">
        <v>56</v>
      </c>
      <c r="BQ600" s="358">
        <v>82</v>
      </c>
      <c r="BR600" s="359">
        <v>73</v>
      </c>
      <c r="BS600" s="357">
        <v>84</v>
      </c>
      <c r="BT600" s="358">
        <v>65</v>
      </c>
      <c r="BU600" s="358">
        <v>76</v>
      </c>
      <c r="BV600" s="358">
        <v>67</v>
      </c>
      <c r="BW600" s="359">
        <v>58</v>
      </c>
      <c r="BX600" s="357">
        <v>74</v>
      </c>
      <c r="BY600" s="358">
        <v>55</v>
      </c>
      <c r="BZ600" s="358">
        <v>66</v>
      </c>
      <c r="CA600" s="358">
        <v>57</v>
      </c>
      <c r="CB600" s="359">
        <v>83</v>
      </c>
      <c r="CC600" s="357">
        <v>79</v>
      </c>
      <c r="CD600" s="358">
        <v>60</v>
      </c>
      <c r="CE600" s="358">
        <v>71</v>
      </c>
      <c r="CF600" s="358">
        <v>62</v>
      </c>
      <c r="CG600" s="359">
        <v>53</v>
      </c>
      <c r="CH600" s="357">
        <v>69</v>
      </c>
      <c r="CI600" s="358">
        <v>78</v>
      </c>
      <c r="CJ600" s="358">
        <v>61</v>
      </c>
      <c r="CK600" s="358">
        <v>52</v>
      </c>
      <c r="CL600" s="364"/>
      <c r="CM600" s="357">
        <v>93</v>
      </c>
      <c r="CN600" s="358">
        <v>109</v>
      </c>
      <c r="CO600" s="358">
        <v>119</v>
      </c>
      <c r="CP600" s="358">
        <v>111</v>
      </c>
      <c r="CQ600" s="359">
        <v>102</v>
      </c>
      <c r="CR600" s="357">
        <v>122</v>
      </c>
      <c r="CS600" s="358">
        <v>99</v>
      </c>
      <c r="CT600" s="358">
        <v>110</v>
      </c>
      <c r="CU600" s="358">
        <v>101</v>
      </c>
      <c r="CV600" s="359">
        <v>92</v>
      </c>
      <c r="CW600" s="357">
        <v>116</v>
      </c>
      <c r="CX600" s="358">
        <v>98</v>
      </c>
      <c r="CY600" s="358">
        <v>90</v>
      </c>
      <c r="CZ600" s="358">
        <v>120</v>
      </c>
      <c r="DA600" s="359">
        <v>107</v>
      </c>
      <c r="DB600" s="357">
        <v>88</v>
      </c>
      <c r="DC600" s="358">
        <v>104</v>
      </c>
      <c r="DD600" s="358">
        <v>115</v>
      </c>
      <c r="DE600" s="358">
        <v>106</v>
      </c>
      <c r="DF600" s="359">
        <v>97</v>
      </c>
      <c r="DG600" s="357">
        <v>117</v>
      </c>
      <c r="DH600" s="358">
        <v>89</v>
      </c>
      <c r="DI600" s="358">
        <v>100</v>
      </c>
      <c r="DJ600" s="358">
        <v>91</v>
      </c>
      <c r="DK600" s="359">
        <v>121</v>
      </c>
      <c r="DL600" s="357">
        <v>118</v>
      </c>
      <c r="DM600" s="358">
        <v>114</v>
      </c>
      <c r="DN600" s="358">
        <v>105</v>
      </c>
      <c r="DO600" s="358">
        <v>96</v>
      </c>
      <c r="DP600" s="359">
        <v>87</v>
      </c>
      <c r="DQ600" s="357">
        <v>103</v>
      </c>
      <c r="DR600" s="358">
        <v>94</v>
      </c>
      <c r="DS600" s="358">
        <v>85</v>
      </c>
      <c r="DT600" s="358">
        <v>112</v>
      </c>
      <c r="DU600" s="364"/>
      <c r="DV600" s="357">
        <v>113</v>
      </c>
      <c r="DW600" s="358">
        <v>108</v>
      </c>
      <c r="DX600" s="358">
        <v>95</v>
      </c>
      <c r="DY600" s="358">
        <v>86</v>
      </c>
      <c r="DZ600" s="365"/>
      <c r="GX600" s="27"/>
      <c r="GY600" s="27"/>
      <c r="GZ600" s="27"/>
      <c r="HA600" s="27"/>
      <c r="HB600" s="27"/>
      <c r="HC600" s="27"/>
      <c r="HD600" s="27"/>
      <c r="HE600" s="27"/>
      <c r="HF600" s="27"/>
      <c r="HG600" s="27"/>
      <c r="HH600" s="27"/>
      <c r="HI600" s="27"/>
      <c r="HJ600" s="27"/>
      <c r="HK600" s="27"/>
      <c r="HL600" s="27"/>
      <c r="HM600" s="27"/>
      <c r="HN600" s="27"/>
      <c r="HO600" s="27"/>
      <c r="HP600" s="27"/>
      <c r="HQ600" s="27"/>
      <c r="HR600" s="27"/>
      <c r="HS600" s="27"/>
      <c r="HT600" s="27"/>
      <c r="HU600" s="27"/>
      <c r="HV600" s="27"/>
      <c r="HW600" s="27"/>
      <c r="HX600" s="27"/>
      <c r="HY600" s="27"/>
      <c r="HZ600" s="27"/>
      <c r="IA600" s="27"/>
      <c r="IB600" s="27"/>
      <c r="IC600" s="27"/>
      <c r="ID600" s="27"/>
      <c r="IE600" s="27"/>
      <c r="IF600" s="27"/>
      <c r="IG600" s="27"/>
      <c r="IH600" s="27"/>
      <c r="II600" s="27"/>
      <c r="IJ600" s="27"/>
      <c r="IK600" s="27"/>
      <c r="IL600" s="27"/>
      <c r="IM600" s="27"/>
      <c r="IN600" s="27"/>
      <c r="IO600" s="27"/>
      <c r="IP600" s="27"/>
      <c r="IQ600" s="27"/>
      <c r="IR600" s="27"/>
      <c r="IS600" s="27"/>
      <c r="IT600" s="27"/>
      <c r="IU600" s="27"/>
      <c r="IV600" s="27"/>
    </row>
    <row r="601" spans="1:256" s="363" customFormat="1" x14ac:dyDescent="0.2">
      <c r="A601" s="27"/>
      <c r="B601" s="27"/>
      <c r="C601" s="27"/>
      <c r="D601" s="362"/>
      <c r="E601" s="360"/>
      <c r="GX601" s="27"/>
      <c r="GY601" s="27"/>
      <c r="GZ601" s="27"/>
      <c r="HA601" s="27"/>
      <c r="HB601" s="27"/>
      <c r="HC601" s="27"/>
      <c r="HD601" s="27"/>
      <c r="HE601" s="27"/>
      <c r="HF601" s="27"/>
      <c r="HG601" s="27"/>
      <c r="HH601" s="27"/>
      <c r="HI601" s="27"/>
      <c r="HJ601" s="27"/>
      <c r="HK601" s="27"/>
      <c r="HL601" s="27"/>
      <c r="HM601" s="27"/>
      <c r="HN601" s="27"/>
      <c r="HO601" s="27"/>
      <c r="HP601" s="27"/>
      <c r="HQ601" s="27"/>
      <c r="HR601" s="27"/>
      <c r="HS601" s="27"/>
      <c r="HT601" s="27"/>
      <c r="HU601" s="27"/>
      <c r="HV601" s="27"/>
      <c r="HW601" s="27"/>
      <c r="HX601" s="27"/>
      <c r="HY601" s="27"/>
      <c r="HZ601" s="27"/>
      <c r="IA601" s="27"/>
      <c r="IB601" s="27"/>
      <c r="IC601" s="27"/>
      <c r="ID601" s="27"/>
      <c r="IE601" s="27"/>
      <c r="IF601" s="27"/>
      <c r="IG601" s="27"/>
      <c r="IH601" s="27"/>
      <c r="II601" s="27"/>
      <c r="IJ601" s="27"/>
      <c r="IK601" s="27"/>
      <c r="IL601" s="27"/>
      <c r="IM601" s="27"/>
      <c r="IN601" s="27"/>
      <c r="IO601" s="27"/>
      <c r="IP601" s="27"/>
      <c r="IQ601" s="27"/>
      <c r="IR601" s="27"/>
      <c r="IS601" s="27"/>
      <c r="IT601" s="27"/>
      <c r="IU601" s="27"/>
      <c r="IV601" s="27"/>
    </row>
    <row r="602" spans="1:256" s="363" customFormat="1" x14ac:dyDescent="0.2">
      <c r="A602" s="27"/>
      <c r="B602" s="27"/>
      <c r="C602" s="27"/>
      <c r="D602" s="362">
        <v>123</v>
      </c>
      <c r="E602" s="349" t="s">
        <v>180</v>
      </c>
      <c r="GX602" s="27"/>
      <c r="GY602" s="27"/>
      <c r="GZ602" s="27"/>
      <c r="HA602" s="27"/>
      <c r="HB602" s="27"/>
      <c r="HC602" s="27"/>
      <c r="HD602" s="27"/>
      <c r="HE602" s="27"/>
      <c r="HF602" s="27"/>
      <c r="HG602" s="27"/>
      <c r="HH602" s="27"/>
      <c r="HI602" s="27"/>
      <c r="HJ602" s="27"/>
      <c r="HK602" s="27"/>
      <c r="HL602" s="27"/>
      <c r="HM602" s="27"/>
      <c r="HN602" s="27"/>
      <c r="HO602" s="27"/>
      <c r="HP602" s="27"/>
      <c r="HQ602" s="27"/>
      <c r="HR602" s="27"/>
      <c r="HS602" s="27"/>
      <c r="HT602" s="27"/>
      <c r="HU602" s="27"/>
      <c r="HV602" s="27"/>
      <c r="HW602" s="27"/>
      <c r="HX602" s="27"/>
      <c r="HY602" s="27"/>
      <c r="HZ602" s="27"/>
      <c r="IA602" s="27"/>
      <c r="IB602" s="27"/>
      <c r="IC602" s="27"/>
      <c r="ID602" s="27"/>
      <c r="IE602" s="27"/>
      <c r="IF602" s="27"/>
      <c r="IG602" s="27"/>
      <c r="IH602" s="27"/>
      <c r="II602" s="27"/>
      <c r="IJ602" s="27"/>
      <c r="IK602" s="27"/>
      <c r="IL602" s="27"/>
      <c r="IM602" s="27"/>
      <c r="IN602" s="27"/>
      <c r="IO602" s="27"/>
      <c r="IP602" s="27"/>
      <c r="IQ602" s="27"/>
      <c r="IR602" s="27"/>
      <c r="IS602" s="27"/>
      <c r="IT602" s="27"/>
      <c r="IU602" s="27"/>
      <c r="IV602" s="27"/>
    </row>
    <row r="603" spans="1:256" s="361" customFormat="1" x14ac:dyDescent="0.2">
      <c r="A603" s="27"/>
      <c r="B603" s="27"/>
      <c r="C603" s="27"/>
      <c r="D603" s="362"/>
      <c r="E603" s="350" t="s">
        <v>130</v>
      </c>
      <c r="F603" s="351">
        <v>1</v>
      </c>
      <c r="G603" s="352">
        <v>2</v>
      </c>
      <c r="H603" s="352">
        <v>3</v>
      </c>
      <c r="I603" s="352">
        <v>4</v>
      </c>
      <c r="J603" s="353">
        <v>5</v>
      </c>
      <c r="K603" s="351">
        <v>6</v>
      </c>
      <c r="L603" s="352">
        <v>7</v>
      </c>
      <c r="M603" s="352">
        <v>8</v>
      </c>
      <c r="N603" s="352">
        <v>9</v>
      </c>
      <c r="O603" s="353">
        <v>10</v>
      </c>
      <c r="P603" s="351">
        <v>11</v>
      </c>
      <c r="Q603" s="352">
        <v>12</v>
      </c>
      <c r="R603" s="352">
        <v>13</v>
      </c>
      <c r="S603" s="352">
        <v>14</v>
      </c>
      <c r="T603" s="353">
        <v>15</v>
      </c>
      <c r="U603" s="351">
        <v>16</v>
      </c>
      <c r="V603" s="352">
        <v>17</v>
      </c>
      <c r="W603" s="352">
        <v>18</v>
      </c>
      <c r="X603" s="352">
        <v>19</v>
      </c>
      <c r="Y603" s="353">
        <v>20</v>
      </c>
      <c r="Z603" s="351">
        <v>21</v>
      </c>
      <c r="AA603" s="352">
        <v>22</v>
      </c>
      <c r="AB603" s="352">
        <v>23</v>
      </c>
      <c r="AC603" s="352">
        <v>24</v>
      </c>
      <c r="AD603" s="353">
        <v>25</v>
      </c>
      <c r="AE603" s="351">
        <v>26</v>
      </c>
      <c r="AF603" s="352">
        <v>27</v>
      </c>
      <c r="AG603" s="352">
        <v>28</v>
      </c>
      <c r="AH603" s="352">
        <v>29</v>
      </c>
      <c r="AI603" s="353">
        <v>30</v>
      </c>
      <c r="AJ603" s="351">
        <v>31</v>
      </c>
      <c r="AK603" s="352">
        <v>32</v>
      </c>
      <c r="AL603" s="352">
        <v>33</v>
      </c>
      <c r="AM603" s="352">
        <v>34</v>
      </c>
      <c r="AN603" s="353">
        <v>35</v>
      </c>
      <c r="AO603" s="351">
        <v>36</v>
      </c>
      <c r="AP603" s="352">
        <v>37</v>
      </c>
      <c r="AQ603" s="352">
        <v>38</v>
      </c>
      <c r="AR603" s="352">
        <v>39</v>
      </c>
      <c r="AS603" s="353">
        <v>40</v>
      </c>
      <c r="AT603" s="351">
        <v>41</v>
      </c>
      <c r="AU603" s="352">
        <v>42</v>
      </c>
      <c r="AV603" s="352">
        <v>43</v>
      </c>
      <c r="AW603" s="352">
        <v>44</v>
      </c>
      <c r="AX603" s="353">
        <v>45</v>
      </c>
      <c r="AY603" s="351">
        <v>46</v>
      </c>
      <c r="AZ603" s="352">
        <v>47</v>
      </c>
      <c r="BA603" s="352">
        <v>48</v>
      </c>
      <c r="BB603" s="352">
        <v>49</v>
      </c>
      <c r="BC603" s="353">
        <v>50</v>
      </c>
      <c r="BD603" s="351">
        <v>51</v>
      </c>
      <c r="BE603" s="352">
        <v>52</v>
      </c>
      <c r="BF603" s="352">
        <v>53</v>
      </c>
      <c r="BG603" s="352">
        <v>54</v>
      </c>
      <c r="BH603" s="353">
        <v>55</v>
      </c>
      <c r="BI603" s="351">
        <v>56</v>
      </c>
      <c r="BJ603" s="352">
        <v>57</v>
      </c>
      <c r="BK603" s="352">
        <v>58</v>
      </c>
      <c r="BL603" s="352">
        <v>59</v>
      </c>
      <c r="BM603" s="353">
        <v>60</v>
      </c>
      <c r="BN603" s="351">
        <v>61</v>
      </c>
      <c r="BO603" s="352">
        <v>62</v>
      </c>
      <c r="BP603" s="352">
        <v>63</v>
      </c>
      <c r="BQ603" s="352">
        <v>64</v>
      </c>
      <c r="BR603" s="353">
        <v>65</v>
      </c>
      <c r="BS603" s="351">
        <v>66</v>
      </c>
      <c r="BT603" s="352">
        <v>67</v>
      </c>
      <c r="BU603" s="352">
        <v>68</v>
      </c>
      <c r="BV603" s="352">
        <v>69</v>
      </c>
      <c r="BW603" s="353">
        <v>70</v>
      </c>
      <c r="BX603" s="351">
        <v>71</v>
      </c>
      <c r="BY603" s="352">
        <v>72</v>
      </c>
      <c r="BZ603" s="352">
        <v>73</v>
      </c>
      <c r="CA603" s="352">
        <v>74</v>
      </c>
      <c r="CB603" s="353">
        <v>75</v>
      </c>
      <c r="CC603" s="351">
        <v>76</v>
      </c>
      <c r="CD603" s="352">
        <v>77</v>
      </c>
      <c r="CE603" s="352">
        <v>78</v>
      </c>
      <c r="CF603" s="352">
        <v>79</v>
      </c>
      <c r="CG603" s="353">
        <v>80</v>
      </c>
      <c r="CH603" s="351">
        <v>81</v>
      </c>
      <c r="CI603" s="352">
        <v>82</v>
      </c>
      <c r="CJ603" s="352">
        <v>83</v>
      </c>
      <c r="CK603" s="352">
        <v>84</v>
      </c>
      <c r="CL603" s="353">
        <v>85</v>
      </c>
      <c r="CM603" s="351">
        <v>86</v>
      </c>
      <c r="CN603" s="352">
        <v>87</v>
      </c>
      <c r="CO603" s="352">
        <v>88</v>
      </c>
      <c r="CP603" s="352">
        <v>89</v>
      </c>
      <c r="CQ603" s="353">
        <v>90</v>
      </c>
      <c r="CR603" s="351">
        <v>91</v>
      </c>
      <c r="CS603" s="352">
        <v>92</v>
      </c>
      <c r="CT603" s="352">
        <v>93</v>
      </c>
      <c r="CU603" s="352">
        <v>94</v>
      </c>
      <c r="CV603" s="353">
        <v>95</v>
      </c>
      <c r="CW603" s="351">
        <v>96</v>
      </c>
      <c r="CX603" s="352">
        <v>97</v>
      </c>
      <c r="CY603" s="352">
        <v>98</v>
      </c>
      <c r="CZ603" s="352">
        <v>99</v>
      </c>
      <c r="DA603" s="353">
        <v>100</v>
      </c>
      <c r="DB603" s="351">
        <v>101</v>
      </c>
      <c r="DC603" s="352">
        <v>102</v>
      </c>
      <c r="DD603" s="352">
        <v>103</v>
      </c>
      <c r="DE603" s="352">
        <v>104</v>
      </c>
      <c r="DF603" s="353">
        <v>105</v>
      </c>
      <c r="DG603" s="351">
        <v>106</v>
      </c>
      <c r="DH603" s="352">
        <v>107</v>
      </c>
      <c r="DI603" s="352">
        <v>108</v>
      </c>
      <c r="DJ603" s="352">
        <v>109</v>
      </c>
      <c r="DK603" s="353">
        <v>110</v>
      </c>
      <c r="DL603" s="351">
        <v>111</v>
      </c>
      <c r="DM603" s="352">
        <v>112</v>
      </c>
      <c r="DN603" s="352">
        <v>113</v>
      </c>
      <c r="DO603" s="352">
        <v>114</v>
      </c>
      <c r="DP603" s="353">
        <v>115</v>
      </c>
      <c r="DQ603" s="351">
        <v>116</v>
      </c>
      <c r="DR603" s="352">
        <v>117</v>
      </c>
      <c r="DS603" s="352">
        <v>118</v>
      </c>
      <c r="DT603" s="352">
        <v>119</v>
      </c>
      <c r="DU603" s="364"/>
      <c r="DV603" s="351">
        <v>120</v>
      </c>
      <c r="DW603" s="352">
        <v>121</v>
      </c>
      <c r="DX603" s="352">
        <v>122</v>
      </c>
      <c r="DY603" s="352">
        <v>123</v>
      </c>
      <c r="DZ603" s="365"/>
      <c r="GX603" s="27"/>
      <c r="GY603" s="27"/>
      <c r="GZ603" s="27"/>
      <c r="HA603" s="27"/>
      <c r="HB603" s="27"/>
      <c r="HC603" s="27"/>
      <c r="HD603" s="27"/>
      <c r="HE603" s="27"/>
      <c r="HF603" s="27"/>
      <c r="HG603" s="27"/>
      <c r="HH603" s="27"/>
      <c r="HI603" s="27"/>
      <c r="HJ603" s="27"/>
      <c r="HK603" s="27"/>
      <c r="HL603" s="27"/>
      <c r="HM603" s="27"/>
      <c r="HN603" s="27"/>
      <c r="HO603" s="27"/>
      <c r="HP603" s="27"/>
      <c r="HQ603" s="27"/>
      <c r="HR603" s="27"/>
      <c r="HS603" s="27"/>
      <c r="HT603" s="27"/>
      <c r="HU603" s="27"/>
      <c r="HV603" s="27"/>
      <c r="HW603" s="27"/>
      <c r="HX603" s="27"/>
      <c r="HY603" s="27"/>
      <c r="HZ603" s="27"/>
      <c r="IA603" s="27"/>
      <c r="IB603" s="27"/>
      <c r="IC603" s="27"/>
      <c r="ID603" s="27"/>
      <c r="IE603" s="27"/>
      <c r="IF603" s="27"/>
      <c r="IG603" s="27"/>
      <c r="IH603" s="27"/>
      <c r="II603" s="27"/>
      <c r="IJ603" s="27"/>
      <c r="IK603" s="27"/>
      <c r="IL603" s="27"/>
      <c r="IM603" s="27"/>
      <c r="IN603" s="27"/>
      <c r="IO603" s="27"/>
      <c r="IP603" s="27"/>
      <c r="IQ603" s="27"/>
      <c r="IR603" s="27"/>
      <c r="IS603" s="27"/>
      <c r="IT603" s="27"/>
      <c r="IU603" s="27"/>
      <c r="IV603" s="27"/>
    </row>
    <row r="604" spans="1:256" s="361" customFormat="1" x14ac:dyDescent="0.2">
      <c r="A604" s="27"/>
      <c r="B604" s="27"/>
      <c r="C604" s="27"/>
      <c r="D604" s="362"/>
      <c r="E604" s="350" t="s">
        <v>157</v>
      </c>
      <c r="F604" s="354">
        <v>14</v>
      </c>
      <c r="G604" s="355">
        <v>10</v>
      </c>
      <c r="H604" s="355">
        <v>1</v>
      </c>
      <c r="I604" s="355">
        <v>22</v>
      </c>
      <c r="J604" s="356">
        <v>18</v>
      </c>
      <c r="K604" s="354">
        <v>19</v>
      </c>
      <c r="L604" s="355">
        <v>15</v>
      </c>
      <c r="M604" s="355">
        <v>6</v>
      </c>
      <c r="N604" s="355">
        <v>2</v>
      </c>
      <c r="O604" s="356">
        <v>23</v>
      </c>
      <c r="P604" s="354">
        <v>24</v>
      </c>
      <c r="Q604" s="355">
        <v>20</v>
      </c>
      <c r="R604" s="355">
        <v>11</v>
      </c>
      <c r="S604" s="355">
        <v>7</v>
      </c>
      <c r="T604" s="356">
        <v>3</v>
      </c>
      <c r="U604" s="354">
        <v>4</v>
      </c>
      <c r="V604" s="355">
        <v>25</v>
      </c>
      <c r="W604" s="355">
        <v>16</v>
      </c>
      <c r="X604" s="355">
        <v>12</v>
      </c>
      <c r="Y604" s="356">
        <v>8</v>
      </c>
      <c r="Z604" s="354">
        <v>9</v>
      </c>
      <c r="AA604" s="355">
        <v>5</v>
      </c>
      <c r="AB604" s="355">
        <v>21</v>
      </c>
      <c r="AC604" s="355">
        <v>17</v>
      </c>
      <c r="AD604" s="356">
        <v>13</v>
      </c>
      <c r="AE604" s="354">
        <v>39</v>
      </c>
      <c r="AF604" s="355">
        <v>35</v>
      </c>
      <c r="AG604" s="355">
        <v>26</v>
      </c>
      <c r="AH604" s="355">
        <v>47</v>
      </c>
      <c r="AI604" s="356">
        <v>43</v>
      </c>
      <c r="AJ604" s="354">
        <v>44</v>
      </c>
      <c r="AK604" s="355">
        <v>40</v>
      </c>
      <c r="AL604" s="355">
        <v>31</v>
      </c>
      <c r="AM604" s="355">
        <v>27</v>
      </c>
      <c r="AN604" s="356">
        <v>48</v>
      </c>
      <c r="AO604" s="354">
        <v>49</v>
      </c>
      <c r="AP604" s="355">
        <v>45</v>
      </c>
      <c r="AQ604" s="355">
        <v>36</v>
      </c>
      <c r="AR604" s="355">
        <v>32</v>
      </c>
      <c r="AS604" s="356">
        <v>28</v>
      </c>
      <c r="AT604" s="354">
        <v>29</v>
      </c>
      <c r="AU604" s="355">
        <v>50</v>
      </c>
      <c r="AV604" s="355">
        <v>41</v>
      </c>
      <c r="AW604" s="355">
        <v>37</v>
      </c>
      <c r="AX604" s="356">
        <v>33</v>
      </c>
      <c r="AY604" s="354">
        <v>34</v>
      </c>
      <c r="AZ604" s="355">
        <v>30</v>
      </c>
      <c r="BA604" s="355">
        <v>46</v>
      </c>
      <c r="BB604" s="355">
        <v>42</v>
      </c>
      <c r="BC604" s="356">
        <v>38</v>
      </c>
      <c r="BD604" s="354">
        <v>70</v>
      </c>
      <c r="BE604" s="355">
        <v>51</v>
      </c>
      <c r="BF604" s="355">
        <v>82</v>
      </c>
      <c r="BG604" s="355">
        <v>78</v>
      </c>
      <c r="BH604" s="356">
        <v>74</v>
      </c>
      <c r="BI604" s="354">
        <v>75</v>
      </c>
      <c r="BJ604" s="355">
        <v>56</v>
      </c>
      <c r="BK604" s="355">
        <v>52</v>
      </c>
      <c r="BL604" s="355">
        <v>83</v>
      </c>
      <c r="BM604" s="356">
        <v>79</v>
      </c>
      <c r="BN604" s="354">
        <v>80</v>
      </c>
      <c r="BO604" s="355">
        <v>61</v>
      </c>
      <c r="BP604" s="355">
        <v>57</v>
      </c>
      <c r="BQ604" s="355">
        <v>53</v>
      </c>
      <c r="BR604" s="356">
        <v>84</v>
      </c>
      <c r="BS604" s="354">
        <v>85</v>
      </c>
      <c r="BT604" s="355">
        <v>66</v>
      </c>
      <c r="BU604" s="355">
        <v>62</v>
      </c>
      <c r="BV604" s="355">
        <v>58</v>
      </c>
      <c r="BW604" s="356">
        <v>54</v>
      </c>
      <c r="BX604" s="354">
        <v>55</v>
      </c>
      <c r="BY604" s="355">
        <v>71</v>
      </c>
      <c r="BZ604" s="355">
        <v>67</v>
      </c>
      <c r="CA604" s="355">
        <v>63</v>
      </c>
      <c r="CB604" s="356">
        <v>59</v>
      </c>
      <c r="CC604" s="354">
        <v>60</v>
      </c>
      <c r="CD604" s="355">
        <v>76</v>
      </c>
      <c r="CE604" s="355">
        <v>72</v>
      </c>
      <c r="CF604" s="355">
        <v>68</v>
      </c>
      <c r="CG604" s="356">
        <v>64</v>
      </c>
      <c r="CH604" s="354">
        <v>65</v>
      </c>
      <c r="CI604" s="355">
        <v>81</v>
      </c>
      <c r="CJ604" s="355">
        <v>77</v>
      </c>
      <c r="CK604" s="355">
        <v>73</v>
      </c>
      <c r="CL604" s="356">
        <v>69</v>
      </c>
      <c r="CM604" s="354">
        <v>110</v>
      </c>
      <c r="CN604" s="355">
        <v>86</v>
      </c>
      <c r="CO604" s="355">
        <v>121</v>
      </c>
      <c r="CP604" s="355">
        <v>118</v>
      </c>
      <c r="CQ604" s="356">
        <v>114</v>
      </c>
      <c r="CR604" s="354">
        <v>113</v>
      </c>
      <c r="CS604" s="355">
        <v>91</v>
      </c>
      <c r="CT604" s="355">
        <v>87</v>
      </c>
      <c r="CU604" s="355">
        <v>122</v>
      </c>
      <c r="CV604" s="356">
        <v>119</v>
      </c>
      <c r="CW604" s="354">
        <v>105</v>
      </c>
      <c r="CX604" s="355">
        <v>96</v>
      </c>
      <c r="CY604" s="355">
        <v>92</v>
      </c>
      <c r="CZ604" s="355">
        <v>88</v>
      </c>
      <c r="DA604" s="356">
        <v>123</v>
      </c>
      <c r="DB604" s="354">
        <v>95</v>
      </c>
      <c r="DC604" s="355">
        <v>120</v>
      </c>
      <c r="DD604" s="355">
        <v>117</v>
      </c>
      <c r="DE604" s="355">
        <v>115</v>
      </c>
      <c r="DF604" s="356">
        <v>109</v>
      </c>
      <c r="DG604" s="354">
        <v>90</v>
      </c>
      <c r="DH604" s="355">
        <v>106</v>
      </c>
      <c r="DI604" s="355">
        <v>102</v>
      </c>
      <c r="DJ604" s="355">
        <v>98</v>
      </c>
      <c r="DK604" s="356">
        <v>94</v>
      </c>
      <c r="DL604" s="354">
        <v>100</v>
      </c>
      <c r="DM604" s="355">
        <v>116</v>
      </c>
      <c r="DN604" s="355">
        <v>112</v>
      </c>
      <c r="DO604" s="355">
        <v>108</v>
      </c>
      <c r="DP604" s="356">
        <v>104</v>
      </c>
      <c r="DQ604" s="354">
        <v>107</v>
      </c>
      <c r="DR604" s="355">
        <v>111</v>
      </c>
      <c r="DS604" s="355">
        <v>99</v>
      </c>
      <c r="DT604" s="355">
        <v>103</v>
      </c>
      <c r="DU604" s="364"/>
      <c r="DV604" s="354">
        <v>97</v>
      </c>
      <c r="DW604" s="355">
        <v>101</v>
      </c>
      <c r="DX604" s="355">
        <v>89</v>
      </c>
      <c r="DY604" s="355">
        <v>93</v>
      </c>
      <c r="DZ604" s="365"/>
      <c r="GX604" s="27"/>
      <c r="GY604" s="27"/>
      <c r="GZ604" s="27"/>
      <c r="HA604" s="27"/>
      <c r="HB604" s="27"/>
      <c r="HC604" s="27"/>
      <c r="HD604" s="27"/>
      <c r="HE604" s="27"/>
      <c r="HF604" s="27"/>
      <c r="HG604" s="27"/>
      <c r="HH604" s="27"/>
      <c r="HI604" s="27"/>
      <c r="HJ604" s="27"/>
      <c r="HK604" s="27"/>
      <c r="HL604" s="27"/>
      <c r="HM604" s="27"/>
      <c r="HN604" s="27"/>
      <c r="HO604" s="27"/>
      <c r="HP604" s="27"/>
      <c r="HQ604" s="27"/>
      <c r="HR604" s="27"/>
      <c r="HS604" s="27"/>
      <c r="HT604" s="27"/>
      <c r="HU604" s="27"/>
      <c r="HV604" s="27"/>
      <c r="HW604" s="27"/>
      <c r="HX604" s="27"/>
      <c r="HY604" s="27"/>
      <c r="HZ604" s="27"/>
      <c r="IA604" s="27"/>
      <c r="IB604" s="27"/>
      <c r="IC604" s="27"/>
      <c r="ID604" s="27"/>
      <c r="IE604" s="27"/>
      <c r="IF604" s="27"/>
      <c r="IG604" s="27"/>
      <c r="IH604" s="27"/>
      <c r="II604" s="27"/>
      <c r="IJ604" s="27"/>
      <c r="IK604" s="27"/>
      <c r="IL604" s="27"/>
      <c r="IM604" s="27"/>
      <c r="IN604" s="27"/>
      <c r="IO604" s="27"/>
      <c r="IP604" s="27"/>
      <c r="IQ604" s="27"/>
      <c r="IR604" s="27"/>
      <c r="IS604" s="27"/>
      <c r="IT604" s="27"/>
      <c r="IU604" s="27"/>
      <c r="IV604" s="27"/>
    </row>
    <row r="605" spans="1:256" s="361" customFormat="1" x14ac:dyDescent="0.2">
      <c r="A605" s="27"/>
      <c r="B605" s="27"/>
      <c r="C605" s="27"/>
      <c r="D605" s="362"/>
      <c r="E605" s="350" t="s">
        <v>159</v>
      </c>
      <c r="F605" s="357">
        <v>12</v>
      </c>
      <c r="G605" s="358">
        <v>23</v>
      </c>
      <c r="H605" s="358">
        <v>9</v>
      </c>
      <c r="I605" s="358">
        <v>20</v>
      </c>
      <c r="J605" s="359">
        <v>1</v>
      </c>
      <c r="K605" s="357">
        <v>13</v>
      </c>
      <c r="L605" s="358">
        <v>24</v>
      </c>
      <c r="M605" s="358">
        <v>10</v>
      </c>
      <c r="N605" s="358">
        <v>16</v>
      </c>
      <c r="O605" s="359">
        <v>2</v>
      </c>
      <c r="P605" s="357">
        <v>17</v>
      </c>
      <c r="Q605" s="358">
        <v>3</v>
      </c>
      <c r="R605" s="358">
        <v>14</v>
      </c>
      <c r="S605" s="358">
        <v>25</v>
      </c>
      <c r="T605" s="359">
        <v>6</v>
      </c>
      <c r="U605" s="357">
        <v>7</v>
      </c>
      <c r="V605" s="358">
        <v>18</v>
      </c>
      <c r="W605" s="358">
        <v>4</v>
      </c>
      <c r="X605" s="358">
        <v>15</v>
      </c>
      <c r="Y605" s="359">
        <v>21</v>
      </c>
      <c r="Z605" s="357">
        <v>22</v>
      </c>
      <c r="AA605" s="358">
        <v>8</v>
      </c>
      <c r="AB605" s="358">
        <v>19</v>
      </c>
      <c r="AC605" s="358">
        <v>5</v>
      </c>
      <c r="AD605" s="359">
        <v>11</v>
      </c>
      <c r="AE605" s="357">
        <v>37</v>
      </c>
      <c r="AF605" s="358">
        <v>48</v>
      </c>
      <c r="AG605" s="358">
        <v>34</v>
      </c>
      <c r="AH605" s="358">
        <v>45</v>
      </c>
      <c r="AI605" s="359">
        <v>26</v>
      </c>
      <c r="AJ605" s="357">
        <v>38</v>
      </c>
      <c r="AK605" s="358">
        <v>49</v>
      </c>
      <c r="AL605" s="358">
        <v>35</v>
      </c>
      <c r="AM605" s="358">
        <v>41</v>
      </c>
      <c r="AN605" s="359">
        <v>27</v>
      </c>
      <c r="AO605" s="357">
        <v>42</v>
      </c>
      <c r="AP605" s="358">
        <v>28</v>
      </c>
      <c r="AQ605" s="358">
        <v>39</v>
      </c>
      <c r="AR605" s="358">
        <v>50</v>
      </c>
      <c r="AS605" s="359">
        <v>31</v>
      </c>
      <c r="AT605" s="357">
        <v>32</v>
      </c>
      <c r="AU605" s="358">
        <v>43</v>
      </c>
      <c r="AV605" s="358">
        <v>29</v>
      </c>
      <c r="AW605" s="358">
        <v>40</v>
      </c>
      <c r="AX605" s="359">
        <v>46</v>
      </c>
      <c r="AY605" s="357">
        <v>47</v>
      </c>
      <c r="AZ605" s="358">
        <v>33</v>
      </c>
      <c r="BA605" s="358">
        <v>44</v>
      </c>
      <c r="BB605" s="358">
        <v>30</v>
      </c>
      <c r="BC605" s="359">
        <v>36</v>
      </c>
      <c r="BD605" s="357">
        <v>54</v>
      </c>
      <c r="BE605" s="358">
        <v>70</v>
      </c>
      <c r="BF605" s="358">
        <v>81</v>
      </c>
      <c r="BG605" s="358">
        <v>72</v>
      </c>
      <c r="BH605" s="359">
        <v>63</v>
      </c>
      <c r="BI605" s="357">
        <v>59</v>
      </c>
      <c r="BJ605" s="358">
        <v>75</v>
      </c>
      <c r="BK605" s="358">
        <v>51</v>
      </c>
      <c r="BL605" s="358">
        <v>77</v>
      </c>
      <c r="BM605" s="359">
        <v>68</v>
      </c>
      <c r="BN605" s="357">
        <v>64</v>
      </c>
      <c r="BO605" s="358">
        <v>80</v>
      </c>
      <c r="BP605" s="358">
        <v>56</v>
      </c>
      <c r="BQ605" s="358">
        <v>82</v>
      </c>
      <c r="BR605" s="359">
        <v>73</v>
      </c>
      <c r="BS605" s="357">
        <v>69</v>
      </c>
      <c r="BT605" s="358">
        <v>85</v>
      </c>
      <c r="BU605" s="358">
        <v>61</v>
      </c>
      <c r="BV605" s="358">
        <v>52</v>
      </c>
      <c r="BW605" s="359">
        <v>78</v>
      </c>
      <c r="BX605" s="357">
        <v>74</v>
      </c>
      <c r="BY605" s="358">
        <v>55</v>
      </c>
      <c r="BZ605" s="358">
        <v>66</v>
      </c>
      <c r="CA605" s="358">
        <v>57</v>
      </c>
      <c r="CB605" s="359">
        <v>83</v>
      </c>
      <c r="CC605" s="357">
        <v>79</v>
      </c>
      <c r="CD605" s="358">
        <v>60</v>
      </c>
      <c r="CE605" s="358">
        <v>71</v>
      </c>
      <c r="CF605" s="358">
        <v>62</v>
      </c>
      <c r="CG605" s="359">
        <v>53</v>
      </c>
      <c r="CH605" s="357">
        <v>84</v>
      </c>
      <c r="CI605" s="358">
        <v>65</v>
      </c>
      <c r="CJ605" s="358">
        <v>76</v>
      </c>
      <c r="CK605" s="358">
        <v>67</v>
      </c>
      <c r="CL605" s="359">
        <v>58</v>
      </c>
      <c r="CM605" s="357">
        <v>94</v>
      </c>
      <c r="CN605" s="358">
        <v>110</v>
      </c>
      <c r="CO605" s="358">
        <v>120</v>
      </c>
      <c r="CP605" s="358">
        <v>112</v>
      </c>
      <c r="CQ605" s="359">
        <v>103</v>
      </c>
      <c r="CR605" s="357">
        <v>123</v>
      </c>
      <c r="CS605" s="358">
        <v>100</v>
      </c>
      <c r="CT605" s="358">
        <v>111</v>
      </c>
      <c r="CU605" s="358">
        <v>102</v>
      </c>
      <c r="CV605" s="359">
        <v>93</v>
      </c>
      <c r="CW605" s="357">
        <v>117</v>
      </c>
      <c r="CX605" s="358">
        <v>99</v>
      </c>
      <c r="CY605" s="358">
        <v>91</v>
      </c>
      <c r="CZ605" s="358">
        <v>121</v>
      </c>
      <c r="DA605" s="359">
        <v>108</v>
      </c>
      <c r="DB605" s="357">
        <v>89</v>
      </c>
      <c r="DC605" s="358">
        <v>105</v>
      </c>
      <c r="DD605" s="358">
        <v>116</v>
      </c>
      <c r="DE605" s="358">
        <v>107</v>
      </c>
      <c r="DF605" s="359">
        <v>98</v>
      </c>
      <c r="DG605" s="357">
        <v>118</v>
      </c>
      <c r="DH605" s="358">
        <v>90</v>
      </c>
      <c r="DI605" s="358">
        <v>101</v>
      </c>
      <c r="DJ605" s="358">
        <v>92</v>
      </c>
      <c r="DK605" s="359">
        <v>122</v>
      </c>
      <c r="DL605" s="357">
        <v>119</v>
      </c>
      <c r="DM605" s="358">
        <v>115</v>
      </c>
      <c r="DN605" s="358">
        <v>106</v>
      </c>
      <c r="DO605" s="358">
        <v>97</v>
      </c>
      <c r="DP605" s="359">
        <v>88</v>
      </c>
      <c r="DQ605" s="357">
        <v>104</v>
      </c>
      <c r="DR605" s="358">
        <v>95</v>
      </c>
      <c r="DS605" s="358">
        <v>86</v>
      </c>
      <c r="DT605" s="358">
        <v>113</v>
      </c>
      <c r="DU605" s="364"/>
      <c r="DV605" s="357">
        <v>114</v>
      </c>
      <c r="DW605" s="358">
        <v>109</v>
      </c>
      <c r="DX605" s="358">
        <v>96</v>
      </c>
      <c r="DY605" s="358">
        <v>87</v>
      </c>
      <c r="DZ605" s="365"/>
      <c r="GX605" s="27"/>
      <c r="GY605" s="27"/>
      <c r="GZ605" s="27"/>
      <c r="HA605" s="27"/>
      <c r="HB605" s="27"/>
      <c r="HC605" s="27"/>
      <c r="HD605" s="27"/>
      <c r="HE605" s="27"/>
      <c r="HF605" s="27"/>
      <c r="HG605" s="27"/>
      <c r="HH605" s="27"/>
      <c r="HI605" s="27"/>
      <c r="HJ605" s="27"/>
      <c r="HK605" s="27"/>
      <c r="HL605" s="27"/>
      <c r="HM605" s="27"/>
      <c r="HN605" s="27"/>
      <c r="HO605" s="27"/>
      <c r="HP605" s="27"/>
      <c r="HQ605" s="27"/>
      <c r="HR605" s="27"/>
      <c r="HS605" s="27"/>
      <c r="HT605" s="27"/>
      <c r="HU605" s="27"/>
      <c r="HV605" s="27"/>
      <c r="HW605" s="27"/>
      <c r="HX605" s="27"/>
      <c r="HY605" s="27"/>
      <c r="HZ605" s="27"/>
      <c r="IA605" s="27"/>
      <c r="IB605" s="27"/>
      <c r="IC605" s="27"/>
      <c r="ID605" s="27"/>
      <c r="IE605" s="27"/>
      <c r="IF605" s="27"/>
      <c r="IG605" s="27"/>
      <c r="IH605" s="27"/>
      <c r="II605" s="27"/>
      <c r="IJ605" s="27"/>
      <c r="IK605" s="27"/>
      <c r="IL605" s="27"/>
      <c r="IM605" s="27"/>
      <c r="IN605" s="27"/>
      <c r="IO605" s="27"/>
      <c r="IP605" s="27"/>
      <c r="IQ605" s="27"/>
      <c r="IR605" s="27"/>
      <c r="IS605" s="27"/>
      <c r="IT605" s="27"/>
      <c r="IU605" s="27"/>
      <c r="IV605" s="27"/>
    </row>
    <row r="606" spans="1:256" s="363" customFormat="1" x14ac:dyDescent="0.2">
      <c r="A606" s="27"/>
      <c r="B606" s="27"/>
      <c r="C606" s="27"/>
      <c r="D606" s="362"/>
      <c r="E606" s="360"/>
      <c r="GX606" s="27"/>
      <c r="GY606" s="27"/>
      <c r="GZ606" s="27"/>
      <c r="HA606" s="27"/>
      <c r="HB606" s="27"/>
      <c r="HC606" s="27"/>
      <c r="HD606" s="27"/>
      <c r="HE606" s="27"/>
      <c r="HF606" s="27"/>
      <c r="HG606" s="27"/>
      <c r="HH606" s="27"/>
      <c r="HI606" s="27"/>
      <c r="HJ606" s="27"/>
      <c r="HK606" s="27"/>
      <c r="HL606" s="27"/>
      <c r="HM606" s="27"/>
      <c r="HN606" s="27"/>
      <c r="HO606" s="27"/>
      <c r="HP606" s="27"/>
      <c r="HQ606" s="27"/>
      <c r="HR606" s="27"/>
      <c r="HS606" s="27"/>
      <c r="HT606" s="27"/>
      <c r="HU606" s="27"/>
      <c r="HV606" s="27"/>
      <c r="HW606" s="27"/>
      <c r="HX606" s="27"/>
      <c r="HY606" s="27"/>
      <c r="HZ606" s="27"/>
      <c r="IA606" s="27"/>
      <c r="IB606" s="27"/>
      <c r="IC606" s="27"/>
      <c r="ID606" s="27"/>
      <c r="IE606" s="27"/>
      <c r="IF606" s="27"/>
      <c r="IG606" s="27"/>
      <c r="IH606" s="27"/>
      <c r="II606" s="27"/>
      <c r="IJ606" s="27"/>
      <c r="IK606" s="27"/>
      <c r="IL606" s="27"/>
      <c r="IM606" s="27"/>
      <c r="IN606" s="27"/>
      <c r="IO606" s="27"/>
      <c r="IP606" s="27"/>
      <c r="IQ606" s="27"/>
      <c r="IR606" s="27"/>
      <c r="IS606" s="27"/>
      <c r="IT606" s="27"/>
      <c r="IU606" s="27"/>
      <c r="IV606" s="27"/>
    </row>
    <row r="607" spans="1:256" s="363" customFormat="1" x14ac:dyDescent="0.2">
      <c r="A607" s="27"/>
      <c r="B607" s="27"/>
      <c r="C607" s="27"/>
      <c r="D607" s="362">
        <v>124</v>
      </c>
      <c r="E607" s="349" t="s">
        <v>180</v>
      </c>
      <c r="GX607" s="27"/>
      <c r="GY607" s="27"/>
      <c r="GZ607" s="27"/>
      <c r="HA607" s="27"/>
      <c r="HB607" s="27"/>
      <c r="HC607" s="27"/>
      <c r="HD607" s="27"/>
      <c r="HE607" s="27"/>
      <c r="HF607" s="27"/>
      <c r="HG607" s="27"/>
      <c r="HH607" s="27"/>
      <c r="HI607" s="27"/>
      <c r="HJ607" s="27"/>
      <c r="HK607" s="27"/>
      <c r="HL607" s="27"/>
      <c r="HM607" s="27"/>
      <c r="HN607" s="27"/>
      <c r="HO607" s="27"/>
      <c r="HP607" s="27"/>
      <c r="HQ607" s="27"/>
      <c r="HR607" s="27"/>
      <c r="HS607" s="27"/>
      <c r="HT607" s="27"/>
      <c r="HU607" s="27"/>
      <c r="HV607" s="27"/>
      <c r="HW607" s="27"/>
      <c r="HX607" s="27"/>
      <c r="HY607" s="27"/>
      <c r="HZ607" s="27"/>
      <c r="IA607" s="27"/>
      <c r="IB607" s="27"/>
      <c r="IC607" s="27"/>
      <c r="ID607" s="27"/>
      <c r="IE607" s="27"/>
      <c r="IF607" s="27"/>
      <c r="IG607" s="27"/>
      <c r="IH607" s="27"/>
      <c r="II607" s="27"/>
      <c r="IJ607" s="27"/>
      <c r="IK607" s="27"/>
      <c r="IL607" s="27"/>
      <c r="IM607" s="27"/>
      <c r="IN607" s="27"/>
      <c r="IO607" s="27"/>
      <c r="IP607" s="27"/>
      <c r="IQ607" s="27"/>
      <c r="IR607" s="27"/>
      <c r="IS607" s="27"/>
      <c r="IT607" s="27"/>
      <c r="IU607" s="27"/>
      <c r="IV607" s="27"/>
    </row>
    <row r="608" spans="1:256" s="361" customFormat="1" x14ac:dyDescent="0.2">
      <c r="A608" s="27"/>
      <c r="B608" s="27"/>
      <c r="C608" s="27"/>
      <c r="D608" s="362"/>
      <c r="E608" s="350" t="s">
        <v>130</v>
      </c>
      <c r="F608" s="351">
        <v>1</v>
      </c>
      <c r="G608" s="352">
        <v>2</v>
      </c>
      <c r="H608" s="352">
        <v>3</v>
      </c>
      <c r="I608" s="352">
        <v>4</v>
      </c>
      <c r="J608" s="353">
        <v>5</v>
      </c>
      <c r="K608" s="351">
        <v>6</v>
      </c>
      <c r="L608" s="352">
        <v>7</v>
      </c>
      <c r="M608" s="352">
        <v>8</v>
      </c>
      <c r="N608" s="352">
        <v>9</v>
      </c>
      <c r="O608" s="353">
        <v>10</v>
      </c>
      <c r="P608" s="351">
        <v>11</v>
      </c>
      <c r="Q608" s="352">
        <v>12</v>
      </c>
      <c r="R608" s="352">
        <v>13</v>
      </c>
      <c r="S608" s="352">
        <v>14</v>
      </c>
      <c r="T608" s="353">
        <v>15</v>
      </c>
      <c r="U608" s="351">
        <v>16</v>
      </c>
      <c r="V608" s="352">
        <v>17</v>
      </c>
      <c r="W608" s="352">
        <v>18</v>
      </c>
      <c r="X608" s="352">
        <v>19</v>
      </c>
      <c r="Y608" s="353">
        <v>20</v>
      </c>
      <c r="Z608" s="351">
        <v>21</v>
      </c>
      <c r="AA608" s="352">
        <v>22</v>
      </c>
      <c r="AB608" s="352">
        <v>23</v>
      </c>
      <c r="AC608" s="352">
        <v>24</v>
      </c>
      <c r="AD608" s="353">
        <v>25</v>
      </c>
      <c r="AE608" s="351">
        <v>26</v>
      </c>
      <c r="AF608" s="352">
        <v>27</v>
      </c>
      <c r="AG608" s="352">
        <v>28</v>
      </c>
      <c r="AH608" s="352">
        <v>29</v>
      </c>
      <c r="AI608" s="353">
        <v>30</v>
      </c>
      <c r="AJ608" s="351">
        <v>31</v>
      </c>
      <c r="AK608" s="352">
        <v>32</v>
      </c>
      <c r="AL608" s="352">
        <v>33</v>
      </c>
      <c r="AM608" s="352">
        <v>34</v>
      </c>
      <c r="AN608" s="353">
        <v>35</v>
      </c>
      <c r="AO608" s="351">
        <v>36</v>
      </c>
      <c r="AP608" s="352">
        <v>37</v>
      </c>
      <c r="AQ608" s="352">
        <v>38</v>
      </c>
      <c r="AR608" s="352">
        <v>39</v>
      </c>
      <c r="AS608" s="353">
        <v>40</v>
      </c>
      <c r="AT608" s="351">
        <v>41</v>
      </c>
      <c r="AU608" s="352">
        <v>42</v>
      </c>
      <c r="AV608" s="352">
        <v>43</v>
      </c>
      <c r="AW608" s="352">
        <v>44</v>
      </c>
      <c r="AX608" s="353">
        <v>45</v>
      </c>
      <c r="AY608" s="351">
        <v>46</v>
      </c>
      <c r="AZ608" s="352">
        <v>47</v>
      </c>
      <c r="BA608" s="352">
        <v>48</v>
      </c>
      <c r="BB608" s="352">
        <v>49</v>
      </c>
      <c r="BC608" s="353">
        <v>50</v>
      </c>
      <c r="BD608" s="351">
        <v>51</v>
      </c>
      <c r="BE608" s="352">
        <v>52</v>
      </c>
      <c r="BF608" s="352">
        <v>53</v>
      </c>
      <c r="BG608" s="352">
        <v>54</v>
      </c>
      <c r="BH608" s="353">
        <v>55</v>
      </c>
      <c r="BI608" s="351">
        <v>56</v>
      </c>
      <c r="BJ608" s="352">
        <v>57</v>
      </c>
      <c r="BK608" s="352">
        <v>58</v>
      </c>
      <c r="BL608" s="352">
        <v>59</v>
      </c>
      <c r="BM608" s="353">
        <v>60</v>
      </c>
      <c r="BN608" s="351">
        <v>61</v>
      </c>
      <c r="BO608" s="352">
        <v>62</v>
      </c>
      <c r="BP608" s="352">
        <v>63</v>
      </c>
      <c r="BQ608" s="352">
        <v>64</v>
      </c>
      <c r="BR608" s="353">
        <v>65</v>
      </c>
      <c r="BS608" s="351">
        <v>66</v>
      </c>
      <c r="BT608" s="352">
        <v>67</v>
      </c>
      <c r="BU608" s="352">
        <v>68</v>
      </c>
      <c r="BV608" s="352">
        <v>69</v>
      </c>
      <c r="BW608" s="353">
        <v>70</v>
      </c>
      <c r="BX608" s="351">
        <v>71</v>
      </c>
      <c r="BY608" s="352">
        <v>72</v>
      </c>
      <c r="BZ608" s="352">
        <v>73</v>
      </c>
      <c r="CA608" s="352">
        <v>74</v>
      </c>
      <c r="CB608" s="353">
        <v>75</v>
      </c>
      <c r="CC608" s="351">
        <v>76</v>
      </c>
      <c r="CD608" s="352">
        <v>77</v>
      </c>
      <c r="CE608" s="352">
        <v>78</v>
      </c>
      <c r="CF608" s="352">
        <v>79</v>
      </c>
      <c r="CG608" s="353">
        <v>80</v>
      </c>
      <c r="CH608" s="351">
        <v>81</v>
      </c>
      <c r="CI608" s="352">
        <v>82</v>
      </c>
      <c r="CJ608" s="352">
        <v>83</v>
      </c>
      <c r="CK608" s="352">
        <v>84</v>
      </c>
      <c r="CL608" s="353">
        <v>85</v>
      </c>
      <c r="CM608" s="351">
        <v>86</v>
      </c>
      <c r="CN608" s="352">
        <v>87</v>
      </c>
      <c r="CO608" s="352">
        <v>88</v>
      </c>
      <c r="CP608" s="352">
        <v>89</v>
      </c>
      <c r="CQ608" s="353">
        <v>90</v>
      </c>
      <c r="CR608" s="351">
        <v>91</v>
      </c>
      <c r="CS608" s="352">
        <v>92</v>
      </c>
      <c r="CT608" s="352">
        <v>93</v>
      </c>
      <c r="CU608" s="352">
        <v>94</v>
      </c>
      <c r="CV608" s="353">
        <v>95</v>
      </c>
      <c r="CW608" s="351">
        <v>96</v>
      </c>
      <c r="CX608" s="352">
        <v>97</v>
      </c>
      <c r="CY608" s="352">
        <v>98</v>
      </c>
      <c r="CZ608" s="352">
        <v>99</v>
      </c>
      <c r="DA608" s="353">
        <v>100</v>
      </c>
      <c r="DB608" s="351">
        <v>101</v>
      </c>
      <c r="DC608" s="352">
        <v>102</v>
      </c>
      <c r="DD608" s="352">
        <v>103</v>
      </c>
      <c r="DE608" s="352">
        <v>104</v>
      </c>
      <c r="DF608" s="353">
        <v>105</v>
      </c>
      <c r="DG608" s="351">
        <v>106</v>
      </c>
      <c r="DH608" s="352">
        <v>107</v>
      </c>
      <c r="DI608" s="352">
        <v>108</v>
      </c>
      <c r="DJ608" s="352">
        <v>109</v>
      </c>
      <c r="DK608" s="353">
        <v>110</v>
      </c>
      <c r="DL608" s="351">
        <v>111</v>
      </c>
      <c r="DM608" s="352">
        <v>112</v>
      </c>
      <c r="DN608" s="352">
        <v>113</v>
      </c>
      <c r="DO608" s="352">
        <v>114</v>
      </c>
      <c r="DP608" s="353">
        <v>115</v>
      </c>
      <c r="DQ608" s="351">
        <v>116</v>
      </c>
      <c r="DR608" s="352">
        <v>117</v>
      </c>
      <c r="DS608" s="352">
        <v>118</v>
      </c>
      <c r="DT608" s="352">
        <v>119</v>
      </c>
      <c r="DU608" s="353">
        <v>120</v>
      </c>
      <c r="DV608" s="351">
        <v>121</v>
      </c>
      <c r="DW608" s="352">
        <v>122</v>
      </c>
      <c r="DX608" s="352">
        <v>123</v>
      </c>
      <c r="DY608" s="352">
        <v>124</v>
      </c>
      <c r="DZ608" s="365"/>
      <c r="GX608" s="27"/>
      <c r="GY608" s="27"/>
      <c r="GZ608" s="27"/>
      <c r="HA608" s="27"/>
      <c r="HB608" s="27"/>
      <c r="HC608" s="27"/>
      <c r="HD608" s="27"/>
      <c r="HE608" s="27"/>
      <c r="HF608" s="27"/>
      <c r="HG608" s="27"/>
      <c r="HH608" s="27"/>
      <c r="HI608" s="27"/>
      <c r="HJ608" s="27"/>
      <c r="HK608" s="27"/>
      <c r="HL608" s="27"/>
      <c r="HM608" s="27"/>
      <c r="HN608" s="27"/>
      <c r="HO608" s="27"/>
      <c r="HP608" s="27"/>
      <c r="HQ608" s="27"/>
      <c r="HR608" s="27"/>
      <c r="HS608" s="27"/>
      <c r="HT608" s="27"/>
      <c r="HU608" s="27"/>
      <c r="HV608" s="27"/>
      <c r="HW608" s="27"/>
      <c r="HX608" s="27"/>
      <c r="HY608" s="27"/>
      <c r="HZ608" s="27"/>
      <c r="IA608" s="27"/>
      <c r="IB608" s="27"/>
      <c r="IC608" s="27"/>
      <c r="ID608" s="27"/>
      <c r="IE608" s="27"/>
      <c r="IF608" s="27"/>
      <c r="IG608" s="27"/>
      <c r="IH608" s="27"/>
      <c r="II608" s="27"/>
      <c r="IJ608" s="27"/>
      <c r="IK608" s="27"/>
      <c r="IL608" s="27"/>
      <c r="IM608" s="27"/>
      <c r="IN608" s="27"/>
      <c r="IO608" s="27"/>
      <c r="IP608" s="27"/>
      <c r="IQ608" s="27"/>
      <c r="IR608" s="27"/>
      <c r="IS608" s="27"/>
      <c r="IT608" s="27"/>
      <c r="IU608" s="27"/>
      <c r="IV608" s="27"/>
    </row>
    <row r="609" spans="1:256" s="361" customFormat="1" x14ac:dyDescent="0.2">
      <c r="A609" s="27"/>
      <c r="B609" s="27"/>
      <c r="C609" s="27"/>
      <c r="D609" s="362"/>
      <c r="E609" s="350" t="s">
        <v>157</v>
      </c>
      <c r="F609" s="354">
        <v>14</v>
      </c>
      <c r="G609" s="355">
        <v>10</v>
      </c>
      <c r="H609" s="355">
        <v>1</v>
      </c>
      <c r="I609" s="355">
        <v>22</v>
      </c>
      <c r="J609" s="356">
        <v>18</v>
      </c>
      <c r="K609" s="354">
        <v>19</v>
      </c>
      <c r="L609" s="355">
        <v>15</v>
      </c>
      <c r="M609" s="355">
        <v>6</v>
      </c>
      <c r="N609" s="355">
        <v>2</v>
      </c>
      <c r="O609" s="356">
        <v>23</v>
      </c>
      <c r="P609" s="354">
        <v>24</v>
      </c>
      <c r="Q609" s="355">
        <v>20</v>
      </c>
      <c r="R609" s="355">
        <v>11</v>
      </c>
      <c r="S609" s="355">
        <v>7</v>
      </c>
      <c r="T609" s="356">
        <v>3</v>
      </c>
      <c r="U609" s="354">
        <v>4</v>
      </c>
      <c r="V609" s="355">
        <v>25</v>
      </c>
      <c r="W609" s="355">
        <v>16</v>
      </c>
      <c r="X609" s="355">
        <v>12</v>
      </c>
      <c r="Y609" s="356">
        <v>8</v>
      </c>
      <c r="Z609" s="354">
        <v>9</v>
      </c>
      <c r="AA609" s="355">
        <v>5</v>
      </c>
      <c r="AB609" s="355">
        <v>21</v>
      </c>
      <c r="AC609" s="355">
        <v>17</v>
      </c>
      <c r="AD609" s="356">
        <v>13</v>
      </c>
      <c r="AE609" s="354">
        <v>39</v>
      </c>
      <c r="AF609" s="355">
        <v>35</v>
      </c>
      <c r="AG609" s="355">
        <v>26</v>
      </c>
      <c r="AH609" s="355">
        <v>47</v>
      </c>
      <c r="AI609" s="356">
        <v>43</v>
      </c>
      <c r="AJ609" s="354">
        <v>44</v>
      </c>
      <c r="AK609" s="355">
        <v>40</v>
      </c>
      <c r="AL609" s="355">
        <v>31</v>
      </c>
      <c r="AM609" s="355">
        <v>27</v>
      </c>
      <c r="AN609" s="356">
        <v>48</v>
      </c>
      <c r="AO609" s="354">
        <v>49</v>
      </c>
      <c r="AP609" s="355">
        <v>45</v>
      </c>
      <c r="AQ609" s="355">
        <v>36</v>
      </c>
      <c r="AR609" s="355">
        <v>32</v>
      </c>
      <c r="AS609" s="356">
        <v>28</v>
      </c>
      <c r="AT609" s="354">
        <v>29</v>
      </c>
      <c r="AU609" s="355">
        <v>50</v>
      </c>
      <c r="AV609" s="355">
        <v>41</v>
      </c>
      <c r="AW609" s="355">
        <v>37</v>
      </c>
      <c r="AX609" s="356">
        <v>33</v>
      </c>
      <c r="AY609" s="354">
        <v>34</v>
      </c>
      <c r="AZ609" s="355">
        <v>30</v>
      </c>
      <c r="BA609" s="355">
        <v>46</v>
      </c>
      <c r="BB609" s="355">
        <v>42</v>
      </c>
      <c r="BC609" s="356">
        <v>38</v>
      </c>
      <c r="BD609" s="354">
        <v>70</v>
      </c>
      <c r="BE609" s="355">
        <v>51</v>
      </c>
      <c r="BF609" s="355">
        <v>82</v>
      </c>
      <c r="BG609" s="355">
        <v>78</v>
      </c>
      <c r="BH609" s="356">
        <v>74</v>
      </c>
      <c r="BI609" s="354">
        <v>75</v>
      </c>
      <c r="BJ609" s="355">
        <v>56</v>
      </c>
      <c r="BK609" s="355">
        <v>52</v>
      </c>
      <c r="BL609" s="355">
        <v>83</v>
      </c>
      <c r="BM609" s="356">
        <v>79</v>
      </c>
      <c r="BN609" s="354">
        <v>80</v>
      </c>
      <c r="BO609" s="355">
        <v>61</v>
      </c>
      <c r="BP609" s="355">
        <v>57</v>
      </c>
      <c r="BQ609" s="355">
        <v>53</v>
      </c>
      <c r="BR609" s="356">
        <v>84</v>
      </c>
      <c r="BS609" s="354">
        <v>85</v>
      </c>
      <c r="BT609" s="355">
        <v>66</v>
      </c>
      <c r="BU609" s="355">
        <v>62</v>
      </c>
      <c r="BV609" s="355">
        <v>58</v>
      </c>
      <c r="BW609" s="356">
        <v>54</v>
      </c>
      <c r="BX609" s="354">
        <v>55</v>
      </c>
      <c r="BY609" s="355">
        <v>71</v>
      </c>
      <c r="BZ609" s="355">
        <v>67</v>
      </c>
      <c r="CA609" s="355">
        <v>63</v>
      </c>
      <c r="CB609" s="356">
        <v>59</v>
      </c>
      <c r="CC609" s="354">
        <v>60</v>
      </c>
      <c r="CD609" s="355">
        <v>76</v>
      </c>
      <c r="CE609" s="355">
        <v>72</v>
      </c>
      <c r="CF609" s="355">
        <v>68</v>
      </c>
      <c r="CG609" s="356">
        <v>64</v>
      </c>
      <c r="CH609" s="354">
        <v>65</v>
      </c>
      <c r="CI609" s="355">
        <v>81</v>
      </c>
      <c r="CJ609" s="355">
        <v>77</v>
      </c>
      <c r="CK609" s="355">
        <v>73</v>
      </c>
      <c r="CL609" s="356">
        <v>69</v>
      </c>
      <c r="CM609" s="354">
        <v>110</v>
      </c>
      <c r="CN609" s="355">
        <v>86</v>
      </c>
      <c r="CO609" s="355">
        <v>122</v>
      </c>
      <c r="CP609" s="355">
        <v>118</v>
      </c>
      <c r="CQ609" s="356">
        <v>114</v>
      </c>
      <c r="CR609" s="354">
        <v>115</v>
      </c>
      <c r="CS609" s="355">
        <v>91</v>
      </c>
      <c r="CT609" s="355">
        <v>87</v>
      </c>
      <c r="CU609" s="355">
        <v>123</v>
      </c>
      <c r="CV609" s="356">
        <v>119</v>
      </c>
      <c r="CW609" s="354">
        <v>120</v>
      </c>
      <c r="CX609" s="355">
        <v>96</v>
      </c>
      <c r="CY609" s="355">
        <v>92</v>
      </c>
      <c r="CZ609" s="355">
        <v>88</v>
      </c>
      <c r="DA609" s="356">
        <v>124</v>
      </c>
      <c r="DB609" s="354">
        <v>105</v>
      </c>
      <c r="DC609" s="355">
        <v>121</v>
      </c>
      <c r="DD609" s="355">
        <v>117</v>
      </c>
      <c r="DE609" s="355">
        <v>113</v>
      </c>
      <c r="DF609" s="356">
        <v>109</v>
      </c>
      <c r="DG609" s="354">
        <v>90</v>
      </c>
      <c r="DH609" s="355">
        <v>106</v>
      </c>
      <c r="DI609" s="355">
        <v>102</v>
      </c>
      <c r="DJ609" s="355">
        <v>98</v>
      </c>
      <c r="DK609" s="356">
        <v>94</v>
      </c>
      <c r="DL609" s="354">
        <v>95</v>
      </c>
      <c r="DM609" s="355">
        <v>111</v>
      </c>
      <c r="DN609" s="355">
        <v>107</v>
      </c>
      <c r="DO609" s="355">
        <v>103</v>
      </c>
      <c r="DP609" s="356">
        <v>99</v>
      </c>
      <c r="DQ609" s="354">
        <v>100</v>
      </c>
      <c r="DR609" s="355">
        <v>116</v>
      </c>
      <c r="DS609" s="355">
        <v>112</v>
      </c>
      <c r="DT609" s="355">
        <v>108</v>
      </c>
      <c r="DU609" s="356">
        <v>104</v>
      </c>
      <c r="DV609" s="354">
        <v>97</v>
      </c>
      <c r="DW609" s="355">
        <v>101</v>
      </c>
      <c r="DX609" s="355">
        <v>89</v>
      </c>
      <c r="DY609" s="355">
        <v>93</v>
      </c>
      <c r="DZ609" s="365"/>
      <c r="GX609" s="27"/>
      <c r="GY609" s="27"/>
      <c r="GZ609" s="27"/>
      <c r="HA609" s="27"/>
      <c r="HB609" s="27"/>
      <c r="HC609" s="27"/>
      <c r="HD609" s="27"/>
      <c r="HE609" s="27"/>
      <c r="HF609" s="27"/>
      <c r="HG609" s="27"/>
      <c r="HH609" s="27"/>
      <c r="HI609" s="27"/>
      <c r="HJ609" s="27"/>
      <c r="HK609" s="27"/>
      <c r="HL609" s="27"/>
      <c r="HM609" s="27"/>
      <c r="HN609" s="27"/>
      <c r="HO609" s="27"/>
      <c r="HP609" s="27"/>
      <c r="HQ609" s="27"/>
      <c r="HR609" s="27"/>
      <c r="HS609" s="27"/>
      <c r="HT609" s="27"/>
      <c r="HU609" s="27"/>
      <c r="HV609" s="27"/>
      <c r="HW609" s="27"/>
      <c r="HX609" s="27"/>
      <c r="HY609" s="27"/>
      <c r="HZ609" s="27"/>
      <c r="IA609" s="27"/>
      <c r="IB609" s="27"/>
      <c r="IC609" s="27"/>
      <c r="ID609" s="27"/>
      <c r="IE609" s="27"/>
      <c r="IF609" s="27"/>
      <c r="IG609" s="27"/>
      <c r="IH609" s="27"/>
      <c r="II609" s="27"/>
      <c r="IJ609" s="27"/>
      <c r="IK609" s="27"/>
      <c r="IL609" s="27"/>
      <c r="IM609" s="27"/>
      <c r="IN609" s="27"/>
      <c r="IO609" s="27"/>
      <c r="IP609" s="27"/>
      <c r="IQ609" s="27"/>
      <c r="IR609" s="27"/>
      <c r="IS609" s="27"/>
      <c r="IT609" s="27"/>
      <c r="IU609" s="27"/>
      <c r="IV609" s="27"/>
    </row>
    <row r="610" spans="1:256" s="361" customFormat="1" x14ac:dyDescent="0.2">
      <c r="A610" s="27"/>
      <c r="B610" s="27"/>
      <c r="C610" s="27"/>
      <c r="D610" s="362"/>
      <c r="E610" s="350" t="s">
        <v>159</v>
      </c>
      <c r="F610" s="357">
        <v>12</v>
      </c>
      <c r="G610" s="358">
        <v>23</v>
      </c>
      <c r="H610" s="358">
        <v>9</v>
      </c>
      <c r="I610" s="358">
        <v>20</v>
      </c>
      <c r="J610" s="359">
        <v>1</v>
      </c>
      <c r="K610" s="357">
        <v>13</v>
      </c>
      <c r="L610" s="358">
        <v>24</v>
      </c>
      <c r="M610" s="358">
        <v>10</v>
      </c>
      <c r="N610" s="358">
        <v>16</v>
      </c>
      <c r="O610" s="359">
        <v>2</v>
      </c>
      <c r="P610" s="357">
        <v>17</v>
      </c>
      <c r="Q610" s="358">
        <v>3</v>
      </c>
      <c r="R610" s="358">
        <v>14</v>
      </c>
      <c r="S610" s="358">
        <v>25</v>
      </c>
      <c r="T610" s="359">
        <v>6</v>
      </c>
      <c r="U610" s="357">
        <v>7</v>
      </c>
      <c r="V610" s="358">
        <v>18</v>
      </c>
      <c r="W610" s="358">
        <v>4</v>
      </c>
      <c r="X610" s="358">
        <v>15</v>
      </c>
      <c r="Y610" s="359">
        <v>21</v>
      </c>
      <c r="Z610" s="357">
        <v>22</v>
      </c>
      <c r="AA610" s="358">
        <v>8</v>
      </c>
      <c r="AB610" s="358">
        <v>19</v>
      </c>
      <c r="AC610" s="358">
        <v>5</v>
      </c>
      <c r="AD610" s="359">
        <v>11</v>
      </c>
      <c r="AE610" s="357">
        <v>37</v>
      </c>
      <c r="AF610" s="358">
        <v>48</v>
      </c>
      <c r="AG610" s="358">
        <v>34</v>
      </c>
      <c r="AH610" s="358">
        <v>45</v>
      </c>
      <c r="AI610" s="359">
        <v>26</v>
      </c>
      <c r="AJ610" s="357">
        <v>38</v>
      </c>
      <c r="AK610" s="358">
        <v>49</v>
      </c>
      <c r="AL610" s="358">
        <v>35</v>
      </c>
      <c r="AM610" s="358">
        <v>41</v>
      </c>
      <c r="AN610" s="359">
        <v>27</v>
      </c>
      <c r="AO610" s="357">
        <v>42</v>
      </c>
      <c r="AP610" s="358">
        <v>28</v>
      </c>
      <c r="AQ610" s="358">
        <v>39</v>
      </c>
      <c r="AR610" s="358">
        <v>50</v>
      </c>
      <c r="AS610" s="359">
        <v>31</v>
      </c>
      <c r="AT610" s="357">
        <v>32</v>
      </c>
      <c r="AU610" s="358">
        <v>43</v>
      </c>
      <c r="AV610" s="358">
        <v>29</v>
      </c>
      <c r="AW610" s="358">
        <v>40</v>
      </c>
      <c r="AX610" s="359">
        <v>46</v>
      </c>
      <c r="AY610" s="357">
        <v>47</v>
      </c>
      <c r="AZ610" s="358">
        <v>33</v>
      </c>
      <c r="BA610" s="358">
        <v>44</v>
      </c>
      <c r="BB610" s="358">
        <v>30</v>
      </c>
      <c r="BC610" s="359">
        <v>36</v>
      </c>
      <c r="BD610" s="357">
        <v>54</v>
      </c>
      <c r="BE610" s="358">
        <v>70</v>
      </c>
      <c r="BF610" s="358">
        <v>81</v>
      </c>
      <c r="BG610" s="358">
        <v>72</v>
      </c>
      <c r="BH610" s="359">
        <v>63</v>
      </c>
      <c r="BI610" s="357">
        <v>59</v>
      </c>
      <c r="BJ610" s="358">
        <v>75</v>
      </c>
      <c r="BK610" s="358">
        <v>51</v>
      </c>
      <c r="BL610" s="358">
        <v>77</v>
      </c>
      <c r="BM610" s="359">
        <v>68</v>
      </c>
      <c r="BN610" s="357">
        <v>64</v>
      </c>
      <c r="BO610" s="358">
        <v>80</v>
      </c>
      <c r="BP610" s="358">
        <v>56</v>
      </c>
      <c r="BQ610" s="358">
        <v>82</v>
      </c>
      <c r="BR610" s="359">
        <v>73</v>
      </c>
      <c r="BS610" s="357">
        <v>69</v>
      </c>
      <c r="BT610" s="358">
        <v>85</v>
      </c>
      <c r="BU610" s="358">
        <v>61</v>
      </c>
      <c r="BV610" s="358">
        <v>52</v>
      </c>
      <c r="BW610" s="359">
        <v>78</v>
      </c>
      <c r="BX610" s="357">
        <v>74</v>
      </c>
      <c r="BY610" s="358">
        <v>55</v>
      </c>
      <c r="BZ610" s="358">
        <v>66</v>
      </c>
      <c r="CA610" s="358">
        <v>57</v>
      </c>
      <c r="CB610" s="359">
        <v>83</v>
      </c>
      <c r="CC610" s="357">
        <v>79</v>
      </c>
      <c r="CD610" s="358">
        <v>60</v>
      </c>
      <c r="CE610" s="358">
        <v>71</v>
      </c>
      <c r="CF610" s="358">
        <v>62</v>
      </c>
      <c r="CG610" s="359">
        <v>53</v>
      </c>
      <c r="CH610" s="357">
        <v>84</v>
      </c>
      <c r="CI610" s="358">
        <v>65</v>
      </c>
      <c r="CJ610" s="358">
        <v>76</v>
      </c>
      <c r="CK610" s="358">
        <v>67</v>
      </c>
      <c r="CL610" s="359">
        <v>58</v>
      </c>
      <c r="CM610" s="357">
        <v>94</v>
      </c>
      <c r="CN610" s="358">
        <v>110</v>
      </c>
      <c r="CO610" s="358">
        <v>121</v>
      </c>
      <c r="CP610" s="358">
        <v>112</v>
      </c>
      <c r="CQ610" s="359">
        <v>103</v>
      </c>
      <c r="CR610" s="357">
        <v>99</v>
      </c>
      <c r="CS610" s="358">
        <v>115</v>
      </c>
      <c r="CT610" s="358">
        <v>86</v>
      </c>
      <c r="CU610" s="358">
        <v>117</v>
      </c>
      <c r="CV610" s="359">
        <v>108</v>
      </c>
      <c r="CW610" s="357">
        <v>104</v>
      </c>
      <c r="CX610" s="358">
        <v>120</v>
      </c>
      <c r="CY610" s="358">
        <v>91</v>
      </c>
      <c r="CZ610" s="358">
        <v>122</v>
      </c>
      <c r="DA610" s="359">
        <v>113</v>
      </c>
      <c r="DB610" s="357">
        <v>89</v>
      </c>
      <c r="DC610" s="358">
        <v>105</v>
      </c>
      <c r="DD610" s="358">
        <v>116</v>
      </c>
      <c r="DE610" s="358">
        <v>107</v>
      </c>
      <c r="DF610" s="359">
        <v>98</v>
      </c>
      <c r="DG610" s="357">
        <v>114</v>
      </c>
      <c r="DH610" s="358">
        <v>90</v>
      </c>
      <c r="DI610" s="358">
        <v>101</v>
      </c>
      <c r="DJ610" s="358">
        <v>92</v>
      </c>
      <c r="DK610" s="359">
        <v>123</v>
      </c>
      <c r="DL610" s="357">
        <v>119</v>
      </c>
      <c r="DM610" s="358">
        <v>95</v>
      </c>
      <c r="DN610" s="358">
        <v>106</v>
      </c>
      <c r="DO610" s="358">
        <v>97</v>
      </c>
      <c r="DP610" s="359">
        <v>88</v>
      </c>
      <c r="DQ610" s="357">
        <v>124</v>
      </c>
      <c r="DR610" s="358">
        <v>100</v>
      </c>
      <c r="DS610" s="358">
        <v>111</v>
      </c>
      <c r="DT610" s="358">
        <v>102</v>
      </c>
      <c r="DU610" s="359">
        <v>93</v>
      </c>
      <c r="DV610" s="357">
        <v>118</v>
      </c>
      <c r="DW610" s="358">
        <v>109</v>
      </c>
      <c r="DX610" s="358">
        <v>96</v>
      </c>
      <c r="DY610" s="358">
        <v>87</v>
      </c>
      <c r="DZ610" s="365"/>
      <c r="GX610" s="27"/>
      <c r="GY610" s="27"/>
      <c r="GZ610" s="27"/>
      <c r="HA610" s="27"/>
      <c r="HB610" s="27"/>
      <c r="HC610" s="27"/>
      <c r="HD610" s="27"/>
      <c r="HE610" s="27"/>
      <c r="HF610" s="27"/>
      <c r="HG610" s="27"/>
      <c r="HH610" s="27"/>
      <c r="HI610" s="27"/>
      <c r="HJ610" s="27"/>
      <c r="HK610" s="27"/>
      <c r="HL610" s="27"/>
      <c r="HM610" s="27"/>
      <c r="HN610" s="27"/>
      <c r="HO610" s="27"/>
      <c r="HP610" s="27"/>
      <c r="HQ610" s="27"/>
      <c r="HR610" s="27"/>
      <c r="HS610" s="27"/>
      <c r="HT610" s="27"/>
      <c r="HU610" s="27"/>
      <c r="HV610" s="27"/>
      <c r="HW610" s="27"/>
      <c r="HX610" s="27"/>
      <c r="HY610" s="27"/>
      <c r="HZ610" s="27"/>
      <c r="IA610" s="27"/>
      <c r="IB610" s="27"/>
      <c r="IC610" s="27"/>
      <c r="ID610" s="27"/>
      <c r="IE610" s="27"/>
      <c r="IF610" s="27"/>
      <c r="IG610" s="27"/>
      <c r="IH610" s="27"/>
      <c r="II610" s="27"/>
      <c r="IJ610" s="27"/>
      <c r="IK610" s="27"/>
      <c r="IL610" s="27"/>
      <c r="IM610" s="27"/>
      <c r="IN610" s="27"/>
      <c r="IO610" s="27"/>
      <c r="IP610" s="27"/>
      <c r="IQ610" s="27"/>
      <c r="IR610" s="27"/>
      <c r="IS610" s="27"/>
      <c r="IT610" s="27"/>
      <c r="IU610" s="27"/>
      <c r="IV610" s="27"/>
    </row>
    <row r="611" spans="1:256" s="363" customFormat="1" x14ac:dyDescent="0.2">
      <c r="A611" s="27"/>
      <c r="B611" s="27"/>
      <c r="C611" s="27"/>
      <c r="D611" s="362"/>
      <c r="E611" s="360"/>
      <c r="GX611" s="27"/>
      <c r="GY611" s="27"/>
      <c r="GZ611" s="27"/>
      <c r="HA611" s="27"/>
      <c r="HB611" s="27"/>
      <c r="HC611" s="27"/>
      <c r="HD611" s="27"/>
      <c r="HE611" s="27"/>
      <c r="HF611" s="27"/>
      <c r="HG611" s="27"/>
      <c r="HH611" s="27"/>
      <c r="HI611" s="27"/>
      <c r="HJ611" s="27"/>
      <c r="HK611" s="27"/>
      <c r="HL611" s="27"/>
      <c r="HM611" s="27"/>
      <c r="HN611" s="27"/>
      <c r="HO611" s="27"/>
      <c r="HP611" s="27"/>
      <c r="HQ611" s="27"/>
      <c r="HR611" s="27"/>
      <c r="HS611" s="27"/>
      <c r="HT611" s="27"/>
      <c r="HU611" s="27"/>
      <c r="HV611" s="27"/>
      <c r="HW611" s="27"/>
      <c r="HX611" s="27"/>
      <c r="HY611" s="27"/>
      <c r="HZ611" s="27"/>
      <c r="IA611" s="27"/>
      <c r="IB611" s="27"/>
      <c r="IC611" s="27"/>
      <c r="ID611" s="27"/>
      <c r="IE611" s="27"/>
      <c r="IF611" s="27"/>
      <c r="IG611" s="27"/>
      <c r="IH611" s="27"/>
      <c r="II611" s="27"/>
      <c r="IJ611" s="27"/>
      <c r="IK611" s="27"/>
      <c r="IL611" s="27"/>
      <c r="IM611" s="27"/>
      <c r="IN611" s="27"/>
      <c r="IO611" s="27"/>
      <c r="IP611" s="27"/>
      <c r="IQ611" s="27"/>
      <c r="IR611" s="27"/>
      <c r="IS611" s="27"/>
      <c r="IT611" s="27"/>
      <c r="IU611" s="27"/>
      <c r="IV611" s="27"/>
    </row>
    <row r="612" spans="1:256" s="363" customFormat="1" x14ac:dyDescent="0.2">
      <c r="A612" s="27"/>
      <c r="B612" s="27"/>
      <c r="C612" s="27"/>
      <c r="D612" s="362">
        <v>125</v>
      </c>
      <c r="E612" s="349" t="s">
        <v>180</v>
      </c>
      <c r="GX612" s="27"/>
      <c r="GY612" s="27"/>
      <c r="GZ612" s="27"/>
      <c r="HA612" s="27"/>
      <c r="HB612" s="27"/>
      <c r="HC612" s="27"/>
      <c r="HD612" s="27"/>
      <c r="HE612" s="27"/>
      <c r="HF612" s="27"/>
      <c r="HG612" s="27"/>
      <c r="HH612" s="27"/>
      <c r="HI612" s="27"/>
      <c r="HJ612" s="27"/>
      <c r="HK612" s="27"/>
      <c r="HL612" s="27"/>
      <c r="HM612" s="27"/>
      <c r="HN612" s="27"/>
      <c r="HO612" s="27"/>
      <c r="HP612" s="27"/>
      <c r="HQ612" s="27"/>
      <c r="HR612" s="27"/>
      <c r="HS612" s="27"/>
      <c r="HT612" s="27"/>
      <c r="HU612" s="27"/>
      <c r="HV612" s="27"/>
      <c r="HW612" s="27"/>
      <c r="HX612" s="27"/>
      <c r="HY612" s="27"/>
      <c r="HZ612" s="27"/>
      <c r="IA612" s="27"/>
      <c r="IB612" s="27"/>
      <c r="IC612" s="27"/>
      <c r="ID612" s="27"/>
      <c r="IE612" s="27"/>
      <c r="IF612" s="27"/>
      <c r="IG612" s="27"/>
      <c r="IH612" s="27"/>
      <c r="II612" s="27"/>
      <c r="IJ612" s="27"/>
      <c r="IK612" s="27"/>
      <c r="IL612" s="27"/>
      <c r="IM612" s="27"/>
      <c r="IN612" s="27"/>
      <c r="IO612" s="27"/>
      <c r="IP612" s="27"/>
      <c r="IQ612" s="27"/>
      <c r="IR612" s="27"/>
      <c r="IS612" s="27"/>
      <c r="IT612" s="27"/>
      <c r="IU612" s="27"/>
      <c r="IV612" s="27"/>
    </row>
    <row r="613" spans="1:256" s="361" customFormat="1" x14ac:dyDescent="0.2">
      <c r="A613" s="27"/>
      <c r="B613" s="27"/>
      <c r="C613" s="27"/>
      <c r="D613" s="362"/>
      <c r="E613" s="350" t="s">
        <v>130</v>
      </c>
      <c r="F613" s="351">
        <v>1</v>
      </c>
      <c r="G613" s="352">
        <v>2</v>
      </c>
      <c r="H613" s="352">
        <v>3</v>
      </c>
      <c r="I613" s="352">
        <v>4</v>
      </c>
      <c r="J613" s="353">
        <v>5</v>
      </c>
      <c r="K613" s="351">
        <v>6</v>
      </c>
      <c r="L613" s="352">
        <v>7</v>
      </c>
      <c r="M613" s="352">
        <v>8</v>
      </c>
      <c r="N613" s="352">
        <v>9</v>
      </c>
      <c r="O613" s="353">
        <v>10</v>
      </c>
      <c r="P613" s="351">
        <v>11</v>
      </c>
      <c r="Q613" s="352">
        <v>12</v>
      </c>
      <c r="R613" s="352">
        <v>13</v>
      </c>
      <c r="S613" s="352">
        <v>14</v>
      </c>
      <c r="T613" s="353">
        <v>15</v>
      </c>
      <c r="U613" s="351">
        <v>16</v>
      </c>
      <c r="V613" s="352">
        <v>17</v>
      </c>
      <c r="W613" s="352">
        <v>18</v>
      </c>
      <c r="X613" s="352">
        <v>19</v>
      </c>
      <c r="Y613" s="353">
        <v>20</v>
      </c>
      <c r="Z613" s="351">
        <v>21</v>
      </c>
      <c r="AA613" s="352">
        <v>22</v>
      </c>
      <c r="AB613" s="352">
        <v>23</v>
      </c>
      <c r="AC613" s="352">
        <v>24</v>
      </c>
      <c r="AD613" s="353">
        <v>25</v>
      </c>
      <c r="AE613" s="351">
        <v>26</v>
      </c>
      <c r="AF613" s="352">
        <v>27</v>
      </c>
      <c r="AG613" s="352">
        <v>28</v>
      </c>
      <c r="AH613" s="352">
        <v>29</v>
      </c>
      <c r="AI613" s="353">
        <v>30</v>
      </c>
      <c r="AJ613" s="351">
        <v>31</v>
      </c>
      <c r="AK613" s="352">
        <v>32</v>
      </c>
      <c r="AL613" s="352">
        <v>33</v>
      </c>
      <c r="AM613" s="352">
        <v>34</v>
      </c>
      <c r="AN613" s="353">
        <v>35</v>
      </c>
      <c r="AO613" s="351">
        <v>36</v>
      </c>
      <c r="AP613" s="352">
        <v>37</v>
      </c>
      <c r="AQ613" s="352">
        <v>38</v>
      </c>
      <c r="AR613" s="352">
        <v>39</v>
      </c>
      <c r="AS613" s="353">
        <v>40</v>
      </c>
      <c r="AT613" s="351">
        <v>41</v>
      </c>
      <c r="AU613" s="352">
        <v>42</v>
      </c>
      <c r="AV613" s="352">
        <v>43</v>
      </c>
      <c r="AW613" s="352">
        <v>44</v>
      </c>
      <c r="AX613" s="353">
        <v>45</v>
      </c>
      <c r="AY613" s="351">
        <v>46</v>
      </c>
      <c r="AZ613" s="352">
        <v>47</v>
      </c>
      <c r="BA613" s="352">
        <v>48</v>
      </c>
      <c r="BB613" s="352">
        <v>49</v>
      </c>
      <c r="BC613" s="353">
        <v>50</v>
      </c>
      <c r="BD613" s="351">
        <v>51</v>
      </c>
      <c r="BE613" s="352">
        <v>52</v>
      </c>
      <c r="BF613" s="352">
        <v>53</v>
      </c>
      <c r="BG613" s="352">
        <v>54</v>
      </c>
      <c r="BH613" s="353">
        <v>55</v>
      </c>
      <c r="BI613" s="351">
        <v>56</v>
      </c>
      <c r="BJ613" s="352">
        <v>57</v>
      </c>
      <c r="BK613" s="352">
        <v>58</v>
      </c>
      <c r="BL613" s="352">
        <v>59</v>
      </c>
      <c r="BM613" s="353">
        <v>60</v>
      </c>
      <c r="BN613" s="351">
        <v>61</v>
      </c>
      <c r="BO613" s="352">
        <v>62</v>
      </c>
      <c r="BP613" s="352">
        <v>63</v>
      </c>
      <c r="BQ613" s="352">
        <v>64</v>
      </c>
      <c r="BR613" s="353">
        <v>65</v>
      </c>
      <c r="BS613" s="351">
        <v>66</v>
      </c>
      <c r="BT613" s="352">
        <v>67</v>
      </c>
      <c r="BU613" s="352">
        <v>68</v>
      </c>
      <c r="BV613" s="352">
        <v>69</v>
      </c>
      <c r="BW613" s="353">
        <v>70</v>
      </c>
      <c r="BX613" s="351">
        <v>71</v>
      </c>
      <c r="BY613" s="352">
        <v>72</v>
      </c>
      <c r="BZ613" s="352">
        <v>73</v>
      </c>
      <c r="CA613" s="352">
        <v>74</v>
      </c>
      <c r="CB613" s="353">
        <v>75</v>
      </c>
      <c r="CC613" s="351">
        <v>76</v>
      </c>
      <c r="CD613" s="352">
        <v>77</v>
      </c>
      <c r="CE613" s="352">
        <v>78</v>
      </c>
      <c r="CF613" s="352">
        <v>79</v>
      </c>
      <c r="CG613" s="353">
        <v>80</v>
      </c>
      <c r="CH613" s="351">
        <v>81</v>
      </c>
      <c r="CI613" s="352">
        <v>82</v>
      </c>
      <c r="CJ613" s="352">
        <v>83</v>
      </c>
      <c r="CK613" s="352">
        <v>84</v>
      </c>
      <c r="CL613" s="353">
        <v>85</v>
      </c>
      <c r="CM613" s="351">
        <v>86</v>
      </c>
      <c r="CN613" s="352">
        <v>87</v>
      </c>
      <c r="CO613" s="352">
        <v>88</v>
      </c>
      <c r="CP613" s="352">
        <v>89</v>
      </c>
      <c r="CQ613" s="353">
        <v>90</v>
      </c>
      <c r="CR613" s="351">
        <v>91</v>
      </c>
      <c r="CS613" s="352">
        <v>92</v>
      </c>
      <c r="CT613" s="352">
        <v>93</v>
      </c>
      <c r="CU613" s="352">
        <v>94</v>
      </c>
      <c r="CV613" s="353">
        <v>95</v>
      </c>
      <c r="CW613" s="351">
        <v>96</v>
      </c>
      <c r="CX613" s="352">
        <v>97</v>
      </c>
      <c r="CY613" s="352">
        <v>98</v>
      </c>
      <c r="CZ613" s="352">
        <v>99</v>
      </c>
      <c r="DA613" s="353">
        <v>100</v>
      </c>
      <c r="DB613" s="351">
        <v>101</v>
      </c>
      <c r="DC613" s="352">
        <v>102</v>
      </c>
      <c r="DD613" s="352">
        <v>103</v>
      </c>
      <c r="DE613" s="352">
        <v>104</v>
      </c>
      <c r="DF613" s="353">
        <v>105</v>
      </c>
      <c r="DG613" s="351">
        <v>106</v>
      </c>
      <c r="DH613" s="352">
        <v>107</v>
      </c>
      <c r="DI613" s="352">
        <v>108</v>
      </c>
      <c r="DJ613" s="352">
        <v>109</v>
      </c>
      <c r="DK613" s="353">
        <v>110</v>
      </c>
      <c r="DL613" s="351">
        <v>111</v>
      </c>
      <c r="DM613" s="352">
        <v>112</v>
      </c>
      <c r="DN613" s="352">
        <v>113</v>
      </c>
      <c r="DO613" s="352">
        <v>114</v>
      </c>
      <c r="DP613" s="353">
        <v>115</v>
      </c>
      <c r="DQ613" s="351">
        <v>116</v>
      </c>
      <c r="DR613" s="352">
        <v>117</v>
      </c>
      <c r="DS613" s="352">
        <v>118</v>
      </c>
      <c r="DT613" s="352">
        <v>119</v>
      </c>
      <c r="DU613" s="353">
        <v>120</v>
      </c>
      <c r="DV613" s="351">
        <v>121</v>
      </c>
      <c r="DW613" s="352">
        <v>122</v>
      </c>
      <c r="DX613" s="352">
        <v>123</v>
      </c>
      <c r="DY613" s="352">
        <v>124</v>
      </c>
      <c r="DZ613" s="353">
        <v>125</v>
      </c>
      <c r="EA613" s="365"/>
      <c r="GX613" s="27"/>
      <c r="GY613" s="27"/>
      <c r="GZ613" s="27"/>
      <c r="HA613" s="27"/>
      <c r="HB613" s="27"/>
      <c r="HC613" s="27"/>
      <c r="HD613" s="27"/>
      <c r="HE613" s="27"/>
      <c r="HF613" s="27"/>
      <c r="HG613" s="27"/>
      <c r="HH613" s="27"/>
      <c r="HI613" s="27"/>
      <c r="HJ613" s="27"/>
      <c r="HK613" s="27"/>
      <c r="HL613" s="27"/>
      <c r="HM613" s="27"/>
      <c r="HN613" s="27"/>
      <c r="HO613" s="27"/>
      <c r="HP613" s="27"/>
      <c r="HQ613" s="27"/>
      <c r="HR613" s="27"/>
      <c r="HS613" s="27"/>
      <c r="HT613" s="27"/>
      <c r="HU613" s="27"/>
      <c r="HV613" s="27"/>
      <c r="HW613" s="27"/>
      <c r="HX613" s="27"/>
      <c r="HY613" s="27"/>
      <c r="HZ613" s="27"/>
      <c r="IA613" s="27"/>
      <c r="IB613" s="27"/>
      <c r="IC613" s="27"/>
      <c r="ID613" s="27"/>
      <c r="IE613" s="27"/>
      <c r="IF613" s="27"/>
      <c r="IG613" s="27"/>
      <c r="IH613" s="27"/>
      <c r="II613" s="27"/>
      <c r="IJ613" s="27"/>
      <c r="IK613" s="27"/>
      <c r="IL613" s="27"/>
      <c r="IM613" s="27"/>
      <c r="IN613" s="27"/>
      <c r="IO613" s="27"/>
      <c r="IP613" s="27"/>
      <c r="IQ613" s="27"/>
      <c r="IR613" s="27"/>
      <c r="IS613" s="27"/>
      <c r="IT613" s="27"/>
      <c r="IU613" s="27"/>
      <c r="IV613" s="27"/>
    </row>
    <row r="614" spans="1:256" s="361" customFormat="1" x14ac:dyDescent="0.2">
      <c r="A614" s="27"/>
      <c r="B614" s="27"/>
      <c r="C614" s="27"/>
      <c r="D614" s="362"/>
      <c r="E614" s="350" t="s">
        <v>157</v>
      </c>
      <c r="F614" s="354">
        <v>14</v>
      </c>
      <c r="G614" s="355">
        <v>10</v>
      </c>
      <c r="H614" s="355">
        <v>1</v>
      </c>
      <c r="I614" s="355">
        <v>22</v>
      </c>
      <c r="J614" s="356">
        <v>18</v>
      </c>
      <c r="K614" s="354">
        <v>19</v>
      </c>
      <c r="L614" s="355">
        <v>15</v>
      </c>
      <c r="M614" s="355">
        <v>6</v>
      </c>
      <c r="N614" s="355">
        <v>2</v>
      </c>
      <c r="O614" s="356">
        <v>23</v>
      </c>
      <c r="P614" s="354">
        <v>24</v>
      </c>
      <c r="Q614" s="355">
        <v>20</v>
      </c>
      <c r="R614" s="355">
        <v>11</v>
      </c>
      <c r="S614" s="355">
        <v>7</v>
      </c>
      <c r="T614" s="356">
        <v>3</v>
      </c>
      <c r="U614" s="354">
        <v>4</v>
      </c>
      <c r="V614" s="355">
        <v>25</v>
      </c>
      <c r="W614" s="355">
        <v>16</v>
      </c>
      <c r="X614" s="355">
        <v>12</v>
      </c>
      <c r="Y614" s="356">
        <v>8</v>
      </c>
      <c r="Z614" s="354">
        <v>9</v>
      </c>
      <c r="AA614" s="355">
        <v>5</v>
      </c>
      <c r="AB614" s="355">
        <v>21</v>
      </c>
      <c r="AC614" s="355">
        <v>17</v>
      </c>
      <c r="AD614" s="356">
        <v>13</v>
      </c>
      <c r="AE614" s="354">
        <v>39</v>
      </c>
      <c r="AF614" s="355">
        <v>35</v>
      </c>
      <c r="AG614" s="355">
        <v>26</v>
      </c>
      <c r="AH614" s="355">
        <v>47</v>
      </c>
      <c r="AI614" s="356">
        <v>43</v>
      </c>
      <c r="AJ614" s="354">
        <v>44</v>
      </c>
      <c r="AK614" s="355">
        <v>40</v>
      </c>
      <c r="AL614" s="355">
        <v>31</v>
      </c>
      <c r="AM614" s="355">
        <v>27</v>
      </c>
      <c r="AN614" s="356">
        <v>48</v>
      </c>
      <c r="AO614" s="354">
        <v>49</v>
      </c>
      <c r="AP614" s="355">
        <v>45</v>
      </c>
      <c r="AQ614" s="355">
        <v>36</v>
      </c>
      <c r="AR614" s="355">
        <v>32</v>
      </c>
      <c r="AS614" s="356">
        <v>28</v>
      </c>
      <c r="AT614" s="354">
        <v>29</v>
      </c>
      <c r="AU614" s="355">
        <v>50</v>
      </c>
      <c r="AV614" s="355">
        <v>41</v>
      </c>
      <c r="AW614" s="355">
        <v>37</v>
      </c>
      <c r="AX614" s="356">
        <v>33</v>
      </c>
      <c r="AY614" s="354">
        <v>34</v>
      </c>
      <c r="AZ614" s="355">
        <v>30</v>
      </c>
      <c r="BA614" s="355">
        <v>46</v>
      </c>
      <c r="BB614" s="355">
        <v>42</v>
      </c>
      <c r="BC614" s="356">
        <v>38</v>
      </c>
      <c r="BD614" s="354">
        <v>64</v>
      </c>
      <c r="BE614" s="355">
        <v>60</v>
      </c>
      <c r="BF614" s="355">
        <v>51</v>
      </c>
      <c r="BG614" s="355">
        <v>72</v>
      </c>
      <c r="BH614" s="356">
        <v>68</v>
      </c>
      <c r="BI614" s="354">
        <v>69</v>
      </c>
      <c r="BJ614" s="355">
        <v>65</v>
      </c>
      <c r="BK614" s="355">
        <v>56</v>
      </c>
      <c r="BL614" s="355">
        <v>52</v>
      </c>
      <c r="BM614" s="356">
        <v>73</v>
      </c>
      <c r="BN614" s="354">
        <v>74</v>
      </c>
      <c r="BO614" s="355">
        <v>70</v>
      </c>
      <c r="BP614" s="355">
        <v>61</v>
      </c>
      <c r="BQ614" s="355">
        <v>57</v>
      </c>
      <c r="BR614" s="356">
        <v>53</v>
      </c>
      <c r="BS614" s="354">
        <v>54</v>
      </c>
      <c r="BT614" s="355">
        <v>75</v>
      </c>
      <c r="BU614" s="355">
        <v>66</v>
      </c>
      <c r="BV614" s="355">
        <v>62</v>
      </c>
      <c r="BW614" s="356">
        <v>58</v>
      </c>
      <c r="BX614" s="354">
        <v>59</v>
      </c>
      <c r="BY614" s="355">
        <v>55</v>
      </c>
      <c r="BZ614" s="355">
        <v>71</v>
      </c>
      <c r="CA614" s="355">
        <v>67</v>
      </c>
      <c r="CB614" s="356">
        <v>63</v>
      </c>
      <c r="CC614" s="354">
        <v>89</v>
      </c>
      <c r="CD614" s="355">
        <v>85</v>
      </c>
      <c r="CE614" s="355">
        <v>76</v>
      </c>
      <c r="CF614" s="355">
        <v>97</v>
      </c>
      <c r="CG614" s="356">
        <v>93</v>
      </c>
      <c r="CH614" s="354">
        <v>94</v>
      </c>
      <c r="CI614" s="355">
        <v>90</v>
      </c>
      <c r="CJ614" s="355">
        <v>81</v>
      </c>
      <c r="CK614" s="355">
        <v>77</v>
      </c>
      <c r="CL614" s="356">
        <v>98</v>
      </c>
      <c r="CM614" s="354">
        <v>99</v>
      </c>
      <c r="CN614" s="355">
        <v>95</v>
      </c>
      <c r="CO614" s="355">
        <v>86</v>
      </c>
      <c r="CP614" s="355">
        <v>82</v>
      </c>
      <c r="CQ614" s="356">
        <v>78</v>
      </c>
      <c r="CR614" s="354">
        <v>79</v>
      </c>
      <c r="CS614" s="355">
        <v>100</v>
      </c>
      <c r="CT614" s="355">
        <v>91</v>
      </c>
      <c r="CU614" s="355">
        <v>87</v>
      </c>
      <c r="CV614" s="356">
        <v>83</v>
      </c>
      <c r="CW614" s="354">
        <v>84</v>
      </c>
      <c r="CX614" s="355">
        <v>80</v>
      </c>
      <c r="CY614" s="355">
        <v>96</v>
      </c>
      <c r="CZ614" s="355">
        <v>92</v>
      </c>
      <c r="DA614" s="356">
        <v>88</v>
      </c>
      <c r="DB614" s="354">
        <v>114</v>
      </c>
      <c r="DC614" s="355">
        <v>110</v>
      </c>
      <c r="DD614" s="355">
        <v>101</v>
      </c>
      <c r="DE614" s="355">
        <v>122</v>
      </c>
      <c r="DF614" s="356">
        <v>118</v>
      </c>
      <c r="DG614" s="354">
        <v>119</v>
      </c>
      <c r="DH614" s="355">
        <v>115</v>
      </c>
      <c r="DI614" s="355">
        <v>106</v>
      </c>
      <c r="DJ614" s="355">
        <v>102</v>
      </c>
      <c r="DK614" s="356">
        <v>123</v>
      </c>
      <c r="DL614" s="354">
        <v>124</v>
      </c>
      <c r="DM614" s="355">
        <v>120</v>
      </c>
      <c r="DN614" s="355">
        <v>111</v>
      </c>
      <c r="DO614" s="355">
        <v>107</v>
      </c>
      <c r="DP614" s="356">
        <v>103</v>
      </c>
      <c r="DQ614" s="354">
        <v>104</v>
      </c>
      <c r="DR614" s="355">
        <v>125</v>
      </c>
      <c r="DS614" s="355">
        <v>116</v>
      </c>
      <c r="DT614" s="355">
        <v>112</v>
      </c>
      <c r="DU614" s="356">
        <v>108</v>
      </c>
      <c r="DV614" s="354">
        <v>109</v>
      </c>
      <c r="DW614" s="355">
        <v>105</v>
      </c>
      <c r="DX614" s="355">
        <v>121</v>
      </c>
      <c r="DY614" s="355">
        <v>117</v>
      </c>
      <c r="DZ614" s="356">
        <v>113</v>
      </c>
      <c r="EA614" s="365"/>
      <c r="GX614" s="27"/>
      <c r="GY614" s="27"/>
      <c r="GZ614" s="27"/>
      <c r="HA614" s="27"/>
      <c r="HB614" s="27"/>
      <c r="HC614" s="27"/>
      <c r="HD614" s="27"/>
      <c r="HE614" s="27"/>
      <c r="HF614" s="27"/>
      <c r="HG614" s="27"/>
      <c r="HH614" s="27"/>
      <c r="HI614" s="27"/>
      <c r="HJ614" s="27"/>
      <c r="HK614" s="27"/>
      <c r="HL614" s="27"/>
      <c r="HM614" s="27"/>
      <c r="HN614" s="27"/>
      <c r="HO614" s="27"/>
      <c r="HP614" s="27"/>
      <c r="HQ614" s="27"/>
      <c r="HR614" s="27"/>
      <c r="HS614" s="27"/>
      <c r="HT614" s="27"/>
      <c r="HU614" s="27"/>
      <c r="HV614" s="27"/>
      <c r="HW614" s="27"/>
      <c r="HX614" s="27"/>
      <c r="HY614" s="27"/>
      <c r="HZ614" s="27"/>
      <c r="IA614" s="27"/>
      <c r="IB614" s="27"/>
      <c r="IC614" s="27"/>
      <c r="ID614" s="27"/>
      <c r="IE614" s="27"/>
      <c r="IF614" s="27"/>
      <c r="IG614" s="27"/>
      <c r="IH614" s="27"/>
      <c r="II614" s="27"/>
      <c r="IJ614" s="27"/>
      <c r="IK614" s="27"/>
      <c r="IL614" s="27"/>
      <c r="IM614" s="27"/>
      <c r="IN614" s="27"/>
      <c r="IO614" s="27"/>
      <c r="IP614" s="27"/>
      <c r="IQ614" s="27"/>
      <c r="IR614" s="27"/>
      <c r="IS614" s="27"/>
      <c r="IT614" s="27"/>
      <c r="IU614" s="27"/>
      <c r="IV614" s="27"/>
    </row>
    <row r="615" spans="1:256" s="361" customFormat="1" x14ac:dyDescent="0.2">
      <c r="A615" s="27"/>
      <c r="B615" s="27"/>
      <c r="C615" s="27"/>
      <c r="D615" s="362"/>
      <c r="E615" s="350" t="s">
        <v>159</v>
      </c>
      <c r="F615" s="357">
        <v>12</v>
      </c>
      <c r="G615" s="358">
        <v>23</v>
      </c>
      <c r="H615" s="358">
        <v>9</v>
      </c>
      <c r="I615" s="358">
        <v>20</v>
      </c>
      <c r="J615" s="359">
        <v>1</v>
      </c>
      <c r="K615" s="357">
        <v>13</v>
      </c>
      <c r="L615" s="358">
        <v>24</v>
      </c>
      <c r="M615" s="358">
        <v>10</v>
      </c>
      <c r="N615" s="358">
        <v>16</v>
      </c>
      <c r="O615" s="359">
        <v>2</v>
      </c>
      <c r="P615" s="357">
        <v>17</v>
      </c>
      <c r="Q615" s="358">
        <v>3</v>
      </c>
      <c r="R615" s="358">
        <v>14</v>
      </c>
      <c r="S615" s="358">
        <v>25</v>
      </c>
      <c r="T615" s="359">
        <v>6</v>
      </c>
      <c r="U615" s="357">
        <v>7</v>
      </c>
      <c r="V615" s="358">
        <v>18</v>
      </c>
      <c r="W615" s="358">
        <v>4</v>
      </c>
      <c r="X615" s="358">
        <v>15</v>
      </c>
      <c r="Y615" s="359">
        <v>21</v>
      </c>
      <c r="Z615" s="357">
        <v>22</v>
      </c>
      <c r="AA615" s="358">
        <v>8</v>
      </c>
      <c r="AB615" s="358">
        <v>19</v>
      </c>
      <c r="AC615" s="358">
        <v>5</v>
      </c>
      <c r="AD615" s="359">
        <v>11</v>
      </c>
      <c r="AE615" s="357">
        <v>37</v>
      </c>
      <c r="AF615" s="358">
        <v>48</v>
      </c>
      <c r="AG615" s="358">
        <v>34</v>
      </c>
      <c r="AH615" s="358">
        <v>45</v>
      </c>
      <c r="AI615" s="359">
        <v>26</v>
      </c>
      <c r="AJ615" s="357">
        <v>38</v>
      </c>
      <c r="AK615" s="358">
        <v>49</v>
      </c>
      <c r="AL615" s="358">
        <v>35</v>
      </c>
      <c r="AM615" s="358">
        <v>41</v>
      </c>
      <c r="AN615" s="359">
        <v>27</v>
      </c>
      <c r="AO615" s="357">
        <v>42</v>
      </c>
      <c r="AP615" s="358">
        <v>28</v>
      </c>
      <c r="AQ615" s="358">
        <v>39</v>
      </c>
      <c r="AR615" s="358">
        <v>50</v>
      </c>
      <c r="AS615" s="359">
        <v>31</v>
      </c>
      <c r="AT615" s="357">
        <v>32</v>
      </c>
      <c r="AU615" s="358">
        <v>43</v>
      </c>
      <c r="AV615" s="358">
        <v>29</v>
      </c>
      <c r="AW615" s="358">
        <v>40</v>
      </c>
      <c r="AX615" s="359">
        <v>46</v>
      </c>
      <c r="AY615" s="357">
        <v>47</v>
      </c>
      <c r="AZ615" s="358">
        <v>33</v>
      </c>
      <c r="BA615" s="358">
        <v>44</v>
      </c>
      <c r="BB615" s="358">
        <v>30</v>
      </c>
      <c r="BC615" s="359">
        <v>36</v>
      </c>
      <c r="BD615" s="357">
        <v>62</v>
      </c>
      <c r="BE615" s="358">
        <v>73</v>
      </c>
      <c r="BF615" s="358">
        <v>59</v>
      </c>
      <c r="BG615" s="358">
        <v>70</v>
      </c>
      <c r="BH615" s="359">
        <v>51</v>
      </c>
      <c r="BI615" s="357">
        <v>63</v>
      </c>
      <c r="BJ615" s="358">
        <v>74</v>
      </c>
      <c r="BK615" s="358">
        <v>60</v>
      </c>
      <c r="BL615" s="358">
        <v>66</v>
      </c>
      <c r="BM615" s="359">
        <v>52</v>
      </c>
      <c r="BN615" s="357">
        <v>67</v>
      </c>
      <c r="BO615" s="358">
        <v>53</v>
      </c>
      <c r="BP615" s="358">
        <v>64</v>
      </c>
      <c r="BQ615" s="358">
        <v>75</v>
      </c>
      <c r="BR615" s="359">
        <v>56</v>
      </c>
      <c r="BS615" s="357">
        <v>57</v>
      </c>
      <c r="BT615" s="358">
        <v>68</v>
      </c>
      <c r="BU615" s="358">
        <v>54</v>
      </c>
      <c r="BV615" s="358">
        <v>65</v>
      </c>
      <c r="BW615" s="359">
        <v>71</v>
      </c>
      <c r="BX615" s="357">
        <v>72</v>
      </c>
      <c r="BY615" s="358">
        <v>58</v>
      </c>
      <c r="BZ615" s="358">
        <v>69</v>
      </c>
      <c r="CA615" s="358">
        <v>55</v>
      </c>
      <c r="CB615" s="359">
        <v>61</v>
      </c>
      <c r="CC615" s="357">
        <v>87</v>
      </c>
      <c r="CD615" s="358">
        <v>98</v>
      </c>
      <c r="CE615" s="358">
        <v>84</v>
      </c>
      <c r="CF615" s="358">
        <v>95</v>
      </c>
      <c r="CG615" s="359">
        <v>76</v>
      </c>
      <c r="CH615" s="357">
        <v>88</v>
      </c>
      <c r="CI615" s="358">
        <v>99</v>
      </c>
      <c r="CJ615" s="358">
        <v>85</v>
      </c>
      <c r="CK615" s="358">
        <v>91</v>
      </c>
      <c r="CL615" s="359">
        <v>77</v>
      </c>
      <c r="CM615" s="357">
        <v>92</v>
      </c>
      <c r="CN615" s="358">
        <v>78</v>
      </c>
      <c r="CO615" s="358">
        <v>89</v>
      </c>
      <c r="CP615" s="358">
        <v>100</v>
      </c>
      <c r="CQ615" s="359">
        <v>81</v>
      </c>
      <c r="CR615" s="357">
        <v>82</v>
      </c>
      <c r="CS615" s="358">
        <v>93</v>
      </c>
      <c r="CT615" s="358">
        <v>79</v>
      </c>
      <c r="CU615" s="358">
        <v>90</v>
      </c>
      <c r="CV615" s="359">
        <v>96</v>
      </c>
      <c r="CW615" s="357">
        <v>97</v>
      </c>
      <c r="CX615" s="358">
        <v>83</v>
      </c>
      <c r="CY615" s="358">
        <v>94</v>
      </c>
      <c r="CZ615" s="358">
        <v>80</v>
      </c>
      <c r="DA615" s="359">
        <v>86</v>
      </c>
      <c r="DB615" s="357">
        <v>112</v>
      </c>
      <c r="DC615" s="358">
        <v>123</v>
      </c>
      <c r="DD615" s="358">
        <v>109</v>
      </c>
      <c r="DE615" s="358">
        <v>120</v>
      </c>
      <c r="DF615" s="359">
        <v>101</v>
      </c>
      <c r="DG615" s="357">
        <v>113</v>
      </c>
      <c r="DH615" s="358">
        <v>124</v>
      </c>
      <c r="DI615" s="358">
        <v>110</v>
      </c>
      <c r="DJ615" s="358">
        <v>116</v>
      </c>
      <c r="DK615" s="359">
        <v>102</v>
      </c>
      <c r="DL615" s="357">
        <v>117</v>
      </c>
      <c r="DM615" s="358">
        <v>103</v>
      </c>
      <c r="DN615" s="358">
        <v>114</v>
      </c>
      <c r="DO615" s="358">
        <v>125</v>
      </c>
      <c r="DP615" s="359">
        <v>106</v>
      </c>
      <c r="DQ615" s="357">
        <v>107</v>
      </c>
      <c r="DR615" s="358">
        <v>118</v>
      </c>
      <c r="DS615" s="358">
        <v>104</v>
      </c>
      <c r="DT615" s="358">
        <v>115</v>
      </c>
      <c r="DU615" s="359">
        <v>121</v>
      </c>
      <c r="DV615" s="357">
        <v>122</v>
      </c>
      <c r="DW615" s="358">
        <v>108</v>
      </c>
      <c r="DX615" s="358">
        <v>119</v>
      </c>
      <c r="DY615" s="358">
        <v>105</v>
      </c>
      <c r="DZ615" s="359">
        <v>111</v>
      </c>
      <c r="EA615" s="365"/>
      <c r="GX615" s="27"/>
      <c r="GY615" s="27"/>
      <c r="GZ615" s="27"/>
      <c r="HA615" s="27"/>
      <c r="HB615" s="27"/>
      <c r="HC615" s="27"/>
      <c r="HD615" s="27"/>
      <c r="HE615" s="27"/>
      <c r="HF615" s="27"/>
      <c r="HG615" s="27"/>
      <c r="HH615" s="27"/>
      <c r="HI615" s="27"/>
      <c r="HJ615" s="27"/>
      <c r="HK615" s="27"/>
      <c r="HL615" s="27"/>
      <c r="HM615" s="27"/>
      <c r="HN615" s="27"/>
      <c r="HO615" s="27"/>
      <c r="HP615" s="27"/>
      <c r="HQ615" s="27"/>
      <c r="HR615" s="27"/>
      <c r="HS615" s="27"/>
      <c r="HT615" s="27"/>
      <c r="HU615" s="27"/>
      <c r="HV615" s="27"/>
      <c r="HW615" s="27"/>
      <c r="HX615" s="27"/>
      <c r="HY615" s="27"/>
      <c r="HZ615" s="27"/>
      <c r="IA615" s="27"/>
      <c r="IB615" s="27"/>
      <c r="IC615" s="27"/>
      <c r="ID615" s="27"/>
      <c r="IE615" s="27"/>
      <c r="IF615" s="27"/>
      <c r="IG615" s="27"/>
      <c r="IH615" s="27"/>
      <c r="II615" s="27"/>
      <c r="IJ615" s="27"/>
      <c r="IK615" s="27"/>
      <c r="IL615" s="27"/>
      <c r="IM615" s="27"/>
      <c r="IN615" s="27"/>
      <c r="IO615" s="27"/>
      <c r="IP615" s="27"/>
      <c r="IQ615" s="27"/>
      <c r="IR615" s="27"/>
      <c r="IS615" s="27"/>
      <c r="IT615" s="27"/>
      <c r="IU615" s="27"/>
      <c r="IV615" s="27"/>
    </row>
    <row r="616" spans="1:256" s="363" customFormat="1" x14ac:dyDescent="0.2">
      <c r="A616" s="27"/>
      <c r="B616" s="27"/>
      <c r="C616" s="27"/>
      <c r="D616" s="362"/>
      <c r="E616" s="360"/>
      <c r="GX616" s="27"/>
      <c r="GY616" s="27"/>
      <c r="GZ616" s="27"/>
      <c r="HA616" s="27"/>
      <c r="HB616" s="27"/>
      <c r="HC616" s="27"/>
      <c r="HD616" s="27"/>
      <c r="HE616" s="27"/>
      <c r="HF616" s="27"/>
      <c r="HG616" s="27"/>
      <c r="HH616" s="27"/>
      <c r="HI616" s="27"/>
      <c r="HJ616" s="27"/>
      <c r="HK616" s="27"/>
      <c r="HL616" s="27"/>
      <c r="HM616" s="27"/>
      <c r="HN616" s="27"/>
      <c r="HO616" s="27"/>
      <c r="HP616" s="27"/>
      <c r="HQ616" s="27"/>
      <c r="HR616" s="27"/>
      <c r="HS616" s="27"/>
      <c r="HT616" s="27"/>
      <c r="HU616" s="27"/>
      <c r="HV616" s="27"/>
      <c r="HW616" s="27"/>
      <c r="HX616" s="27"/>
      <c r="HY616" s="27"/>
      <c r="HZ616" s="27"/>
      <c r="IA616" s="27"/>
      <c r="IB616" s="27"/>
      <c r="IC616" s="27"/>
      <c r="ID616" s="27"/>
      <c r="IE616" s="27"/>
      <c r="IF616" s="27"/>
      <c r="IG616" s="27"/>
      <c r="IH616" s="27"/>
      <c r="II616" s="27"/>
      <c r="IJ616" s="27"/>
      <c r="IK616" s="27"/>
      <c r="IL616" s="27"/>
      <c r="IM616" s="27"/>
      <c r="IN616" s="27"/>
      <c r="IO616" s="27"/>
      <c r="IP616" s="27"/>
      <c r="IQ616" s="27"/>
      <c r="IR616" s="27"/>
      <c r="IS616" s="27"/>
      <c r="IT616" s="27"/>
      <c r="IU616" s="27"/>
      <c r="IV616" s="27"/>
    </row>
    <row r="617" spans="1:256" s="363" customFormat="1" x14ac:dyDescent="0.2">
      <c r="A617" s="27"/>
      <c r="B617" s="27"/>
      <c r="C617" s="27"/>
      <c r="D617" s="362">
        <v>126</v>
      </c>
      <c r="E617" s="349" t="s">
        <v>180</v>
      </c>
      <c r="GX617" s="27"/>
      <c r="GY617" s="27"/>
      <c r="GZ617" s="27"/>
      <c r="HA617" s="27"/>
      <c r="HB617" s="27"/>
      <c r="HC617" s="27"/>
      <c r="HD617" s="27"/>
      <c r="HE617" s="27"/>
      <c r="HF617" s="27"/>
      <c r="HG617" s="27"/>
      <c r="HH617" s="27"/>
      <c r="HI617" s="27"/>
      <c r="HJ617" s="27"/>
      <c r="HK617" s="27"/>
      <c r="HL617" s="27"/>
      <c r="HM617" s="27"/>
      <c r="HN617" s="27"/>
      <c r="HO617" s="27"/>
      <c r="HP617" s="27"/>
      <c r="HQ617" s="27"/>
      <c r="HR617" s="27"/>
      <c r="HS617" s="27"/>
      <c r="HT617" s="27"/>
      <c r="HU617" s="27"/>
      <c r="HV617" s="27"/>
      <c r="HW617" s="27"/>
      <c r="HX617" s="27"/>
      <c r="HY617" s="27"/>
      <c r="HZ617" s="27"/>
      <c r="IA617" s="27"/>
      <c r="IB617" s="27"/>
      <c r="IC617" s="27"/>
      <c r="ID617" s="27"/>
      <c r="IE617" s="27"/>
      <c r="IF617" s="27"/>
      <c r="IG617" s="27"/>
      <c r="IH617" s="27"/>
      <c r="II617" s="27"/>
      <c r="IJ617" s="27"/>
      <c r="IK617" s="27"/>
      <c r="IL617" s="27"/>
      <c r="IM617" s="27"/>
      <c r="IN617" s="27"/>
      <c r="IO617" s="27"/>
      <c r="IP617" s="27"/>
      <c r="IQ617" s="27"/>
      <c r="IR617" s="27"/>
      <c r="IS617" s="27"/>
      <c r="IT617" s="27"/>
      <c r="IU617" s="27"/>
      <c r="IV617" s="27"/>
    </row>
    <row r="618" spans="1:256" s="361" customFormat="1" x14ac:dyDescent="0.2">
      <c r="A618" s="27"/>
      <c r="B618" s="27"/>
      <c r="C618" s="27"/>
      <c r="D618" s="362"/>
      <c r="E618" s="350" t="s">
        <v>130</v>
      </c>
      <c r="F618" s="351">
        <v>1</v>
      </c>
      <c r="G618" s="352">
        <v>2</v>
      </c>
      <c r="H618" s="352">
        <v>3</v>
      </c>
      <c r="I618" s="352">
        <v>4</v>
      </c>
      <c r="J618" s="353">
        <v>5</v>
      </c>
      <c r="K618" s="351">
        <v>6</v>
      </c>
      <c r="L618" s="352">
        <v>7</v>
      </c>
      <c r="M618" s="352">
        <v>8</v>
      </c>
      <c r="N618" s="352">
        <v>9</v>
      </c>
      <c r="O618" s="353">
        <v>10</v>
      </c>
      <c r="P618" s="351">
        <v>11</v>
      </c>
      <c r="Q618" s="352">
        <v>12</v>
      </c>
      <c r="R618" s="352">
        <v>13</v>
      </c>
      <c r="S618" s="352">
        <v>14</v>
      </c>
      <c r="T618" s="353">
        <v>15</v>
      </c>
      <c r="U618" s="351">
        <v>16</v>
      </c>
      <c r="V618" s="352">
        <v>17</v>
      </c>
      <c r="W618" s="352">
        <v>18</v>
      </c>
      <c r="X618" s="352">
        <v>19</v>
      </c>
      <c r="Y618" s="353">
        <v>20</v>
      </c>
      <c r="Z618" s="351">
        <v>21</v>
      </c>
      <c r="AA618" s="352">
        <v>22</v>
      </c>
      <c r="AB618" s="352">
        <v>23</v>
      </c>
      <c r="AC618" s="352">
        <v>24</v>
      </c>
      <c r="AD618" s="353">
        <v>25</v>
      </c>
      <c r="AE618" s="351">
        <v>26</v>
      </c>
      <c r="AF618" s="352">
        <v>27</v>
      </c>
      <c r="AG618" s="352">
        <v>28</v>
      </c>
      <c r="AH618" s="352">
        <v>29</v>
      </c>
      <c r="AI618" s="353">
        <v>30</v>
      </c>
      <c r="AJ618" s="351">
        <v>31</v>
      </c>
      <c r="AK618" s="352">
        <v>32</v>
      </c>
      <c r="AL618" s="352">
        <v>33</v>
      </c>
      <c r="AM618" s="352">
        <v>34</v>
      </c>
      <c r="AN618" s="353">
        <v>35</v>
      </c>
      <c r="AO618" s="351">
        <v>36</v>
      </c>
      <c r="AP618" s="352">
        <v>37</v>
      </c>
      <c r="AQ618" s="352">
        <v>38</v>
      </c>
      <c r="AR618" s="352">
        <v>39</v>
      </c>
      <c r="AS618" s="353">
        <v>40</v>
      </c>
      <c r="AT618" s="351">
        <v>41</v>
      </c>
      <c r="AU618" s="352">
        <v>42</v>
      </c>
      <c r="AV618" s="352">
        <v>43</v>
      </c>
      <c r="AW618" s="352">
        <v>44</v>
      </c>
      <c r="AX618" s="353">
        <v>45</v>
      </c>
      <c r="AY618" s="351">
        <v>46</v>
      </c>
      <c r="AZ618" s="352">
        <v>47</v>
      </c>
      <c r="BA618" s="352">
        <v>48</v>
      </c>
      <c r="BB618" s="352">
        <v>49</v>
      </c>
      <c r="BC618" s="353">
        <v>50</v>
      </c>
      <c r="BD618" s="351">
        <v>51</v>
      </c>
      <c r="BE618" s="352">
        <v>52</v>
      </c>
      <c r="BF618" s="352">
        <v>53</v>
      </c>
      <c r="BG618" s="352">
        <v>54</v>
      </c>
      <c r="BH618" s="353">
        <v>55</v>
      </c>
      <c r="BI618" s="351">
        <v>56</v>
      </c>
      <c r="BJ618" s="352">
        <v>57</v>
      </c>
      <c r="BK618" s="352">
        <v>58</v>
      </c>
      <c r="BL618" s="352">
        <v>59</v>
      </c>
      <c r="BM618" s="353">
        <v>60</v>
      </c>
      <c r="BN618" s="351">
        <v>61</v>
      </c>
      <c r="BO618" s="352">
        <v>62</v>
      </c>
      <c r="BP618" s="352">
        <v>63</v>
      </c>
      <c r="BQ618" s="352">
        <v>64</v>
      </c>
      <c r="BR618" s="353">
        <v>65</v>
      </c>
      <c r="BS618" s="351">
        <v>66</v>
      </c>
      <c r="BT618" s="352">
        <v>67</v>
      </c>
      <c r="BU618" s="352">
        <v>68</v>
      </c>
      <c r="BV618" s="352">
        <v>69</v>
      </c>
      <c r="BW618" s="353">
        <v>70</v>
      </c>
      <c r="BX618" s="351">
        <v>71</v>
      </c>
      <c r="BY618" s="352">
        <v>72</v>
      </c>
      <c r="BZ618" s="352">
        <v>73</v>
      </c>
      <c r="CA618" s="352">
        <v>74</v>
      </c>
      <c r="CB618" s="353">
        <v>75</v>
      </c>
      <c r="CC618" s="351">
        <v>76</v>
      </c>
      <c r="CD618" s="352">
        <v>77</v>
      </c>
      <c r="CE618" s="352">
        <v>78</v>
      </c>
      <c r="CF618" s="352">
        <v>79</v>
      </c>
      <c r="CG618" s="353">
        <v>80</v>
      </c>
      <c r="CH618" s="351">
        <v>81</v>
      </c>
      <c r="CI618" s="352">
        <v>82</v>
      </c>
      <c r="CJ618" s="352">
        <v>83</v>
      </c>
      <c r="CK618" s="352">
        <v>84</v>
      </c>
      <c r="CL618" s="353">
        <v>85</v>
      </c>
      <c r="CM618" s="351">
        <v>86</v>
      </c>
      <c r="CN618" s="352">
        <v>87</v>
      </c>
      <c r="CO618" s="352">
        <v>88</v>
      </c>
      <c r="CP618" s="352">
        <v>89</v>
      </c>
      <c r="CQ618" s="353">
        <v>90</v>
      </c>
      <c r="CR618" s="351">
        <v>91</v>
      </c>
      <c r="CS618" s="352">
        <v>92</v>
      </c>
      <c r="CT618" s="352">
        <v>93</v>
      </c>
      <c r="CU618" s="352">
        <v>94</v>
      </c>
      <c r="CV618" s="353">
        <v>95</v>
      </c>
      <c r="CW618" s="351">
        <v>96</v>
      </c>
      <c r="CX618" s="352">
        <v>97</v>
      </c>
      <c r="CY618" s="352">
        <v>98</v>
      </c>
      <c r="CZ618" s="352">
        <v>99</v>
      </c>
      <c r="DA618" s="353">
        <v>100</v>
      </c>
      <c r="DB618" s="351">
        <v>101</v>
      </c>
      <c r="DC618" s="352">
        <v>102</v>
      </c>
      <c r="DD618" s="352">
        <v>103</v>
      </c>
      <c r="DE618" s="352">
        <v>104</v>
      </c>
      <c r="DF618" s="353">
        <v>105</v>
      </c>
      <c r="DG618" s="351">
        <v>106</v>
      </c>
      <c r="DH618" s="352">
        <v>107</v>
      </c>
      <c r="DI618" s="352">
        <v>108</v>
      </c>
      <c r="DJ618" s="352">
        <v>109</v>
      </c>
      <c r="DK618" s="353">
        <v>110</v>
      </c>
      <c r="DL618" s="351">
        <v>111</v>
      </c>
      <c r="DM618" s="352">
        <v>112</v>
      </c>
      <c r="DN618" s="352">
        <v>113</v>
      </c>
      <c r="DO618" s="352">
        <v>114</v>
      </c>
      <c r="DP618" s="364"/>
      <c r="DQ618" s="351">
        <v>115</v>
      </c>
      <c r="DR618" s="352">
        <v>116</v>
      </c>
      <c r="DS618" s="352">
        <v>117</v>
      </c>
      <c r="DT618" s="352">
        <v>118</v>
      </c>
      <c r="DU618" s="364"/>
      <c r="DV618" s="351">
        <v>119</v>
      </c>
      <c r="DW618" s="352">
        <v>120</v>
      </c>
      <c r="DX618" s="352">
        <v>121</v>
      </c>
      <c r="DY618" s="352">
        <v>122</v>
      </c>
      <c r="DZ618" s="364"/>
      <c r="EA618" s="351">
        <v>123</v>
      </c>
      <c r="EB618" s="352">
        <v>124</v>
      </c>
      <c r="EC618" s="352">
        <v>125</v>
      </c>
      <c r="ED618" s="352">
        <v>126</v>
      </c>
      <c r="EE618" s="365"/>
      <c r="GX618" s="27"/>
      <c r="GY618" s="27"/>
      <c r="GZ618" s="27"/>
      <c r="HA618" s="27"/>
      <c r="HB618" s="27"/>
      <c r="HC618" s="27"/>
      <c r="HD618" s="27"/>
      <c r="HE618" s="27"/>
      <c r="HF618" s="27"/>
      <c r="HG618" s="27"/>
      <c r="HH618" s="27"/>
      <c r="HI618" s="27"/>
      <c r="HJ618" s="27"/>
      <c r="HK618" s="27"/>
      <c r="HL618" s="27"/>
      <c r="HM618" s="27"/>
      <c r="HN618" s="27"/>
      <c r="HO618" s="27"/>
      <c r="HP618" s="27"/>
      <c r="HQ618" s="27"/>
      <c r="HR618" s="27"/>
      <c r="HS618" s="27"/>
      <c r="HT618" s="27"/>
      <c r="HU618" s="27"/>
      <c r="HV618" s="27"/>
      <c r="HW618" s="27"/>
      <c r="HX618" s="27"/>
      <c r="HY618" s="27"/>
      <c r="HZ618" s="27"/>
      <c r="IA618" s="27"/>
      <c r="IB618" s="27"/>
      <c r="IC618" s="27"/>
      <c r="ID618" s="27"/>
      <c r="IE618" s="27"/>
      <c r="IF618" s="27"/>
      <c r="IG618" s="27"/>
      <c r="IH618" s="27"/>
      <c r="II618" s="27"/>
      <c r="IJ618" s="27"/>
      <c r="IK618" s="27"/>
      <c r="IL618" s="27"/>
      <c r="IM618" s="27"/>
      <c r="IN618" s="27"/>
      <c r="IO618" s="27"/>
      <c r="IP618" s="27"/>
      <c r="IQ618" s="27"/>
      <c r="IR618" s="27"/>
      <c r="IS618" s="27"/>
      <c r="IT618" s="27"/>
      <c r="IU618" s="27"/>
      <c r="IV618" s="27"/>
    </row>
    <row r="619" spans="1:256" s="361" customFormat="1" x14ac:dyDescent="0.2">
      <c r="A619" s="27"/>
      <c r="B619" s="27"/>
      <c r="C619" s="27"/>
      <c r="D619" s="362"/>
      <c r="E619" s="350" t="s">
        <v>157</v>
      </c>
      <c r="F619" s="354">
        <v>14</v>
      </c>
      <c r="G619" s="355">
        <v>10</v>
      </c>
      <c r="H619" s="355">
        <v>1</v>
      </c>
      <c r="I619" s="355">
        <v>22</v>
      </c>
      <c r="J619" s="356">
        <v>18</v>
      </c>
      <c r="K619" s="354">
        <v>19</v>
      </c>
      <c r="L619" s="355">
        <v>15</v>
      </c>
      <c r="M619" s="355">
        <v>6</v>
      </c>
      <c r="N619" s="355">
        <v>2</v>
      </c>
      <c r="O619" s="356">
        <v>23</v>
      </c>
      <c r="P619" s="354">
        <v>24</v>
      </c>
      <c r="Q619" s="355">
        <v>20</v>
      </c>
      <c r="R619" s="355">
        <v>11</v>
      </c>
      <c r="S619" s="355">
        <v>7</v>
      </c>
      <c r="T619" s="356">
        <v>3</v>
      </c>
      <c r="U619" s="354">
        <v>4</v>
      </c>
      <c r="V619" s="355">
        <v>25</v>
      </c>
      <c r="W619" s="355">
        <v>16</v>
      </c>
      <c r="X619" s="355">
        <v>12</v>
      </c>
      <c r="Y619" s="356">
        <v>8</v>
      </c>
      <c r="Z619" s="354">
        <v>9</v>
      </c>
      <c r="AA619" s="355">
        <v>5</v>
      </c>
      <c r="AB619" s="355">
        <v>21</v>
      </c>
      <c r="AC619" s="355">
        <v>17</v>
      </c>
      <c r="AD619" s="356">
        <v>13</v>
      </c>
      <c r="AE619" s="354">
        <v>39</v>
      </c>
      <c r="AF619" s="355">
        <v>35</v>
      </c>
      <c r="AG619" s="355">
        <v>26</v>
      </c>
      <c r="AH619" s="355">
        <v>47</v>
      </c>
      <c r="AI619" s="356">
        <v>43</v>
      </c>
      <c r="AJ619" s="354">
        <v>44</v>
      </c>
      <c r="AK619" s="355">
        <v>40</v>
      </c>
      <c r="AL619" s="355">
        <v>31</v>
      </c>
      <c r="AM619" s="355">
        <v>27</v>
      </c>
      <c r="AN619" s="356">
        <v>48</v>
      </c>
      <c r="AO619" s="354">
        <v>49</v>
      </c>
      <c r="AP619" s="355">
        <v>45</v>
      </c>
      <c r="AQ619" s="355">
        <v>36</v>
      </c>
      <c r="AR619" s="355">
        <v>32</v>
      </c>
      <c r="AS619" s="356">
        <v>28</v>
      </c>
      <c r="AT619" s="354">
        <v>29</v>
      </c>
      <c r="AU619" s="355">
        <v>50</v>
      </c>
      <c r="AV619" s="355">
        <v>41</v>
      </c>
      <c r="AW619" s="355">
        <v>37</v>
      </c>
      <c r="AX619" s="356">
        <v>33</v>
      </c>
      <c r="AY619" s="354">
        <v>34</v>
      </c>
      <c r="AZ619" s="355">
        <v>30</v>
      </c>
      <c r="BA619" s="355">
        <v>46</v>
      </c>
      <c r="BB619" s="355">
        <v>42</v>
      </c>
      <c r="BC619" s="356">
        <v>38</v>
      </c>
      <c r="BD619" s="354">
        <v>64</v>
      </c>
      <c r="BE619" s="355">
        <v>60</v>
      </c>
      <c r="BF619" s="355">
        <v>51</v>
      </c>
      <c r="BG619" s="355">
        <v>72</v>
      </c>
      <c r="BH619" s="356">
        <v>68</v>
      </c>
      <c r="BI619" s="354">
        <v>69</v>
      </c>
      <c r="BJ619" s="355">
        <v>65</v>
      </c>
      <c r="BK619" s="355">
        <v>56</v>
      </c>
      <c r="BL619" s="355">
        <v>52</v>
      </c>
      <c r="BM619" s="356">
        <v>73</v>
      </c>
      <c r="BN619" s="354">
        <v>74</v>
      </c>
      <c r="BO619" s="355">
        <v>70</v>
      </c>
      <c r="BP619" s="355">
        <v>61</v>
      </c>
      <c r="BQ619" s="355">
        <v>57</v>
      </c>
      <c r="BR619" s="356">
        <v>53</v>
      </c>
      <c r="BS619" s="354">
        <v>54</v>
      </c>
      <c r="BT619" s="355">
        <v>75</v>
      </c>
      <c r="BU619" s="355">
        <v>66</v>
      </c>
      <c r="BV619" s="355">
        <v>62</v>
      </c>
      <c r="BW619" s="356">
        <v>58</v>
      </c>
      <c r="BX619" s="354">
        <v>59</v>
      </c>
      <c r="BY619" s="355">
        <v>55</v>
      </c>
      <c r="BZ619" s="355">
        <v>71</v>
      </c>
      <c r="CA619" s="355">
        <v>67</v>
      </c>
      <c r="CB619" s="356">
        <v>63</v>
      </c>
      <c r="CC619" s="354">
        <v>89</v>
      </c>
      <c r="CD619" s="355">
        <v>85</v>
      </c>
      <c r="CE619" s="355">
        <v>76</v>
      </c>
      <c r="CF619" s="355">
        <v>97</v>
      </c>
      <c r="CG619" s="356">
        <v>93</v>
      </c>
      <c r="CH619" s="354">
        <v>94</v>
      </c>
      <c r="CI619" s="355">
        <v>90</v>
      </c>
      <c r="CJ619" s="355">
        <v>81</v>
      </c>
      <c r="CK619" s="355">
        <v>77</v>
      </c>
      <c r="CL619" s="356">
        <v>98</v>
      </c>
      <c r="CM619" s="354">
        <v>99</v>
      </c>
      <c r="CN619" s="355">
        <v>95</v>
      </c>
      <c r="CO619" s="355">
        <v>86</v>
      </c>
      <c r="CP619" s="355">
        <v>82</v>
      </c>
      <c r="CQ619" s="356">
        <v>78</v>
      </c>
      <c r="CR619" s="354">
        <v>79</v>
      </c>
      <c r="CS619" s="355">
        <v>100</v>
      </c>
      <c r="CT619" s="355">
        <v>91</v>
      </c>
      <c r="CU619" s="355">
        <v>87</v>
      </c>
      <c r="CV619" s="356">
        <v>83</v>
      </c>
      <c r="CW619" s="354">
        <v>84</v>
      </c>
      <c r="CX619" s="355">
        <v>80</v>
      </c>
      <c r="CY619" s="355">
        <v>96</v>
      </c>
      <c r="CZ619" s="355">
        <v>92</v>
      </c>
      <c r="DA619" s="356">
        <v>88</v>
      </c>
      <c r="DB619" s="354">
        <v>118</v>
      </c>
      <c r="DC619" s="355">
        <v>111</v>
      </c>
      <c r="DD619" s="355">
        <v>124</v>
      </c>
      <c r="DE619" s="355">
        <v>121</v>
      </c>
      <c r="DF619" s="356">
        <v>101</v>
      </c>
      <c r="DG619" s="354">
        <v>110</v>
      </c>
      <c r="DH619" s="355">
        <v>115</v>
      </c>
      <c r="DI619" s="355">
        <v>112</v>
      </c>
      <c r="DJ619" s="355">
        <v>125</v>
      </c>
      <c r="DK619" s="356">
        <v>122</v>
      </c>
      <c r="DL619" s="354">
        <v>113</v>
      </c>
      <c r="DM619" s="355">
        <v>123</v>
      </c>
      <c r="DN619" s="355">
        <v>102</v>
      </c>
      <c r="DO619" s="355">
        <v>108</v>
      </c>
      <c r="DP619" s="364"/>
      <c r="DQ619" s="354">
        <v>114</v>
      </c>
      <c r="DR619" s="355">
        <v>106</v>
      </c>
      <c r="DS619" s="355">
        <v>104</v>
      </c>
      <c r="DT619" s="355">
        <v>116</v>
      </c>
      <c r="DU619" s="364"/>
      <c r="DV619" s="354">
        <v>107</v>
      </c>
      <c r="DW619" s="355">
        <v>105</v>
      </c>
      <c r="DX619" s="355">
        <v>119</v>
      </c>
      <c r="DY619" s="355">
        <v>117</v>
      </c>
      <c r="DZ619" s="364"/>
      <c r="EA619" s="354">
        <v>120</v>
      </c>
      <c r="EB619" s="355">
        <v>109</v>
      </c>
      <c r="EC619" s="355">
        <v>126</v>
      </c>
      <c r="ED619" s="355">
        <v>103</v>
      </c>
      <c r="EE619" s="365"/>
      <c r="GX619" s="27"/>
      <c r="GY619" s="27"/>
      <c r="GZ619" s="27"/>
      <c r="HA619" s="27"/>
      <c r="HB619" s="27"/>
      <c r="HC619" s="27"/>
      <c r="HD619" s="27"/>
      <c r="HE619" s="27"/>
      <c r="HF619" s="27"/>
      <c r="HG619" s="27"/>
      <c r="HH619" s="27"/>
      <c r="HI619" s="27"/>
      <c r="HJ619" s="27"/>
      <c r="HK619" s="27"/>
      <c r="HL619" s="27"/>
      <c r="HM619" s="27"/>
      <c r="HN619" s="27"/>
      <c r="HO619" s="27"/>
      <c r="HP619" s="27"/>
      <c r="HQ619" s="27"/>
      <c r="HR619" s="27"/>
      <c r="HS619" s="27"/>
      <c r="HT619" s="27"/>
      <c r="HU619" s="27"/>
      <c r="HV619" s="27"/>
      <c r="HW619" s="27"/>
      <c r="HX619" s="27"/>
      <c r="HY619" s="27"/>
      <c r="HZ619" s="27"/>
      <c r="IA619" s="27"/>
      <c r="IB619" s="27"/>
      <c r="IC619" s="27"/>
      <c r="ID619" s="27"/>
      <c r="IE619" s="27"/>
      <c r="IF619" s="27"/>
      <c r="IG619" s="27"/>
      <c r="IH619" s="27"/>
      <c r="II619" s="27"/>
      <c r="IJ619" s="27"/>
      <c r="IK619" s="27"/>
      <c r="IL619" s="27"/>
      <c r="IM619" s="27"/>
      <c r="IN619" s="27"/>
      <c r="IO619" s="27"/>
      <c r="IP619" s="27"/>
      <c r="IQ619" s="27"/>
      <c r="IR619" s="27"/>
      <c r="IS619" s="27"/>
      <c r="IT619" s="27"/>
      <c r="IU619" s="27"/>
      <c r="IV619" s="27"/>
    </row>
    <row r="620" spans="1:256" s="361" customFormat="1" x14ac:dyDescent="0.2">
      <c r="A620" s="27"/>
      <c r="B620" s="27"/>
      <c r="C620" s="27"/>
      <c r="D620" s="362"/>
      <c r="E620" s="350" t="s">
        <v>159</v>
      </c>
      <c r="F620" s="357">
        <v>12</v>
      </c>
      <c r="G620" s="358">
        <v>23</v>
      </c>
      <c r="H620" s="358">
        <v>9</v>
      </c>
      <c r="I620" s="358">
        <v>20</v>
      </c>
      <c r="J620" s="359">
        <v>1</v>
      </c>
      <c r="K620" s="357">
        <v>13</v>
      </c>
      <c r="L620" s="358">
        <v>24</v>
      </c>
      <c r="M620" s="358">
        <v>10</v>
      </c>
      <c r="N620" s="358">
        <v>16</v>
      </c>
      <c r="O620" s="359">
        <v>2</v>
      </c>
      <c r="P620" s="357">
        <v>17</v>
      </c>
      <c r="Q620" s="358">
        <v>3</v>
      </c>
      <c r="R620" s="358">
        <v>14</v>
      </c>
      <c r="S620" s="358">
        <v>25</v>
      </c>
      <c r="T620" s="359">
        <v>6</v>
      </c>
      <c r="U620" s="357">
        <v>7</v>
      </c>
      <c r="V620" s="358">
        <v>18</v>
      </c>
      <c r="W620" s="358">
        <v>4</v>
      </c>
      <c r="X620" s="358">
        <v>15</v>
      </c>
      <c r="Y620" s="359">
        <v>21</v>
      </c>
      <c r="Z620" s="357">
        <v>22</v>
      </c>
      <c r="AA620" s="358">
        <v>8</v>
      </c>
      <c r="AB620" s="358">
        <v>19</v>
      </c>
      <c r="AC620" s="358">
        <v>5</v>
      </c>
      <c r="AD620" s="359">
        <v>11</v>
      </c>
      <c r="AE620" s="357">
        <v>37</v>
      </c>
      <c r="AF620" s="358">
        <v>48</v>
      </c>
      <c r="AG620" s="358">
        <v>34</v>
      </c>
      <c r="AH620" s="358">
        <v>45</v>
      </c>
      <c r="AI620" s="359">
        <v>26</v>
      </c>
      <c r="AJ620" s="357">
        <v>38</v>
      </c>
      <c r="AK620" s="358">
        <v>49</v>
      </c>
      <c r="AL620" s="358">
        <v>35</v>
      </c>
      <c r="AM620" s="358">
        <v>41</v>
      </c>
      <c r="AN620" s="359">
        <v>27</v>
      </c>
      <c r="AO620" s="357">
        <v>42</v>
      </c>
      <c r="AP620" s="358">
        <v>28</v>
      </c>
      <c r="AQ620" s="358">
        <v>39</v>
      </c>
      <c r="AR620" s="358">
        <v>50</v>
      </c>
      <c r="AS620" s="359">
        <v>31</v>
      </c>
      <c r="AT620" s="357">
        <v>32</v>
      </c>
      <c r="AU620" s="358">
        <v>43</v>
      </c>
      <c r="AV620" s="358">
        <v>29</v>
      </c>
      <c r="AW620" s="358">
        <v>40</v>
      </c>
      <c r="AX620" s="359">
        <v>46</v>
      </c>
      <c r="AY620" s="357">
        <v>47</v>
      </c>
      <c r="AZ620" s="358">
        <v>33</v>
      </c>
      <c r="BA620" s="358">
        <v>44</v>
      </c>
      <c r="BB620" s="358">
        <v>30</v>
      </c>
      <c r="BC620" s="359">
        <v>36</v>
      </c>
      <c r="BD620" s="357">
        <v>62</v>
      </c>
      <c r="BE620" s="358">
        <v>73</v>
      </c>
      <c r="BF620" s="358">
        <v>59</v>
      </c>
      <c r="BG620" s="358">
        <v>70</v>
      </c>
      <c r="BH620" s="359">
        <v>51</v>
      </c>
      <c r="BI620" s="357">
        <v>63</v>
      </c>
      <c r="BJ620" s="358">
        <v>74</v>
      </c>
      <c r="BK620" s="358">
        <v>60</v>
      </c>
      <c r="BL620" s="358">
        <v>66</v>
      </c>
      <c r="BM620" s="359">
        <v>52</v>
      </c>
      <c r="BN620" s="357">
        <v>67</v>
      </c>
      <c r="BO620" s="358">
        <v>53</v>
      </c>
      <c r="BP620" s="358">
        <v>64</v>
      </c>
      <c r="BQ620" s="358">
        <v>75</v>
      </c>
      <c r="BR620" s="359">
        <v>56</v>
      </c>
      <c r="BS620" s="357">
        <v>57</v>
      </c>
      <c r="BT620" s="358">
        <v>68</v>
      </c>
      <c r="BU620" s="358">
        <v>54</v>
      </c>
      <c r="BV620" s="358">
        <v>65</v>
      </c>
      <c r="BW620" s="359">
        <v>71</v>
      </c>
      <c r="BX620" s="357">
        <v>72</v>
      </c>
      <c r="BY620" s="358">
        <v>58</v>
      </c>
      <c r="BZ620" s="358">
        <v>69</v>
      </c>
      <c r="CA620" s="358">
        <v>55</v>
      </c>
      <c r="CB620" s="359">
        <v>61</v>
      </c>
      <c r="CC620" s="357">
        <v>87</v>
      </c>
      <c r="CD620" s="358">
        <v>98</v>
      </c>
      <c r="CE620" s="358">
        <v>84</v>
      </c>
      <c r="CF620" s="358">
        <v>95</v>
      </c>
      <c r="CG620" s="359">
        <v>76</v>
      </c>
      <c r="CH620" s="357">
        <v>88</v>
      </c>
      <c r="CI620" s="358">
        <v>99</v>
      </c>
      <c r="CJ620" s="358">
        <v>85</v>
      </c>
      <c r="CK620" s="358">
        <v>91</v>
      </c>
      <c r="CL620" s="359">
        <v>77</v>
      </c>
      <c r="CM620" s="357">
        <v>92</v>
      </c>
      <c r="CN620" s="358">
        <v>78</v>
      </c>
      <c r="CO620" s="358">
        <v>89</v>
      </c>
      <c r="CP620" s="358">
        <v>100</v>
      </c>
      <c r="CQ620" s="359">
        <v>81</v>
      </c>
      <c r="CR620" s="357">
        <v>82</v>
      </c>
      <c r="CS620" s="358">
        <v>93</v>
      </c>
      <c r="CT620" s="358">
        <v>79</v>
      </c>
      <c r="CU620" s="358">
        <v>90</v>
      </c>
      <c r="CV620" s="359">
        <v>96</v>
      </c>
      <c r="CW620" s="357">
        <v>97</v>
      </c>
      <c r="CX620" s="358">
        <v>83</v>
      </c>
      <c r="CY620" s="358">
        <v>94</v>
      </c>
      <c r="CZ620" s="358">
        <v>80</v>
      </c>
      <c r="DA620" s="359">
        <v>86</v>
      </c>
      <c r="DB620" s="357">
        <v>126</v>
      </c>
      <c r="DC620" s="358">
        <v>119</v>
      </c>
      <c r="DD620" s="358">
        <v>109</v>
      </c>
      <c r="DE620" s="358">
        <v>113</v>
      </c>
      <c r="DF620" s="359">
        <v>116</v>
      </c>
      <c r="DG620" s="357">
        <v>102</v>
      </c>
      <c r="DH620" s="358">
        <v>117</v>
      </c>
      <c r="DI620" s="358">
        <v>123</v>
      </c>
      <c r="DJ620" s="358">
        <v>120</v>
      </c>
      <c r="DK620" s="359">
        <v>114</v>
      </c>
      <c r="DL620" s="357">
        <v>125</v>
      </c>
      <c r="DM620" s="358">
        <v>103</v>
      </c>
      <c r="DN620" s="358">
        <v>111</v>
      </c>
      <c r="DO620" s="358">
        <v>110</v>
      </c>
      <c r="DP620" s="364"/>
      <c r="DQ620" s="357">
        <v>105</v>
      </c>
      <c r="DR620" s="358">
        <v>118</v>
      </c>
      <c r="DS620" s="358">
        <v>106</v>
      </c>
      <c r="DT620" s="358">
        <v>112</v>
      </c>
      <c r="DU620" s="364"/>
      <c r="DV620" s="357">
        <v>121</v>
      </c>
      <c r="DW620" s="358">
        <v>104</v>
      </c>
      <c r="DX620" s="358">
        <v>115</v>
      </c>
      <c r="DY620" s="358">
        <v>107</v>
      </c>
      <c r="DZ620" s="364"/>
      <c r="EA620" s="357">
        <v>122</v>
      </c>
      <c r="EB620" s="358">
        <v>108</v>
      </c>
      <c r="EC620" s="358">
        <v>101</v>
      </c>
      <c r="ED620" s="358">
        <v>124</v>
      </c>
      <c r="EE620" s="365"/>
      <c r="GX620" s="27"/>
      <c r="GY620" s="27"/>
      <c r="GZ620" s="27"/>
      <c r="HA620" s="27"/>
      <c r="HB620" s="27"/>
      <c r="HC620" s="27"/>
      <c r="HD620" s="27"/>
      <c r="HE620" s="27"/>
      <c r="HF620" s="27"/>
      <c r="HG620" s="27"/>
      <c r="HH620" s="27"/>
      <c r="HI620" s="27"/>
      <c r="HJ620" s="27"/>
      <c r="HK620" s="27"/>
      <c r="HL620" s="27"/>
      <c r="HM620" s="27"/>
      <c r="HN620" s="27"/>
      <c r="HO620" s="27"/>
      <c r="HP620" s="27"/>
      <c r="HQ620" s="27"/>
      <c r="HR620" s="27"/>
      <c r="HS620" s="27"/>
      <c r="HT620" s="27"/>
      <c r="HU620" s="27"/>
      <c r="HV620" s="27"/>
      <c r="HW620" s="27"/>
      <c r="HX620" s="27"/>
      <c r="HY620" s="27"/>
      <c r="HZ620" s="27"/>
      <c r="IA620" s="27"/>
      <c r="IB620" s="27"/>
      <c r="IC620" s="27"/>
      <c r="ID620" s="27"/>
      <c r="IE620" s="27"/>
      <c r="IF620" s="27"/>
      <c r="IG620" s="27"/>
      <c r="IH620" s="27"/>
      <c r="II620" s="27"/>
      <c r="IJ620" s="27"/>
      <c r="IK620" s="27"/>
      <c r="IL620" s="27"/>
      <c r="IM620" s="27"/>
      <c r="IN620" s="27"/>
      <c r="IO620" s="27"/>
      <c r="IP620" s="27"/>
      <c r="IQ620" s="27"/>
      <c r="IR620" s="27"/>
      <c r="IS620" s="27"/>
      <c r="IT620" s="27"/>
      <c r="IU620" s="27"/>
      <c r="IV620" s="27"/>
    </row>
    <row r="621" spans="1:256" s="363" customFormat="1" x14ac:dyDescent="0.2">
      <c r="A621" s="27"/>
      <c r="B621" s="27"/>
      <c r="C621" s="27"/>
      <c r="D621" s="362"/>
      <c r="E621" s="360"/>
      <c r="GX621" s="27"/>
      <c r="GY621" s="27"/>
      <c r="GZ621" s="27"/>
      <c r="HA621" s="27"/>
      <c r="HB621" s="27"/>
      <c r="HC621" s="27"/>
      <c r="HD621" s="27"/>
      <c r="HE621" s="27"/>
      <c r="HF621" s="27"/>
      <c r="HG621" s="27"/>
      <c r="HH621" s="27"/>
      <c r="HI621" s="27"/>
      <c r="HJ621" s="27"/>
      <c r="HK621" s="27"/>
      <c r="HL621" s="27"/>
      <c r="HM621" s="27"/>
      <c r="HN621" s="27"/>
      <c r="HO621" s="27"/>
      <c r="HP621" s="27"/>
      <c r="HQ621" s="27"/>
      <c r="HR621" s="27"/>
      <c r="HS621" s="27"/>
      <c r="HT621" s="27"/>
      <c r="HU621" s="27"/>
      <c r="HV621" s="27"/>
      <c r="HW621" s="27"/>
      <c r="HX621" s="27"/>
      <c r="HY621" s="27"/>
      <c r="HZ621" s="27"/>
      <c r="IA621" s="27"/>
      <c r="IB621" s="27"/>
      <c r="IC621" s="27"/>
      <c r="ID621" s="27"/>
      <c r="IE621" s="27"/>
      <c r="IF621" s="27"/>
      <c r="IG621" s="27"/>
      <c r="IH621" s="27"/>
      <c r="II621" s="27"/>
      <c r="IJ621" s="27"/>
      <c r="IK621" s="27"/>
      <c r="IL621" s="27"/>
      <c r="IM621" s="27"/>
      <c r="IN621" s="27"/>
      <c r="IO621" s="27"/>
      <c r="IP621" s="27"/>
      <c r="IQ621" s="27"/>
      <c r="IR621" s="27"/>
      <c r="IS621" s="27"/>
      <c r="IT621" s="27"/>
      <c r="IU621" s="27"/>
      <c r="IV621" s="27"/>
    </row>
    <row r="622" spans="1:256" s="363" customFormat="1" x14ac:dyDescent="0.2">
      <c r="A622" s="27"/>
      <c r="B622" s="27"/>
      <c r="C622" s="27"/>
      <c r="D622" s="362">
        <v>127</v>
      </c>
      <c r="E622" s="349" t="s">
        <v>180</v>
      </c>
      <c r="GX622" s="27"/>
      <c r="GY622" s="27"/>
      <c r="GZ622" s="27"/>
      <c r="HA622" s="27"/>
      <c r="HB622" s="27"/>
      <c r="HC622" s="27"/>
      <c r="HD622" s="27"/>
      <c r="HE622" s="27"/>
      <c r="HF622" s="27"/>
      <c r="HG622" s="27"/>
      <c r="HH622" s="27"/>
      <c r="HI622" s="27"/>
      <c r="HJ622" s="27"/>
      <c r="HK622" s="27"/>
      <c r="HL622" s="27"/>
      <c r="HM622" s="27"/>
      <c r="HN622" s="27"/>
      <c r="HO622" s="27"/>
      <c r="HP622" s="27"/>
      <c r="HQ622" s="27"/>
      <c r="HR622" s="27"/>
      <c r="HS622" s="27"/>
      <c r="HT622" s="27"/>
      <c r="HU622" s="27"/>
      <c r="HV622" s="27"/>
      <c r="HW622" s="27"/>
      <c r="HX622" s="27"/>
      <c r="HY622" s="27"/>
      <c r="HZ622" s="27"/>
      <c r="IA622" s="27"/>
      <c r="IB622" s="27"/>
      <c r="IC622" s="27"/>
      <c r="ID622" s="27"/>
      <c r="IE622" s="27"/>
      <c r="IF622" s="27"/>
      <c r="IG622" s="27"/>
      <c r="IH622" s="27"/>
      <c r="II622" s="27"/>
      <c r="IJ622" s="27"/>
      <c r="IK622" s="27"/>
      <c r="IL622" s="27"/>
      <c r="IM622" s="27"/>
      <c r="IN622" s="27"/>
      <c r="IO622" s="27"/>
      <c r="IP622" s="27"/>
      <c r="IQ622" s="27"/>
      <c r="IR622" s="27"/>
      <c r="IS622" s="27"/>
      <c r="IT622" s="27"/>
      <c r="IU622" s="27"/>
      <c r="IV622" s="27"/>
    </row>
    <row r="623" spans="1:256" s="361" customFormat="1" x14ac:dyDescent="0.2">
      <c r="A623" s="27"/>
      <c r="B623" s="27"/>
      <c r="C623" s="27"/>
      <c r="D623" s="362"/>
      <c r="E623" s="350" t="s">
        <v>130</v>
      </c>
      <c r="F623" s="351">
        <v>1</v>
      </c>
      <c r="G623" s="352">
        <v>2</v>
      </c>
      <c r="H623" s="352">
        <v>3</v>
      </c>
      <c r="I623" s="352">
        <v>4</v>
      </c>
      <c r="J623" s="353">
        <v>5</v>
      </c>
      <c r="K623" s="351">
        <v>6</v>
      </c>
      <c r="L623" s="352">
        <v>7</v>
      </c>
      <c r="M623" s="352">
        <v>8</v>
      </c>
      <c r="N623" s="352">
        <v>9</v>
      </c>
      <c r="O623" s="353">
        <v>10</v>
      </c>
      <c r="P623" s="351">
        <v>11</v>
      </c>
      <c r="Q623" s="352">
        <v>12</v>
      </c>
      <c r="R623" s="352">
        <v>13</v>
      </c>
      <c r="S623" s="352">
        <v>14</v>
      </c>
      <c r="T623" s="353">
        <v>15</v>
      </c>
      <c r="U623" s="351">
        <v>16</v>
      </c>
      <c r="V623" s="352">
        <v>17</v>
      </c>
      <c r="W623" s="352">
        <v>18</v>
      </c>
      <c r="X623" s="352">
        <v>19</v>
      </c>
      <c r="Y623" s="353">
        <v>20</v>
      </c>
      <c r="Z623" s="351">
        <v>21</v>
      </c>
      <c r="AA623" s="352">
        <v>22</v>
      </c>
      <c r="AB623" s="352">
        <v>23</v>
      </c>
      <c r="AC623" s="352">
        <v>24</v>
      </c>
      <c r="AD623" s="353">
        <v>25</v>
      </c>
      <c r="AE623" s="351">
        <v>26</v>
      </c>
      <c r="AF623" s="352">
        <v>27</v>
      </c>
      <c r="AG623" s="352">
        <v>28</v>
      </c>
      <c r="AH623" s="352">
        <v>29</v>
      </c>
      <c r="AI623" s="353">
        <v>30</v>
      </c>
      <c r="AJ623" s="351">
        <v>31</v>
      </c>
      <c r="AK623" s="352">
        <v>32</v>
      </c>
      <c r="AL623" s="352">
        <v>33</v>
      </c>
      <c r="AM623" s="352">
        <v>34</v>
      </c>
      <c r="AN623" s="353">
        <v>35</v>
      </c>
      <c r="AO623" s="351">
        <v>36</v>
      </c>
      <c r="AP623" s="352">
        <v>37</v>
      </c>
      <c r="AQ623" s="352">
        <v>38</v>
      </c>
      <c r="AR623" s="352">
        <v>39</v>
      </c>
      <c r="AS623" s="353">
        <v>40</v>
      </c>
      <c r="AT623" s="351">
        <v>41</v>
      </c>
      <c r="AU623" s="352">
        <v>42</v>
      </c>
      <c r="AV623" s="352">
        <v>43</v>
      </c>
      <c r="AW623" s="352">
        <v>44</v>
      </c>
      <c r="AX623" s="353">
        <v>45</v>
      </c>
      <c r="AY623" s="351">
        <v>46</v>
      </c>
      <c r="AZ623" s="352">
        <v>47</v>
      </c>
      <c r="BA623" s="352">
        <v>48</v>
      </c>
      <c r="BB623" s="352">
        <v>49</v>
      </c>
      <c r="BC623" s="353">
        <v>50</v>
      </c>
      <c r="BD623" s="351">
        <v>51</v>
      </c>
      <c r="BE623" s="352">
        <v>52</v>
      </c>
      <c r="BF623" s="352">
        <v>53</v>
      </c>
      <c r="BG623" s="352">
        <v>54</v>
      </c>
      <c r="BH623" s="353">
        <v>55</v>
      </c>
      <c r="BI623" s="351">
        <v>56</v>
      </c>
      <c r="BJ623" s="352">
        <v>57</v>
      </c>
      <c r="BK623" s="352">
        <v>58</v>
      </c>
      <c r="BL623" s="352">
        <v>59</v>
      </c>
      <c r="BM623" s="353">
        <v>60</v>
      </c>
      <c r="BN623" s="351">
        <v>61</v>
      </c>
      <c r="BO623" s="352">
        <v>62</v>
      </c>
      <c r="BP623" s="352">
        <v>63</v>
      </c>
      <c r="BQ623" s="352">
        <v>64</v>
      </c>
      <c r="BR623" s="353">
        <v>65</v>
      </c>
      <c r="BS623" s="351">
        <v>66</v>
      </c>
      <c r="BT623" s="352">
        <v>67</v>
      </c>
      <c r="BU623" s="352">
        <v>68</v>
      </c>
      <c r="BV623" s="352">
        <v>69</v>
      </c>
      <c r="BW623" s="353">
        <v>70</v>
      </c>
      <c r="BX623" s="351">
        <v>71</v>
      </c>
      <c r="BY623" s="352">
        <v>72</v>
      </c>
      <c r="BZ623" s="352">
        <v>73</v>
      </c>
      <c r="CA623" s="352">
        <v>74</v>
      </c>
      <c r="CB623" s="353">
        <v>75</v>
      </c>
      <c r="CC623" s="351">
        <v>76</v>
      </c>
      <c r="CD623" s="352">
        <v>77</v>
      </c>
      <c r="CE623" s="352">
        <v>78</v>
      </c>
      <c r="CF623" s="352">
        <v>79</v>
      </c>
      <c r="CG623" s="353">
        <v>80</v>
      </c>
      <c r="CH623" s="351">
        <v>81</v>
      </c>
      <c r="CI623" s="352">
        <v>82</v>
      </c>
      <c r="CJ623" s="352">
        <v>83</v>
      </c>
      <c r="CK623" s="352">
        <v>84</v>
      </c>
      <c r="CL623" s="353">
        <v>85</v>
      </c>
      <c r="CM623" s="351">
        <v>86</v>
      </c>
      <c r="CN623" s="352">
        <v>87</v>
      </c>
      <c r="CO623" s="352">
        <v>88</v>
      </c>
      <c r="CP623" s="352">
        <v>89</v>
      </c>
      <c r="CQ623" s="353">
        <v>90</v>
      </c>
      <c r="CR623" s="351">
        <v>91</v>
      </c>
      <c r="CS623" s="352">
        <v>92</v>
      </c>
      <c r="CT623" s="352">
        <v>93</v>
      </c>
      <c r="CU623" s="352">
        <v>94</v>
      </c>
      <c r="CV623" s="353">
        <v>95</v>
      </c>
      <c r="CW623" s="351">
        <v>96</v>
      </c>
      <c r="CX623" s="352">
        <v>97</v>
      </c>
      <c r="CY623" s="352">
        <v>98</v>
      </c>
      <c r="CZ623" s="352">
        <v>99</v>
      </c>
      <c r="DA623" s="353">
        <v>100</v>
      </c>
      <c r="DB623" s="351">
        <v>101</v>
      </c>
      <c r="DC623" s="352">
        <v>102</v>
      </c>
      <c r="DD623" s="352">
        <v>103</v>
      </c>
      <c r="DE623" s="352">
        <v>104</v>
      </c>
      <c r="DF623" s="353">
        <v>105</v>
      </c>
      <c r="DG623" s="351">
        <v>106</v>
      </c>
      <c r="DH623" s="352">
        <v>107</v>
      </c>
      <c r="DI623" s="352">
        <v>108</v>
      </c>
      <c r="DJ623" s="352">
        <v>109</v>
      </c>
      <c r="DK623" s="353">
        <v>110</v>
      </c>
      <c r="DL623" s="351">
        <v>111</v>
      </c>
      <c r="DM623" s="352">
        <v>112</v>
      </c>
      <c r="DN623" s="352">
        <v>113</v>
      </c>
      <c r="DO623" s="352">
        <v>114</v>
      </c>
      <c r="DP623" s="353">
        <v>115</v>
      </c>
      <c r="DQ623" s="351">
        <v>116</v>
      </c>
      <c r="DR623" s="352">
        <v>117</v>
      </c>
      <c r="DS623" s="352">
        <v>118</v>
      </c>
      <c r="DT623" s="352">
        <v>119</v>
      </c>
      <c r="DU623" s="364"/>
      <c r="DV623" s="351">
        <v>120</v>
      </c>
      <c r="DW623" s="352">
        <v>121</v>
      </c>
      <c r="DX623" s="352">
        <v>122</v>
      </c>
      <c r="DY623" s="352">
        <v>123</v>
      </c>
      <c r="DZ623" s="364"/>
      <c r="EA623" s="351">
        <v>124</v>
      </c>
      <c r="EB623" s="352">
        <v>125</v>
      </c>
      <c r="EC623" s="352">
        <v>126</v>
      </c>
      <c r="ED623" s="352">
        <v>127</v>
      </c>
      <c r="EE623" s="365"/>
      <c r="GX623" s="27"/>
      <c r="GY623" s="27"/>
      <c r="GZ623" s="27"/>
      <c r="HA623" s="27"/>
      <c r="HB623" s="27"/>
      <c r="HC623" s="27"/>
      <c r="HD623" s="27"/>
      <c r="HE623" s="27"/>
      <c r="HF623" s="27"/>
      <c r="HG623" s="27"/>
      <c r="HH623" s="27"/>
      <c r="HI623" s="27"/>
      <c r="HJ623" s="27"/>
      <c r="HK623" s="27"/>
      <c r="HL623" s="27"/>
      <c r="HM623" s="27"/>
      <c r="HN623" s="27"/>
      <c r="HO623" s="27"/>
      <c r="HP623" s="27"/>
      <c r="HQ623" s="27"/>
      <c r="HR623" s="27"/>
      <c r="HS623" s="27"/>
      <c r="HT623" s="27"/>
      <c r="HU623" s="27"/>
      <c r="HV623" s="27"/>
      <c r="HW623" s="27"/>
      <c r="HX623" s="27"/>
      <c r="HY623" s="27"/>
      <c r="HZ623" s="27"/>
      <c r="IA623" s="27"/>
      <c r="IB623" s="27"/>
      <c r="IC623" s="27"/>
      <c r="ID623" s="27"/>
      <c r="IE623" s="27"/>
      <c r="IF623" s="27"/>
      <c r="IG623" s="27"/>
      <c r="IH623" s="27"/>
      <c r="II623" s="27"/>
      <c r="IJ623" s="27"/>
      <c r="IK623" s="27"/>
      <c r="IL623" s="27"/>
      <c r="IM623" s="27"/>
      <c r="IN623" s="27"/>
      <c r="IO623" s="27"/>
      <c r="IP623" s="27"/>
      <c r="IQ623" s="27"/>
      <c r="IR623" s="27"/>
      <c r="IS623" s="27"/>
      <c r="IT623" s="27"/>
      <c r="IU623" s="27"/>
      <c r="IV623" s="27"/>
    </row>
    <row r="624" spans="1:256" s="361" customFormat="1" x14ac:dyDescent="0.2">
      <c r="A624" s="27"/>
      <c r="B624" s="27"/>
      <c r="C624" s="27"/>
      <c r="D624" s="362"/>
      <c r="E624" s="350" t="s">
        <v>157</v>
      </c>
      <c r="F624" s="354">
        <v>14</v>
      </c>
      <c r="G624" s="355">
        <v>10</v>
      </c>
      <c r="H624" s="355">
        <v>1</v>
      </c>
      <c r="I624" s="355">
        <v>22</v>
      </c>
      <c r="J624" s="356">
        <v>18</v>
      </c>
      <c r="K624" s="354">
        <v>19</v>
      </c>
      <c r="L624" s="355">
        <v>15</v>
      </c>
      <c r="M624" s="355">
        <v>6</v>
      </c>
      <c r="N624" s="355">
        <v>2</v>
      </c>
      <c r="O624" s="356">
        <v>23</v>
      </c>
      <c r="P624" s="354">
        <v>24</v>
      </c>
      <c r="Q624" s="355">
        <v>20</v>
      </c>
      <c r="R624" s="355">
        <v>11</v>
      </c>
      <c r="S624" s="355">
        <v>7</v>
      </c>
      <c r="T624" s="356">
        <v>3</v>
      </c>
      <c r="U624" s="354">
        <v>4</v>
      </c>
      <c r="V624" s="355">
        <v>25</v>
      </c>
      <c r="W624" s="355">
        <v>16</v>
      </c>
      <c r="X624" s="355">
        <v>12</v>
      </c>
      <c r="Y624" s="356">
        <v>8</v>
      </c>
      <c r="Z624" s="354">
        <v>9</v>
      </c>
      <c r="AA624" s="355">
        <v>5</v>
      </c>
      <c r="AB624" s="355">
        <v>21</v>
      </c>
      <c r="AC624" s="355">
        <v>17</v>
      </c>
      <c r="AD624" s="356">
        <v>13</v>
      </c>
      <c r="AE624" s="354">
        <v>39</v>
      </c>
      <c r="AF624" s="355">
        <v>35</v>
      </c>
      <c r="AG624" s="355">
        <v>26</v>
      </c>
      <c r="AH624" s="355">
        <v>47</v>
      </c>
      <c r="AI624" s="356">
        <v>43</v>
      </c>
      <c r="AJ624" s="354">
        <v>44</v>
      </c>
      <c r="AK624" s="355">
        <v>40</v>
      </c>
      <c r="AL624" s="355">
        <v>31</v>
      </c>
      <c r="AM624" s="355">
        <v>27</v>
      </c>
      <c r="AN624" s="356">
        <v>48</v>
      </c>
      <c r="AO624" s="354">
        <v>49</v>
      </c>
      <c r="AP624" s="355">
        <v>45</v>
      </c>
      <c r="AQ624" s="355">
        <v>36</v>
      </c>
      <c r="AR624" s="355">
        <v>32</v>
      </c>
      <c r="AS624" s="356">
        <v>28</v>
      </c>
      <c r="AT624" s="354">
        <v>29</v>
      </c>
      <c r="AU624" s="355">
        <v>50</v>
      </c>
      <c r="AV624" s="355">
        <v>41</v>
      </c>
      <c r="AW624" s="355">
        <v>37</v>
      </c>
      <c r="AX624" s="356">
        <v>33</v>
      </c>
      <c r="AY624" s="354">
        <v>34</v>
      </c>
      <c r="AZ624" s="355">
        <v>30</v>
      </c>
      <c r="BA624" s="355">
        <v>46</v>
      </c>
      <c r="BB624" s="355">
        <v>42</v>
      </c>
      <c r="BC624" s="356">
        <v>38</v>
      </c>
      <c r="BD624" s="354">
        <v>64</v>
      </c>
      <c r="BE624" s="355">
        <v>60</v>
      </c>
      <c r="BF624" s="355">
        <v>51</v>
      </c>
      <c r="BG624" s="355">
        <v>72</v>
      </c>
      <c r="BH624" s="356">
        <v>68</v>
      </c>
      <c r="BI624" s="354">
        <v>69</v>
      </c>
      <c r="BJ624" s="355">
        <v>65</v>
      </c>
      <c r="BK624" s="355">
        <v>56</v>
      </c>
      <c r="BL624" s="355">
        <v>52</v>
      </c>
      <c r="BM624" s="356">
        <v>73</v>
      </c>
      <c r="BN624" s="354">
        <v>74</v>
      </c>
      <c r="BO624" s="355">
        <v>70</v>
      </c>
      <c r="BP624" s="355">
        <v>61</v>
      </c>
      <c r="BQ624" s="355">
        <v>57</v>
      </c>
      <c r="BR624" s="356">
        <v>53</v>
      </c>
      <c r="BS624" s="354">
        <v>54</v>
      </c>
      <c r="BT624" s="355">
        <v>75</v>
      </c>
      <c r="BU624" s="355">
        <v>66</v>
      </c>
      <c r="BV624" s="355">
        <v>62</v>
      </c>
      <c r="BW624" s="356">
        <v>58</v>
      </c>
      <c r="BX624" s="354">
        <v>59</v>
      </c>
      <c r="BY624" s="355">
        <v>55</v>
      </c>
      <c r="BZ624" s="355">
        <v>71</v>
      </c>
      <c r="CA624" s="355">
        <v>67</v>
      </c>
      <c r="CB624" s="356">
        <v>63</v>
      </c>
      <c r="CC624" s="354">
        <v>89</v>
      </c>
      <c r="CD624" s="355">
        <v>85</v>
      </c>
      <c r="CE624" s="355">
        <v>76</v>
      </c>
      <c r="CF624" s="355">
        <v>97</v>
      </c>
      <c r="CG624" s="356">
        <v>93</v>
      </c>
      <c r="CH624" s="354">
        <v>94</v>
      </c>
      <c r="CI624" s="355">
        <v>90</v>
      </c>
      <c r="CJ624" s="355">
        <v>81</v>
      </c>
      <c r="CK624" s="355">
        <v>77</v>
      </c>
      <c r="CL624" s="356">
        <v>98</v>
      </c>
      <c r="CM624" s="354">
        <v>99</v>
      </c>
      <c r="CN624" s="355">
        <v>95</v>
      </c>
      <c r="CO624" s="355">
        <v>86</v>
      </c>
      <c r="CP624" s="355">
        <v>82</v>
      </c>
      <c r="CQ624" s="356">
        <v>78</v>
      </c>
      <c r="CR624" s="354">
        <v>79</v>
      </c>
      <c r="CS624" s="355">
        <v>100</v>
      </c>
      <c r="CT624" s="355">
        <v>91</v>
      </c>
      <c r="CU624" s="355">
        <v>87</v>
      </c>
      <c r="CV624" s="356">
        <v>83</v>
      </c>
      <c r="CW624" s="354">
        <v>84</v>
      </c>
      <c r="CX624" s="355">
        <v>80</v>
      </c>
      <c r="CY624" s="355">
        <v>96</v>
      </c>
      <c r="CZ624" s="355">
        <v>92</v>
      </c>
      <c r="DA624" s="356">
        <v>88</v>
      </c>
      <c r="DB624" s="354">
        <v>117</v>
      </c>
      <c r="DC624" s="355">
        <v>110</v>
      </c>
      <c r="DD624" s="355">
        <v>125</v>
      </c>
      <c r="DE624" s="355">
        <v>122</v>
      </c>
      <c r="DF624" s="356">
        <v>114</v>
      </c>
      <c r="DG624" s="354">
        <v>115</v>
      </c>
      <c r="DH624" s="355">
        <v>124</v>
      </c>
      <c r="DI624" s="355">
        <v>116</v>
      </c>
      <c r="DJ624" s="355">
        <v>103</v>
      </c>
      <c r="DK624" s="356">
        <v>123</v>
      </c>
      <c r="DL624" s="354">
        <v>108</v>
      </c>
      <c r="DM624" s="355">
        <v>111</v>
      </c>
      <c r="DN624" s="355">
        <v>121</v>
      </c>
      <c r="DO624" s="355">
        <v>105</v>
      </c>
      <c r="DP624" s="356">
        <v>127</v>
      </c>
      <c r="DQ624" s="354">
        <v>109</v>
      </c>
      <c r="DR624" s="355">
        <v>126</v>
      </c>
      <c r="DS624" s="355">
        <v>120</v>
      </c>
      <c r="DT624" s="355">
        <v>102</v>
      </c>
      <c r="DU624" s="364"/>
      <c r="DV624" s="354">
        <v>119</v>
      </c>
      <c r="DW624" s="355">
        <v>101</v>
      </c>
      <c r="DX624" s="355">
        <v>107</v>
      </c>
      <c r="DY624" s="355">
        <v>113</v>
      </c>
      <c r="DZ624" s="364"/>
      <c r="EA624" s="354">
        <v>104</v>
      </c>
      <c r="EB624" s="355">
        <v>106</v>
      </c>
      <c r="EC624" s="355">
        <v>112</v>
      </c>
      <c r="ED624" s="355">
        <v>118</v>
      </c>
      <c r="EE624" s="365"/>
      <c r="GX624" s="27"/>
      <c r="GY624" s="27"/>
      <c r="GZ624" s="27"/>
      <c r="HA624" s="27"/>
      <c r="HB624" s="27"/>
      <c r="HC624" s="27"/>
      <c r="HD624" s="27"/>
      <c r="HE624" s="27"/>
      <c r="HF624" s="27"/>
      <c r="HG624" s="27"/>
      <c r="HH624" s="27"/>
      <c r="HI624" s="27"/>
      <c r="HJ624" s="27"/>
      <c r="HK624" s="27"/>
      <c r="HL624" s="27"/>
      <c r="HM624" s="27"/>
      <c r="HN624" s="27"/>
      <c r="HO624" s="27"/>
      <c r="HP624" s="27"/>
      <c r="HQ624" s="27"/>
      <c r="HR624" s="27"/>
      <c r="HS624" s="27"/>
      <c r="HT624" s="27"/>
      <c r="HU624" s="27"/>
      <c r="HV624" s="27"/>
      <c r="HW624" s="27"/>
      <c r="HX624" s="27"/>
      <c r="HY624" s="27"/>
      <c r="HZ624" s="27"/>
      <c r="IA624" s="27"/>
      <c r="IB624" s="27"/>
      <c r="IC624" s="27"/>
      <c r="ID624" s="27"/>
      <c r="IE624" s="27"/>
      <c r="IF624" s="27"/>
      <c r="IG624" s="27"/>
      <c r="IH624" s="27"/>
      <c r="II624" s="27"/>
      <c r="IJ624" s="27"/>
      <c r="IK624" s="27"/>
      <c r="IL624" s="27"/>
      <c r="IM624" s="27"/>
      <c r="IN624" s="27"/>
      <c r="IO624" s="27"/>
      <c r="IP624" s="27"/>
      <c r="IQ624" s="27"/>
      <c r="IR624" s="27"/>
      <c r="IS624" s="27"/>
      <c r="IT624" s="27"/>
      <c r="IU624" s="27"/>
      <c r="IV624" s="27"/>
    </row>
    <row r="625" spans="1:256" s="361" customFormat="1" x14ac:dyDescent="0.2">
      <c r="A625" s="27"/>
      <c r="B625" s="27"/>
      <c r="C625" s="27"/>
      <c r="D625" s="362"/>
      <c r="E625" s="350" t="s">
        <v>159</v>
      </c>
      <c r="F625" s="357">
        <v>12</v>
      </c>
      <c r="G625" s="358">
        <v>23</v>
      </c>
      <c r="H625" s="358">
        <v>9</v>
      </c>
      <c r="I625" s="358">
        <v>20</v>
      </c>
      <c r="J625" s="359">
        <v>1</v>
      </c>
      <c r="K625" s="357">
        <v>13</v>
      </c>
      <c r="L625" s="358">
        <v>24</v>
      </c>
      <c r="M625" s="358">
        <v>10</v>
      </c>
      <c r="N625" s="358">
        <v>16</v>
      </c>
      <c r="O625" s="359">
        <v>2</v>
      </c>
      <c r="P625" s="357">
        <v>17</v>
      </c>
      <c r="Q625" s="358">
        <v>3</v>
      </c>
      <c r="R625" s="358">
        <v>14</v>
      </c>
      <c r="S625" s="358">
        <v>25</v>
      </c>
      <c r="T625" s="359">
        <v>6</v>
      </c>
      <c r="U625" s="357">
        <v>7</v>
      </c>
      <c r="V625" s="358">
        <v>18</v>
      </c>
      <c r="W625" s="358">
        <v>4</v>
      </c>
      <c r="X625" s="358">
        <v>15</v>
      </c>
      <c r="Y625" s="359">
        <v>21</v>
      </c>
      <c r="Z625" s="357">
        <v>22</v>
      </c>
      <c r="AA625" s="358">
        <v>8</v>
      </c>
      <c r="AB625" s="358">
        <v>19</v>
      </c>
      <c r="AC625" s="358">
        <v>5</v>
      </c>
      <c r="AD625" s="359">
        <v>11</v>
      </c>
      <c r="AE625" s="357">
        <v>37</v>
      </c>
      <c r="AF625" s="358">
        <v>48</v>
      </c>
      <c r="AG625" s="358">
        <v>34</v>
      </c>
      <c r="AH625" s="358">
        <v>45</v>
      </c>
      <c r="AI625" s="359">
        <v>26</v>
      </c>
      <c r="AJ625" s="357">
        <v>38</v>
      </c>
      <c r="AK625" s="358">
        <v>49</v>
      </c>
      <c r="AL625" s="358">
        <v>35</v>
      </c>
      <c r="AM625" s="358">
        <v>41</v>
      </c>
      <c r="AN625" s="359">
        <v>27</v>
      </c>
      <c r="AO625" s="357">
        <v>42</v>
      </c>
      <c r="AP625" s="358">
        <v>28</v>
      </c>
      <c r="AQ625" s="358">
        <v>39</v>
      </c>
      <c r="AR625" s="358">
        <v>50</v>
      </c>
      <c r="AS625" s="359">
        <v>31</v>
      </c>
      <c r="AT625" s="357">
        <v>32</v>
      </c>
      <c r="AU625" s="358">
        <v>43</v>
      </c>
      <c r="AV625" s="358">
        <v>29</v>
      </c>
      <c r="AW625" s="358">
        <v>40</v>
      </c>
      <c r="AX625" s="359">
        <v>46</v>
      </c>
      <c r="AY625" s="357">
        <v>47</v>
      </c>
      <c r="AZ625" s="358">
        <v>33</v>
      </c>
      <c r="BA625" s="358">
        <v>44</v>
      </c>
      <c r="BB625" s="358">
        <v>30</v>
      </c>
      <c r="BC625" s="359">
        <v>36</v>
      </c>
      <c r="BD625" s="357">
        <v>62</v>
      </c>
      <c r="BE625" s="358">
        <v>73</v>
      </c>
      <c r="BF625" s="358">
        <v>59</v>
      </c>
      <c r="BG625" s="358">
        <v>70</v>
      </c>
      <c r="BH625" s="359">
        <v>51</v>
      </c>
      <c r="BI625" s="357">
        <v>63</v>
      </c>
      <c r="BJ625" s="358">
        <v>74</v>
      </c>
      <c r="BK625" s="358">
        <v>60</v>
      </c>
      <c r="BL625" s="358">
        <v>66</v>
      </c>
      <c r="BM625" s="359">
        <v>52</v>
      </c>
      <c r="BN625" s="357">
        <v>67</v>
      </c>
      <c r="BO625" s="358">
        <v>53</v>
      </c>
      <c r="BP625" s="358">
        <v>64</v>
      </c>
      <c r="BQ625" s="358">
        <v>75</v>
      </c>
      <c r="BR625" s="359">
        <v>56</v>
      </c>
      <c r="BS625" s="357">
        <v>57</v>
      </c>
      <c r="BT625" s="358">
        <v>68</v>
      </c>
      <c r="BU625" s="358">
        <v>54</v>
      </c>
      <c r="BV625" s="358">
        <v>65</v>
      </c>
      <c r="BW625" s="359">
        <v>71</v>
      </c>
      <c r="BX625" s="357">
        <v>72</v>
      </c>
      <c r="BY625" s="358">
        <v>58</v>
      </c>
      <c r="BZ625" s="358">
        <v>69</v>
      </c>
      <c r="CA625" s="358">
        <v>55</v>
      </c>
      <c r="CB625" s="359">
        <v>61</v>
      </c>
      <c r="CC625" s="357">
        <v>87</v>
      </c>
      <c r="CD625" s="358">
        <v>98</v>
      </c>
      <c r="CE625" s="358">
        <v>84</v>
      </c>
      <c r="CF625" s="358">
        <v>95</v>
      </c>
      <c r="CG625" s="359">
        <v>76</v>
      </c>
      <c r="CH625" s="357">
        <v>88</v>
      </c>
      <c r="CI625" s="358">
        <v>99</v>
      </c>
      <c r="CJ625" s="358">
        <v>85</v>
      </c>
      <c r="CK625" s="358">
        <v>91</v>
      </c>
      <c r="CL625" s="359">
        <v>77</v>
      </c>
      <c r="CM625" s="357">
        <v>92</v>
      </c>
      <c r="CN625" s="358">
        <v>78</v>
      </c>
      <c r="CO625" s="358">
        <v>89</v>
      </c>
      <c r="CP625" s="358">
        <v>100</v>
      </c>
      <c r="CQ625" s="359">
        <v>81</v>
      </c>
      <c r="CR625" s="357">
        <v>82</v>
      </c>
      <c r="CS625" s="358">
        <v>93</v>
      </c>
      <c r="CT625" s="358">
        <v>79</v>
      </c>
      <c r="CU625" s="358">
        <v>90</v>
      </c>
      <c r="CV625" s="359">
        <v>96</v>
      </c>
      <c r="CW625" s="357">
        <v>97</v>
      </c>
      <c r="CX625" s="358">
        <v>83</v>
      </c>
      <c r="CY625" s="358">
        <v>94</v>
      </c>
      <c r="CZ625" s="358">
        <v>80</v>
      </c>
      <c r="DA625" s="359">
        <v>86</v>
      </c>
      <c r="DB625" s="357">
        <v>122</v>
      </c>
      <c r="DC625" s="358">
        <v>118</v>
      </c>
      <c r="DD625" s="358">
        <v>127</v>
      </c>
      <c r="DE625" s="358">
        <v>112</v>
      </c>
      <c r="DF625" s="359">
        <v>107</v>
      </c>
      <c r="DG625" s="357">
        <v>125</v>
      </c>
      <c r="DH625" s="358">
        <v>119</v>
      </c>
      <c r="DI625" s="358">
        <v>106</v>
      </c>
      <c r="DJ625" s="358">
        <v>120</v>
      </c>
      <c r="DK625" s="359">
        <v>101</v>
      </c>
      <c r="DL625" s="357">
        <v>113</v>
      </c>
      <c r="DM625" s="358">
        <v>123</v>
      </c>
      <c r="DN625" s="358">
        <v>104</v>
      </c>
      <c r="DO625" s="358">
        <v>126</v>
      </c>
      <c r="DP625" s="359">
        <v>109</v>
      </c>
      <c r="DQ625" s="357">
        <v>121</v>
      </c>
      <c r="DR625" s="358">
        <v>115</v>
      </c>
      <c r="DS625" s="358">
        <v>105</v>
      </c>
      <c r="DT625" s="358">
        <v>124</v>
      </c>
      <c r="DU625" s="364"/>
      <c r="DV625" s="357">
        <v>110</v>
      </c>
      <c r="DW625" s="358">
        <v>103</v>
      </c>
      <c r="DX625" s="358">
        <v>117</v>
      </c>
      <c r="DY625" s="358">
        <v>111</v>
      </c>
      <c r="DZ625" s="364"/>
      <c r="EA625" s="357">
        <v>114</v>
      </c>
      <c r="EB625" s="358">
        <v>116</v>
      </c>
      <c r="EC625" s="358">
        <v>102</v>
      </c>
      <c r="ED625" s="358">
        <v>108</v>
      </c>
      <c r="EE625" s="365"/>
      <c r="GX625" s="27"/>
      <c r="GY625" s="27"/>
      <c r="GZ625" s="27"/>
      <c r="HA625" s="27"/>
      <c r="HB625" s="27"/>
      <c r="HC625" s="27"/>
      <c r="HD625" s="27"/>
      <c r="HE625" s="27"/>
      <c r="HF625" s="27"/>
      <c r="HG625" s="27"/>
      <c r="HH625" s="27"/>
      <c r="HI625" s="27"/>
      <c r="HJ625" s="27"/>
      <c r="HK625" s="27"/>
      <c r="HL625" s="27"/>
      <c r="HM625" s="27"/>
      <c r="HN625" s="27"/>
      <c r="HO625" s="27"/>
      <c r="HP625" s="27"/>
      <c r="HQ625" s="27"/>
      <c r="HR625" s="27"/>
      <c r="HS625" s="27"/>
      <c r="HT625" s="27"/>
      <c r="HU625" s="27"/>
      <c r="HV625" s="27"/>
      <c r="HW625" s="27"/>
      <c r="HX625" s="27"/>
      <c r="HY625" s="27"/>
      <c r="HZ625" s="27"/>
      <c r="IA625" s="27"/>
      <c r="IB625" s="27"/>
      <c r="IC625" s="27"/>
      <c r="ID625" s="27"/>
      <c r="IE625" s="27"/>
      <c r="IF625" s="27"/>
      <c r="IG625" s="27"/>
      <c r="IH625" s="27"/>
      <c r="II625" s="27"/>
      <c r="IJ625" s="27"/>
      <c r="IK625" s="27"/>
      <c r="IL625" s="27"/>
      <c r="IM625" s="27"/>
      <c r="IN625" s="27"/>
      <c r="IO625" s="27"/>
      <c r="IP625" s="27"/>
      <c r="IQ625" s="27"/>
      <c r="IR625" s="27"/>
      <c r="IS625" s="27"/>
      <c r="IT625" s="27"/>
      <c r="IU625" s="27"/>
      <c r="IV625" s="27"/>
    </row>
    <row r="626" spans="1:256" s="363" customFormat="1" x14ac:dyDescent="0.2">
      <c r="A626" s="27"/>
      <c r="B626" s="27"/>
      <c r="C626" s="27"/>
      <c r="D626" s="362"/>
      <c r="E626" s="360"/>
      <c r="GX626" s="27"/>
      <c r="GY626" s="27"/>
      <c r="GZ626" s="27"/>
      <c r="HA626" s="27"/>
      <c r="HB626" s="27"/>
      <c r="HC626" s="27"/>
      <c r="HD626" s="27"/>
      <c r="HE626" s="27"/>
      <c r="HF626" s="27"/>
      <c r="HG626" s="27"/>
      <c r="HH626" s="27"/>
      <c r="HI626" s="27"/>
      <c r="HJ626" s="27"/>
      <c r="HK626" s="27"/>
      <c r="HL626" s="27"/>
      <c r="HM626" s="27"/>
      <c r="HN626" s="27"/>
      <c r="HO626" s="27"/>
      <c r="HP626" s="27"/>
      <c r="HQ626" s="27"/>
      <c r="HR626" s="27"/>
      <c r="HS626" s="27"/>
      <c r="HT626" s="27"/>
      <c r="HU626" s="27"/>
      <c r="HV626" s="27"/>
      <c r="HW626" s="27"/>
      <c r="HX626" s="27"/>
      <c r="HY626" s="27"/>
      <c r="HZ626" s="27"/>
      <c r="IA626" s="27"/>
      <c r="IB626" s="27"/>
      <c r="IC626" s="27"/>
      <c r="ID626" s="27"/>
      <c r="IE626" s="27"/>
      <c r="IF626" s="27"/>
      <c r="IG626" s="27"/>
      <c r="IH626" s="27"/>
      <c r="II626" s="27"/>
      <c r="IJ626" s="27"/>
      <c r="IK626" s="27"/>
      <c r="IL626" s="27"/>
      <c r="IM626" s="27"/>
      <c r="IN626" s="27"/>
      <c r="IO626" s="27"/>
      <c r="IP626" s="27"/>
      <c r="IQ626" s="27"/>
      <c r="IR626" s="27"/>
      <c r="IS626" s="27"/>
      <c r="IT626" s="27"/>
      <c r="IU626" s="27"/>
      <c r="IV626" s="27"/>
    </row>
    <row r="627" spans="1:256" s="363" customFormat="1" x14ac:dyDescent="0.2">
      <c r="A627" s="27"/>
      <c r="B627" s="27"/>
      <c r="C627" s="27"/>
      <c r="D627" s="362">
        <v>128</v>
      </c>
      <c r="E627" s="349" t="s">
        <v>180</v>
      </c>
      <c r="GX627" s="27"/>
      <c r="GY627" s="27"/>
      <c r="GZ627" s="27"/>
      <c r="HA627" s="27"/>
      <c r="HB627" s="27"/>
      <c r="HC627" s="27"/>
      <c r="HD627" s="27"/>
      <c r="HE627" s="27"/>
      <c r="HF627" s="27"/>
      <c r="HG627" s="27"/>
      <c r="HH627" s="27"/>
      <c r="HI627" s="27"/>
      <c r="HJ627" s="27"/>
      <c r="HK627" s="27"/>
      <c r="HL627" s="27"/>
      <c r="HM627" s="27"/>
      <c r="HN627" s="27"/>
      <c r="HO627" s="27"/>
      <c r="HP627" s="27"/>
      <c r="HQ627" s="27"/>
      <c r="HR627" s="27"/>
      <c r="HS627" s="27"/>
      <c r="HT627" s="27"/>
      <c r="HU627" s="27"/>
      <c r="HV627" s="27"/>
      <c r="HW627" s="27"/>
      <c r="HX627" s="27"/>
      <c r="HY627" s="27"/>
      <c r="HZ627" s="27"/>
      <c r="IA627" s="27"/>
      <c r="IB627" s="27"/>
      <c r="IC627" s="27"/>
      <c r="ID627" s="27"/>
      <c r="IE627" s="27"/>
      <c r="IF627" s="27"/>
      <c r="IG627" s="27"/>
      <c r="IH627" s="27"/>
      <c r="II627" s="27"/>
      <c r="IJ627" s="27"/>
      <c r="IK627" s="27"/>
      <c r="IL627" s="27"/>
      <c r="IM627" s="27"/>
      <c r="IN627" s="27"/>
      <c r="IO627" s="27"/>
      <c r="IP627" s="27"/>
      <c r="IQ627" s="27"/>
      <c r="IR627" s="27"/>
      <c r="IS627" s="27"/>
      <c r="IT627" s="27"/>
      <c r="IU627" s="27"/>
      <c r="IV627" s="27"/>
    </row>
    <row r="628" spans="1:256" s="361" customFormat="1" x14ac:dyDescent="0.2">
      <c r="A628" s="27"/>
      <c r="B628" s="27"/>
      <c r="C628" s="27"/>
      <c r="D628" s="362"/>
      <c r="E628" s="350" t="s">
        <v>130</v>
      </c>
      <c r="F628" s="351">
        <v>1</v>
      </c>
      <c r="G628" s="352">
        <v>2</v>
      </c>
      <c r="H628" s="352">
        <v>3</v>
      </c>
      <c r="I628" s="352">
        <v>4</v>
      </c>
      <c r="J628" s="353">
        <v>5</v>
      </c>
      <c r="K628" s="351">
        <v>6</v>
      </c>
      <c r="L628" s="352">
        <v>7</v>
      </c>
      <c r="M628" s="352">
        <v>8</v>
      </c>
      <c r="N628" s="352">
        <v>9</v>
      </c>
      <c r="O628" s="353">
        <v>10</v>
      </c>
      <c r="P628" s="351">
        <v>11</v>
      </c>
      <c r="Q628" s="352">
        <v>12</v>
      </c>
      <c r="R628" s="352">
        <v>13</v>
      </c>
      <c r="S628" s="352">
        <v>14</v>
      </c>
      <c r="T628" s="353">
        <v>15</v>
      </c>
      <c r="U628" s="351">
        <v>16</v>
      </c>
      <c r="V628" s="352">
        <v>17</v>
      </c>
      <c r="W628" s="352">
        <v>18</v>
      </c>
      <c r="X628" s="352">
        <v>19</v>
      </c>
      <c r="Y628" s="353">
        <v>20</v>
      </c>
      <c r="Z628" s="351">
        <v>21</v>
      </c>
      <c r="AA628" s="352">
        <v>22</v>
      </c>
      <c r="AB628" s="352">
        <v>23</v>
      </c>
      <c r="AC628" s="352">
        <v>24</v>
      </c>
      <c r="AD628" s="353">
        <v>25</v>
      </c>
      <c r="AE628" s="351">
        <v>26</v>
      </c>
      <c r="AF628" s="352">
        <v>27</v>
      </c>
      <c r="AG628" s="352">
        <v>28</v>
      </c>
      <c r="AH628" s="352">
        <v>29</v>
      </c>
      <c r="AI628" s="353">
        <v>30</v>
      </c>
      <c r="AJ628" s="351">
        <v>31</v>
      </c>
      <c r="AK628" s="352">
        <v>32</v>
      </c>
      <c r="AL628" s="352">
        <v>33</v>
      </c>
      <c r="AM628" s="352">
        <v>34</v>
      </c>
      <c r="AN628" s="353">
        <v>35</v>
      </c>
      <c r="AO628" s="351">
        <v>36</v>
      </c>
      <c r="AP628" s="352">
        <v>37</v>
      </c>
      <c r="AQ628" s="352">
        <v>38</v>
      </c>
      <c r="AR628" s="352">
        <v>39</v>
      </c>
      <c r="AS628" s="353">
        <v>40</v>
      </c>
      <c r="AT628" s="351">
        <v>41</v>
      </c>
      <c r="AU628" s="352">
        <v>42</v>
      </c>
      <c r="AV628" s="352">
        <v>43</v>
      </c>
      <c r="AW628" s="352">
        <v>44</v>
      </c>
      <c r="AX628" s="353">
        <v>45</v>
      </c>
      <c r="AY628" s="351">
        <v>46</v>
      </c>
      <c r="AZ628" s="352">
        <v>47</v>
      </c>
      <c r="BA628" s="352">
        <v>48</v>
      </c>
      <c r="BB628" s="352">
        <v>49</v>
      </c>
      <c r="BC628" s="353">
        <v>50</v>
      </c>
      <c r="BD628" s="351">
        <v>51</v>
      </c>
      <c r="BE628" s="352">
        <v>52</v>
      </c>
      <c r="BF628" s="352">
        <v>53</v>
      </c>
      <c r="BG628" s="352">
        <v>54</v>
      </c>
      <c r="BH628" s="353">
        <v>55</v>
      </c>
      <c r="BI628" s="351">
        <v>56</v>
      </c>
      <c r="BJ628" s="352">
        <v>57</v>
      </c>
      <c r="BK628" s="352">
        <v>58</v>
      </c>
      <c r="BL628" s="352">
        <v>59</v>
      </c>
      <c r="BM628" s="353">
        <v>60</v>
      </c>
      <c r="BN628" s="351">
        <v>61</v>
      </c>
      <c r="BO628" s="352">
        <v>62</v>
      </c>
      <c r="BP628" s="352">
        <v>63</v>
      </c>
      <c r="BQ628" s="352">
        <v>64</v>
      </c>
      <c r="BR628" s="353">
        <v>65</v>
      </c>
      <c r="BS628" s="351">
        <v>66</v>
      </c>
      <c r="BT628" s="352">
        <v>67</v>
      </c>
      <c r="BU628" s="352">
        <v>68</v>
      </c>
      <c r="BV628" s="352">
        <v>69</v>
      </c>
      <c r="BW628" s="353">
        <v>70</v>
      </c>
      <c r="BX628" s="351">
        <v>71</v>
      </c>
      <c r="BY628" s="352">
        <v>72</v>
      </c>
      <c r="BZ628" s="352">
        <v>73</v>
      </c>
      <c r="CA628" s="352">
        <v>74</v>
      </c>
      <c r="CB628" s="353">
        <v>75</v>
      </c>
      <c r="CC628" s="351">
        <v>76</v>
      </c>
      <c r="CD628" s="352">
        <v>77</v>
      </c>
      <c r="CE628" s="352">
        <v>78</v>
      </c>
      <c r="CF628" s="352">
        <v>79</v>
      </c>
      <c r="CG628" s="353">
        <v>80</v>
      </c>
      <c r="CH628" s="351">
        <v>81</v>
      </c>
      <c r="CI628" s="352">
        <v>82</v>
      </c>
      <c r="CJ628" s="352">
        <v>83</v>
      </c>
      <c r="CK628" s="352">
        <v>84</v>
      </c>
      <c r="CL628" s="353">
        <v>85</v>
      </c>
      <c r="CM628" s="351">
        <v>86</v>
      </c>
      <c r="CN628" s="352">
        <v>87</v>
      </c>
      <c r="CO628" s="352">
        <v>88</v>
      </c>
      <c r="CP628" s="352">
        <v>89</v>
      </c>
      <c r="CQ628" s="353">
        <v>90</v>
      </c>
      <c r="CR628" s="351">
        <v>91</v>
      </c>
      <c r="CS628" s="352">
        <v>92</v>
      </c>
      <c r="CT628" s="352">
        <v>93</v>
      </c>
      <c r="CU628" s="352">
        <v>94</v>
      </c>
      <c r="CV628" s="353">
        <v>95</v>
      </c>
      <c r="CW628" s="351">
        <v>96</v>
      </c>
      <c r="CX628" s="352">
        <v>97</v>
      </c>
      <c r="CY628" s="352">
        <v>98</v>
      </c>
      <c r="CZ628" s="352">
        <v>99</v>
      </c>
      <c r="DA628" s="353">
        <v>100</v>
      </c>
      <c r="DB628" s="351">
        <v>101</v>
      </c>
      <c r="DC628" s="352">
        <v>102</v>
      </c>
      <c r="DD628" s="352">
        <v>103</v>
      </c>
      <c r="DE628" s="352">
        <v>104</v>
      </c>
      <c r="DF628" s="353">
        <v>105</v>
      </c>
      <c r="DG628" s="351">
        <v>106</v>
      </c>
      <c r="DH628" s="352">
        <v>107</v>
      </c>
      <c r="DI628" s="352">
        <v>108</v>
      </c>
      <c r="DJ628" s="352">
        <v>109</v>
      </c>
      <c r="DK628" s="353">
        <v>110</v>
      </c>
      <c r="DL628" s="351">
        <v>111</v>
      </c>
      <c r="DM628" s="352">
        <v>112</v>
      </c>
      <c r="DN628" s="352">
        <v>113</v>
      </c>
      <c r="DO628" s="352">
        <v>114</v>
      </c>
      <c r="DP628" s="353">
        <v>115</v>
      </c>
      <c r="DQ628" s="351">
        <v>116</v>
      </c>
      <c r="DR628" s="352">
        <v>117</v>
      </c>
      <c r="DS628" s="352">
        <v>118</v>
      </c>
      <c r="DT628" s="352">
        <v>119</v>
      </c>
      <c r="DU628" s="353">
        <v>120</v>
      </c>
      <c r="DV628" s="351">
        <v>121</v>
      </c>
      <c r="DW628" s="352">
        <v>122</v>
      </c>
      <c r="DX628" s="352">
        <v>123</v>
      </c>
      <c r="DY628" s="352">
        <v>124</v>
      </c>
      <c r="DZ628" s="364"/>
      <c r="EA628" s="351">
        <v>125</v>
      </c>
      <c r="EB628" s="352">
        <v>126</v>
      </c>
      <c r="EC628" s="352">
        <v>127</v>
      </c>
      <c r="ED628" s="352">
        <v>128</v>
      </c>
      <c r="EE628" s="365"/>
      <c r="GX628" s="27"/>
      <c r="GY628" s="27"/>
      <c r="GZ628" s="27"/>
      <c r="HA628" s="27"/>
      <c r="HB628" s="27"/>
      <c r="HC628" s="27"/>
      <c r="HD628" s="27"/>
      <c r="HE628" s="27"/>
      <c r="HF628" s="27"/>
      <c r="HG628" s="27"/>
      <c r="HH628" s="27"/>
      <c r="HI628" s="27"/>
      <c r="HJ628" s="27"/>
      <c r="HK628" s="27"/>
      <c r="HL628" s="27"/>
      <c r="HM628" s="27"/>
      <c r="HN628" s="27"/>
      <c r="HO628" s="27"/>
      <c r="HP628" s="27"/>
      <c r="HQ628" s="27"/>
      <c r="HR628" s="27"/>
      <c r="HS628" s="27"/>
      <c r="HT628" s="27"/>
      <c r="HU628" s="27"/>
      <c r="HV628" s="27"/>
      <c r="HW628" s="27"/>
      <c r="HX628" s="27"/>
      <c r="HY628" s="27"/>
      <c r="HZ628" s="27"/>
      <c r="IA628" s="27"/>
      <c r="IB628" s="27"/>
      <c r="IC628" s="27"/>
      <c r="ID628" s="27"/>
      <c r="IE628" s="27"/>
      <c r="IF628" s="27"/>
      <c r="IG628" s="27"/>
      <c r="IH628" s="27"/>
      <c r="II628" s="27"/>
      <c r="IJ628" s="27"/>
      <c r="IK628" s="27"/>
      <c r="IL628" s="27"/>
      <c r="IM628" s="27"/>
      <c r="IN628" s="27"/>
      <c r="IO628" s="27"/>
      <c r="IP628" s="27"/>
      <c r="IQ628" s="27"/>
      <c r="IR628" s="27"/>
      <c r="IS628" s="27"/>
      <c r="IT628" s="27"/>
      <c r="IU628" s="27"/>
      <c r="IV628" s="27"/>
    </row>
    <row r="629" spans="1:256" s="361" customFormat="1" x14ac:dyDescent="0.2">
      <c r="A629" s="27"/>
      <c r="B629" s="27"/>
      <c r="C629" s="27"/>
      <c r="D629" s="362"/>
      <c r="E629" s="350" t="s">
        <v>157</v>
      </c>
      <c r="F629" s="354">
        <v>14</v>
      </c>
      <c r="G629" s="355">
        <v>10</v>
      </c>
      <c r="H629" s="355">
        <v>1</v>
      </c>
      <c r="I629" s="355">
        <v>22</v>
      </c>
      <c r="J629" s="356">
        <v>18</v>
      </c>
      <c r="K629" s="354">
        <v>19</v>
      </c>
      <c r="L629" s="355">
        <v>15</v>
      </c>
      <c r="M629" s="355">
        <v>6</v>
      </c>
      <c r="N629" s="355">
        <v>2</v>
      </c>
      <c r="O629" s="356">
        <v>23</v>
      </c>
      <c r="P629" s="354">
        <v>24</v>
      </c>
      <c r="Q629" s="355">
        <v>20</v>
      </c>
      <c r="R629" s="355">
        <v>11</v>
      </c>
      <c r="S629" s="355">
        <v>7</v>
      </c>
      <c r="T629" s="356">
        <v>3</v>
      </c>
      <c r="U629" s="354">
        <v>4</v>
      </c>
      <c r="V629" s="355">
        <v>25</v>
      </c>
      <c r="W629" s="355">
        <v>16</v>
      </c>
      <c r="X629" s="355">
        <v>12</v>
      </c>
      <c r="Y629" s="356">
        <v>8</v>
      </c>
      <c r="Z629" s="354">
        <v>9</v>
      </c>
      <c r="AA629" s="355">
        <v>5</v>
      </c>
      <c r="AB629" s="355">
        <v>21</v>
      </c>
      <c r="AC629" s="355">
        <v>17</v>
      </c>
      <c r="AD629" s="356">
        <v>13</v>
      </c>
      <c r="AE629" s="354">
        <v>39</v>
      </c>
      <c r="AF629" s="355">
        <v>35</v>
      </c>
      <c r="AG629" s="355">
        <v>26</v>
      </c>
      <c r="AH629" s="355">
        <v>47</v>
      </c>
      <c r="AI629" s="356">
        <v>43</v>
      </c>
      <c r="AJ629" s="354">
        <v>44</v>
      </c>
      <c r="AK629" s="355">
        <v>40</v>
      </c>
      <c r="AL629" s="355">
        <v>31</v>
      </c>
      <c r="AM629" s="355">
        <v>27</v>
      </c>
      <c r="AN629" s="356">
        <v>48</v>
      </c>
      <c r="AO629" s="354">
        <v>49</v>
      </c>
      <c r="AP629" s="355">
        <v>45</v>
      </c>
      <c r="AQ629" s="355">
        <v>36</v>
      </c>
      <c r="AR629" s="355">
        <v>32</v>
      </c>
      <c r="AS629" s="356">
        <v>28</v>
      </c>
      <c r="AT629" s="354">
        <v>29</v>
      </c>
      <c r="AU629" s="355">
        <v>50</v>
      </c>
      <c r="AV629" s="355">
        <v>41</v>
      </c>
      <c r="AW629" s="355">
        <v>37</v>
      </c>
      <c r="AX629" s="356">
        <v>33</v>
      </c>
      <c r="AY629" s="354">
        <v>34</v>
      </c>
      <c r="AZ629" s="355">
        <v>30</v>
      </c>
      <c r="BA629" s="355">
        <v>46</v>
      </c>
      <c r="BB629" s="355">
        <v>42</v>
      </c>
      <c r="BC629" s="356">
        <v>38</v>
      </c>
      <c r="BD629" s="354">
        <v>64</v>
      </c>
      <c r="BE629" s="355">
        <v>60</v>
      </c>
      <c r="BF629" s="355">
        <v>51</v>
      </c>
      <c r="BG629" s="355">
        <v>72</v>
      </c>
      <c r="BH629" s="356">
        <v>68</v>
      </c>
      <c r="BI629" s="354">
        <v>69</v>
      </c>
      <c r="BJ629" s="355">
        <v>65</v>
      </c>
      <c r="BK629" s="355">
        <v>56</v>
      </c>
      <c r="BL629" s="355">
        <v>52</v>
      </c>
      <c r="BM629" s="356">
        <v>73</v>
      </c>
      <c r="BN629" s="354">
        <v>74</v>
      </c>
      <c r="BO629" s="355">
        <v>70</v>
      </c>
      <c r="BP629" s="355">
        <v>61</v>
      </c>
      <c r="BQ629" s="355">
        <v>57</v>
      </c>
      <c r="BR629" s="356">
        <v>53</v>
      </c>
      <c r="BS629" s="354">
        <v>54</v>
      </c>
      <c r="BT629" s="355">
        <v>75</v>
      </c>
      <c r="BU629" s="355">
        <v>66</v>
      </c>
      <c r="BV629" s="355">
        <v>62</v>
      </c>
      <c r="BW629" s="356">
        <v>58</v>
      </c>
      <c r="BX629" s="354">
        <v>59</v>
      </c>
      <c r="BY629" s="355">
        <v>55</v>
      </c>
      <c r="BZ629" s="355">
        <v>71</v>
      </c>
      <c r="CA629" s="355">
        <v>67</v>
      </c>
      <c r="CB629" s="356">
        <v>63</v>
      </c>
      <c r="CC629" s="354">
        <v>89</v>
      </c>
      <c r="CD629" s="355">
        <v>85</v>
      </c>
      <c r="CE629" s="355">
        <v>76</v>
      </c>
      <c r="CF629" s="355">
        <v>97</v>
      </c>
      <c r="CG629" s="356">
        <v>93</v>
      </c>
      <c r="CH629" s="354">
        <v>94</v>
      </c>
      <c r="CI629" s="355">
        <v>90</v>
      </c>
      <c r="CJ629" s="355">
        <v>81</v>
      </c>
      <c r="CK629" s="355">
        <v>77</v>
      </c>
      <c r="CL629" s="356">
        <v>98</v>
      </c>
      <c r="CM629" s="354">
        <v>99</v>
      </c>
      <c r="CN629" s="355">
        <v>95</v>
      </c>
      <c r="CO629" s="355">
        <v>86</v>
      </c>
      <c r="CP629" s="355">
        <v>82</v>
      </c>
      <c r="CQ629" s="356">
        <v>78</v>
      </c>
      <c r="CR629" s="354">
        <v>79</v>
      </c>
      <c r="CS629" s="355">
        <v>100</v>
      </c>
      <c r="CT629" s="355">
        <v>91</v>
      </c>
      <c r="CU629" s="355">
        <v>87</v>
      </c>
      <c r="CV629" s="356">
        <v>83</v>
      </c>
      <c r="CW629" s="354">
        <v>84</v>
      </c>
      <c r="CX629" s="355">
        <v>80</v>
      </c>
      <c r="CY629" s="355">
        <v>96</v>
      </c>
      <c r="CZ629" s="355">
        <v>92</v>
      </c>
      <c r="DA629" s="356">
        <v>88</v>
      </c>
      <c r="DB629" s="354">
        <v>102</v>
      </c>
      <c r="DC629" s="355">
        <v>121</v>
      </c>
      <c r="DD629" s="355">
        <v>120</v>
      </c>
      <c r="DE629" s="355">
        <v>127</v>
      </c>
      <c r="DF629" s="356">
        <v>109</v>
      </c>
      <c r="DG629" s="354">
        <v>115</v>
      </c>
      <c r="DH629" s="355">
        <v>125</v>
      </c>
      <c r="DI629" s="355">
        <v>116</v>
      </c>
      <c r="DJ629" s="355">
        <v>103</v>
      </c>
      <c r="DK629" s="356">
        <v>124</v>
      </c>
      <c r="DL629" s="354">
        <v>108</v>
      </c>
      <c r="DM629" s="355">
        <v>111</v>
      </c>
      <c r="DN629" s="355">
        <v>122</v>
      </c>
      <c r="DO629" s="355">
        <v>105</v>
      </c>
      <c r="DP629" s="356">
        <v>128</v>
      </c>
      <c r="DQ629" s="354">
        <v>117</v>
      </c>
      <c r="DR629" s="355">
        <v>110</v>
      </c>
      <c r="DS629" s="355">
        <v>126</v>
      </c>
      <c r="DT629" s="355">
        <v>123</v>
      </c>
      <c r="DU629" s="356">
        <v>114</v>
      </c>
      <c r="DV629" s="354">
        <v>119</v>
      </c>
      <c r="DW629" s="355">
        <v>101</v>
      </c>
      <c r="DX629" s="355">
        <v>107</v>
      </c>
      <c r="DY629" s="355">
        <v>113</v>
      </c>
      <c r="DZ629" s="364"/>
      <c r="EA629" s="354">
        <v>104</v>
      </c>
      <c r="EB629" s="355">
        <v>106</v>
      </c>
      <c r="EC629" s="355">
        <v>112</v>
      </c>
      <c r="ED629" s="355">
        <v>118</v>
      </c>
      <c r="EE629" s="365"/>
      <c r="GX629" s="27"/>
      <c r="GY629" s="27"/>
      <c r="GZ629" s="27"/>
      <c r="HA629" s="27"/>
      <c r="HB629" s="27"/>
      <c r="HC629" s="27"/>
      <c r="HD629" s="27"/>
      <c r="HE629" s="27"/>
      <c r="HF629" s="27"/>
      <c r="HG629" s="27"/>
      <c r="HH629" s="27"/>
      <c r="HI629" s="27"/>
      <c r="HJ629" s="27"/>
      <c r="HK629" s="27"/>
      <c r="HL629" s="27"/>
      <c r="HM629" s="27"/>
      <c r="HN629" s="27"/>
      <c r="HO629" s="27"/>
      <c r="HP629" s="27"/>
      <c r="HQ629" s="27"/>
      <c r="HR629" s="27"/>
      <c r="HS629" s="27"/>
      <c r="HT629" s="27"/>
      <c r="HU629" s="27"/>
      <c r="HV629" s="27"/>
      <c r="HW629" s="27"/>
      <c r="HX629" s="27"/>
      <c r="HY629" s="27"/>
      <c r="HZ629" s="27"/>
      <c r="IA629" s="27"/>
      <c r="IB629" s="27"/>
      <c r="IC629" s="27"/>
      <c r="ID629" s="27"/>
      <c r="IE629" s="27"/>
      <c r="IF629" s="27"/>
      <c r="IG629" s="27"/>
      <c r="IH629" s="27"/>
      <c r="II629" s="27"/>
      <c r="IJ629" s="27"/>
      <c r="IK629" s="27"/>
      <c r="IL629" s="27"/>
      <c r="IM629" s="27"/>
      <c r="IN629" s="27"/>
      <c r="IO629" s="27"/>
      <c r="IP629" s="27"/>
      <c r="IQ629" s="27"/>
      <c r="IR629" s="27"/>
      <c r="IS629" s="27"/>
      <c r="IT629" s="27"/>
      <c r="IU629" s="27"/>
      <c r="IV629" s="27"/>
    </row>
    <row r="630" spans="1:256" s="361" customFormat="1" x14ac:dyDescent="0.2">
      <c r="A630" s="27"/>
      <c r="B630" s="27"/>
      <c r="C630" s="27"/>
      <c r="D630" s="362"/>
      <c r="E630" s="350" t="s">
        <v>159</v>
      </c>
      <c r="F630" s="357">
        <v>12</v>
      </c>
      <c r="G630" s="358">
        <v>23</v>
      </c>
      <c r="H630" s="358">
        <v>9</v>
      </c>
      <c r="I630" s="358">
        <v>20</v>
      </c>
      <c r="J630" s="359">
        <v>1</v>
      </c>
      <c r="K630" s="357">
        <v>13</v>
      </c>
      <c r="L630" s="358">
        <v>24</v>
      </c>
      <c r="M630" s="358">
        <v>10</v>
      </c>
      <c r="N630" s="358">
        <v>16</v>
      </c>
      <c r="O630" s="359">
        <v>2</v>
      </c>
      <c r="P630" s="357">
        <v>17</v>
      </c>
      <c r="Q630" s="358">
        <v>3</v>
      </c>
      <c r="R630" s="358">
        <v>14</v>
      </c>
      <c r="S630" s="358">
        <v>25</v>
      </c>
      <c r="T630" s="359">
        <v>6</v>
      </c>
      <c r="U630" s="357">
        <v>7</v>
      </c>
      <c r="V630" s="358">
        <v>18</v>
      </c>
      <c r="W630" s="358">
        <v>4</v>
      </c>
      <c r="X630" s="358">
        <v>15</v>
      </c>
      <c r="Y630" s="359">
        <v>21</v>
      </c>
      <c r="Z630" s="357">
        <v>22</v>
      </c>
      <c r="AA630" s="358">
        <v>8</v>
      </c>
      <c r="AB630" s="358">
        <v>19</v>
      </c>
      <c r="AC630" s="358">
        <v>5</v>
      </c>
      <c r="AD630" s="359">
        <v>11</v>
      </c>
      <c r="AE630" s="357">
        <v>37</v>
      </c>
      <c r="AF630" s="358">
        <v>48</v>
      </c>
      <c r="AG630" s="358">
        <v>34</v>
      </c>
      <c r="AH630" s="358">
        <v>45</v>
      </c>
      <c r="AI630" s="359">
        <v>26</v>
      </c>
      <c r="AJ630" s="357">
        <v>38</v>
      </c>
      <c r="AK630" s="358">
        <v>49</v>
      </c>
      <c r="AL630" s="358">
        <v>35</v>
      </c>
      <c r="AM630" s="358">
        <v>41</v>
      </c>
      <c r="AN630" s="359">
        <v>27</v>
      </c>
      <c r="AO630" s="357">
        <v>42</v>
      </c>
      <c r="AP630" s="358">
        <v>28</v>
      </c>
      <c r="AQ630" s="358">
        <v>39</v>
      </c>
      <c r="AR630" s="358">
        <v>50</v>
      </c>
      <c r="AS630" s="359">
        <v>31</v>
      </c>
      <c r="AT630" s="357">
        <v>32</v>
      </c>
      <c r="AU630" s="358">
        <v>43</v>
      </c>
      <c r="AV630" s="358">
        <v>29</v>
      </c>
      <c r="AW630" s="358">
        <v>40</v>
      </c>
      <c r="AX630" s="359">
        <v>46</v>
      </c>
      <c r="AY630" s="357">
        <v>47</v>
      </c>
      <c r="AZ630" s="358">
        <v>33</v>
      </c>
      <c r="BA630" s="358">
        <v>44</v>
      </c>
      <c r="BB630" s="358">
        <v>30</v>
      </c>
      <c r="BC630" s="359">
        <v>36</v>
      </c>
      <c r="BD630" s="357">
        <v>62</v>
      </c>
      <c r="BE630" s="358">
        <v>73</v>
      </c>
      <c r="BF630" s="358">
        <v>59</v>
      </c>
      <c r="BG630" s="358">
        <v>70</v>
      </c>
      <c r="BH630" s="359">
        <v>51</v>
      </c>
      <c r="BI630" s="357">
        <v>63</v>
      </c>
      <c r="BJ630" s="358">
        <v>74</v>
      </c>
      <c r="BK630" s="358">
        <v>60</v>
      </c>
      <c r="BL630" s="358">
        <v>66</v>
      </c>
      <c r="BM630" s="359">
        <v>52</v>
      </c>
      <c r="BN630" s="357">
        <v>67</v>
      </c>
      <c r="BO630" s="358">
        <v>53</v>
      </c>
      <c r="BP630" s="358">
        <v>64</v>
      </c>
      <c r="BQ630" s="358">
        <v>75</v>
      </c>
      <c r="BR630" s="359">
        <v>56</v>
      </c>
      <c r="BS630" s="357">
        <v>57</v>
      </c>
      <c r="BT630" s="358">
        <v>68</v>
      </c>
      <c r="BU630" s="358">
        <v>54</v>
      </c>
      <c r="BV630" s="358">
        <v>65</v>
      </c>
      <c r="BW630" s="359">
        <v>71</v>
      </c>
      <c r="BX630" s="357">
        <v>72</v>
      </c>
      <c r="BY630" s="358">
        <v>58</v>
      </c>
      <c r="BZ630" s="358">
        <v>69</v>
      </c>
      <c r="CA630" s="358">
        <v>55</v>
      </c>
      <c r="CB630" s="359">
        <v>61</v>
      </c>
      <c r="CC630" s="357">
        <v>87</v>
      </c>
      <c r="CD630" s="358">
        <v>98</v>
      </c>
      <c r="CE630" s="358">
        <v>84</v>
      </c>
      <c r="CF630" s="358">
        <v>95</v>
      </c>
      <c r="CG630" s="359">
        <v>76</v>
      </c>
      <c r="CH630" s="357">
        <v>88</v>
      </c>
      <c r="CI630" s="358">
        <v>99</v>
      </c>
      <c r="CJ630" s="358">
        <v>85</v>
      </c>
      <c r="CK630" s="358">
        <v>91</v>
      </c>
      <c r="CL630" s="359">
        <v>77</v>
      </c>
      <c r="CM630" s="357">
        <v>92</v>
      </c>
      <c r="CN630" s="358">
        <v>78</v>
      </c>
      <c r="CO630" s="358">
        <v>89</v>
      </c>
      <c r="CP630" s="358">
        <v>100</v>
      </c>
      <c r="CQ630" s="359">
        <v>81</v>
      </c>
      <c r="CR630" s="357">
        <v>82</v>
      </c>
      <c r="CS630" s="358">
        <v>93</v>
      </c>
      <c r="CT630" s="358">
        <v>79</v>
      </c>
      <c r="CU630" s="358">
        <v>90</v>
      </c>
      <c r="CV630" s="359">
        <v>96</v>
      </c>
      <c r="CW630" s="357">
        <v>97</v>
      </c>
      <c r="CX630" s="358">
        <v>83</v>
      </c>
      <c r="CY630" s="358">
        <v>94</v>
      </c>
      <c r="CZ630" s="358">
        <v>80</v>
      </c>
      <c r="DA630" s="359">
        <v>86</v>
      </c>
      <c r="DB630" s="357">
        <v>112</v>
      </c>
      <c r="DC630" s="358">
        <v>120</v>
      </c>
      <c r="DD630" s="358">
        <v>101</v>
      </c>
      <c r="DE630" s="358">
        <v>122</v>
      </c>
      <c r="DF630" s="359">
        <v>125</v>
      </c>
      <c r="DG630" s="357">
        <v>105</v>
      </c>
      <c r="DH630" s="358">
        <v>119</v>
      </c>
      <c r="DI630" s="358">
        <v>106</v>
      </c>
      <c r="DJ630" s="358">
        <v>121</v>
      </c>
      <c r="DK630" s="359">
        <v>126</v>
      </c>
      <c r="DL630" s="357">
        <v>127</v>
      </c>
      <c r="DM630" s="358">
        <v>104</v>
      </c>
      <c r="DN630" s="358">
        <v>124</v>
      </c>
      <c r="DO630" s="358">
        <v>110</v>
      </c>
      <c r="DP630" s="359">
        <v>113</v>
      </c>
      <c r="DQ630" s="357">
        <v>123</v>
      </c>
      <c r="DR630" s="358">
        <v>118</v>
      </c>
      <c r="DS630" s="358">
        <v>128</v>
      </c>
      <c r="DT630" s="358">
        <v>115</v>
      </c>
      <c r="DU630" s="359">
        <v>107</v>
      </c>
      <c r="DV630" s="357">
        <v>109</v>
      </c>
      <c r="DW630" s="358">
        <v>103</v>
      </c>
      <c r="DX630" s="358">
        <v>117</v>
      </c>
      <c r="DY630" s="358">
        <v>111</v>
      </c>
      <c r="DZ630" s="364"/>
      <c r="EA630" s="357">
        <v>114</v>
      </c>
      <c r="EB630" s="358">
        <v>116</v>
      </c>
      <c r="EC630" s="358">
        <v>102</v>
      </c>
      <c r="ED630" s="358">
        <v>108</v>
      </c>
      <c r="EE630" s="365"/>
      <c r="GX630" s="27"/>
      <c r="GY630" s="27"/>
      <c r="GZ630" s="27"/>
      <c r="HA630" s="27"/>
      <c r="HB630" s="27"/>
      <c r="HC630" s="27"/>
      <c r="HD630" s="27"/>
      <c r="HE630" s="27"/>
      <c r="HF630" s="27"/>
      <c r="HG630" s="27"/>
      <c r="HH630" s="27"/>
      <c r="HI630" s="27"/>
      <c r="HJ630" s="27"/>
      <c r="HK630" s="27"/>
      <c r="HL630" s="27"/>
      <c r="HM630" s="27"/>
      <c r="HN630" s="27"/>
      <c r="HO630" s="27"/>
      <c r="HP630" s="27"/>
      <c r="HQ630" s="27"/>
      <c r="HR630" s="27"/>
      <c r="HS630" s="27"/>
      <c r="HT630" s="27"/>
      <c r="HU630" s="27"/>
      <c r="HV630" s="27"/>
      <c r="HW630" s="27"/>
      <c r="HX630" s="27"/>
      <c r="HY630" s="27"/>
      <c r="HZ630" s="27"/>
      <c r="IA630" s="27"/>
      <c r="IB630" s="27"/>
      <c r="IC630" s="27"/>
      <c r="ID630" s="27"/>
      <c r="IE630" s="27"/>
      <c r="IF630" s="27"/>
      <c r="IG630" s="27"/>
      <c r="IH630" s="27"/>
      <c r="II630" s="27"/>
      <c r="IJ630" s="27"/>
      <c r="IK630" s="27"/>
      <c r="IL630" s="27"/>
      <c r="IM630" s="27"/>
      <c r="IN630" s="27"/>
      <c r="IO630" s="27"/>
      <c r="IP630" s="27"/>
      <c r="IQ630" s="27"/>
      <c r="IR630" s="27"/>
      <c r="IS630" s="27"/>
      <c r="IT630" s="27"/>
      <c r="IU630" s="27"/>
      <c r="IV630" s="27"/>
    </row>
    <row r="631" spans="1:256" s="363" customFormat="1" x14ac:dyDescent="0.2">
      <c r="A631" s="27"/>
      <c r="B631" s="27"/>
      <c r="C631" s="27"/>
      <c r="D631" s="362"/>
      <c r="E631" s="360"/>
      <c r="GX631" s="27"/>
      <c r="GY631" s="27"/>
      <c r="GZ631" s="27"/>
      <c r="HA631" s="27"/>
      <c r="HB631" s="27"/>
      <c r="HC631" s="27"/>
      <c r="HD631" s="27"/>
      <c r="HE631" s="27"/>
      <c r="HF631" s="27"/>
      <c r="HG631" s="27"/>
      <c r="HH631" s="27"/>
      <c r="HI631" s="27"/>
      <c r="HJ631" s="27"/>
      <c r="HK631" s="27"/>
      <c r="HL631" s="27"/>
      <c r="HM631" s="27"/>
      <c r="HN631" s="27"/>
      <c r="HO631" s="27"/>
      <c r="HP631" s="27"/>
      <c r="HQ631" s="27"/>
      <c r="HR631" s="27"/>
      <c r="HS631" s="27"/>
      <c r="HT631" s="27"/>
      <c r="HU631" s="27"/>
      <c r="HV631" s="27"/>
      <c r="HW631" s="27"/>
      <c r="HX631" s="27"/>
      <c r="HY631" s="27"/>
      <c r="HZ631" s="27"/>
      <c r="IA631" s="27"/>
      <c r="IB631" s="27"/>
      <c r="IC631" s="27"/>
      <c r="ID631" s="27"/>
      <c r="IE631" s="27"/>
      <c r="IF631" s="27"/>
      <c r="IG631" s="27"/>
      <c r="IH631" s="27"/>
      <c r="II631" s="27"/>
      <c r="IJ631" s="27"/>
      <c r="IK631" s="27"/>
      <c r="IL631" s="27"/>
      <c r="IM631" s="27"/>
      <c r="IN631" s="27"/>
      <c r="IO631" s="27"/>
      <c r="IP631" s="27"/>
      <c r="IQ631" s="27"/>
      <c r="IR631" s="27"/>
      <c r="IS631" s="27"/>
      <c r="IT631" s="27"/>
      <c r="IU631" s="27"/>
      <c r="IV631" s="27"/>
    </row>
    <row r="632" spans="1:256" s="363" customFormat="1" x14ac:dyDescent="0.2">
      <c r="A632" s="27"/>
      <c r="B632" s="27"/>
      <c r="C632" s="27"/>
      <c r="D632" s="362">
        <v>129</v>
      </c>
      <c r="E632" s="349" t="s">
        <v>180</v>
      </c>
      <c r="GX632" s="27"/>
      <c r="GY632" s="27"/>
      <c r="GZ632" s="27"/>
      <c r="HA632" s="27"/>
      <c r="HB632" s="27"/>
      <c r="HC632" s="27"/>
      <c r="HD632" s="27"/>
      <c r="HE632" s="27"/>
      <c r="HF632" s="27"/>
      <c r="HG632" s="27"/>
      <c r="HH632" s="27"/>
      <c r="HI632" s="27"/>
      <c r="HJ632" s="27"/>
      <c r="HK632" s="27"/>
      <c r="HL632" s="27"/>
      <c r="HM632" s="27"/>
      <c r="HN632" s="27"/>
      <c r="HO632" s="27"/>
      <c r="HP632" s="27"/>
      <c r="HQ632" s="27"/>
      <c r="HR632" s="27"/>
      <c r="HS632" s="27"/>
      <c r="HT632" s="27"/>
      <c r="HU632" s="27"/>
      <c r="HV632" s="27"/>
      <c r="HW632" s="27"/>
      <c r="HX632" s="27"/>
      <c r="HY632" s="27"/>
      <c r="HZ632" s="27"/>
      <c r="IA632" s="27"/>
      <c r="IB632" s="27"/>
      <c r="IC632" s="27"/>
      <c r="ID632" s="27"/>
      <c r="IE632" s="27"/>
      <c r="IF632" s="27"/>
      <c r="IG632" s="27"/>
      <c r="IH632" s="27"/>
      <c r="II632" s="27"/>
      <c r="IJ632" s="27"/>
      <c r="IK632" s="27"/>
      <c r="IL632" s="27"/>
      <c r="IM632" s="27"/>
      <c r="IN632" s="27"/>
      <c r="IO632" s="27"/>
      <c r="IP632" s="27"/>
      <c r="IQ632" s="27"/>
      <c r="IR632" s="27"/>
      <c r="IS632" s="27"/>
      <c r="IT632" s="27"/>
      <c r="IU632" s="27"/>
      <c r="IV632" s="27"/>
    </row>
    <row r="633" spans="1:256" s="361" customFormat="1" x14ac:dyDescent="0.2">
      <c r="A633" s="27"/>
      <c r="B633" s="27"/>
      <c r="C633" s="27"/>
      <c r="D633" s="362"/>
      <c r="E633" s="350" t="s">
        <v>130</v>
      </c>
      <c r="F633" s="351">
        <v>1</v>
      </c>
      <c r="G633" s="352">
        <v>2</v>
      </c>
      <c r="H633" s="352">
        <v>3</v>
      </c>
      <c r="I633" s="352">
        <v>4</v>
      </c>
      <c r="J633" s="353">
        <v>5</v>
      </c>
      <c r="K633" s="351">
        <v>6</v>
      </c>
      <c r="L633" s="352">
        <v>7</v>
      </c>
      <c r="M633" s="352">
        <v>8</v>
      </c>
      <c r="N633" s="352">
        <v>9</v>
      </c>
      <c r="O633" s="353">
        <v>10</v>
      </c>
      <c r="P633" s="351">
        <v>11</v>
      </c>
      <c r="Q633" s="352">
        <v>12</v>
      </c>
      <c r="R633" s="352">
        <v>13</v>
      </c>
      <c r="S633" s="352">
        <v>14</v>
      </c>
      <c r="T633" s="353">
        <v>15</v>
      </c>
      <c r="U633" s="351">
        <v>16</v>
      </c>
      <c r="V633" s="352">
        <v>17</v>
      </c>
      <c r="W633" s="352">
        <v>18</v>
      </c>
      <c r="X633" s="352">
        <v>19</v>
      </c>
      <c r="Y633" s="353">
        <v>20</v>
      </c>
      <c r="Z633" s="351">
        <v>21</v>
      </c>
      <c r="AA633" s="352">
        <v>22</v>
      </c>
      <c r="AB633" s="352">
        <v>23</v>
      </c>
      <c r="AC633" s="352">
        <v>24</v>
      </c>
      <c r="AD633" s="353">
        <v>25</v>
      </c>
      <c r="AE633" s="351">
        <v>26</v>
      </c>
      <c r="AF633" s="352">
        <v>27</v>
      </c>
      <c r="AG633" s="352">
        <v>28</v>
      </c>
      <c r="AH633" s="352">
        <v>29</v>
      </c>
      <c r="AI633" s="353">
        <v>30</v>
      </c>
      <c r="AJ633" s="351">
        <v>31</v>
      </c>
      <c r="AK633" s="352">
        <v>32</v>
      </c>
      <c r="AL633" s="352">
        <v>33</v>
      </c>
      <c r="AM633" s="352">
        <v>34</v>
      </c>
      <c r="AN633" s="353">
        <v>35</v>
      </c>
      <c r="AO633" s="351">
        <v>36</v>
      </c>
      <c r="AP633" s="352">
        <v>37</v>
      </c>
      <c r="AQ633" s="352">
        <v>38</v>
      </c>
      <c r="AR633" s="352">
        <v>39</v>
      </c>
      <c r="AS633" s="353">
        <v>40</v>
      </c>
      <c r="AT633" s="351">
        <v>41</v>
      </c>
      <c r="AU633" s="352">
        <v>42</v>
      </c>
      <c r="AV633" s="352">
        <v>43</v>
      </c>
      <c r="AW633" s="352">
        <v>44</v>
      </c>
      <c r="AX633" s="353">
        <v>45</v>
      </c>
      <c r="AY633" s="351">
        <v>46</v>
      </c>
      <c r="AZ633" s="352">
        <v>47</v>
      </c>
      <c r="BA633" s="352">
        <v>48</v>
      </c>
      <c r="BB633" s="352">
        <v>49</v>
      </c>
      <c r="BC633" s="353">
        <v>50</v>
      </c>
      <c r="BD633" s="351">
        <v>51</v>
      </c>
      <c r="BE633" s="352">
        <v>52</v>
      </c>
      <c r="BF633" s="352">
        <v>53</v>
      </c>
      <c r="BG633" s="352">
        <v>54</v>
      </c>
      <c r="BH633" s="353">
        <v>55</v>
      </c>
      <c r="BI633" s="351">
        <v>56</v>
      </c>
      <c r="BJ633" s="352">
        <v>57</v>
      </c>
      <c r="BK633" s="352">
        <v>58</v>
      </c>
      <c r="BL633" s="352">
        <v>59</v>
      </c>
      <c r="BM633" s="353">
        <v>60</v>
      </c>
      <c r="BN633" s="351">
        <v>61</v>
      </c>
      <c r="BO633" s="352">
        <v>62</v>
      </c>
      <c r="BP633" s="352">
        <v>63</v>
      </c>
      <c r="BQ633" s="352">
        <v>64</v>
      </c>
      <c r="BR633" s="353">
        <v>65</v>
      </c>
      <c r="BS633" s="351">
        <v>66</v>
      </c>
      <c r="BT633" s="352">
        <v>67</v>
      </c>
      <c r="BU633" s="352">
        <v>68</v>
      </c>
      <c r="BV633" s="352">
        <v>69</v>
      </c>
      <c r="BW633" s="353">
        <v>70</v>
      </c>
      <c r="BX633" s="351">
        <v>71</v>
      </c>
      <c r="BY633" s="352">
        <v>72</v>
      </c>
      <c r="BZ633" s="352">
        <v>73</v>
      </c>
      <c r="CA633" s="352">
        <v>74</v>
      </c>
      <c r="CB633" s="353">
        <v>75</v>
      </c>
      <c r="CC633" s="351">
        <v>76</v>
      </c>
      <c r="CD633" s="352">
        <v>77</v>
      </c>
      <c r="CE633" s="352">
        <v>78</v>
      </c>
      <c r="CF633" s="352">
        <v>79</v>
      </c>
      <c r="CG633" s="353">
        <v>80</v>
      </c>
      <c r="CH633" s="351">
        <v>81</v>
      </c>
      <c r="CI633" s="352">
        <v>82</v>
      </c>
      <c r="CJ633" s="352">
        <v>83</v>
      </c>
      <c r="CK633" s="352">
        <v>84</v>
      </c>
      <c r="CL633" s="353">
        <v>85</v>
      </c>
      <c r="CM633" s="351">
        <v>86</v>
      </c>
      <c r="CN633" s="352">
        <v>87</v>
      </c>
      <c r="CO633" s="352">
        <v>88</v>
      </c>
      <c r="CP633" s="352">
        <v>89</v>
      </c>
      <c r="CQ633" s="353">
        <v>90</v>
      </c>
      <c r="CR633" s="351">
        <v>91</v>
      </c>
      <c r="CS633" s="352">
        <v>92</v>
      </c>
      <c r="CT633" s="352">
        <v>93</v>
      </c>
      <c r="CU633" s="352">
        <v>94</v>
      </c>
      <c r="CV633" s="353">
        <v>95</v>
      </c>
      <c r="CW633" s="351">
        <v>96</v>
      </c>
      <c r="CX633" s="352">
        <v>97</v>
      </c>
      <c r="CY633" s="352">
        <v>98</v>
      </c>
      <c r="CZ633" s="352">
        <v>99</v>
      </c>
      <c r="DA633" s="353">
        <v>100</v>
      </c>
      <c r="DB633" s="351">
        <v>101</v>
      </c>
      <c r="DC633" s="352">
        <v>102</v>
      </c>
      <c r="DD633" s="352">
        <v>103</v>
      </c>
      <c r="DE633" s="352">
        <v>104</v>
      </c>
      <c r="DF633" s="353">
        <v>105</v>
      </c>
      <c r="DG633" s="351">
        <v>106</v>
      </c>
      <c r="DH633" s="352">
        <v>107</v>
      </c>
      <c r="DI633" s="352">
        <v>108</v>
      </c>
      <c r="DJ633" s="352">
        <v>109</v>
      </c>
      <c r="DK633" s="353">
        <v>110</v>
      </c>
      <c r="DL633" s="351">
        <v>111</v>
      </c>
      <c r="DM633" s="352">
        <v>112</v>
      </c>
      <c r="DN633" s="352">
        <v>113</v>
      </c>
      <c r="DO633" s="352">
        <v>114</v>
      </c>
      <c r="DP633" s="353">
        <v>115</v>
      </c>
      <c r="DQ633" s="351">
        <v>116</v>
      </c>
      <c r="DR633" s="352">
        <v>117</v>
      </c>
      <c r="DS633" s="352">
        <v>118</v>
      </c>
      <c r="DT633" s="352">
        <v>119</v>
      </c>
      <c r="DU633" s="353">
        <v>120</v>
      </c>
      <c r="DV633" s="351">
        <v>121</v>
      </c>
      <c r="DW633" s="352">
        <v>122</v>
      </c>
      <c r="DX633" s="352">
        <v>123</v>
      </c>
      <c r="DY633" s="352">
        <v>124</v>
      </c>
      <c r="DZ633" s="353">
        <v>125</v>
      </c>
      <c r="EA633" s="351">
        <v>126</v>
      </c>
      <c r="EB633" s="352">
        <v>127</v>
      </c>
      <c r="EC633" s="352">
        <v>128</v>
      </c>
      <c r="ED633" s="352">
        <v>129</v>
      </c>
      <c r="EE633" s="365"/>
      <c r="GX633" s="27"/>
      <c r="GY633" s="27"/>
      <c r="GZ633" s="27"/>
      <c r="HA633" s="27"/>
      <c r="HB633" s="27"/>
      <c r="HC633" s="27"/>
      <c r="HD633" s="27"/>
      <c r="HE633" s="27"/>
      <c r="HF633" s="27"/>
      <c r="HG633" s="27"/>
      <c r="HH633" s="27"/>
      <c r="HI633" s="27"/>
      <c r="HJ633" s="27"/>
      <c r="HK633" s="27"/>
      <c r="HL633" s="27"/>
      <c r="HM633" s="27"/>
      <c r="HN633" s="27"/>
      <c r="HO633" s="27"/>
      <c r="HP633" s="27"/>
      <c r="HQ633" s="27"/>
      <c r="HR633" s="27"/>
      <c r="HS633" s="27"/>
      <c r="HT633" s="27"/>
      <c r="HU633" s="27"/>
      <c r="HV633" s="27"/>
      <c r="HW633" s="27"/>
      <c r="HX633" s="27"/>
      <c r="HY633" s="27"/>
      <c r="HZ633" s="27"/>
      <c r="IA633" s="27"/>
      <c r="IB633" s="27"/>
      <c r="IC633" s="27"/>
      <c r="ID633" s="27"/>
      <c r="IE633" s="27"/>
      <c r="IF633" s="27"/>
      <c r="IG633" s="27"/>
      <c r="IH633" s="27"/>
      <c r="II633" s="27"/>
      <c r="IJ633" s="27"/>
      <c r="IK633" s="27"/>
      <c r="IL633" s="27"/>
      <c r="IM633" s="27"/>
      <c r="IN633" s="27"/>
      <c r="IO633" s="27"/>
      <c r="IP633" s="27"/>
      <c r="IQ633" s="27"/>
      <c r="IR633" s="27"/>
      <c r="IS633" s="27"/>
      <c r="IT633" s="27"/>
      <c r="IU633" s="27"/>
      <c r="IV633" s="27"/>
    </row>
    <row r="634" spans="1:256" s="361" customFormat="1" x14ac:dyDescent="0.2">
      <c r="A634" s="27"/>
      <c r="B634" s="27"/>
      <c r="C634" s="27"/>
      <c r="D634" s="362"/>
      <c r="E634" s="350" t="s">
        <v>157</v>
      </c>
      <c r="F634" s="354">
        <v>14</v>
      </c>
      <c r="G634" s="355">
        <v>10</v>
      </c>
      <c r="H634" s="355">
        <v>1</v>
      </c>
      <c r="I634" s="355">
        <v>22</v>
      </c>
      <c r="J634" s="356">
        <v>18</v>
      </c>
      <c r="K634" s="354">
        <v>19</v>
      </c>
      <c r="L634" s="355">
        <v>15</v>
      </c>
      <c r="M634" s="355">
        <v>6</v>
      </c>
      <c r="N634" s="355">
        <v>2</v>
      </c>
      <c r="O634" s="356">
        <v>23</v>
      </c>
      <c r="P634" s="354">
        <v>24</v>
      </c>
      <c r="Q634" s="355">
        <v>20</v>
      </c>
      <c r="R634" s="355">
        <v>11</v>
      </c>
      <c r="S634" s="355">
        <v>7</v>
      </c>
      <c r="T634" s="356">
        <v>3</v>
      </c>
      <c r="U634" s="354">
        <v>4</v>
      </c>
      <c r="V634" s="355">
        <v>25</v>
      </c>
      <c r="W634" s="355">
        <v>16</v>
      </c>
      <c r="X634" s="355">
        <v>12</v>
      </c>
      <c r="Y634" s="356">
        <v>8</v>
      </c>
      <c r="Z634" s="354">
        <v>9</v>
      </c>
      <c r="AA634" s="355">
        <v>5</v>
      </c>
      <c r="AB634" s="355">
        <v>21</v>
      </c>
      <c r="AC634" s="355">
        <v>17</v>
      </c>
      <c r="AD634" s="356">
        <v>13</v>
      </c>
      <c r="AE634" s="354">
        <v>39</v>
      </c>
      <c r="AF634" s="355">
        <v>35</v>
      </c>
      <c r="AG634" s="355">
        <v>26</v>
      </c>
      <c r="AH634" s="355">
        <v>47</v>
      </c>
      <c r="AI634" s="356">
        <v>43</v>
      </c>
      <c r="AJ634" s="354">
        <v>44</v>
      </c>
      <c r="AK634" s="355">
        <v>40</v>
      </c>
      <c r="AL634" s="355">
        <v>31</v>
      </c>
      <c r="AM634" s="355">
        <v>27</v>
      </c>
      <c r="AN634" s="356">
        <v>48</v>
      </c>
      <c r="AO634" s="354">
        <v>49</v>
      </c>
      <c r="AP634" s="355">
        <v>45</v>
      </c>
      <c r="AQ634" s="355">
        <v>36</v>
      </c>
      <c r="AR634" s="355">
        <v>32</v>
      </c>
      <c r="AS634" s="356">
        <v>28</v>
      </c>
      <c r="AT634" s="354">
        <v>29</v>
      </c>
      <c r="AU634" s="355">
        <v>50</v>
      </c>
      <c r="AV634" s="355">
        <v>41</v>
      </c>
      <c r="AW634" s="355">
        <v>37</v>
      </c>
      <c r="AX634" s="356">
        <v>33</v>
      </c>
      <c r="AY634" s="354">
        <v>34</v>
      </c>
      <c r="AZ634" s="355">
        <v>30</v>
      </c>
      <c r="BA634" s="355">
        <v>46</v>
      </c>
      <c r="BB634" s="355">
        <v>42</v>
      </c>
      <c r="BC634" s="356">
        <v>38</v>
      </c>
      <c r="BD634" s="354">
        <v>64</v>
      </c>
      <c r="BE634" s="355">
        <v>60</v>
      </c>
      <c r="BF634" s="355">
        <v>51</v>
      </c>
      <c r="BG634" s="355">
        <v>72</v>
      </c>
      <c r="BH634" s="356">
        <v>68</v>
      </c>
      <c r="BI634" s="354">
        <v>69</v>
      </c>
      <c r="BJ634" s="355">
        <v>65</v>
      </c>
      <c r="BK634" s="355">
        <v>56</v>
      </c>
      <c r="BL634" s="355">
        <v>52</v>
      </c>
      <c r="BM634" s="356">
        <v>73</v>
      </c>
      <c r="BN634" s="354">
        <v>74</v>
      </c>
      <c r="BO634" s="355">
        <v>70</v>
      </c>
      <c r="BP634" s="355">
        <v>61</v>
      </c>
      <c r="BQ634" s="355">
        <v>57</v>
      </c>
      <c r="BR634" s="356">
        <v>53</v>
      </c>
      <c r="BS634" s="354">
        <v>54</v>
      </c>
      <c r="BT634" s="355">
        <v>75</v>
      </c>
      <c r="BU634" s="355">
        <v>66</v>
      </c>
      <c r="BV634" s="355">
        <v>62</v>
      </c>
      <c r="BW634" s="356">
        <v>58</v>
      </c>
      <c r="BX634" s="354">
        <v>59</v>
      </c>
      <c r="BY634" s="355">
        <v>55</v>
      </c>
      <c r="BZ634" s="355">
        <v>71</v>
      </c>
      <c r="CA634" s="355">
        <v>67</v>
      </c>
      <c r="CB634" s="356">
        <v>63</v>
      </c>
      <c r="CC634" s="354">
        <v>89</v>
      </c>
      <c r="CD634" s="355">
        <v>85</v>
      </c>
      <c r="CE634" s="355">
        <v>76</v>
      </c>
      <c r="CF634" s="355">
        <v>97</v>
      </c>
      <c r="CG634" s="356">
        <v>93</v>
      </c>
      <c r="CH634" s="354">
        <v>94</v>
      </c>
      <c r="CI634" s="355">
        <v>90</v>
      </c>
      <c r="CJ634" s="355">
        <v>81</v>
      </c>
      <c r="CK634" s="355">
        <v>77</v>
      </c>
      <c r="CL634" s="356">
        <v>98</v>
      </c>
      <c r="CM634" s="354">
        <v>99</v>
      </c>
      <c r="CN634" s="355">
        <v>95</v>
      </c>
      <c r="CO634" s="355">
        <v>86</v>
      </c>
      <c r="CP634" s="355">
        <v>82</v>
      </c>
      <c r="CQ634" s="356">
        <v>78</v>
      </c>
      <c r="CR634" s="354">
        <v>79</v>
      </c>
      <c r="CS634" s="355">
        <v>100</v>
      </c>
      <c r="CT634" s="355">
        <v>91</v>
      </c>
      <c r="CU634" s="355">
        <v>87</v>
      </c>
      <c r="CV634" s="356">
        <v>83</v>
      </c>
      <c r="CW634" s="354">
        <v>84</v>
      </c>
      <c r="CX634" s="355">
        <v>80</v>
      </c>
      <c r="CY634" s="355">
        <v>96</v>
      </c>
      <c r="CZ634" s="355">
        <v>92</v>
      </c>
      <c r="DA634" s="356">
        <v>88</v>
      </c>
      <c r="DB634" s="354">
        <v>110</v>
      </c>
      <c r="DC634" s="355">
        <v>126</v>
      </c>
      <c r="DD634" s="355">
        <v>122</v>
      </c>
      <c r="DE634" s="355">
        <v>118</v>
      </c>
      <c r="DF634" s="356">
        <v>114</v>
      </c>
      <c r="DG634" s="354">
        <v>109</v>
      </c>
      <c r="DH634" s="355">
        <v>123</v>
      </c>
      <c r="DI634" s="355">
        <v>127</v>
      </c>
      <c r="DJ634" s="355">
        <v>101</v>
      </c>
      <c r="DK634" s="356">
        <v>119</v>
      </c>
      <c r="DL634" s="354">
        <v>115</v>
      </c>
      <c r="DM634" s="355">
        <v>106</v>
      </c>
      <c r="DN634" s="355">
        <v>124</v>
      </c>
      <c r="DO634" s="355">
        <v>128</v>
      </c>
      <c r="DP634" s="356">
        <v>102</v>
      </c>
      <c r="DQ634" s="354">
        <v>120</v>
      </c>
      <c r="DR634" s="355">
        <v>111</v>
      </c>
      <c r="DS634" s="355">
        <v>107</v>
      </c>
      <c r="DT634" s="355">
        <v>103</v>
      </c>
      <c r="DU634" s="356">
        <v>129</v>
      </c>
      <c r="DV634" s="354">
        <v>125</v>
      </c>
      <c r="DW634" s="355">
        <v>116</v>
      </c>
      <c r="DX634" s="355">
        <v>112</v>
      </c>
      <c r="DY634" s="355">
        <v>108</v>
      </c>
      <c r="DZ634" s="356">
        <v>104</v>
      </c>
      <c r="EA634" s="354">
        <v>105</v>
      </c>
      <c r="EB634" s="355">
        <v>121</v>
      </c>
      <c r="EC634" s="355">
        <v>117</v>
      </c>
      <c r="ED634" s="355">
        <v>113</v>
      </c>
      <c r="EE634" s="365"/>
      <c r="GX634" s="27"/>
      <c r="GY634" s="27"/>
      <c r="GZ634" s="27"/>
      <c r="HA634" s="27"/>
      <c r="HB634" s="27"/>
      <c r="HC634" s="27"/>
      <c r="HD634" s="27"/>
      <c r="HE634" s="27"/>
      <c r="HF634" s="27"/>
      <c r="HG634" s="27"/>
      <c r="HH634" s="27"/>
      <c r="HI634" s="27"/>
      <c r="HJ634" s="27"/>
      <c r="HK634" s="27"/>
      <c r="HL634" s="27"/>
      <c r="HM634" s="27"/>
      <c r="HN634" s="27"/>
      <c r="HO634" s="27"/>
      <c r="HP634" s="27"/>
      <c r="HQ634" s="27"/>
      <c r="HR634" s="27"/>
      <c r="HS634" s="27"/>
      <c r="HT634" s="27"/>
      <c r="HU634" s="27"/>
      <c r="HV634" s="27"/>
      <c r="HW634" s="27"/>
      <c r="HX634" s="27"/>
      <c r="HY634" s="27"/>
      <c r="HZ634" s="27"/>
      <c r="IA634" s="27"/>
      <c r="IB634" s="27"/>
      <c r="IC634" s="27"/>
      <c r="ID634" s="27"/>
      <c r="IE634" s="27"/>
      <c r="IF634" s="27"/>
      <c r="IG634" s="27"/>
      <c r="IH634" s="27"/>
      <c r="II634" s="27"/>
      <c r="IJ634" s="27"/>
      <c r="IK634" s="27"/>
      <c r="IL634" s="27"/>
      <c r="IM634" s="27"/>
      <c r="IN634" s="27"/>
      <c r="IO634" s="27"/>
      <c r="IP634" s="27"/>
      <c r="IQ634" s="27"/>
      <c r="IR634" s="27"/>
      <c r="IS634" s="27"/>
      <c r="IT634" s="27"/>
      <c r="IU634" s="27"/>
      <c r="IV634" s="27"/>
    </row>
    <row r="635" spans="1:256" s="361" customFormat="1" x14ac:dyDescent="0.2">
      <c r="A635" s="27"/>
      <c r="B635" s="27"/>
      <c r="C635" s="27"/>
      <c r="D635" s="362"/>
      <c r="E635" s="350" t="s">
        <v>159</v>
      </c>
      <c r="F635" s="357">
        <v>12</v>
      </c>
      <c r="G635" s="358">
        <v>23</v>
      </c>
      <c r="H635" s="358">
        <v>9</v>
      </c>
      <c r="I635" s="358">
        <v>20</v>
      </c>
      <c r="J635" s="359">
        <v>1</v>
      </c>
      <c r="K635" s="357">
        <v>13</v>
      </c>
      <c r="L635" s="358">
        <v>24</v>
      </c>
      <c r="M635" s="358">
        <v>10</v>
      </c>
      <c r="N635" s="358">
        <v>16</v>
      </c>
      <c r="O635" s="359">
        <v>2</v>
      </c>
      <c r="P635" s="357">
        <v>17</v>
      </c>
      <c r="Q635" s="358">
        <v>3</v>
      </c>
      <c r="R635" s="358">
        <v>14</v>
      </c>
      <c r="S635" s="358">
        <v>25</v>
      </c>
      <c r="T635" s="359">
        <v>6</v>
      </c>
      <c r="U635" s="357">
        <v>7</v>
      </c>
      <c r="V635" s="358">
        <v>18</v>
      </c>
      <c r="W635" s="358">
        <v>4</v>
      </c>
      <c r="X635" s="358">
        <v>15</v>
      </c>
      <c r="Y635" s="359">
        <v>21</v>
      </c>
      <c r="Z635" s="357">
        <v>22</v>
      </c>
      <c r="AA635" s="358">
        <v>8</v>
      </c>
      <c r="AB635" s="358">
        <v>19</v>
      </c>
      <c r="AC635" s="358">
        <v>5</v>
      </c>
      <c r="AD635" s="359">
        <v>11</v>
      </c>
      <c r="AE635" s="357">
        <v>37</v>
      </c>
      <c r="AF635" s="358">
        <v>48</v>
      </c>
      <c r="AG635" s="358">
        <v>34</v>
      </c>
      <c r="AH635" s="358">
        <v>45</v>
      </c>
      <c r="AI635" s="359">
        <v>26</v>
      </c>
      <c r="AJ635" s="357">
        <v>38</v>
      </c>
      <c r="AK635" s="358">
        <v>49</v>
      </c>
      <c r="AL635" s="358">
        <v>35</v>
      </c>
      <c r="AM635" s="358">
        <v>41</v>
      </c>
      <c r="AN635" s="359">
        <v>27</v>
      </c>
      <c r="AO635" s="357">
        <v>42</v>
      </c>
      <c r="AP635" s="358">
        <v>28</v>
      </c>
      <c r="AQ635" s="358">
        <v>39</v>
      </c>
      <c r="AR635" s="358">
        <v>50</v>
      </c>
      <c r="AS635" s="359">
        <v>31</v>
      </c>
      <c r="AT635" s="357">
        <v>32</v>
      </c>
      <c r="AU635" s="358">
        <v>43</v>
      </c>
      <c r="AV635" s="358">
        <v>29</v>
      </c>
      <c r="AW635" s="358">
        <v>40</v>
      </c>
      <c r="AX635" s="359">
        <v>46</v>
      </c>
      <c r="AY635" s="357">
        <v>47</v>
      </c>
      <c r="AZ635" s="358">
        <v>33</v>
      </c>
      <c r="BA635" s="358">
        <v>44</v>
      </c>
      <c r="BB635" s="358">
        <v>30</v>
      </c>
      <c r="BC635" s="359">
        <v>36</v>
      </c>
      <c r="BD635" s="357">
        <v>62</v>
      </c>
      <c r="BE635" s="358">
        <v>73</v>
      </c>
      <c r="BF635" s="358">
        <v>59</v>
      </c>
      <c r="BG635" s="358">
        <v>70</v>
      </c>
      <c r="BH635" s="359">
        <v>51</v>
      </c>
      <c r="BI635" s="357">
        <v>63</v>
      </c>
      <c r="BJ635" s="358">
        <v>74</v>
      </c>
      <c r="BK635" s="358">
        <v>60</v>
      </c>
      <c r="BL635" s="358">
        <v>66</v>
      </c>
      <c r="BM635" s="359">
        <v>52</v>
      </c>
      <c r="BN635" s="357">
        <v>67</v>
      </c>
      <c r="BO635" s="358">
        <v>53</v>
      </c>
      <c r="BP635" s="358">
        <v>64</v>
      </c>
      <c r="BQ635" s="358">
        <v>75</v>
      </c>
      <c r="BR635" s="359">
        <v>56</v>
      </c>
      <c r="BS635" s="357">
        <v>57</v>
      </c>
      <c r="BT635" s="358">
        <v>68</v>
      </c>
      <c r="BU635" s="358">
        <v>54</v>
      </c>
      <c r="BV635" s="358">
        <v>65</v>
      </c>
      <c r="BW635" s="359">
        <v>71</v>
      </c>
      <c r="BX635" s="357">
        <v>72</v>
      </c>
      <c r="BY635" s="358">
        <v>58</v>
      </c>
      <c r="BZ635" s="358">
        <v>69</v>
      </c>
      <c r="CA635" s="358">
        <v>55</v>
      </c>
      <c r="CB635" s="359">
        <v>61</v>
      </c>
      <c r="CC635" s="357">
        <v>87</v>
      </c>
      <c r="CD635" s="358">
        <v>98</v>
      </c>
      <c r="CE635" s="358">
        <v>84</v>
      </c>
      <c r="CF635" s="358">
        <v>95</v>
      </c>
      <c r="CG635" s="359">
        <v>76</v>
      </c>
      <c r="CH635" s="357">
        <v>88</v>
      </c>
      <c r="CI635" s="358">
        <v>99</v>
      </c>
      <c r="CJ635" s="358">
        <v>85</v>
      </c>
      <c r="CK635" s="358">
        <v>91</v>
      </c>
      <c r="CL635" s="359">
        <v>77</v>
      </c>
      <c r="CM635" s="357">
        <v>92</v>
      </c>
      <c r="CN635" s="358">
        <v>78</v>
      </c>
      <c r="CO635" s="358">
        <v>89</v>
      </c>
      <c r="CP635" s="358">
        <v>100</v>
      </c>
      <c r="CQ635" s="359">
        <v>81</v>
      </c>
      <c r="CR635" s="357">
        <v>82</v>
      </c>
      <c r="CS635" s="358">
        <v>93</v>
      </c>
      <c r="CT635" s="358">
        <v>79</v>
      </c>
      <c r="CU635" s="358">
        <v>90</v>
      </c>
      <c r="CV635" s="359">
        <v>96</v>
      </c>
      <c r="CW635" s="357">
        <v>97</v>
      </c>
      <c r="CX635" s="358">
        <v>83</v>
      </c>
      <c r="CY635" s="358">
        <v>94</v>
      </c>
      <c r="CZ635" s="358">
        <v>80</v>
      </c>
      <c r="DA635" s="359">
        <v>86</v>
      </c>
      <c r="DB635" s="357">
        <v>128</v>
      </c>
      <c r="DC635" s="358">
        <v>105</v>
      </c>
      <c r="DD635" s="358">
        <v>119</v>
      </c>
      <c r="DE635" s="358">
        <v>125</v>
      </c>
      <c r="DF635" s="359">
        <v>107</v>
      </c>
      <c r="DG635" s="357">
        <v>103</v>
      </c>
      <c r="DH635" s="358">
        <v>110</v>
      </c>
      <c r="DI635" s="358">
        <v>115</v>
      </c>
      <c r="DJ635" s="358">
        <v>116</v>
      </c>
      <c r="DK635" s="359">
        <v>121</v>
      </c>
      <c r="DL635" s="357">
        <v>124</v>
      </c>
      <c r="DM635" s="358">
        <v>101</v>
      </c>
      <c r="DN635" s="358">
        <v>126</v>
      </c>
      <c r="DO635" s="358">
        <v>117</v>
      </c>
      <c r="DP635" s="359">
        <v>111</v>
      </c>
      <c r="DQ635" s="357">
        <v>127</v>
      </c>
      <c r="DR635" s="358">
        <v>108</v>
      </c>
      <c r="DS635" s="358">
        <v>102</v>
      </c>
      <c r="DT635" s="358">
        <v>122</v>
      </c>
      <c r="DU635" s="359">
        <v>113</v>
      </c>
      <c r="DV635" s="357">
        <v>129</v>
      </c>
      <c r="DW635" s="358">
        <v>118</v>
      </c>
      <c r="DX635" s="358">
        <v>106</v>
      </c>
      <c r="DY635" s="358">
        <v>123</v>
      </c>
      <c r="DZ635" s="359">
        <v>112</v>
      </c>
      <c r="EA635" s="357">
        <v>114</v>
      </c>
      <c r="EB635" s="358">
        <v>104</v>
      </c>
      <c r="EC635" s="358">
        <v>109</v>
      </c>
      <c r="ED635" s="358">
        <v>120</v>
      </c>
      <c r="EE635" s="365"/>
      <c r="GX635" s="27"/>
      <c r="GY635" s="27"/>
      <c r="GZ635" s="27"/>
      <c r="HA635" s="27"/>
      <c r="HB635" s="27"/>
      <c r="HC635" s="27"/>
      <c r="HD635" s="27"/>
      <c r="HE635" s="27"/>
      <c r="HF635" s="27"/>
      <c r="HG635" s="27"/>
      <c r="HH635" s="27"/>
      <c r="HI635" s="27"/>
      <c r="HJ635" s="27"/>
      <c r="HK635" s="27"/>
      <c r="HL635" s="27"/>
      <c r="HM635" s="27"/>
      <c r="HN635" s="27"/>
      <c r="HO635" s="27"/>
      <c r="HP635" s="27"/>
      <c r="HQ635" s="27"/>
      <c r="HR635" s="27"/>
      <c r="HS635" s="27"/>
      <c r="HT635" s="27"/>
      <c r="HU635" s="27"/>
      <c r="HV635" s="27"/>
      <c r="HW635" s="27"/>
      <c r="HX635" s="27"/>
      <c r="HY635" s="27"/>
      <c r="HZ635" s="27"/>
      <c r="IA635" s="27"/>
      <c r="IB635" s="27"/>
      <c r="IC635" s="27"/>
      <c r="ID635" s="27"/>
      <c r="IE635" s="27"/>
      <c r="IF635" s="27"/>
      <c r="IG635" s="27"/>
      <c r="IH635" s="27"/>
      <c r="II635" s="27"/>
      <c r="IJ635" s="27"/>
      <c r="IK635" s="27"/>
      <c r="IL635" s="27"/>
      <c r="IM635" s="27"/>
      <c r="IN635" s="27"/>
      <c r="IO635" s="27"/>
      <c r="IP635" s="27"/>
      <c r="IQ635" s="27"/>
      <c r="IR635" s="27"/>
      <c r="IS635" s="27"/>
      <c r="IT635" s="27"/>
      <c r="IU635" s="27"/>
      <c r="IV635" s="27"/>
    </row>
    <row r="636" spans="1:256" s="363" customFormat="1" x14ac:dyDescent="0.2">
      <c r="A636" s="27"/>
      <c r="B636" s="27"/>
      <c r="C636" s="27"/>
      <c r="D636" s="362"/>
      <c r="E636" s="360"/>
      <c r="GX636" s="27"/>
      <c r="GY636" s="27"/>
      <c r="GZ636" s="27"/>
      <c r="HA636" s="27"/>
      <c r="HB636" s="27"/>
      <c r="HC636" s="27"/>
      <c r="HD636" s="27"/>
      <c r="HE636" s="27"/>
      <c r="HF636" s="27"/>
      <c r="HG636" s="27"/>
      <c r="HH636" s="27"/>
      <c r="HI636" s="27"/>
      <c r="HJ636" s="27"/>
      <c r="HK636" s="27"/>
      <c r="HL636" s="27"/>
      <c r="HM636" s="27"/>
      <c r="HN636" s="27"/>
      <c r="HO636" s="27"/>
      <c r="HP636" s="27"/>
      <c r="HQ636" s="27"/>
      <c r="HR636" s="27"/>
      <c r="HS636" s="27"/>
      <c r="HT636" s="27"/>
      <c r="HU636" s="27"/>
      <c r="HV636" s="27"/>
      <c r="HW636" s="27"/>
      <c r="HX636" s="27"/>
      <c r="HY636" s="27"/>
      <c r="HZ636" s="27"/>
      <c r="IA636" s="27"/>
      <c r="IB636" s="27"/>
      <c r="IC636" s="27"/>
      <c r="ID636" s="27"/>
      <c r="IE636" s="27"/>
      <c r="IF636" s="27"/>
      <c r="IG636" s="27"/>
      <c r="IH636" s="27"/>
      <c r="II636" s="27"/>
      <c r="IJ636" s="27"/>
      <c r="IK636" s="27"/>
      <c r="IL636" s="27"/>
      <c r="IM636" s="27"/>
      <c r="IN636" s="27"/>
      <c r="IO636" s="27"/>
      <c r="IP636" s="27"/>
      <c r="IQ636" s="27"/>
      <c r="IR636" s="27"/>
      <c r="IS636" s="27"/>
      <c r="IT636" s="27"/>
      <c r="IU636" s="27"/>
      <c r="IV636" s="27"/>
    </row>
    <row r="637" spans="1:256" s="363" customFormat="1" x14ac:dyDescent="0.2">
      <c r="A637" s="27"/>
      <c r="B637" s="27"/>
      <c r="C637" s="27"/>
      <c r="D637" s="362">
        <v>130</v>
      </c>
      <c r="E637" s="349" t="s">
        <v>180</v>
      </c>
      <c r="GX637" s="27"/>
      <c r="GY637" s="27"/>
      <c r="GZ637" s="27"/>
      <c r="HA637" s="27"/>
      <c r="HB637" s="27"/>
      <c r="HC637" s="27"/>
      <c r="HD637" s="27"/>
      <c r="HE637" s="27"/>
      <c r="HF637" s="27"/>
      <c r="HG637" s="27"/>
      <c r="HH637" s="27"/>
      <c r="HI637" s="27"/>
      <c r="HJ637" s="27"/>
      <c r="HK637" s="27"/>
      <c r="HL637" s="27"/>
      <c r="HM637" s="27"/>
      <c r="HN637" s="27"/>
      <c r="HO637" s="27"/>
      <c r="HP637" s="27"/>
      <c r="HQ637" s="27"/>
      <c r="HR637" s="27"/>
      <c r="HS637" s="27"/>
      <c r="HT637" s="27"/>
      <c r="HU637" s="27"/>
      <c r="HV637" s="27"/>
      <c r="HW637" s="27"/>
      <c r="HX637" s="27"/>
      <c r="HY637" s="27"/>
      <c r="HZ637" s="27"/>
      <c r="IA637" s="27"/>
      <c r="IB637" s="27"/>
      <c r="IC637" s="27"/>
      <c r="ID637" s="27"/>
      <c r="IE637" s="27"/>
      <c r="IF637" s="27"/>
      <c r="IG637" s="27"/>
      <c r="IH637" s="27"/>
      <c r="II637" s="27"/>
      <c r="IJ637" s="27"/>
      <c r="IK637" s="27"/>
      <c r="IL637" s="27"/>
      <c r="IM637" s="27"/>
      <c r="IN637" s="27"/>
      <c r="IO637" s="27"/>
      <c r="IP637" s="27"/>
      <c r="IQ637" s="27"/>
      <c r="IR637" s="27"/>
      <c r="IS637" s="27"/>
      <c r="IT637" s="27"/>
      <c r="IU637" s="27"/>
      <c r="IV637" s="27"/>
    </row>
    <row r="638" spans="1:256" s="361" customFormat="1" x14ac:dyDescent="0.2">
      <c r="A638" s="27"/>
      <c r="B638" s="27"/>
      <c r="C638" s="27"/>
      <c r="D638" s="362"/>
      <c r="E638" s="350" t="s">
        <v>130</v>
      </c>
      <c r="F638" s="351">
        <v>1</v>
      </c>
      <c r="G638" s="352">
        <v>2</v>
      </c>
      <c r="H638" s="352">
        <v>3</v>
      </c>
      <c r="I638" s="352">
        <v>4</v>
      </c>
      <c r="J638" s="353">
        <v>5</v>
      </c>
      <c r="K638" s="351">
        <v>6</v>
      </c>
      <c r="L638" s="352">
        <v>7</v>
      </c>
      <c r="M638" s="352">
        <v>8</v>
      </c>
      <c r="N638" s="352">
        <v>9</v>
      </c>
      <c r="O638" s="353">
        <v>10</v>
      </c>
      <c r="P638" s="351">
        <v>11</v>
      </c>
      <c r="Q638" s="352">
        <v>12</v>
      </c>
      <c r="R638" s="352">
        <v>13</v>
      </c>
      <c r="S638" s="352">
        <v>14</v>
      </c>
      <c r="T638" s="353">
        <v>15</v>
      </c>
      <c r="U638" s="351">
        <v>16</v>
      </c>
      <c r="V638" s="352">
        <v>17</v>
      </c>
      <c r="W638" s="352">
        <v>18</v>
      </c>
      <c r="X638" s="352">
        <v>19</v>
      </c>
      <c r="Y638" s="353">
        <v>20</v>
      </c>
      <c r="Z638" s="351">
        <v>21</v>
      </c>
      <c r="AA638" s="352">
        <v>22</v>
      </c>
      <c r="AB638" s="352">
        <v>23</v>
      </c>
      <c r="AC638" s="352">
        <v>24</v>
      </c>
      <c r="AD638" s="353">
        <v>25</v>
      </c>
      <c r="AE638" s="351">
        <v>26</v>
      </c>
      <c r="AF638" s="352">
        <v>27</v>
      </c>
      <c r="AG638" s="352">
        <v>28</v>
      </c>
      <c r="AH638" s="352">
        <v>29</v>
      </c>
      <c r="AI638" s="353">
        <v>30</v>
      </c>
      <c r="AJ638" s="351">
        <v>31</v>
      </c>
      <c r="AK638" s="352">
        <v>32</v>
      </c>
      <c r="AL638" s="352">
        <v>33</v>
      </c>
      <c r="AM638" s="352">
        <v>34</v>
      </c>
      <c r="AN638" s="353">
        <v>35</v>
      </c>
      <c r="AO638" s="351">
        <v>36</v>
      </c>
      <c r="AP638" s="352">
        <v>37</v>
      </c>
      <c r="AQ638" s="352">
        <v>38</v>
      </c>
      <c r="AR638" s="352">
        <v>39</v>
      </c>
      <c r="AS638" s="353">
        <v>40</v>
      </c>
      <c r="AT638" s="351">
        <v>41</v>
      </c>
      <c r="AU638" s="352">
        <v>42</v>
      </c>
      <c r="AV638" s="352">
        <v>43</v>
      </c>
      <c r="AW638" s="352">
        <v>44</v>
      </c>
      <c r="AX638" s="353">
        <v>45</v>
      </c>
      <c r="AY638" s="351">
        <v>46</v>
      </c>
      <c r="AZ638" s="352">
        <v>47</v>
      </c>
      <c r="BA638" s="352">
        <v>48</v>
      </c>
      <c r="BB638" s="352">
        <v>49</v>
      </c>
      <c r="BC638" s="353">
        <v>50</v>
      </c>
      <c r="BD638" s="351">
        <v>51</v>
      </c>
      <c r="BE638" s="352">
        <v>52</v>
      </c>
      <c r="BF638" s="352">
        <v>53</v>
      </c>
      <c r="BG638" s="352">
        <v>54</v>
      </c>
      <c r="BH638" s="353">
        <v>55</v>
      </c>
      <c r="BI638" s="351">
        <v>56</v>
      </c>
      <c r="BJ638" s="352">
        <v>57</v>
      </c>
      <c r="BK638" s="352">
        <v>58</v>
      </c>
      <c r="BL638" s="352">
        <v>59</v>
      </c>
      <c r="BM638" s="353">
        <v>60</v>
      </c>
      <c r="BN638" s="351">
        <v>61</v>
      </c>
      <c r="BO638" s="352">
        <v>62</v>
      </c>
      <c r="BP638" s="352">
        <v>63</v>
      </c>
      <c r="BQ638" s="352">
        <v>64</v>
      </c>
      <c r="BR638" s="353">
        <v>65</v>
      </c>
      <c r="BS638" s="351">
        <v>66</v>
      </c>
      <c r="BT638" s="352">
        <v>67</v>
      </c>
      <c r="BU638" s="352">
        <v>68</v>
      </c>
      <c r="BV638" s="352">
        <v>69</v>
      </c>
      <c r="BW638" s="353">
        <v>70</v>
      </c>
      <c r="BX638" s="351">
        <v>71</v>
      </c>
      <c r="BY638" s="352">
        <v>72</v>
      </c>
      <c r="BZ638" s="352">
        <v>73</v>
      </c>
      <c r="CA638" s="352">
        <v>74</v>
      </c>
      <c r="CB638" s="353">
        <v>75</v>
      </c>
      <c r="CC638" s="351">
        <v>76</v>
      </c>
      <c r="CD638" s="352">
        <v>77</v>
      </c>
      <c r="CE638" s="352">
        <v>78</v>
      </c>
      <c r="CF638" s="352">
        <v>79</v>
      </c>
      <c r="CG638" s="353">
        <v>80</v>
      </c>
      <c r="CH638" s="351">
        <v>81</v>
      </c>
      <c r="CI638" s="352">
        <v>82</v>
      </c>
      <c r="CJ638" s="352">
        <v>83</v>
      </c>
      <c r="CK638" s="352">
        <v>84</v>
      </c>
      <c r="CL638" s="353">
        <v>85</v>
      </c>
      <c r="CM638" s="351">
        <v>86</v>
      </c>
      <c r="CN638" s="352">
        <v>87</v>
      </c>
      <c r="CO638" s="352">
        <v>88</v>
      </c>
      <c r="CP638" s="352">
        <v>89</v>
      </c>
      <c r="CQ638" s="353">
        <v>90</v>
      </c>
      <c r="CR638" s="351">
        <v>91</v>
      </c>
      <c r="CS638" s="352">
        <v>92</v>
      </c>
      <c r="CT638" s="352">
        <v>93</v>
      </c>
      <c r="CU638" s="352">
        <v>94</v>
      </c>
      <c r="CV638" s="353">
        <v>95</v>
      </c>
      <c r="CW638" s="351">
        <v>96</v>
      </c>
      <c r="CX638" s="352">
        <v>97</v>
      </c>
      <c r="CY638" s="352">
        <v>98</v>
      </c>
      <c r="CZ638" s="352">
        <v>99</v>
      </c>
      <c r="DA638" s="353">
        <v>100</v>
      </c>
      <c r="DB638" s="351">
        <v>101</v>
      </c>
      <c r="DC638" s="352">
        <v>102</v>
      </c>
      <c r="DD638" s="352">
        <v>103</v>
      </c>
      <c r="DE638" s="352">
        <v>104</v>
      </c>
      <c r="DF638" s="353">
        <v>105</v>
      </c>
      <c r="DG638" s="351">
        <v>106</v>
      </c>
      <c r="DH638" s="352">
        <v>107</v>
      </c>
      <c r="DI638" s="352">
        <v>108</v>
      </c>
      <c r="DJ638" s="352">
        <v>109</v>
      </c>
      <c r="DK638" s="353">
        <v>110</v>
      </c>
      <c r="DL638" s="351">
        <v>111</v>
      </c>
      <c r="DM638" s="352">
        <v>112</v>
      </c>
      <c r="DN638" s="352">
        <v>113</v>
      </c>
      <c r="DO638" s="352">
        <v>114</v>
      </c>
      <c r="DP638" s="353">
        <v>115</v>
      </c>
      <c r="DQ638" s="351">
        <v>116</v>
      </c>
      <c r="DR638" s="352">
        <v>117</v>
      </c>
      <c r="DS638" s="352">
        <v>118</v>
      </c>
      <c r="DT638" s="352">
        <v>119</v>
      </c>
      <c r="DU638" s="353">
        <v>120</v>
      </c>
      <c r="DV638" s="351">
        <v>121</v>
      </c>
      <c r="DW638" s="352">
        <v>122</v>
      </c>
      <c r="DX638" s="352">
        <v>123</v>
      </c>
      <c r="DY638" s="352">
        <v>124</v>
      </c>
      <c r="DZ638" s="353">
        <v>125</v>
      </c>
      <c r="EA638" s="351">
        <v>126</v>
      </c>
      <c r="EB638" s="352">
        <v>127</v>
      </c>
      <c r="EC638" s="352">
        <v>128</v>
      </c>
      <c r="ED638" s="352">
        <v>129</v>
      </c>
      <c r="EE638" s="353">
        <v>130</v>
      </c>
      <c r="EF638" s="365"/>
      <c r="GX638" s="27"/>
      <c r="GY638" s="27"/>
      <c r="GZ638" s="27"/>
      <c r="HA638" s="27"/>
      <c r="HB638" s="27"/>
      <c r="HC638" s="27"/>
      <c r="HD638" s="27"/>
      <c r="HE638" s="27"/>
      <c r="HF638" s="27"/>
      <c r="HG638" s="27"/>
      <c r="HH638" s="27"/>
      <c r="HI638" s="27"/>
      <c r="HJ638" s="27"/>
      <c r="HK638" s="27"/>
      <c r="HL638" s="27"/>
      <c r="HM638" s="27"/>
      <c r="HN638" s="27"/>
      <c r="HO638" s="27"/>
      <c r="HP638" s="27"/>
      <c r="HQ638" s="27"/>
      <c r="HR638" s="27"/>
      <c r="HS638" s="27"/>
      <c r="HT638" s="27"/>
      <c r="HU638" s="27"/>
      <c r="HV638" s="27"/>
      <c r="HW638" s="27"/>
      <c r="HX638" s="27"/>
      <c r="HY638" s="27"/>
      <c r="HZ638" s="27"/>
      <c r="IA638" s="27"/>
      <c r="IB638" s="27"/>
      <c r="IC638" s="27"/>
      <c r="ID638" s="27"/>
      <c r="IE638" s="27"/>
      <c r="IF638" s="27"/>
      <c r="IG638" s="27"/>
      <c r="IH638" s="27"/>
      <c r="II638" s="27"/>
      <c r="IJ638" s="27"/>
      <c r="IK638" s="27"/>
      <c r="IL638" s="27"/>
      <c r="IM638" s="27"/>
      <c r="IN638" s="27"/>
      <c r="IO638" s="27"/>
      <c r="IP638" s="27"/>
      <c r="IQ638" s="27"/>
      <c r="IR638" s="27"/>
      <c r="IS638" s="27"/>
      <c r="IT638" s="27"/>
      <c r="IU638" s="27"/>
      <c r="IV638" s="27"/>
    </row>
    <row r="639" spans="1:256" s="361" customFormat="1" x14ac:dyDescent="0.2">
      <c r="A639" s="27"/>
      <c r="B639" s="27"/>
      <c r="C639" s="27"/>
      <c r="D639" s="362"/>
      <c r="E639" s="350" t="s">
        <v>157</v>
      </c>
      <c r="F639" s="354">
        <v>14</v>
      </c>
      <c r="G639" s="355">
        <v>10</v>
      </c>
      <c r="H639" s="355">
        <v>1</v>
      </c>
      <c r="I639" s="355">
        <v>22</v>
      </c>
      <c r="J639" s="356">
        <v>18</v>
      </c>
      <c r="K639" s="354">
        <v>19</v>
      </c>
      <c r="L639" s="355">
        <v>15</v>
      </c>
      <c r="M639" s="355">
        <v>6</v>
      </c>
      <c r="N639" s="355">
        <v>2</v>
      </c>
      <c r="O639" s="356">
        <v>23</v>
      </c>
      <c r="P639" s="354">
        <v>24</v>
      </c>
      <c r="Q639" s="355">
        <v>20</v>
      </c>
      <c r="R639" s="355">
        <v>11</v>
      </c>
      <c r="S639" s="355">
        <v>7</v>
      </c>
      <c r="T639" s="356">
        <v>3</v>
      </c>
      <c r="U639" s="354">
        <v>4</v>
      </c>
      <c r="V639" s="355">
        <v>25</v>
      </c>
      <c r="W639" s="355">
        <v>16</v>
      </c>
      <c r="X639" s="355">
        <v>12</v>
      </c>
      <c r="Y639" s="356">
        <v>8</v>
      </c>
      <c r="Z639" s="354">
        <v>9</v>
      </c>
      <c r="AA639" s="355">
        <v>5</v>
      </c>
      <c r="AB639" s="355">
        <v>21</v>
      </c>
      <c r="AC639" s="355">
        <v>17</v>
      </c>
      <c r="AD639" s="356">
        <v>13</v>
      </c>
      <c r="AE639" s="354">
        <v>39</v>
      </c>
      <c r="AF639" s="355">
        <v>35</v>
      </c>
      <c r="AG639" s="355">
        <v>26</v>
      </c>
      <c r="AH639" s="355">
        <v>47</v>
      </c>
      <c r="AI639" s="356">
        <v>43</v>
      </c>
      <c r="AJ639" s="354">
        <v>44</v>
      </c>
      <c r="AK639" s="355">
        <v>40</v>
      </c>
      <c r="AL639" s="355">
        <v>31</v>
      </c>
      <c r="AM639" s="355">
        <v>27</v>
      </c>
      <c r="AN639" s="356">
        <v>48</v>
      </c>
      <c r="AO639" s="354">
        <v>49</v>
      </c>
      <c r="AP639" s="355">
        <v>45</v>
      </c>
      <c r="AQ639" s="355">
        <v>36</v>
      </c>
      <c r="AR639" s="355">
        <v>32</v>
      </c>
      <c r="AS639" s="356">
        <v>28</v>
      </c>
      <c r="AT639" s="354">
        <v>29</v>
      </c>
      <c r="AU639" s="355">
        <v>50</v>
      </c>
      <c r="AV639" s="355">
        <v>41</v>
      </c>
      <c r="AW639" s="355">
        <v>37</v>
      </c>
      <c r="AX639" s="356">
        <v>33</v>
      </c>
      <c r="AY639" s="354">
        <v>34</v>
      </c>
      <c r="AZ639" s="355">
        <v>30</v>
      </c>
      <c r="BA639" s="355">
        <v>46</v>
      </c>
      <c r="BB639" s="355">
        <v>42</v>
      </c>
      <c r="BC639" s="356">
        <v>38</v>
      </c>
      <c r="BD639" s="354">
        <v>64</v>
      </c>
      <c r="BE639" s="355">
        <v>60</v>
      </c>
      <c r="BF639" s="355">
        <v>51</v>
      </c>
      <c r="BG639" s="355">
        <v>72</v>
      </c>
      <c r="BH639" s="356">
        <v>68</v>
      </c>
      <c r="BI639" s="354">
        <v>69</v>
      </c>
      <c r="BJ639" s="355">
        <v>65</v>
      </c>
      <c r="BK639" s="355">
        <v>56</v>
      </c>
      <c r="BL639" s="355">
        <v>52</v>
      </c>
      <c r="BM639" s="356">
        <v>73</v>
      </c>
      <c r="BN639" s="354">
        <v>74</v>
      </c>
      <c r="BO639" s="355">
        <v>70</v>
      </c>
      <c r="BP639" s="355">
        <v>61</v>
      </c>
      <c r="BQ639" s="355">
        <v>57</v>
      </c>
      <c r="BR639" s="356">
        <v>53</v>
      </c>
      <c r="BS639" s="354">
        <v>54</v>
      </c>
      <c r="BT639" s="355">
        <v>75</v>
      </c>
      <c r="BU639" s="355">
        <v>66</v>
      </c>
      <c r="BV639" s="355">
        <v>62</v>
      </c>
      <c r="BW639" s="356">
        <v>58</v>
      </c>
      <c r="BX639" s="354">
        <v>59</v>
      </c>
      <c r="BY639" s="355">
        <v>55</v>
      </c>
      <c r="BZ639" s="355">
        <v>71</v>
      </c>
      <c r="CA639" s="355">
        <v>67</v>
      </c>
      <c r="CB639" s="356">
        <v>63</v>
      </c>
      <c r="CC639" s="354">
        <v>89</v>
      </c>
      <c r="CD639" s="355">
        <v>85</v>
      </c>
      <c r="CE639" s="355">
        <v>76</v>
      </c>
      <c r="CF639" s="355">
        <v>97</v>
      </c>
      <c r="CG639" s="356">
        <v>93</v>
      </c>
      <c r="CH639" s="354">
        <v>94</v>
      </c>
      <c r="CI639" s="355">
        <v>90</v>
      </c>
      <c r="CJ639" s="355">
        <v>81</v>
      </c>
      <c r="CK639" s="355">
        <v>77</v>
      </c>
      <c r="CL639" s="356">
        <v>98</v>
      </c>
      <c r="CM639" s="354">
        <v>99</v>
      </c>
      <c r="CN639" s="355">
        <v>95</v>
      </c>
      <c r="CO639" s="355">
        <v>86</v>
      </c>
      <c r="CP639" s="355">
        <v>82</v>
      </c>
      <c r="CQ639" s="356">
        <v>78</v>
      </c>
      <c r="CR639" s="354">
        <v>79</v>
      </c>
      <c r="CS639" s="355">
        <v>100</v>
      </c>
      <c r="CT639" s="355">
        <v>91</v>
      </c>
      <c r="CU639" s="355">
        <v>87</v>
      </c>
      <c r="CV639" s="356">
        <v>83</v>
      </c>
      <c r="CW639" s="354">
        <v>84</v>
      </c>
      <c r="CX639" s="355">
        <v>80</v>
      </c>
      <c r="CY639" s="355">
        <v>96</v>
      </c>
      <c r="CZ639" s="355">
        <v>92</v>
      </c>
      <c r="DA639" s="356">
        <v>88</v>
      </c>
      <c r="DB639" s="354">
        <v>115</v>
      </c>
      <c r="DC639" s="355">
        <v>101</v>
      </c>
      <c r="DD639" s="355">
        <v>127</v>
      </c>
      <c r="DE639" s="355">
        <v>123</v>
      </c>
      <c r="DF639" s="356">
        <v>119</v>
      </c>
      <c r="DG639" s="354">
        <v>120</v>
      </c>
      <c r="DH639" s="355">
        <v>106</v>
      </c>
      <c r="DI639" s="355">
        <v>102</v>
      </c>
      <c r="DJ639" s="355">
        <v>128</v>
      </c>
      <c r="DK639" s="356">
        <v>124</v>
      </c>
      <c r="DL639" s="354">
        <v>125</v>
      </c>
      <c r="DM639" s="355">
        <v>111</v>
      </c>
      <c r="DN639" s="355">
        <v>107</v>
      </c>
      <c r="DO639" s="355">
        <v>103</v>
      </c>
      <c r="DP639" s="356">
        <v>129</v>
      </c>
      <c r="DQ639" s="354">
        <v>130</v>
      </c>
      <c r="DR639" s="355">
        <v>116</v>
      </c>
      <c r="DS639" s="355">
        <v>112</v>
      </c>
      <c r="DT639" s="355">
        <v>108</v>
      </c>
      <c r="DU639" s="356">
        <v>104</v>
      </c>
      <c r="DV639" s="354">
        <v>105</v>
      </c>
      <c r="DW639" s="355">
        <v>121</v>
      </c>
      <c r="DX639" s="355">
        <v>117</v>
      </c>
      <c r="DY639" s="355">
        <v>113</v>
      </c>
      <c r="DZ639" s="356">
        <v>109</v>
      </c>
      <c r="EA639" s="354">
        <v>110</v>
      </c>
      <c r="EB639" s="355">
        <v>126</v>
      </c>
      <c r="EC639" s="355">
        <v>122</v>
      </c>
      <c r="ED639" s="355">
        <v>118</v>
      </c>
      <c r="EE639" s="356">
        <v>114</v>
      </c>
      <c r="EF639" s="365"/>
      <c r="GX639" s="27"/>
      <c r="GY639" s="27"/>
      <c r="GZ639" s="27"/>
      <c r="HA639" s="27"/>
      <c r="HB639" s="27"/>
      <c r="HC639" s="27"/>
      <c r="HD639" s="27"/>
      <c r="HE639" s="27"/>
      <c r="HF639" s="27"/>
      <c r="HG639" s="27"/>
      <c r="HH639" s="27"/>
      <c r="HI639" s="27"/>
      <c r="HJ639" s="27"/>
      <c r="HK639" s="27"/>
      <c r="HL639" s="27"/>
      <c r="HM639" s="27"/>
      <c r="HN639" s="27"/>
      <c r="HO639" s="27"/>
      <c r="HP639" s="27"/>
      <c r="HQ639" s="27"/>
      <c r="HR639" s="27"/>
      <c r="HS639" s="27"/>
      <c r="HT639" s="27"/>
      <c r="HU639" s="27"/>
      <c r="HV639" s="27"/>
      <c r="HW639" s="27"/>
      <c r="HX639" s="27"/>
      <c r="HY639" s="27"/>
      <c r="HZ639" s="27"/>
      <c r="IA639" s="27"/>
      <c r="IB639" s="27"/>
      <c r="IC639" s="27"/>
      <c r="ID639" s="27"/>
      <c r="IE639" s="27"/>
      <c r="IF639" s="27"/>
      <c r="IG639" s="27"/>
      <c r="IH639" s="27"/>
      <c r="II639" s="27"/>
      <c r="IJ639" s="27"/>
      <c r="IK639" s="27"/>
      <c r="IL639" s="27"/>
      <c r="IM639" s="27"/>
      <c r="IN639" s="27"/>
      <c r="IO639" s="27"/>
      <c r="IP639" s="27"/>
      <c r="IQ639" s="27"/>
      <c r="IR639" s="27"/>
      <c r="IS639" s="27"/>
      <c r="IT639" s="27"/>
      <c r="IU639" s="27"/>
      <c r="IV639" s="27"/>
    </row>
    <row r="640" spans="1:256" s="361" customFormat="1" x14ac:dyDescent="0.2">
      <c r="A640" s="27"/>
      <c r="B640" s="27"/>
      <c r="C640" s="27"/>
      <c r="D640" s="362"/>
      <c r="E640" s="350" t="s">
        <v>159</v>
      </c>
      <c r="F640" s="357">
        <v>12</v>
      </c>
      <c r="G640" s="358">
        <v>23</v>
      </c>
      <c r="H640" s="358">
        <v>9</v>
      </c>
      <c r="I640" s="358">
        <v>20</v>
      </c>
      <c r="J640" s="359">
        <v>1</v>
      </c>
      <c r="K640" s="357">
        <v>13</v>
      </c>
      <c r="L640" s="358">
        <v>24</v>
      </c>
      <c r="M640" s="358">
        <v>10</v>
      </c>
      <c r="N640" s="358">
        <v>16</v>
      </c>
      <c r="O640" s="359">
        <v>2</v>
      </c>
      <c r="P640" s="357">
        <v>17</v>
      </c>
      <c r="Q640" s="358">
        <v>3</v>
      </c>
      <c r="R640" s="358">
        <v>14</v>
      </c>
      <c r="S640" s="358">
        <v>25</v>
      </c>
      <c r="T640" s="359">
        <v>6</v>
      </c>
      <c r="U640" s="357">
        <v>7</v>
      </c>
      <c r="V640" s="358">
        <v>18</v>
      </c>
      <c r="W640" s="358">
        <v>4</v>
      </c>
      <c r="X640" s="358">
        <v>15</v>
      </c>
      <c r="Y640" s="359">
        <v>21</v>
      </c>
      <c r="Z640" s="357">
        <v>22</v>
      </c>
      <c r="AA640" s="358">
        <v>8</v>
      </c>
      <c r="AB640" s="358">
        <v>19</v>
      </c>
      <c r="AC640" s="358">
        <v>5</v>
      </c>
      <c r="AD640" s="359">
        <v>11</v>
      </c>
      <c r="AE640" s="357">
        <v>37</v>
      </c>
      <c r="AF640" s="358">
        <v>48</v>
      </c>
      <c r="AG640" s="358">
        <v>34</v>
      </c>
      <c r="AH640" s="358">
        <v>45</v>
      </c>
      <c r="AI640" s="359">
        <v>26</v>
      </c>
      <c r="AJ640" s="357">
        <v>38</v>
      </c>
      <c r="AK640" s="358">
        <v>49</v>
      </c>
      <c r="AL640" s="358">
        <v>35</v>
      </c>
      <c r="AM640" s="358">
        <v>41</v>
      </c>
      <c r="AN640" s="359">
        <v>27</v>
      </c>
      <c r="AO640" s="357">
        <v>42</v>
      </c>
      <c r="AP640" s="358">
        <v>28</v>
      </c>
      <c r="AQ640" s="358">
        <v>39</v>
      </c>
      <c r="AR640" s="358">
        <v>50</v>
      </c>
      <c r="AS640" s="359">
        <v>31</v>
      </c>
      <c r="AT640" s="357">
        <v>32</v>
      </c>
      <c r="AU640" s="358">
        <v>43</v>
      </c>
      <c r="AV640" s="358">
        <v>29</v>
      </c>
      <c r="AW640" s="358">
        <v>40</v>
      </c>
      <c r="AX640" s="359">
        <v>46</v>
      </c>
      <c r="AY640" s="357">
        <v>47</v>
      </c>
      <c r="AZ640" s="358">
        <v>33</v>
      </c>
      <c r="BA640" s="358">
        <v>44</v>
      </c>
      <c r="BB640" s="358">
        <v>30</v>
      </c>
      <c r="BC640" s="359">
        <v>36</v>
      </c>
      <c r="BD640" s="357">
        <v>62</v>
      </c>
      <c r="BE640" s="358">
        <v>73</v>
      </c>
      <c r="BF640" s="358">
        <v>59</v>
      </c>
      <c r="BG640" s="358">
        <v>70</v>
      </c>
      <c r="BH640" s="359">
        <v>51</v>
      </c>
      <c r="BI640" s="357">
        <v>63</v>
      </c>
      <c r="BJ640" s="358">
        <v>74</v>
      </c>
      <c r="BK640" s="358">
        <v>60</v>
      </c>
      <c r="BL640" s="358">
        <v>66</v>
      </c>
      <c r="BM640" s="359">
        <v>52</v>
      </c>
      <c r="BN640" s="357">
        <v>67</v>
      </c>
      <c r="BO640" s="358">
        <v>53</v>
      </c>
      <c r="BP640" s="358">
        <v>64</v>
      </c>
      <c r="BQ640" s="358">
        <v>75</v>
      </c>
      <c r="BR640" s="359">
        <v>56</v>
      </c>
      <c r="BS640" s="357">
        <v>57</v>
      </c>
      <c r="BT640" s="358">
        <v>68</v>
      </c>
      <c r="BU640" s="358">
        <v>54</v>
      </c>
      <c r="BV640" s="358">
        <v>65</v>
      </c>
      <c r="BW640" s="359">
        <v>71</v>
      </c>
      <c r="BX640" s="357">
        <v>72</v>
      </c>
      <c r="BY640" s="358">
        <v>58</v>
      </c>
      <c r="BZ640" s="358">
        <v>69</v>
      </c>
      <c r="CA640" s="358">
        <v>55</v>
      </c>
      <c r="CB640" s="359">
        <v>61</v>
      </c>
      <c r="CC640" s="357">
        <v>87</v>
      </c>
      <c r="CD640" s="358">
        <v>98</v>
      </c>
      <c r="CE640" s="358">
        <v>84</v>
      </c>
      <c r="CF640" s="358">
        <v>95</v>
      </c>
      <c r="CG640" s="359">
        <v>76</v>
      </c>
      <c r="CH640" s="357">
        <v>88</v>
      </c>
      <c r="CI640" s="358">
        <v>99</v>
      </c>
      <c r="CJ640" s="358">
        <v>85</v>
      </c>
      <c r="CK640" s="358">
        <v>91</v>
      </c>
      <c r="CL640" s="359">
        <v>77</v>
      </c>
      <c r="CM640" s="357">
        <v>92</v>
      </c>
      <c r="CN640" s="358">
        <v>78</v>
      </c>
      <c r="CO640" s="358">
        <v>89</v>
      </c>
      <c r="CP640" s="358">
        <v>100</v>
      </c>
      <c r="CQ640" s="359">
        <v>81</v>
      </c>
      <c r="CR640" s="357">
        <v>82</v>
      </c>
      <c r="CS640" s="358">
        <v>93</v>
      </c>
      <c r="CT640" s="358">
        <v>79</v>
      </c>
      <c r="CU640" s="358">
        <v>90</v>
      </c>
      <c r="CV640" s="359">
        <v>96</v>
      </c>
      <c r="CW640" s="357">
        <v>97</v>
      </c>
      <c r="CX640" s="358">
        <v>83</v>
      </c>
      <c r="CY640" s="358">
        <v>94</v>
      </c>
      <c r="CZ640" s="358">
        <v>80</v>
      </c>
      <c r="DA640" s="359">
        <v>86</v>
      </c>
      <c r="DB640" s="357">
        <v>129</v>
      </c>
      <c r="DC640" s="358">
        <v>110</v>
      </c>
      <c r="DD640" s="358">
        <v>101</v>
      </c>
      <c r="DE640" s="358">
        <v>117</v>
      </c>
      <c r="DF640" s="359">
        <v>112</v>
      </c>
      <c r="DG640" s="357">
        <v>102</v>
      </c>
      <c r="DH640" s="358">
        <v>130</v>
      </c>
      <c r="DI640" s="358">
        <v>121</v>
      </c>
      <c r="DJ640" s="358">
        <v>111</v>
      </c>
      <c r="DK640" s="359">
        <v>118</v>
      </c>
      <c r="DL640" s="357">
        <v>119</v>
      </c>
      <c r="DM640" s="358">
        <v>113</v>
      </c>
      <c r="DN640" s="358">
        <v>106</v>
      </c>
      <c r="DO640" s="358">
        <v>122</v>
      </c>
      <c r="DP640" s="359">
        <v>103</v>
      </c>
      <c r="DQ640" s="357">
        <v>104</v>
      </c>
      <c r="DR640" s="358">
        <v>120</v>
      </c>
      <c r="DS640" s="358">
        <v>126</v>
      </c>
      <c r="DT640" s="358">
        <v>107</v>
      </c>
      <c r="DU640" s="359">
        <v>123</v>
      </c>
      <c r="DV640" s="357">
        <v>124</v>
      </c>
      <c r="DW640" s="358">
        <v>105</v>
      </c>
      <c r="DX640" s="358">
        <v>114</v>
      </c>
      <c r="DY640" s="358">
        <v>127</v>
      </c>
      <c r="DZ640" s="359">
        <v>108</v>
      </c>
      <c r="EA640" s="357">
        <v>109</v>
      </c>
      <c r="EB640" s="358">
        <v>125</v>
      </c>
      <c r="EC640" s="358">
        <v>116</v>
      </c>
      <c r="ED640" s="358">
        <v>115</v>
      </c>
      <c r="EE640" s="359">
        <v>128</v>
      </c>
      <c r="EF640" s="365"/>
      <c r="GX640" s="27"/>
      <c r="GY640" s="27"/>
      <c r="GZ640" s="27"/>
      <c r="HA640" s="27"/>
      <c r="HB640" s="27"/>
      <c r="HC640" s="27"/>
      <c r="HD640" s="27"/>
      <c r="HE640" s="27"/>
      <c r="HF640" s="27"/>
      <c r="HG640" s="27"/>
      <c r="HH640" s="27"/>
      <c r="HI640" s="27"/>
      <c r="HJ640" s="27"/>
      <c r="HK640" s="27"/>
      <c r="HL640" s="27"/>
      <c r="HM640" s="27"/>
      <c r="HN640" s="27"/>
      <c r="HO640" s="27"/>
      <c r="HP640" s="27"/>
      <c r="HQ640" s="27"/>
      <c r="HR640" s="27"/>
      <c r="HS640" s="27"/>
      <c r="HT640" s="27"/>
      <c r="HU640" s="27"/>
      <c r="HV640" s="27"/>
      <c r="HW640" s="27"/>
      <c r="HX640" s="27"/>
      <c r="HY640" s="27"/>
      <c r="HZ640" s="27"/>
      <c r="IA640" s="27"/>
      <c r="IB640" s="27"/>
      <c r="IC640" s="27"/>
      <c r="ID640" s="27"/>
      <c r="IE640" s="27"/>
      <c r="IF640" s="27"/>
      <c r="IG640" s="27"/>
      <c r="IH640" s="27"/>
      <c r="II640" s="27"/>
      <c r="IJ640" s="27"/>
      <c r="IK640" s="27"/>
      <c r="IL640" s="27"/>
      <c r="IM640" s="27"/>
      <c r="IN640" s="27"/>
      <c r="IO640" s="27"/>
      <c r="IP640" s="27"/>
      <c r="IQ640" s="27"/>
      <c r="IR640" s="27"/>
      <c r="IS640" s="27"/>
      <c r="IT640" s="27"/>
      <c r="IU640" s="27"/>
      <c r="IV640" s="27"/>
    </row>
    <row r="641" spans="1:256" s="363" customFormat="1" x14ac:dyDescent="0.2">
      <c r="A641" s="27"/>
      <c r="B641" s="27"/>
      <c r="C641" s="27"/>
      <c r="D641" s="362"/>
      <c r="E641" s="360"/>
      <c r="GX641" s="27"/>
      <c r="GY641" s="27"/>
      <c r="GZ641" s="27"/>
      <c r="HA641" s="27"/>
      <c r="HB641" s="27"/>
      <c r="HC641" s="27"/>
      <c r="HD641" s="27"/>
      <c r="HE641" s="27"/>
      <c r="HF641" s="27"/>
      <c r="HG641" s="27"/>
      <c r="HH641" s="27"/>
      <c r="HI641" s="27"/>
      <c r="HJ641" s="27"/>
      <c r="HK641" s="27"/>
      <c r="HL641" s="27"/>
      <c r="HM641" s="27"/>
      <c r="HN641" s="27"/>
      <c r="HO641" s="27"/>
      <c r="HP641" s="27"/>
      <c r="HQ641" s="27"/>
      <c r="HR641" s="27"/>
      <c r="HS641" s="27"/>
      <c r="HT641" s="27"/>
      <c r="HU641" s="27"/>
      <c r="HV641" s="27"/>
      <c r="HW641" s="27"/>
      <c r="HX641" s="27"/>
      <c r="HY641" s="27"/>
      <c r="HZ641" s="27"/>
      <c r="IA641" s="27"/>
      <c r="IB641" s="27"/>
      <c r="IC641" s="27"/>
      <c r="ID641" s="27"/>
      <c r="IE641" s="27"/>
      <c r="IF641" s="27"/>
      <c r="IG641" s="27"/>
      <c r="IH641" s="27"/>
      <c r="II641" s="27"/>
      <c r="IJ641" s="27"/>
      <c r="IK641" s="27"/>
      <c r="IL641" s="27"/>
      <c r="IM641" s="27"/>
      <c r="IN641" s="27"/>
      <c r="IO641" s="27"/>
      <c r="IP641" s="27"/>
      <c r="IQ641" s="27"/>
      <c r="IR641" s="27"/>
      <c r="IS641" s="27"/>
      <c r="IT641" s="27"/>
      <c r="IU641" s="27"/>
      <c r="IV641" s="27"/>
    </row>
    <row r="642" spans="1:256" s="363" customFormat="1" x14ac:dyDescent="0.2">
      <c r="A642" s="27"/>
      <c r="B642" s="27"/>
      <c r="C642" s="27"/>
      <c r="D642" s="362">
        <v>131</v>
      </c>
      <c r="E642" s="349" t="s">
        <v>180</v>
      </c>
      <c r="GX642" s="27"/>
      <c r="GY642" s="27"/>
      <c r="GZ642" s="27"/>
      <c r="HA642" s="27"/>
      <c r="HB642" s="27"/>
      <c r="HC642" s="27"/>
      <c r="HD642" s="27"/>
      <c r="HE642" s="27"/>
      <c r="HF642" s="27"/>
      <c r="HG642" s="27"/>
      <c r="HH642" s="27"/>
      <c r="HI642" s="27"/>
      <c r="HJ642" s="27"/>
      <c r="HK642" s="27"/>
      <c r="HL642" s="27"/>
      <c r="HM642" s="27"/>
      <c r="HN642" s="27"/>
      <c r="HO642" s="27"/>
      <c r="HP642" s="27"/>
      <c r="HQ642" s="27"/>
      <c r="HR642" s="27"/>
      <c r="HS642" s="27"/>
      <c r="HT642" s="27"/>
      <c r="HU642" s="27"/>
      <c r="HV642" s="27"/>
      <c r="HW642" s="27"/>
      <c r="HX642" s="27"/>
      <c r="HY642" s="27"/>
      <c r="HZ642" s="27"/>
      <c r="IA642" s="27"/>
      <c r="IB642" s="27"/>
      <c r="IC642" s="27"/>
      <c r="ID642" s="27"/>
      <c r="IE642" s="27"/>
      <c r="IF642" s="27"/>
      <c r="IG642" s="27"/>
      <c r="IH642" s="27"/>
      <c r="II642" s="27"/>
      <c r="IJ642" s="27"/>
      <c r="IK642" s="27"/>
      <c r="IL642" s="27"/>
      <c r="IM642" s="27"/>
      <c r="IN642" s="27"/>
      <c r="IO642" s="27"/>
      <c r="IP642" s="27"/>
      <c r="IQ642" s="27"/>
      <c r="IR642" s="27"/>
      <c r="IS642" s="27"/>
      <c r="IT642" s="27"/>
      <c r="IU642" s="27"/>
      <c r="IV642" s="27"/>
    </row>
    <row r="643" spans="1:256" s="361" customFormat="1" x14ac:dyDescent="0.2">
      <c r="A643" s="27"/>
      <c r="B643" s="27"/>
      <c r="C643" s="27"/>
      <c r="D643" s="362"/>
      <c r="E643" s="350" t="s">
        <v>130</v>
      </c>
      <c r="F643" s="351">
        <v>1</v>
      </c>
      <c r="G643" s="352">
        <v>2</v>
      </c>
      <c r="H643" s="352">
        <v>3</v>
      </c>
      <c r="I643" s="352">
        <v>4</v>
      </c>
      <c r="J643" s="353">
        <v>5</v>
      </c>
      <c r="K643" s="351">
        <v>6</v>
      </c>
      <c r="L643" s="352">
        <v>7</v>
      </c>
      <c r="M643" s="352">
        <v>8</v>
      </c>
      <c r="N643" s="352">
        <v>9</v>
      </c>
      <c r="O643" s="353">
        <v>10</v>
      </c>
      <c r="P643" s="351">
        <v>11</v>
      </c>
      <c r="Q643" s="352">
        <v>12</v>
      </c>
      <c r="R643" s="352">
        <v>13</v>
      </c>
      <c r="S643" s="352">
        <v>14</v>
      </c>
      <c r="T643" s="353">
        <v>15</v>
      </c>
      <c r="U643" s="351">
        <v>16</v>
      </c>
      <c r="V643" s="352">
        <v>17</v>
      </c>
      <c r="W643" s="352">
        <v>18</v>
      </c>
      <c r="X643" s="352">
        <v>19</v>
      </c>
      <c r="Y643" s="353">
        <v>20</v>
      </c>
      <c r="Z643" s="351">
        <v>21</v>
      </c>
      <c r="AA643" s="352">
        <v>22</v>
      </c>
      <c r="AB643" s="352">
        <v>23</v>
      </c>
      <c r="AC643" s="352">
        <v>24</v>
      </c>
      <c r="AD643" s="353">
        <v>25</v>
      </c>
      <c r="AE643" s="351">
        <v>26</v>
      </c>
      <c r="AF643" s="352">
        <v>27</v>
      </c>
      <c r="AG643" s="352">
        <v>28</v>
      </c>
      <c r="AH643" s="352">
        <v>29</v>
      </c>
      <c r="AI643" s="353">
        <v>30</v>
      </c>
      <c r="AJ643" s="351">
        <v>31</v>
      </c>
      <c r="AK643" s="352">
        <v>32</v>
      </c>
      <c r="AL643" s="352">
        <v>33</v>
      </c>
      <c r="AM643" s="352">
        <v>34</v>
      </c>
      <c r="AN643" s="353">
        <v>35</v>
      </c>
      <c r="AO643" s="351">
        <v>36</v>
      </c>
      <c r="AP643" s="352">
        <v>37</v>
      </c>
      <c r="AQ643" s="352">
        <v>38</v>
      </c>
      <c r="AR643" s="352">
        <v>39</v>
      </c>
      <c r="AS643" s="353">
        <v>40</v>
      </c>
      <c r="AT643" s="351">
        <v>41</v>
      </c>
      <c r="AU643" s="352">
        <v>42</v>
      </c>
      <c r="AV643" s="352">
        <v>43</v>
      </c>
      <c r="AW643" s="352">
        <v>44</v>
      </c>
      <c r="AX643" s="353">
        <v>45</v>
      </c>
      <c r="AY643" s="351">
        <v>46</v>
      </c>
      <c r="AZ643" s="352">
        <v>47</v>
      </c>
      <c r="BA643" s="352">
        <v>48</v>
      </c>
      <c r="BB643" s="352">
        <v>49</v>
      </c>
      <c r="BC643" s="353">
        <v>50</v>
      </c>
      <c r="BD643" s="351">
        <v>51</v>
      </c>
      <c r="BE643" s="352">
        <v>52</v>
      </c>
      <c r="BF643" s="352">
        <v>53</v>
      </c>
      <c r="BG643" s="352">
        <v>54</v>
      </c>
      <c r="BH643" s="353">
        <v>55</v>
      </c>
      <c r="BI643" s="351">
        <v>56</v>
      </c>
      <c r="BJ643" s="352">
        <v>57</v>
      </c>
      <c r="BK643" s="352">
        <v>58</v>
      </c>
      <c r="BL643" s="352">
        <v>59</v>
      </c>
      <c r="BM643" s="353">
        <v>60</v>
      </c>
      <c r="BN643" s="351">
        <v>61</v>
      </c>
      <c r="BO643" s="352">
        <v>62</v>
      </c>
      <c r="BP643" s="352">
        <v>63</v>
      </c>
      <c r="BQ643" s="352">
        <v>64</v>
      </c>
      <c r="BR643" s="353">
        <v>65</v>
      </c>
      <c r="BS643" s="351">
        <v>66</v>
      </c>
      <c r="BT643" s="352">
        <v>67</v>
      </c>
      <c r="BU643" s="352">
        <v>68</v>
      </c>
      <c r="BV643" s="352">
        <v>69</v>
      </c>
      <c r="BW643" s="353">
        <v>70</v>
      </c>
      <c r="BX643" s="351">
        <v>71</v>
      </c>
      <c r="BY643" s="352">
        <v>72</v>
      </c>
      <c r="BZ643" s="352">
        <v>73</v>
      </c>
      <c r="CA643" s="352">
        <v>74</v>
      </c>
      <c r="CB643" s="353">
        <v>75</v>
      </c>
      <c r="CC643" s="351">
        <v>76</v>
      </c>
      <c r="CD643" s="352">
        <v>77</v>
      </c>
      <c r="CE643" s="352">
        <v>78</v>
      </c>
      <c r="CF643" s="352">
        <v>79</v>
      </c>
      <c r="CG643" s="353">
        <v>80</v>
      </c>
      <c r="CH643" s="351">
        <v>81</v>
      </c>
      <c r="CI643" s="352">
        <v>82</v>
      </c>
      <c r="CJ643" s="352">
        <v>83</v>
      </c>
      <c r="CK643" s="352">
        <v>84</v>
      </c>
      <c r="CL643" s="353">
        <v>85</v>
      </c>
      <c r="CM643" s="351">
        <v>86</v>
      </c>
      <c r="CN643" s="352">
        <v>87</v>
      </c>
      <c r="CO643" s="352">
        <v>88</v>
      </c>
      <c r="CP643" s="352">
        <v>89</v>
      </c>
      <c r="CQ643" s="353">
        <v>90</v>
      </c>
      <c r="CR643" s="351">
        <v>91</v>
      </c>
      <c r="CS643" s="352">
        <v>92</v>
      </c>
      <c r="CT643" s="352">
        <v>93</v>
      </c>
      <c r="CU643" s="352">
        <v>94</v>
      </c>
      <c r="CV643" s="353">
        <v>95</v>
      </c>
      <c r="CW643" s="351">
        <v>96</v>
      </c>
      <c r="CX643" s="352">
        <v>97</v>
      </c>
      <c r="CY643" s="352">
        <v>98</v>
      </c>
      <c r="CZ643" s="352">
        <v>99</v>
      </c>
      <c r="DA643" s="364"/>
      <c r="DB643" s="351">
        <v>100</v>
      </c>
      <c r="DC643" s="352">
        <v>101</v>
      </c>
      <c r="DD643" s="352">
        <v>102</v>
      </c>
      <c r="DE643" s="352">
        <v>103</v>
      </c>
      <c r="DF643" s="364"/>
      <c r="DG643" s="351">
        <v>104</v>
      </c>
      <c r="DH643" s="352">
        <v>105</v>
      </c>
      <c r="DI643" s="352">
        <v>106</v>
      </c>
      <c r="DJ643" s="352">
        <v>107</v>
      </c>
      <c r="DK643" s="353">
        <v>108</v>
      </c>
      <c r="DL643" s="351">
        <v>109</v>
      </c>
      <c r="DM643" s="352">
        <v>110</v>
      </c>
      <c r="DN643" s="352">
        <v>111</v>
      </c>
      <c r="DO643" s="352">
        <v>112</v>
      </c>
      <c r="DP643" s="353">
        <v>113</v>
      </c>
      <c r="DQ643" s="351">
        <v>114</v>
      </c>
      <c r="DR643" s="352">
        <v>115</v>
      </c>
      <c r="DS643" s="352">
        <v>116</v>
      </c>
      <c r="DT643" s="352">
        <v>117</v>
      </c>
      <c r="DU643" s="353">
        <v>118</v>
      </c>
      <c r="DV643" s="351">
        <v>119</v>
      </c>
      <c r="DW643" s="352">
        <v>120</v>
      </c>
      <c r="DX643" s="352">
        <v>121</v>
      </c>
      <c r="DY643" s="352">
        <v>122</v>
      </c>
      <c r="DZ643" s="353">
        <v>123</v>
      </c>
      <c r="EA643" s="351">
        <v>124</v>
      </c>
      <c r="EB643" s="352">
        <v>125</v>
      </c>
      <c r="EC643" s="352">
        <v>126</v>
      </c>
      <c r="ED643" s="352">
        <v>127</v>
      </c>
      <c r="EE643" s="364"/>
      <c r="EF643" s="351">
        <v>128</v>
      </c>
      <c r="EG643" s="352">
        <v>129</v>
      </c>
      <c r="EH643" s="352">
        <v>130</v>
      </c>
      <c r="EI643" s="352">
        <v>131</v>
      </c>
      <c r="EJ643" s="365"/>
      <c r="GX643" s="27"/>
      <c r="GY643" s="27"/>
      <c r="GZ643" s="27"/>
      <c r="HA643" s="27"/>
      <c r="HB643" s="27"/>
      <c r="HC643" s="27"/>
      <c r="HD643" s="27"/>
      <c r="HE643" s="27"/>
      <c r="HF643" s="27"/>
      <c r="HG643" s="27"/>
      <c r="HH643" s="27"/>
      <c r="HI643" s="27"/>
      <c r="HJ643" s="27"/>
      <c r="HK643" s="27"/>
      <c r="HL643" s="27"/>
      <c r="HM643" s="27"/>
      <c r="HN643" s="27"/>
      <c r="HO643" s="27"/>
      <c r="HP643" s="27"/>
      <c r="HQ643" s="27"/>
      <c r="HR643" s="27"/>
      <c r="HS643" s="27"/>
      <c r="HT643" s="27"/>
      <c r="HU643" s="27"/>
      <c r="HV643" s="27"/>
      <c r="HW643" s="27"/>
      <c r="HX643" s="27"/>
      <c r="HY643" s="27"/>
      <c r="HZ643" s="27"/>
      <c r="IA643" s="27"/>
      <c r="IB643" s="27"/>
      <c r="IC643" s="27"/>
      <c r="ID643" s="27"/>
      <c r="IE643" s="27"/>
      <c r="IF643" s="27"/>
      <c r="IG643" s="27"/>
      <c r="IH643" s="27"/>
      <c r="II643" s="27"/>
      <c r="IJ643" s="27"/>
      <c r="IK643" s="27"/>
      <c r="IL643" s="27"/>
      <c r="IM643" s="27"/>
      <c r="IN643" s="27"/>
      <c r="IO643" s="27"/>
      <c r="IP643" s="27"/>
      <c r="IQ643" s="27"/>
      <c r="IR643" s="27"/>
      <c r="IS643" s="27"/>
      <c r="IT643" s="27"/>
      <c r="IU643" s="27"/>
      <c r="IV643" s="27"/>
    </row>
    <row r="644" spans="1:256" s="361" customFormat="1" x14ac:dyDescent="0.2">
      <c r="A644" s="27"/>
      <c r="B644" s="27"/>
      <c r="C644" s="27"/>
      <c r="D644" s="362"/>
      <c r="E644" s="350" t="s">
        <v>157</v>
      </c>
      <c r="F644" s="354">
        <v>14</v>
      </c>
      <c r="G644" s="355">
        <v>10</v>
      </c>
      <c r="H644" s="355">
        <v>1</v>
      </c>
      <c r="I644" s="355">
        <v>22</v>
      </c>
      <c r="J644" s="356">
        <v>18</v>
      </c>
      <c r="K644" s="354">
        <v>19</v>
      </c>
      <c r="L644" s="355">
        <v>15</v>
      </c>
      <c r="M644" s="355">
        <v>6</v>
      </c>
      <c r="N644" s="355">
        <v>2</v>
      </c>
      <c r="O644" s="356">
        <v>23</v>
      </c>
      <c r="P644" s="354">
        <v>24</v>
      </c>
      <c r="Q644" s="355">
        <v>20</v>
      </c>
      <c r="R644" s="355">
        <v>11</v>
      </c>
      <c r="S644" s="355">
        <v>7</v>
      </c>
      <c r="T644" s="356">
        <v>3</v>
      </c>
      <c r="U644" s="354">
        <v>4</v>
      </c>
      <c r="V644" s="355">
        <v>25</v>
      </c>
      <c r="W644" s="355">
        <v>16</v>
      </c>
      <c r="X644" s="355">
        <v>12</v>
      </c>
      <c r="Y644" s="356">
        <v>8</v>
      </c>
      <c r="Z644" s="354">
        <v>9</v>
      </c>
      <c r="AA644" s="355">
        <v>5</v>
      </c>
      <c r="AB644" s="355">
        <v>21</v>
      </c>
      <c r="AC644" s="355">
        <v>17</v>
      </c>
      <c r="AD644" s="356">
        <v>13</v>
      </c>
      <c r="AE644" s="354">
        <v>39</v>
      </c>
      <c r="AF644" s="355">
        <v>35</v>
      </c>
      <c r="AG644" s="355">
        <v>26</v>
      </c>
      <c r="AH644" s="355">
        <v>47</v>
      </c>
      <c r="AI644" s="356">
        <v>43</v>
      </c>
      <c r="AJ644" s="354">
        <v>44</v>
      </c>
      <c r="AK644" s="355">
        <v>40</v>
      </c>
      <c r="AL644" s="355">
        <v>31</v>
      </c>
      <c r="AM644" s="355">
        <v>27</v>
      </c>
      <c r="AN644" s="356">
        <v>48</v>
      </c>
      <c r="AO644" s="354">
        <v>49</v>
      </c>
      <c r="AP644" s="355">
        <v>45</v>
      </c>
      <c r="AQ644" s="355">
        <v>36</v>
      </c>
      <c r="AR644" s="355">
        <v>32</v>
      </c>
      <c r="AS644" s="356">
        <v>28</v>
      </c>
      <c r="AT644" s="354">
        <v>29</v>
      </c>
      <c r="AU644" s="355">
        <v>50</v>
      </c>
      <c r="AV644" s="355">
        <v>41</v>
      </c>
      <c r="AW644" s="355">
        <v>37</v>
      </c>
      <c r="AX644" s="356">
        <v>33</v>
      </c>
      <c r="AY644" s="354">
        <v>34</v>
      </c>
      <c r="AZ644" s="355">
        <v>30</v>
      </c>
      <c r="BA644" s="355">
        <v>46</v>
      </c>
      <c r="BB644" s="355">
        <v>42</v>
      </c>
      <c r="BC644" s="356">
        <v>38</v>
      </c>
      <c r="BD644" s="354">
        <v>64</v>
      </c>
      <c r="BE644" s="355">
        <v>60</v>
      </c>
      <c r="BF644" s="355">
        <v>51</v>
      </c>
      <c r="BG644" s="355">
        <v>72</v>
      </c>
      <c r="BH644" s="356">
        <v>68</v>
      </c>
      <c r="BI644" s="354">
        <v>69</v>
      </c>
      <c r="BJ644" s="355">
        <v>65</v>
      </c>
      <c r="BK644" s="355">
        <v>56</v>
      </c>
      <c r="BL644" s="355">
        <v>52</v>
      </c>
      <c r="BM644" s="356">
        <v>73</v>
      </c>
      <c r="BN644" s="354">
        <v>74</v>
      </c>
      <c r="BO644" s="355">
        <v>70</v>
      </c>
      <c r="BP644" s="355">
        <v>61</v>
      </c>
      <c r="BQ644" s="355">
        <v>57</v>
      </c>
      <c r="BR644" s="356">
        <v>53</v>
      </c>
      <c r="BS644" s="354">
        <v>54</v>
      </c>
      <c r="BT644" s="355">
        <v>75</v>
      </c>
      <c r="BU644" s="355">
        <v>66</v>
      </c>
      <c r="BV644" s="355">
        <v>62</v>
      </c>
      <c r="BW644" s="356">
        <v>58</v>
      </c>
      <c r="BX644" s="354">
        <v>59</v>
      </c>
      <c r="BY644" s="355">
        <v>55</v>
      </c>
      <c r="BZ644" s="355">
        <v>71</v>
      </c>
      <c r="CA644" s="355">
        <v>67</v>
      </c>
      <c r="CB644" s="356">
        <v>63</v>
      </c>
      <c r="CC644" s="354">
        <v>77</v>
      </c>
      <c r="CD644" s="355">
        <v>96</v>
      </c>
      <c r="CE644" s="355">
        <v>95</v>
      </c>
      <c r="CF644" s="355">
        <v>102</v>
      </c>
      <c r="CG644" s="356">
        <v>84</v>
      </c>
      <c r="CH644" s="354">
        <v>90</v>
      </c>
      <c r="CI644" s="355">
        <v>100</v>
      </c>
      <c r="CJ644" s="355">
        <v>91</v>
      </c>
      <c r="CK644" s="355">
        <v>78</v>
      </c>
      <c r="CL644" s="356">
        <v>99</v>
      </c>
      <c r="CM644" s="354">
        <v>83</v>
      </c>
      <c r="CN644" s="355">
        <v>86</v>
      </c>
      <c r="CO644" s="355">
        <v>97</v>
      </c>
      <c r="CP644" s="355">
        <v>80</v>
      </c>
      <c r="CQ644" s="356">
        <v>103</v>
      </c>
      <c r="CR644" s="354">
        <v>92</v>
      </c>
      <c r="CS644" s="355">
        <v>85</v>
      </c>
      <c r="CT644" s="355">
        <v>101</v>
      </c>
      <c r="CU644" s="355">
        <v>98</v>
      </c>
      <c r="CV644" s="356">
        <v>89</v>
      </c>
      <c r="CW644" s="354">
        <v>94</v>
      </c>
      <c r="CX644" s="355">
        <v>76</v>
      </c>
      <c r="CY644" s="355">
        <v>82</v>
      </c>
      <c r="CZ644" s="355">
        <v>88</v>
      </c>
      <c r="DA644" s="364"/>
      <c r="DB644" s="354">
        <v>79</v>
      </c>
      <c r="DC644" s="355">
        <v>81</v>
      </c>
      <c r="DD644" s="355">
        <v>87</v>
      </c>
      <c r="DE644" s="355">
        <v>93</v>
      </c>
      <c r="DF644" s="364"/>
      <c r="DG644" s="354">
        <v>105</v>
      </c>
      <c r="DH644" s="355">
        <v>124</v>
      </c>
      <c r="DI644" s="355">
        <v>123</v>
      </c>
      <c r="DJ644" s="355">
        <v>130</v>
      </c>
      <c r="DK644" s="356">
        <v>112</v>
      </c>
      <c r="DL644" s="354">
        <v>118</v>
      </c>
      <c r="DM644" s="355">
        <v>128</v>
      </c>
      <c r="DN644" s="355">
        <v>119</v>
      </c>
      <c r="DO644" s="355">
        <v>106</v>
      </c>
      <c r="DP644" s="356">
        <v>127</v>
      </c>
      <c r="DQ644" s="354">
        <v>111</v>
      </c>
      <c r="DR644" s="355">
        <v>114</v>
      </c>
      <c r="DS644" s="355">
        <v>125</v>
      </c>
      <c r="DT644" s="355">
        <v>108</v>
      </c>
      <c r="DU644" s="356">
        <v>131</v>
      </c>
      <c r="DV644" s="354">
        <v>120</v>
      </c>
      <c r="DW644" s="355">
        <v>113</v>
      </c>
      <c r="DX644" s="355">
        <v>129</v>
      </c>
      <c r="DY644" s="355">
        <v>126</v>
      </c>
      <c r="DZ644" s="356">
        <v>117</v>
      </c>
      <c r="EA644" s="354">
        <v>122</v>
      </c>
      <c r="EB644" s="355">
        <v>104</v>
      </c>
      <c r="EC644" s="355">
        <v>110</v>
      </c>
      <c r="ED644" s="355">
        <v>116</v>
      </c>
      <c r="EE644" s="364"/>
      <c r="EF644" s="354">
        <v>107</v>
      </c>
      <c r="EG644" s="355">
        <v>109</v>
      </c>
      <c r="EH644" s="355">
        <v>115</v>
      </c>
      <c r="EI644" s="355">
        <v>121</v>
      </c>
      <c r="EJ644" s="365"/>
      <c r="GX644" s="27"/>
      <c r="GY644" s="27"/>
      <c r="GZ644" s="27"/>
      <c r="HA644" s="27"/>
      <c r="HB644" s="27"/>
      <c r="HC644" s="27"/>
      <c r="HD644" s="27"/>
      <c r="HE644" s="27"/>
      <c r="HF644" s="27"/>
      <c r="HG644" s="27"/>
      <c r="HH644" s="27"/>
      <c r="HI644" s="27"/>
      <c r="HJ644" s="27"/>
      <c r="HK644" s="27"/>
      <c r="HL644" s="27"/>
      <c r="HM644" s="27"/>
      <c r="HN644" s="27"/>
      <c r="HO644" s="27"/>
      <c r="HP644" s="27"/>
      <c r="HQ644" s="27"/>
      <c r="HR644" s="27"/>
      <c r="HS644" s="27"/>
      <c r="HT644" s="27"/>
      <c r="HU644" s="27"/>
      <c r="HV644" s="27"/>
      <c r="HW644" s="27"/>
      <c r="HX644" s="27"/>
      <c r="HY644" s="27"/>
      <c r="HZ644" s="27"/>
      <c r="IA644" s="27"/>
      <c r="IB644" s="27"/>
      <c r="IC644" s="27"/>
      <c r="ID644" s="27"/>
      <c r="IE644" s="27"/>
      <c r="IF644" s="27"/>
      <c r="IG644" s="27"/>
      <c r="IH644" s="27"/>
      <c r="II644" s="27"/>
      <c r="IJ644" s="27"/>
      <c r="IK644" s="27"/>
      <c r="IL644" s="27"/>
      <c r="IM644" s="27"/>
      <c r="IN644" s="27"/>
      <c r="IO644" s="27"/>
      <c r="IP644" s="27"/>
      <c r="IQ644" s="27"/>
      <c r="IR644" s="27"/>
      <c r="IS644" s="27"/>
      <c r="IT644" s="27"/>
      <c r="IU644" s="27"/>
      <c r="IV644" s="27"/>
    </row>
    <row r="645" spans="1:256" s="361" customFormat="1" x14ac:dyDescent="0.2">
      <c r="A645" s="27"/>
      <c r="B645" s="27"/>
      <c r="C645" s="27"/>
      <c r="D645" s="362"/>
      <c r="E645" s="350" t="s">
        <v>159</v>
      </c>
      <c r="F645" s="357">
        <v>12</v>
      </c>
      <c r="G645" s="358">
        <v>23</v>
      </c>
      <c r="H645" s="358">
        <v>9</v>
      </c>
      <c r="I645" s="358">
        <v>20</v>
      </c>
      <c r="J645" s="359">
        <v>1</v>
      </c>
      <c r="K645" s="357">
        <v>13</v>
      </c>
      <c r="L645" s="358">
        <v>24</v>
      </c>
      <c r="M645" s="358">
        <v>10</v>
      </c>
      <c r="N645" s="358">
        <v>16</v>
      </c>
      <c r="O645" s="359">
        <v>2</v>
      </c>
      <c r="P645" s="357">
        <v>17</v>
      </c>
      <c r="Q645" s="358">
        <v>3</v>
      </c>
      <c r="R645" s="358">
        <v>14</v>
      </c>
      <c r="S645" s="358">
        <v>25</v>
      </c>
      <c r="T645" s="359">
        <v>6</v>
      </c>
      <c r="U645" s="357">
        <v>7</v>
      </c>
      <c r="V645" s="358">
        <v>18</v>
      </c>
      <c r="W645" s="358">
        <v>4</v>
      </c>
      <c r="X645" s="358">
        <v>15</v>
      </c>
      <c r="Y645" s="359">
        <v>21</v>
      </c>
      <c r="Z645" s="357">
        <v>22</v>
      </c>
      <c r="AA645" s="358">
        <v>8</v>
      </c>
      <c r="AB645" s="358">
        <v>19</v>
      </c>
      <c r="AC645" s="358">
        <v>5</v>
      </c>
      <c r="AD645" s="359">
        <v>11</v>
      </c>
      <c r="AE645" s="357">
        <v>37</v>
      </c>
      <c r="AF645" s="358">
        <v>48</v>
      </c>
      <c r="AG645" s="358">
        <v>34</v>
      </c>
      <c r="AH645" s="358">
        <v>45</v>
      </c>
      <c r="AI645" s="359">
        <v>26</v>
      </c>
      <c r="AJ645" s="357">
        <v>38</v>
      </c>
      <c r="AK645" s="358">
        <v>49</v>
      </c>
      <c r="AL645" s="358">
        <v>35</v>
      </c>
      <c r="AM645" s="358">
        <v>41</v>
      </c>
      <c r="AN645" s="359">
        <v>27</v>
      </c>
      <c r="AO645" s="357">
        <v>42</v>
      </c>
      <c r="AP645" s="358">
        <v>28</v>
      </c>
      <c r="AQ645" s="358">
        <v>39</v>
      </c>
      <c r="AR645" s="358">
        <v>50</v>
      </c>
      <c r="AS645" s="359">
        <v>31</v>
      </c>
      <c r="AT645" s="357">
        <v>32</v>
      </c>
      <c r="AU645" s="358">
        <v>43</v>
      </c>
      <c r="AV645" s="358">
        <v>29</v>
      </c>
      <c r="AW645" s="358">
        <v>40</v>
      </c>
      <c r="AX645" s="359">
        <v>46</v>
      </c>
      <c r="AY645" s="357">
        <v>47</v>
      </c>
      <c r="AZ645" s="358">
        <v>33</v>
      </c>
      <c r="BA645" s="358">
        <v>44</v>
      </c>
      <c r="BB645" s="358">
        <v>30</v>
      </c>
      <c r="BC645" s="359">
        <v>36</v>
      </c>
      <c r="BD645" s="357">
        <v>62</v>
      </c>
      <c r="BE645" s="358">
        <v>73</v>
      </c>
      <c r="BF645" s="358">
        <v>59</v>
      </c>
      <c r="BG645" s="358">
        <v>70</v>
      </c>
      <c r="BH645" s="359">
        <v>51</v>
      </c>
      <c r="BI645" s="357">
        <v>63</v>
      </c>
      <c r="BJ645" s="358">
        <v>74</v>
      </c>
      <c r="BK645" s="358">
        <v>60</v>
      </c>
      <c r="BL645" s="358">
        <v>66</v>
      </c>
      <c r="BM645" s="359">
        <v>52</v>
      </c>
      <c r="BN645" s="357">
        <v>67</v>
      </c>
      <c r="BO645" s="358">
        <v>53</v>
      </c>
      <c r="BP645" s="358">
        <v>64</v>
      </c>
      <c r="BQ645" s="358">
        <v>75</v>
      </c>
      <c r="BR645" s="359">
        <v>56</v>
      </c>
      <c r="BS645" s="357">
        <v>57</v>
      </c>
      <c r="BT645" s="358">
        <v>68</v>
      </c>
      <c r="BU645" s="358">
        <v>54</v>
      </c>
      <c r="BV645" s="358">
        <v>65</v>
      </c>
      <c r="BW645" s="359">
        <v>71</v>
      </c>
      <c r="BX645" s="357">
        <v>72</v>
      </c>
      <c r="BY645" s="358">
        <v>58</v>
      </c>
      <c r="BZ645" s="358">
        <v>69</v>
      </c>
      <c r="CA645" s="358">
        <v>55</v>
      </c>
      <c r="CB645" s="359">
        <v>61</v>
      </c>
      <c r="CC645" s="357">
        <v>87</v>
      </c>
      <c r="CD645" s="358">
        <v>95</v>
      </c>
      <c r="CE645" s="358">
        <v>76</v>
      </c>
      <c r="CF645" s="358">
        <v>97</v>
      </c>
      <c r="CG645" s="359">
        <v>100</v>
      </c>
      <c r="CH645" s="357">
        <v>80</v>
      </c>
      <c r="CI645" s="358">
        <v>94</v>
      </c>
      <c r="CJ645" s="358">
        <v>81</v>
      </c>
      <c r="CK645" s="358">
        <v>96</v>
      </c>
      <c r="CL645" s="359">
        <v>101</v>
      </c>
      <c r="CM645" s="357">
        <v>102</v>
      </c>
      <c r="CN645" s="358">
        <v>79</v>
      </c>
      <c r="CO645" s="358">
        <v>99</v>
      </c>
      <c r="CP645" s="358">
        <v>85</v>
      </c>
      <c r="CQ645" s="359">
        <v>88</v>
      </c>
      <c r="CR645" s="357">
        <v>98</v>
      </c>
      <c r="CS645" s="358">
        <v>93</v>
      </c>
      <c r="CT645" s="358">
        <v>103</v>
      </c>
      <c r="CU645" s="358">
        <v>90</v>
      </c>
      <c r="CV645" s="359">
        <v>82</v>
      </c>
      <c r="CW645" s="357">
        <v>84</v>
      </c>
      <c r="CX645" s="358">
        <v>78</v>
      </c>
      <c r="CY645" s="358">
        <v>92</v>
      </c>
      <c r="CZ645" s="358">
        <v>86</v>
      </c>
      <c r="DA645" s="364"/>
      <c r="DB645" s="357">
        <v>89</v>
      </c>
      <c r="DC645" s="358">
        <v>91</v>
      </c>
      <c r="DD645" s="358">
        <v>77</v>
      </c>
      <c r="DE645" s="358">
        <v>83</v>
      </c>
      <c r="DF645" s="364"/>
      <c r="DG645" s="357">
        <v>115</v>
      </c>
      <c r="DH645" s="358">
        <v>123</v>
      </c>
      <c r="DI645" s="358">
        <v>104</v>
      </c>
      <c r="DJ645" s="358">
        <v>125</v>
      </c>
      <c r="DK645" s="359">
        <v>128</v>
      </c>
      <c r="DL645" s="357">
        <v>108</v>
      </c>
      <c r="DM645" s="358">
        <v>122</v>
      </c>
      <c r="DN645" s="358">
        <v>109</v>
      </c>
      <c r="DO645" s="358">
        <v>124</v>
      </c>
      <c r="DP645" s="359">
        <v>129</v>
      </c>
      <c r="DQ645" s="357">
        <v>130</v>
      </c>
      <c r="DR645" s="358">
        <v>107</v>
      </c>
      <c r="DS645" s="358">
        <v>127</v>
      </c>
      <c r="DT645" s="358">
        <v>113</v>
      </c>
      <c r="DU645" s="359">
        <v>116</v>
      </c>
      <c r="DV645" s="357">
        <v>126</v>
      </c>
      <c r="DW645" s="358">
        <v>121</v>
      </c>
      <c r="DX645" s="358">
        <v>131</v>
      </c>
      <c r="DY645" s="358">
        <v>118</v>
      </c>
      <c r="DZ645" s="359">
        <v>110</v>
      </c>
      <c r="EA645" s="357">
        <v>112</v>
      </c>
      <c r="EB645" s="358">
        <v>106</v>
      </c>
      <c r="EC645" s="358">
        <v>120</v>
      </c>
      <c r="ED645" s="358">
        <v>114</v>
      </c>
      <c r="EE645" s="364"/>
      <c r="EF645" s="357">
        <v>117</v>
      </c>
      <c r="EG645" s="358">
        <v>119</v>
      </c>
      <c r="EH645" s="358">
        <v>105</v>
      </c>
      <c r="EI645" s="358">
        <v>111</v>
      </c>
      <c r="EJ645" s="365"/>
      <c r="GX645" s="27"/>
      <c r="GY645" s="27"/>
      <c r="GZ645" s="27"/>
      <c r="HA645" s="27"/>
      <c r="HB645" s="27"/>
      <c r="HC645" s="27"/>
      <c r="HD645" s="27"/>
      <c r="HE645" s="27"/>
      <c r="HF645" s="27"/>
      <c r="HG645" s="27"/>
      <c r="HH645" s="27"/>
      <c r="HI645" s="27"/>
      <c r="HJ645" s="27"/>
      <c r="HK645" s="27"/>
      <c r="HL645" s="27"/>
      <c r="HM645" s="27"/>
      <c r="HN645" s="27"/>
      <c r="HO645" s="27"/>
      <c r="HP645" s="27"/>
      <c r="HQ645" s="27"/>
      <c r="HR645" s="27"/>
      <c r="HS645" s="27"/>
      <c r="HT645" s="27"/>
      <c r="HU645" s="27"/>
      <c r="HV645" s="27"/>
      <c r="HW645" s="27"/>
      <c r="HX645" s="27"/>
      <c r="HY645" s="27"/>
      <c r="HZ645" s="27"/>
      <c r="IA645" s="27"/>
      <c r="IB645" s="27"/>
      <c r="IC645" s="27"/>
      <c r="ID645" s="27"/>
      <c r="IE645" s="27"/>
      <c r="IF645" s="27"/>
      <c r="IG645" s="27"/>
      <c r="IH645" s="27"/>
      <c r="II645" s="27"/>
      <c r="IJ645" s="27"/>
      <c r="IK645" s="27"/>
      <c r="IL645" s="27"/>
      <c r="IM645" s="27"/>
      <c r="IN645" s="27"/>
      <c r="IO645" s="27"/>
      <c r="IP645" s="27"/>
      <c r="IQ645" s="27"/>
      <c r="IR645" s="27"/>
      <c r="IS645" s="27"/>
      <c r="IT645" s="27"/>
      <c r="IU645" s="27"/>
      <c r="IV645" s="27"/>
    </row>
    <row r="646" spans="1:256" s="363" customFormat="1" x14ac:dyDescent="0.2">
      <c r="A646" s="27"/>
      <c r="B646" s="27"/>
      <c r="C646" s="27"/>
      <c r="D646" s="362"/>
      <c r="E646" s="360"/>
      <c r="GX646" s="27"/>
      <c r="GY646" s="27"/>
      <c r="GZ646" s="27"/>
      <c r="HA646" s="27"/>
      <c r="HB646" s="27"/>
      <c r="HC646" s="27"/>
      <c r="HD646" s="27"/>
      <c r="HE646" s="27"/>
      <c r="HF646" s="27"/>
      <c r="HG646" s="27"/>
      <c r="HH646" s="27"/>
      <c r="HI646" s="27"/>
      <c r="HJ646" s="27"/>
      <c r="HK646" s="27"/>
      <c r="HL646" s="27"/>
      <c r="HM646" s="27"/>
      <c r="HN646" s="27"/>
      <c r="HO646" s="27"/>
      <c r="HP646" s="27"/>
      <c r="HQ646" s="27"/>
      <c r="HR646" s="27"/>
      <c r="HS646" s="27"/>
      <c r="HT646" s="27"/>
      <c r="HU646" s="27"/>
      <c r="HV646" s="27"/>
      <c r="HW646" s="27"/>
      <c r="HX646" s="27"/>
      <c r="HY646" s="27"/>
      <c r="HZ646" s="27"/>
      <c r="IA646" s="27"/>
      <c r="IB646" s="27"/>
      <c r="IC646" s="27"/>
      <c r="ID646" s="27"/>
      <c r="IE646" s="27"/>
      <c r="IF646" s="27"/>
      <c r="IG646" s="27"/>
      <c r="IH646" s="27"/>
      <c r="II646" s="27"/>
      <c r="IJ646" s="27"/>
      <c r="IK646" s="27"/>
      <c r="IL646" s="27"/>
      <c r="IM646" s="27"/>
      <c r="IN646" s="27"/>
      <c r="IO646" s="27"/>
      <c r="IP646" s="27"/>
      <c r="IQ646" s="27"/>
      <c r="IR646" s="27"/>
      <c r="IS646" s="27"/>
      <c r="IT646" s="27"/>
      <c r="IU646" s="27"/>
      <c r="IV646" s="27"/>
    </row>
    <row r="647" spans="1:256" s="363" customFormat="1" x14ac:dyDescent="0.2">
      <c r="A647" s="27"/>
      <c r="B647" s="27"/>
      <c r="C647" s="27"/>
      <c r="D647" s="362">
        <v>132</v>
      </c>
      <c r="E647" s="349" t="s">
        <v>180</v>
      </c>
      <c r="GX647" s="27"/>
      <c r="GY647" s="27"/>
      <c r="GZ647" s="27"/>
      <c r="HA647" s="27"/>
      <c r="HB647" s="27"/>
      <c r="HC647" s="27"/>
      <c r="HD647" s="27"/>
      <c r="HE647" s="27"/>
      <c r="HF647" s="27"/>
      <c r="HG647" s="27"/>
      <c r="HH647" s="27"/>
      <c r="HI647" s="27"/>
      <c r="HJ647" s="27"/>
      <c r="HK647" s="27"/>
      <c r="HL647" s="27"/>
      <c r="HM647" s="27"/>
      <c r="HN647" s="27"/>
      <c r="HO647" s="27"/>
      <c r="HP647" s="27"/>
      <c r="HQ647" s="27"/>
      <c r="HR647" s="27"/>
      <c r="HS647" s="27"/>
      <c r="HT647" s="27"/>
      <c r="HU647" s="27"/>
      <c r="HV647" s="27"/>
      <c r="HW647" s="27"/>
      <c r="HX647" s="27"/>
      <c r="HY647" s="27"/>
      <c r="HZ647" s="27"/>
      <c r="IA647" s="27"/>
      <c r="IB647" s="27"/>
      <c r="IC647" s="27"/>
      <c r="ID647" s="27"/>
      <c r="IE647" s="27"/>
      <c r="IF647" s="27"/>
      <c r="IG647" s="27"/>
      <c r="IH647" s="27"/>
      <c r="II647" s="27"/>
      <c r="IJ647" s="27"/>
      <c r="IK647" s="27"/>
      <c r="IL647" s="27"/>
      <c r="IM647" s="27"/>
      <c r="IN647" s="27"/>
      <c r="IO647" s="27"/>
      <c r="IP647" s="27"/>
      <c r="IQ647" s="27"/>
      <c r="IR647" s="27"/>
      <c r="IS647" s="27"/>
      <c r="IT647" s="27"/>
      <c r="IU647" s="27"/>
      <c r="IV647" s="27"/>
    </row>
    <row r="648" spans="1:256" s="361" customFormat="1" x14ac:dyDescent="0.2">
      <c r="A648" s="27"/>
      <c r="B648" s="27"/>
      <c r="C648" s="27"/>
      <c r="D648" s="362"/>
      <c r="E648" s="350" t="s">
        <v>130</v>
      </c>
      <c r="F648" s="351">
        <v>1</v>
      </c>
      <c r="G648" s="352">
        <v>2</v>
      </c>
      <c r="H648" s="352">
        <v>3</v>
      </c>
      <c r="I648" s="352">
        <v>4</v>
      </c>
      <c r="J648" s="353">
        <v>5</v>
      </c>
      <c r="K648" s="351">
        <v>6</v>
      </c>
      <c r="L648" s="352">
        <v>7</v>
      </c>
      <c r="M648" s="352">
        <v>8</v>
      </c>
      <c r="N648" s="352">
        <v>9</v>
      </c>
      <c r="O648" s="353">
        <v>10</v>
      </c>
      <c r="P648" s="351">
        <v>11</v>
      </c>
      <c r="Q648" s="352">
        <v>12</v>
      </c>
      <c r="R648" s="352">
        <v>13</v>
      </c>
      <c r="S648" s="352">
        <v>14</v>
      </c>
      <c r="T648" s="353">
        <v>15</v>
      </c>
      <c r="U648" s="351">
        <v>16</v>
      </c>
      <c r="V648" s="352">
        <v>17</v>
      </c>
      <c r="W648" s="352">
        <v>18</v>
      </c>
      <c r="X648" s="352">
        <v>19</v>
      </c>
      <c r="Y648" s="353">
        <v>20</v>
      </c>
      <c r="Z648" s="351">
        <v>21</v>
      </c>
      <c r="AA648" s="352">
        <v>22</v>
      </c>
      <c r="AB648" s="352">
        <v>23</v>
      </c>
      <c r="AC648" s="352">
        <v>24</v>
      </c>
      <c r="AD648" s="353">
        <v>25</v>
      </c>
      <c r="AE648" s="351">
        <v>26</v>
      </c>
      <c r="AF648" s="352">
        <v>27</v>
      </c>
      <c r="AG648" s="352">
        <v>28</v>
      </c>
      <c r="AH648" s="352">
        <v>29</v>
      </c>
      <c r="AI648" s="353">
        <v>30</v>
      </c>
      <c r="AJ648" s="351">
        <v>31</v>
      </c>
      <c r="AK648" s="352">
        <v>32</v>
      </c>
      <c r="AL648" s="352">
        <v>33</v>
      </c>
      <c r="AM648" s="352">
        <v>34</v>
      </c>
      <c r="AN648" s="353">
        <v>35</v>
      </c>
      <c r="AO648" s="351">
        <v>36</v>
      </c>
      <c r="AP648" s="352">
        <v>37</v>
      </c>
      <c r="AQ648" s="352">
        <v>38</v>
      </c>
      <c r="AR648" s="352">
        <v>39</v>
      </c>
      <c r="AS648" s="353">
        <v>40</v>
      </c>
      <c r="AT648" s="351">
        <v>41</v>
      </c>
      <c r="AU648" s="352">
        <v>42</v>
      </c>
      <c r="AV648" s="352">
        <v>43</v>
      </c>
      <c r="AW648" s="352">
        <v>44</v>
      </c>
      <c r="AX648" s="353">
        <v>45</v>
      </c>
      <c r="AY648" s="351">
        <v>46</v>
      </c>
      <c r="AZ648" s="352">
        <v>47</v>
      </c>
      <c r="BA648" s="352">
        <v>48</v>
      </c>
      <c r="BB648" s="352">
        <v>49</v>
      </c>
      <c r="BC648" s="353">
        <v>50</v>
      </c>
      <c r="BD648" s="351">
        <v>51</v>
      </c>
      <c r="BE648" s="352">
        <v>52</v>
      </c>
      <c r="BF648" s="352">
        <v>53</v>
      </c>
      <c r="BG648" s="352">
        <v>54</v>
      </c>
      <c r="BH648" s="353">
        <v>55</v>
      </c>
      <c r="BI648" s="351">
        <v>56</v>
      </c>
      <c r="BJ648" s="352">
        <v>57</v>
      </c>
      <c r="BK648" s="352">
        <v>58</v>
      </c>
      <c r="BL648" s="352">
        <v>59</v>
      </c>
      <c r="BM648" s="353">
        <v>60</v>
      </c>
      <c r="BN648" s="351">
        <v>61</v>
      </c>
      <c r="BO648" s="352">
        <v>62</v>
      </c>
      <c r="BP648" s="352">
        <v>63</v>
      </c>
      <c r="BQ648" s="352">
        <v>64</v>
      </c>
      <c r="BR648" s="353">
        <v>65</v>
      </c>
      <c r="BS648" s="351">
        <v>66</v>
      </c>
      <c r="BT648" s="352">
        <v>67</v>
      </c>
      <c r="BU648" s="352">
        <v>68</v>
      </c>
      <c r="BV648" s="352">
        <v>69</v>
      </c>
      <c r="BW648" s="353">
        <v>70</v>
      </c>
      <c r="BX648" s="351">
        <v>71</v>
      </c>
      <c r="BY648" s="352">
        <v>72</v>
      </c>
      <c r="BZ648" s="352">
        <v>73</v>
      </c>
      <c r="CA648" s="352">
        <v>74</v>
      </c>
      <c r="CB648" s="353">
        <v>75</v>
      </c>
      <c r="CC648" s="351">
        <v>76</v>
      </c>
      <c r="CD648" s="352">
        <v>77</v>
      </c>
      <c r="CE648" s="352">
        <v>78</v>
      </c>
      <c r="CF648" s="352">
        <v>79</v>
      </c>
      <c r="CG648" s="353">
        <v>80</v>
      </c>
      <c r="CH648" s="351">
        <v>81</v>
      </c>
      <c r="CI648" s="352">
        <v>82</v>
      </c>
      <c r="CJ648" s="352">
        <v>83</v>
      </c>
      <c r="CK648" s="352">
        <v>84</v>
      </c>
      <c r="CL648" s="353">
        <v>85</v>
      </c>
      <c r="CM648" s="351">
        <v>86</v>
      </c>
      <c r="CN648" s="352">
        <v>87</v>
      </c>
      <c r="CO648" s="352">
        <v>88</v>
      </c>
      <c r="CP648" s="352">
        <v>89</v>
      </c>
      <c r="CQ648" s="353">
        <v>90</v>
      </c>
      <c r="CR648" s="351">
        <v>91</v>
      </c>
      <c r="CS648" s="352">
        <v>92</v>
      </c>
      <c r="CT648" s="352">
        <v>93</v>
      </c>
      <c r="CU648" s="352">
        <v>94</v>
      </c>
      <c r="CV648" s="353">
        <v>95</v>
      </c>
      <c r="CW648" s="351">
        <v>96</v>
      </c>
      <c r="CX648" s="352">
        <v>97</v>
      </c>
      <c r="CY648" s="352">
        <v>98</v>
      </c>
      <c r="CZ648" s="352">
        <v>99</v>
      </c>
      <c r="DA648" s="364"/>
      <c r="DB648" s="351">
        <v>100</v>
      </c>
      <c r="DC648" s="352">
        <v>101</v>
      </c>
      <c r="DD648" s="352">
        <v>102</v>
      </c>
      <c r="DE648" s="352">
        <v>103</v>
      </c>
      <c r="DF648" s="364"/>
      <c r="DG648" s="351">
        <v>104</v>
      </c>
      <c r="DH648" s="352">
        <v>105</v>
      </c>
      <c r="DI648" s="352">
        <v>106</v>
      </c>
      <c r="DJ648" s="352">
        <v>107</v>
      </c>
      <c r="DK648" s="353">
        <v>108</v>
      </c>
      <c r="DL648" s="351">
        <v>109</v>
      </c>
      <c r="DM648" s="352">
        <v>110</v>
      </c>
      <c r="DN648" s="352">
        <v>111</v>
      </c>
      <c r="DO648" s="352">
        <v>112</v>
      </c>
      <c r="DP648" s="353">
        <v>113</v>
      </c>
      <c r="DQ648" s="351">
        <v>114</v>
      </c>
      <c r="DR648" s="352">
        <v>115</v>
      </c>
      <c r="DS648" s="352">
        <v>116</v>
      </c>
      <c r="DT648" s="352">
        <v>117</v>
      </c>
      <c r="DU648" s="353">
        <v>118</v>
      </c>
      <c r="DV648" s="351">
        <v>119</v>
      </c>
      <c r="DW648" s="352">
        <v>120</v>
      </c>
      <c r="DX648" s="352">
        <v>121</v>
      </c>
      <c r="DY648" s="352">
        <v>122</v>
      </c>
      <c r="DZ648" s="353">
        <v>123</v>
      </c>
      <c r="EA648" s="351">
        <v>124</v>
      </c>
      <c r="EB648" s="352">
        <v>125</v>
      </c>
      <c r="EC648" s="352">
        <v>126</v>
      </c>
      <c r="ED648" s="352">
        <v>127</v>
      </c>
      <c r="EE648" s="353">
        <v>128</v>
      </c>
      <c r="EF648" s="351">
        <v>129</v>
      </c>
      <c r="EG648" s="352">
        <v>130</v>
      </c>
      <c r="EH648" s="352">
        <v>131</v>
      </c>
      <c r="EI648" s="352">
        <v>132</v>
      </c>
      <c r="EJ648" s="365"/>
      <c r="GX648" s="27"/>
      <c r="GY648" s="27"/>
      <c r="GZ648" s="27"/>
      <c r="HA648" s="27"/>
      <c r="HB648" s="27"/>
      <c r="HC648" s="27"/>
      <c r="HD648" s="27"/>
      <c r="HE648" s="27"/>
      <c r="HF648" s="27"/>
      <c r="HG648" s="27"/>
      <c r="HH648" s="27"/>
      <c r="HI648" s="27"/>
      <c r="HJ648" s="27"/>
      <c r="HK648" s="27"/>
      <c r="HL648" s="27"/>
      <c r="HM648" s="27"/>
      <c r="HN648" s="27"/>
      <c r="HO648" s="27"/>
      <c r="HP648" s="27"/>
      <c r="HQ648" s="27"/>
      <c r="HR648" s="27"/>
      <c r="HS648" s="27"/>
      <c r="HT648" s="27"/>
      <c r="HU648" s="27"/>
      <c r="HV648" s="27"/>
      <c r="HW648" s="27"/>
      <c r="HX648" s="27"/>
      <c r="HY648" s="27"/>
      <c r="HZ648" s="27"/>
      <c r="IA648" s="27"/>
      <c r="IB648" s="27"/>
      <c r="IC648" s="27"/>
      <c r="ID648" s="27"/>
      <c r="IE648" s="27"/>
      <c r="IF648" s="27"/>
      <c r="IG648" s="27"/>
      <c r="IH648" s="27"/>
      <c r="II648" s="27"/>
      <c r="IJ648" s="27"/>
      <c r="IK648" s="27"/>
      <c r="IL648" s="27"/>
      <c r="IM648" s="27"/>
      <c r="IN648" s="27"/>
      <c r="IO648" s="27"/>
      <c r="IP648" s="27"/>
      <c r="IQ648" s="27"/>
      <c r="IR648" s="27"/>
      <c r="IS648" s="27"/>
      <c r="IT648" s="27"/>
      <c r="IU648" s="27"/>
      <c r="IV648" s="27"/>
    </row>
    <row r="649" spans="1:256" s="361" customFormat="1" x14ac:dyDescent="0.2">
      <c r="A649" s="27"/>
      <c r="B649" s="27"/>
      <c r="C649" s="27"/>
      <c r="D649" s="362"/>
      <c r="E649" s="350" t="s">
        <v>157</v>
      </c>
      <c r="F649" s="354">
        <v>14</v>
      </c>
      <c r="G649" s="355">
        <v>10</v>
      </c>
      <c r="H649" s="355">
        <v>1</v>
      </c>
      <c r="I649" s="355">
        <v>22</v>
      </c>
      <c r="J649" s="356">
        <v>18</v>
      </c>
      <c r="K649" s="354">
        <v>19</v>
      </c>
      <c r="L649" s="355">
        <v>15</v>
      </c>
      <c r="M649" s="355">
        <v>6</v>
      </c>
      <c r="N649" s="355">
        <v>2</v>
      </c>
      <c r="O649" s="356">
        <v>23</v>
      </c>
      <c r="P649" s="354">
        <v>24</v>
      </c>
      <c r="Q649" s="355">
        <v>20</v>
      </c>
      <c r="R649" s="355">
        <v>11</v>
      </c>
      <c r="S649" s="355">
        <v>7</v>
      </c>
      <c r="T649" s="356">
        <v>3</v>
      </c>
      <c r="U649" s="354">
        <v>4</v>
      </c>
      <c r="V649" s="355">
        <v>25</v>
      </c>
      <c r="W649" s="355">
        <v>16</v>
      </c>
      <c r="X649" s="355">
        <v>12</v>
      </c>
      <c r="Y649" s="356">
        <v>8</v>
      </c>
      <c r="Z649" s="354">
        <v>9</v>
      </c>
      <c r="AA649" s="355">
        <v>5</v>
      </c>
      <c r="AB649" s="355">
        <v>21</v>
      </c>
      <c r="AC649" s="355">
        <v>17</v>
      </c>
      <c r="AD649" s="356">
        <v>13</v>
      </c>
      <c r="AE649" s="354">
        <v>39</v>
      </c>
      <c r="AF649" s="355">
        <v>35</v>
      </c>
      <c r="AG649" s="355">
        <v>26</v>
      </c>
      <c r="AH649" s="355">
        <v>47</v>
      </c>
      <c r="AI649" s="356">
        <v>43</v>
      </c>
      <c r="AJ649" s="354">
        <v>44</v>
      </c>
      <c r="AK649" s="355">
        <v>40</v>
      </c>
      <c r="AL649" s="355">
        <v>31</v>
      </c>
      <c r="AM649" s="355">
        <v>27</v>
      </c>
      <c r="AN649" s="356">
        <v>48</v>
      </c>
      <c r="AO649" s="354">
        <v>49</v>
      </c>
      <c r="AP649" s="355">
        <v>45</v>
      </c>
      <c r="AQ649" s="355">
        <v>36</v>
      </c>
      <c r="AR649" s="355">
        <v>32</v>
      </c>
      <c r="AS649" s="356">
        <v>28</v>
      </c>
      <c r="AT649" s="354">
        <v>29</v>
      </c>
      <c r="AU649" s="355">
        <v>50</v>
      </c>
      <c r="AV649" s="355">
        <v>41</v>
      </c>
      <c r="AW649" s="355">
        <v>37</v>
      </c>
      <c r="AX649" s="356">
        <v>33</v>
      </c>
      <c r="AY649" s="354">
        <v>34</v>
      </c>
      <c r="AZ649" s="355">
        <v>30</v>
      </c>
      <c r="BA649" s="355">
        <v>46</v>
      </c>
      <c r="BB649" s="355">
        <v>42</v>
      </c>
      <c r="BC649" s="356">
        <v>38</v>
      </c>
      <c r="BD649" s="354">
        <v>64</v>
      </c>
      <c r="BE649" s="355">
        <v>60</v>
      </c>
      <c r="BF649" s="355">
        <v>51</v>
      </c>
      <c r="BG649" s="355">
        <v>72</v>
      </c>
      <c r="BH649" s="356">
        <v>68</v>
      </c>
      <c r="BI649" s="354">
        <v>69</v>
      </c>
      <c r="BJ649" s="355">
        <v>65</v>
      </c>
      <c r="BK649" s="355">
        <v>56</v>
      </c>
      <c r="BL649" s="355">
        <v>52</v>
      </c>
      <c r="BM649" s="356">
        <v>73</v>
      </c>
      <c r="BN649" s="354">
        <v>74</v>
      </c>
      <c r="BO649" s="355">
        <v>70</v>
      </c>
      <c r="BP649" s="355">
        <v>61</v>
      </c>
      <c r="BQ649" s="355">
        <v>57</v>
      </c>
      <c r="BR649" s="356">
        <v>53</v>
      </c>
      <c r="BS649" s="354">
        <v>54</v>
      </c>
      <c r="BT649" s="355">
        <v>75</v>
      </c>
      <c r="BU649" s="355">
        <v>66</v>
      </c>
      <c r="BV649" s="355">
        <v>62</v>
      </c>
      <c r="BW649" s="356">
        <v>58</v>
      </c>
      <c r="BX649" s="354">
        <v>59</v>
      </c>
      <c r="BY649" s="355">
        <v>55</v>
      </c>
      <c r="BZ649" s="355">
        <v>71</v>
      </c>
      <c r="CA649" s="355">
        <v>67</v>
      </c>
      <c r="CB649" s="356">
        <v>63</v>
      </c>
      <c r="CC649" s="354">
        <v>77</v>
      </c>
      <c r="CD649" s="355">
        <v>96</v>
      </c>
      <c r="CE649" s="355">
        <v>95</v>
      </c>
      <c r="CF649" s="355">
        <v>102</v>
      </c>
      <c r="CG649" s="356">
        <v>84</v>
      </c>
      <c r="CH649" s="354">
        <v>90</v>
      </c>
      <c r="CI649" s="355">
        <v>100</v>
      </c>
      <c r="CJ649" s="355">
        <v>91</v>
      </c>
      <c r="CK649" s="355">
        <v>78</v>
      </c>
      <c r="CL649" s="356">
        <v>99</v>
      </c>
      <c r="CM649" s="354">
        <v>83</v>
      </c>
      <c r="CN649" s="355">
        <v>86</v>
      </c>
      <c r="CO649" s="355">
        <v>97</v>
      </c>
      <c r="CP649" s="355">
        <v>80</v>
      </c>
      <c r="CQ649" s="356">
        <v>103</v>
      </c>
      <c r="CR649" s="354">
        <v>92</v>
      </c>
      <c r="CS649" s="355">
        <v>85</v>
      </c>
      <c r="CT649" s="355">
        <v>101</v>
      </c>
      <c r="CU649" s="355">
        <v>98</v>
      </c>
      <c r="CV649" s="356">
        <v>89</v>
      </c>
      <c r="CW649" s="354">
        <v>94</v>
      </c>
      <c r="CX649" s="355">
        <v>76</v>
      </c>
      <c r="CY649" s="355">
        <v>82</v>
      </c>
      <c r="CZ649" s="355">
        <v>88</v>
      </c>
      <c r="DA649" s="364"/>
      <c r="DB649" s="354">
        <v>79</v>
      </c>
      <c r="DC649" s="355">
        <v>81</v>
      </c>
      <c r="DD649" s="355">
        <v>87</v>
      </c>
      <c r="DE649" s="355">
        <v>93</v>
      </c>
      <c r="DF649" s="364"/>
      <c r="DG649" s="354">
        <v>113</v>
      </c>
      <c r="DH649" s="355">
        <v>129</v>
      </c>
      <c r="DI649" s="355">
        <v>125</v>
      </c>
      <c r="DJ649" s="355">
        <v>121</v>
      </c>
      <c r="DK649" s="356">
        <v>117</v>
      </c>
      <c r="DL649" s="354">
        <v>112</v>
      </c>
      <c r="DM649" s="355">
        <v>126</v>
      </c>
      <c r="DN649" s="355">
        <v>130</v>
      </c>
      <c r="DO649" s="355">
        <v>104</v>
      </c>
      <c r="DP649" s="356">
        <v>122</v>
      </c>
      <c r="DQ649" s="354">
        <v>118</v>
      </c>
      <c r="DR649" s="355">
        <v>109</v>
      </c>
      <c r="DS649" s="355">
        <v>127</v>
      </c>
      <c r="DT649" s="355">
        <v>131</v>
      </c>
      <c r="DU649" s="356">
        <v>105</v>
      </c>
      <c r="DV649" s="354">
        <v>123</v>
      </c>
      <c r="DW649" s="355">
        <v>114</v>
      </c>
      <c r="DX649" s="355">
        <v>110</v>
      </c>
      <c r="DY649" s="355">
        <v>106</v>
      </c>
      <c r="DZ649" s="356">
        <v>132</v>
      </c>
      <c r="EA649" s="354">
        <v>128</v>
      </c>
      <c r="EB649" s="355">
        <v>119</v>
      </c>
      <c r="EC649" s="355">
        <v>115</v>
      </c>
      <c r="ED649" s="355">
        <v>111</v>
      </c>
      <c r="EE649" s="356">
        <v>107</v>
      </c>
      <c r="EF649" s="354">
        <v>108</v>
      </c>
      <c r="EG649" s="355">
        <v>124</v>
      </c>
      <c r="EH649" s="355">
        <v>120</v>
      </c>
      <c r="EI649" s="355">
        <v>116</v>
      </c>
      <c r="EJ649" s="365"/>
      <c r="GX649" s="27"/>
      <c r="GY649" s="27"/>
      <c r="GZ649" s="27"/>
      <c r="HA649" s="27"/>
      <c r="HB649" s="27"/>
      <c r="HC649" s="27"/>
      <c r="HD649" s="27"/>
      <c r="HE649" s="27"/>
      <c r="HF649" s="27"/>
      <c r="HG649" s="27"/>
      <c r="HH649" s="27"/>
      <c r="HI649" s="27"/>
      <c r="HJ649" s="27"/>
      <c r="HK649" s="27"/>
      <c r="HL649" s="27"/>
      <c r="HM649" s="27"/>
      <c r="HN649" s="27"/>
      <c r="HO649" s="27"/>
      <c r="HP649" s="27"/>
      <c r="HQ649" s="27"/>
      <c r="HR649" s="27"/>
      <c r="HS649" s="27"/>
      <c r="HT649" s="27"/>
      <c r="HU649" s="27"/>
      <c r="HV649" s="27"/>
      <c r="HW649" s="27"/>
      <c r="HX649" s="27"/>
      <c r="HY649" s="27"/>
      <c r="HZ649" s="27"/>
      <c r="IA649" s="27"/>
      <c r="IB649" s="27"/>
      <c r="IC649" s="27"/>
      <c r="ID649" s="27"/>
      <c r="IE649" s="27"/>
      <c r="IF649" s="27"/>
      <c r="IG649" s="27"/>
      <c r="IH649" s="27"/>
      <c r="II649" s="27"/>
      <c r="IJ649" s="27"/>
      <c r="IK649" s="27"/>
      <c r="IL649" s="27"/>
      <c r="IM649" s="27"/>
      <c r="IN649" s="27"/>
      <c r="IO649" s="27"/>
      <c r="IP649" s="27"/>
      <c r="IQ649" s="27"/>
      <c r="IR649" s="27"/>
      <c r="IS649" s="27"/>
      <c r="IT649" s="27"/>
      <c r="IU649" s="27"/>
      <c r="IV649" s="27"/>
    </row>
    <row r="650" spans="1:256" s="361" customFormat="1" x14ac:dyDescent="0.2">
      <c r="A650" s="27"/>
      <c r="B650" s="27"/>
      <c r="C650" s="27"/>
      <c r="D650" s="362"/>
      <c r="E650" s="350" t="s">
        <v>159</v>
      </c>
      <c r="F650" s="357">
        <v>12</v>
      </c>
      <c r="G650" s="358">
        <v>23</v>
      </c>
      <c r="H650" s="358">
        <v>9</v>
      </c>
      <c r="I650" s="358">
        <v>20</v>
      </c>
      <c r="J650" s="359">
        <v>1</v>
      </c>
      <c r="K650" s="357">
        <v>13</v>
      </c>
      <c r="L650" s="358">
        <v>24</v>
      </c>
      <c r="M650" s="358">
        <v>10</v>
      </c>
      <c r="N650" s="358">
        <v>16</v>
      </c>
      <c r="O650" s="359">
        <v>2</v>
      </c>
      <c r="P650" s="357">
        <v>17</v>
      </c>
      <c r="Q650" s="358">
        <v>3</v>
      </c>
      <c r="R650" s="358">
        <v>14</v>
      </c>
      <c r="S650" s="358">
        <v>25</v>
      </c>
      <c r="T650" s="359">
        <v>6</v>
      </c>
      <c r="U650" s="357">
        <v>7</v>
      </c>
      <c r="V650" s="358">
        <v>18</v>
      </c>
      <c r="W650" s="358">
        <v>4</v>
      </c>
      <c r="X650" s="358">
        <v>15</v>
      </c>
      <c r="Y650" s="359">
        <v>21</v>
      </c>
      <c r="Z650" s="357">
        <v>22</v>
      </c>
      <c r="AA650" s="358">
        <v>8</v>
      </c>
      <c r="AB650" s="358">
        <v>19</v>
      </c>
      <c r="AC650" s="358">
        <v>5</v>
      </c>
      <c r="AD650" s="359">
        <v>11</v>
      </c>
      <c r="AE650" s="357">
        <v>37</v>
      </c>
      <c r="AF650" s="358">
        <v>48</v>
      </c>
      <c r="AG650" s="358">
        <v>34</v>
      </c>
      <c r="AH650" s="358">
        <v>45</v>
      </c>
      <c r="AI650" s="359">
        <v>26</v>
      </c>
      <c r="AJ650" s="357">
        <v>38</v>
      </c>
      <c r="AK650" s="358">
        <v>49</v>
      </c>
      <c r="AL650" s="358">
        <v>35</v>
      </c>
      <c r="AM650" s="358">
        <v>41</v>
      </c>
      <c r="AN650" s="359">
        <v>27</v>
      </c>
      <c r="AO650" s="357">
        <v>42</v>
      </c>
      <c r="AP650" s="358">
        <v>28</v>
      </c>
      <c r="AQ650" s="358">
        <v>39</v>
      </c>
      <c r="AR650" s="358">
        <v>50</v>
      </c>
      <c r="AS650" s="359">
        <v>31</v>
      </c>
      <c r="AT650" s="357">
        <v>32</v>
      </c>
      <c r="AU650" s="358">
        <v>43</v>
      </c>
      <c r="AV650" s="358">
        <v>29</v>
      </c>
      <c r="AW650" s="358">
        <v>40</v>
      </c>
      <c r="AX650" s="359">
        <v>46</v>
      </c>
      <c r="AY650" s="357">
        <v>47</v>
      </c>
      <c r="AZ650" s="358">
        <v>33</v>
      </c>
      <c r="BA650" s="358">
        <v>44</v>
      </c>
      <c r="BB650" s="358">
        <v>30</v>
      </c>
      <c r="BC650" s="359">
        <v>36</v>
      </c>
      <c r="BD650" s="357">
        <v>62</v>
      </c>
      <c r="BE650" s="358">
        <v>73</v>
      </c>
      <c r="BF650" s="358">
        <v>59</v>
      </c>
      <c r="BG650" s="358">
        <v>70</v>
      </c>
      <c r="BH650" s="359">
        <v>51</v>
      </c>
      <c r="BI650" s="357">
        <v>63</v>
      </c>
      <c r="BJ650" s="358">
        <v>74</v>
      </c>
      <c r="BK650" s="358">
        <v>60</v>
      </c>
      <c r="BL650" s="358">
        <v>66</v>
      </c>
      <c r="BM650" s="359">
        <v>52</v>
      </c>
      <c r="BN650" s="357">
        <v>67</v>
      </c>
      <c r="BO650" s="358">
        <v>53</v>
      </c>
      <c r="BP650" s="358">
        <v>64</v>
      </c>
      <c r="BQ650" s="358">
        <v>75</v>
      </c>
      <c r="BR650" s="359">
        <v>56</v>
      </c>
      <c r="BS650" s="357">
        <v>57</v>
      </c>
      <c r="BT650" s="358">
        <v>68</v>
      </c>
      <c r="BU650" s="358">
        <v>54</v>
      </c>
      <c r="BV650" s="358">
        <v>65</v>
      </c>
      <c r="BW650" s="359">
        <v>71</v>
      </c>
      <c r="BX650" s="357">
        <v>72</v>
      </c>
      <c r="BY650" s="358">
        <v>58</v>
      </c>
      <c r="BZ650" s="358">
        <v>69</v>
      </c>
      <c r="CA650" s="358">
        <v>55</v>
      </c>
      <c r="CB650" s="359">
        <v>61</v>
      </c>
      <c r="CC650" s="357">
        <v>87</v>
      </c>
      <c r="CD650" s="358">
        <v>95</v>
      </c>
      <c r="CE650" s="358">
        <v>76</v>
      </c>
      <c r="CF650" s="358">
        <v>97</v>
      </c>
      <c r="CG650" s="359">
        <v>100</v>
      </c>
      <c r="CH650" s="357">
        <v>80</v>
      </c>
      <c r="CI650" s="358">
        <v>94</v>
      </c>
      <c r="CJ650" s="358">
        <v>81</v>
      </c>
      <c r="CK650" s="358">
        <v>96</v>
      </c>
      <c r="CL650" s="359">
        <v>101</v>
      </c>
      <c r="CM650" s="357">
        <v>102</v>
      </c>
      <c r="CN650" s="358">
        <v>79</v>
      </c>
      <c r="CO650" s="358">
        <v>99</v>
      </c>
      <c r="CP650" s="358">
        <v>85</v>
      </c>
      <c r="CQ650" s="359">
        <v>88</v>
      </c>
      <c r="CR650" s="357">
        <v>98</v>
      </c>
      <c r="CS650" s="358">
        <v>93</v>
      </c>
      <c r="CT650" s="358">
        <v>103</v>
      </c>
      <c r="CU650" s="358">
        <v>90</v>
      </c>
      <c r="CV650" s="359">
        <v>82</v>
      </c>
      <c r="CW650" s="357">
        <v>84</v>
      </c>
      <c r="CX650" s="358">
        <v>78</v>
      </c>
      <c r="CY650" s="358">
        <v>92</v>
      </c>
      <c r="CZ650" s="358">
        <v>86</v>
      </c>
      <c r="DA650" s="364"/>
      <c r="DB650" s="357">
        <v>89</v>
      </c>
      <c r="DC650" s="358">
        <v>91</v>
      </c>
      <c r="DD650" s="358">
        <v>77</v>
      </c>
      <c r="DE650" s="358">
        <v>83</v>
      </c>
      <c r="DF650" s="364"/>
      <c r="DG650" s="357">
        <v>131</v>
      </c>
      <c r="DH650" s="358">
        <v>108</v>
      </c>
      <c r="DI650" s="358">
        <v>122</v>
      </c>
      <c r="DJ650" s="358">
        <v>128</v>
      </c>
      <c r="DK650" s="359">
        <v>110</v>
      </c>
      <c r="DL650" s="357">
        <v>106</v>
      </c>
      <c r="DM650" s="358">
        <v>113</v>
      </c>
      <c r="DN650" s="358">
        <v>118</v>
      </c>
      <c r="DO650" s="358">
        <v>119</v>
      </c>
      <c r="DP650" s="359">
        <v>124</v>
      </c>
      <c r="DQ650" s="357">
        <v>127</v>
      </c>
      <c r="DR650" s="358">
        <v>104</v>
      </c>
      <c r="DS650" s="358">
        <v>129</v>
      </c>
      <c r="DT650" s="358">
        <v>120</v>
      </c>
      <c r="DU650" s="359">
        <v>114</v>
      </c>
      <c r="DV650" s="357">
        <v>130</v>
      </c>
      <c r="DW650" s="358">
        <v>111</v>
      </c>
      <c r="DX650" s="358">
        <v>105</v>
      </c>
      <c r="DY650" s="358">
        <v>125</v>
      </c>
      <c r="DZ650" s="359">
        <v>116</v>
      </c>
      <c r="EA650" s="357">
        <v>132</v>
      </c>
      <c r="EB650" s="358">
        <v>121</v>
      </c>
      <c r="EC650" s="358">
        <v>109</v>
      </c>
      <c r="ED650" s="358">
        <v>126</v>
      </c>
      <c r="EE650" s="359">
        <v>115</v>
      </c>
      <c r="EF650" s="357">
        <v>117</v>
      </c>
      <c r="EG650" s="358">
        <v>107</v>
      </c>
      <c r="EH650" s="358">
        <v>112</v>
      </c>
      <c r="EI650" s="358">
        <v>123</v>
      </c>
      <c r="EJ650" s="365"/>
      <c r="GX650" s="27"/>
      <c r="GY650" s="27"/>
      <c r="GZ650" s="27"/>
      <c r="HA650" s="27"/>
      <c r="HB650" s="27"/>
      <c r="HC650" s="27"/>
      <c r="HD650" s="27"/>
      <c r="HE650" s="27"/>
      <c r="HF650" s="27"/>
      <c r="HG650" s="27"/>
      <c r="HH650" s="27"/>
      <c r="HI650" s="27"/>
      <c r="HJ650" s="27"/>
      <c r="HK650" s="27"/>
      <c r="HL650" s="27"/>
      <c r="HM650" s="27"/>
      <c r="HN650" s="27"/>
      <c r="HO650" s="27"/>
      <c r="HP650" s="27"/>
      <c r="HQ650" s="27"/>
      <c r="HR650" s="27"/>
      <c r="HS650" s="27"/>
      <c r="HT650" s="27"/>
      <c r="HU650" s="27"/>
      <c r="HV650" s="27"/>
      <c r="HW650" s="27"/>
      <c r="HX650" s="27"/>
      <c r="HY650" s="27"/>
      <c r="HZ650" s="27"/>
      <c r="IA650" s="27"/>
      <c r="IB650" s="27"/>
      <c r="IC650" s="27"/>
      <c r="ID650" s="27"/>
      <c r="IE650" s="27"/>
      <c r="IF650" s="27"/>
      <c r="IG650" s="27"/>
      <c r="IH650" s="27"/>
      <c r="II650" s="27"/>
      <c r="IJ650" s="27"/>
      <c r="IK650" s="27"/>
      <c r="IL650" s="27"/>
      <c r="IM650" s="27"/>
      <c r="IN650" s="27"/>
      <c r="IO650" s="27"/>
      <c r="IP650" s="27"/>
      <c r="IQ650" s="27"/>
      <c r="IR650" s="27"/>
      <c r="IS650" s="27"/>
      <c r="IT650" s="27"/>
      <c r="IU650" s="27"/>
      <c r="IV650" s="27"/>
    </row>
    <row r="651" spans="1:256" s="363" customFormat="1" x14ac:dyDescent="0.2">
      <c r="A651" s="27"/>
      <c r="B651" s="27"/>
      <c r="C651" s="27"/>
      <c r="D651" s="362"/>
      <c r="E651" s="360"/>
      <c r="GX651" s="27"/>
      <c r="GY651" s="27"/>
      <c r="GZ651" s="27"/>
      <c r="HA651" s="27"/>
      <c r="HB651" s="27"/>
      <c r="HC651" s="27"/>
      <c r="HD651" s="27"/>
      <c r="HE651" s="27"/>
      <c r="HF651" s="27"/>
      <c r="HG651" s="27"/>
      <c r="HH651" s="27"/>
      <c r="HI651" s="27"/>
      <c r="HJ651" s="27"/>
      <c r="HK651" s="27"/>
      <c r="HL651" s="27"/>
      <c r="HM651" s="27"/>
      <c r="HN651" s="27"/>
      <c r="HO651" s="27"/>
      <c r="HP651" s="27"/>
      <c r="HQ651" s="27"/>
      <c r="HR651" s="27"/>
      <c r="HS651" s="27"/>
      <c r="HT651" s="27"/>
      <c r="HU651" s="27"/>
      <c r="HV651" s="27"/>
      <c r="HW651" s="27"/>
      <c r="HX651" s="27"/>
      <c r="HY651" s="27"/>
      <c r="HZ651" s="27"/>
      <c r="IA651" s="27"/>
      <c r="IB651" s="27"/>
      <c r="IC651" s="27"/>
      <c r="ID651" s="27"/>
      <c r="IE651" s="27"/>
      <c r="IF651" s="27"/>
      <c r="IG651" s="27"/>
      <c r="IH651" s="27"/>
      <c r="II651" s="27"/>
      <c r="IJ651" s="27"/>
      <c r="IK651" s="27"/>
      <c r="IL651" s="27"/>
      <c r="IM651" s="27"/>
      <c r="IN651" s="27"/>
      <c r="IO651" s="27"/>
      <c r="IP651" s="27"/>
      <c r="IQ651" s="27"/>
      <c r="IR651" s="27"/>
      <c r="IS651" s="27"/>
      <c r="IT651" s="27"/>
      <c r="IU651" s="27"/>
      <c r="IV651" s="27"/>
    </row>
    <row r="652" spans="1:256" s="363" customFormat="1" x14ac:dyDescent="0.2">
      <c r="A652" s="27"/>
      <c r="B652" s="27"/>
      <c r="C652" s="27"/>
      <c r="D652" s="362">
        <v>133</v>
      </c>
      <c r="E652" s="349" t="s">
        <v>180</v>
      </c>
      <c r="GX652" s="27"/>
      <c r="GY652" s="27"/>
      <c r="GZ652" s="27"/>
      <c r="HA652" s="27"/>
      <c r="HB652" s="27"/>
      <c r="HC652" s="27"/>
      <c r="HD652" s="27"/>
      <c r="HE652" s="27"/>
      <c r="HF652" s="27"/>
      <c r="HG652" s="27"/>
      <c r="HH652" s="27"/>
      <c r="HI652" s="27"/>
      <c r="HJ652" s="27"/>
      <c r="HK652" s="27"/>
      <c r="HL652" s="27"/>
      <c r="HM652" s="27"/>
      <c r="HN652" s="27"/>
      <c r="HO652" s="27"/>
      <c r="HP652" s="27"/>
      <c r="HQ652" s="27"/>
      <c r="HR652" s="27"/>
      <c r="HS652" s="27"/>
      <c r="HT652" s="27"/>
      <c r="HU652" s="27"/>
      <c r="HV652" s="27"/>
      <c r="HW652" s="27"/>
      <c r="HX652" s="27"/>
      <c r="HY652" s="27"/>
      <c r="HZ652" s="27"/>
      <c r="IA652" s="27"/>
      <c r="IB652" s="27"/>
      <c r="IC652" s="27"/>
      <c r="ID652" s="27"/>
      <c r="IE652" s="27"/>
      <c r="IF652" s="27"/>
      <c r="IG652" s="27"/>
      <c r="IH652" s="27"/>
      <c r="II652" s="27"/>
      <c r="IJ652" s="27"/>
      <c r="IK652" s="27"/>
      <c r="IL652" s="27"/>
      <c r="IM652" s="27"/>
      <c r="IN652" s="27"/>
      <c r="IO652" s="27"/>
      <c r="IP652" s="27"/>
      <c r="IQ652" s="27"/>
      <c r="IR652" s="27"/>
      <c r="IS652" s="27"/>
      <c r="IT652" s="27"/>
      <c r="IU652" s="27"/>
      <c r="IV652" s="27"/>
    </row>
    <row r="653" spans="1:256" s="361" customFormat="1" x14ac:dyDescent="0.2">
      <c r="A653" s="27"/>
      <c r="B653" s="27"/>
      <c r="C653" s="27"/>
      <c r="D653" s="362"/>
      <c r="E653" s="350" t="s">
        <v>130</v>
      </c>
      <c r="F653" s="351">
        <v>1</v>
      </c>
      <c r="G653" s="352">
        <v>2</v>
      </c>
      <c r="H653" s="352">
        <v>3</v>
      </c>
      <c r="I653" s="352">
        <v>4</v>
      </c>
      <c r="J653" s="353">
        <v>5</v>
      </c>
      <c r="K653" s="351">
        <v>6</v>
      </c>
      <c r="L653" s="352">
        <v>7</v>
      </c>
      <c r="M653" s="352">
        <v>8</v>
      </c>
      <c r="N653" s="352">
        <v>9</v>
      </c>
      <c r="O653" s="353">
        <v>10</v>
      </c>
      <c r="P653" s="351">
        <v>11</v>
      </c>
      <c r="Q653" s="352">
        <v>12</v>
      </c>
      <c r="R653" s="352">
        <v>13</v>
      </c>
      <c r="S653" s="352">
        <v>14</v>
      </c>
      <c r="T653" s="353">
        <v>15</v>
      </c>
      <c r="U653" s="351">
        <v>16</v>
      </c>
      <c r="V653" s="352">
        <v>17</v>
      </c>
      <c r="W653" s="352">
        <v>18</v>
      </c>
      <c r="X653" s="352">
        <v>19</v>
      </c>
      <c r="Y653" s="353">
        <v>20</v>
      </c>
      <c r="Z653" s="351">
        <v>21</v>
      </c>
      <c r="AA653" s="352">
        <v>22</v>
      </c>
      <c r="AB653" s="352">
        <v>23</v>
      </c>
      <c r="AC653" s="352">
        <v>24</v>
      </c>
      <c r="AD653" s="353">
        <v>25</v>
      </c>
      <c r="AE653" s="351">
        <v>26</v>
      </c>
      <c r="AF653" s="352">
        <v>27</v>
      </c>
      <c r="AG653" s="352">
        <v>28</v>
      </c>
      <c r="AH653" s="352">
        <v>29</v>
      </c>
      <c r="AI653" s="353">
        <v>30</v>
      </c>
      <c r="AJ653" s="351">
        <v>31</v>
      </c>
      <c r="AK653" s="352">
        <v>32</v>
      </c>
      <c r="AL653" s="352">
        <v>33</v>
      </c>
      <c r="AM653" s="352">
        <v>34</v>
      </c>
      <c r="AN653" s="353">
        <v>35</v>
      </c>
      <c r="AO653" s="351">
        <v>36</v>
      </c>
      <c r="AP653" s="352">
        <v>37</v>
      </c>
      <c r="AQ653" s="352">
        <v>38</v>
      </c>
      <c r="AR653" s="352">
        <v>39</v>
      </c>
      <c r="AS653" s="353">
        <v>40</v>
      </c>
      <c r="AT653" s="351">
        <v>41</v>
      </c>
      <c r="AU653" s="352">
        <v>42</v>
      </c>
      <c r="AV653" s="352">
        <v>43</v>
      </c>
      <c r="AW653" s="352">
        <v>44</v>
      </c>
      <c r="AX653" s="353">
        <v>45</v>
      </c>
      <c r="AY653" s="351">
        <v>46</v>
      </c>
      <c r="AZ653" s="352">
        <v>47</v>
      </c>
      <c r="BA653" s="352">
        <v>48</v>
      </c>
      <c r="BB653" s="352">
        <v>49</v>
      </c>
      <c r="BC653" s="353">
        <v>50</v>
      </c>
      <c r="BD653" s="351">
        <v>51</v>
      </c>
      <c r="BE653" s="352">
        <v>52</v>
      </c>
      <c r="BF653" s="352">
        <v>53</v>
      </c>
      <c r="BG653" s="352">
        <v>54</v>
      </c>
      <c r="BH653" s="353">
        <v>55</v>
      </c>
      <c r="BI653" s="351">
        <v>56</v>
      </c>
      <c r="BJ653" s="352">
        <v>57</v>
      </c>
      <c r="BK653" s="352">
        <v>58</v>
      </c>
      <c r="BL653" s="352">
        <v>59</v>
      </c>
      <c r="BM653" s="353">
        <v>60</v>
      </c>
      <c r="BN653" s="351">
        <v>61</v>
      </c>
      <c r="BO653" s="352">
        <v>62</v>
      </c>
      <c r="BP653" s="352">
        <v>63</v>
      </c>
      <c r="BQ653" s="352">
        <v>64</v>
      </c>
      <c r="BR653" s="353">
        <v>65</v>
      </c>
      <c r="BS653" s="351">
        <v>66</v>
      </c>
      <c r="BT653" s="352">
        <v>67</v>
      </c>
      <c r="BU653" s="352">
        <v>68</v>
      </c>
      <c r="BV653" s="352">
        <v>69</v>
      </c>
      <c r="BW653" s="353">
        <v>70</v>
      </c>
      <c r="BX653" s="351">
        <v>71</v>
      </c>
      <c r="BY653" s="352">
        <v>72</v>
      </c>
      <c r="BZ653" s="352">
        <v>73</v>
      </c>
      <c r="CA653" s="352">
        <v>74</v>
      </c>
      <c r="CB653" s="353">
        <v>75</v>
      </c>
      <c r="CC653" s="351">
        <v>76</v>
      </c>
      <c r="CD653" s="352">
        <v>77</v>
      </c>
      <c r="CE653" s="352">
        <v>78</v>
      </c>
      <c r="CF653" s="352">
        <v>79</v>
      </c>
      <c r="CG653" s="353">
        <v>80</v>
      </c>
      <c r="CH653" s="351">
        <v>81</v>
      </c>
      <c r="CI653" s="352">
        <v>82</v>
      </c>
      <c r="CJ653" s="352">
        <v>83</v>
      </c>
      <c r="CK653" s="352">
        <v>84</v>
      </c>
      <c r="CL653" s="353">
        <v>85</v>
      </c>
      <c r="CM653" s="351">
        <v>86</v>
      </c>
      <c r="CN653" s="352">
        <v>87</v>
      </c>
      <c r="CO653" s="352">
        <v>88</v>
      </c>
      <c r="CP653" s="352">
        <v>89</v>
      </c>
      <c r="CQ653" s="353">
        <v>90</v>
      </c>
      <c r="CR653" s="351">
        <v>91</v>
      </c>
      <c r="CS653" s="352">
        <v>92</v>
      </c>
      <c r="CT653" s="352">
        <v>93</v>
      </c>
      <c r="CU653" s="352">
        <v>94</v>
      </c>
      <c r="CV653" s="353">
        <v>95</v>
      </c>
      <c r="CW653" s="351">
        <v>96</v>
      </c>
      <c r="CX653" s="352">
        <v>97</v>
      </c>
      <c r="CY653" s="352">
        <v>98</v>
      </c>
      <c r="CZ653" s="352">
        <v>99</v>
      </c>
      <c r="DA653" s="353">
        <v>100</v>
      </c>
      <c r="DB653" s="351">
        <v>101</v>
      </c>
      <c r="DC653" s="352">
        <v>102</v>
      </c>
      <c r="DD653" s="352">
        <v>103</v>
      </c>
      <c r="DE653" s="352">
        <v>104</v>
      </c>
      <c r="DF653" s="364"/>
      <c r="DG653" s="351">
        <v>105</v>
      </c>
      <c r="DH653" s="352">
        <v>106</v>
      </c>
      <c r="DI653" s="352">
        <v>107</v>
      </c>
      <c r="DJ653" s="352">
        <v>108</v>
      </c>
      <c r="DK653" s="353">
        <v>109</v>
      </c>
      <c r="DL653" s="351">
        <v>110</v>
      </c>
      <c r="DM653" s="352">
        <v>111</v>
      </c>
      <c r="DN653" s="352">
        <v>112</v>
      </c>
      <c r="DO653" s="352">
        <v>113</v>
      </c>
      <c r="DP653" s="353">
        <v>114</v>
      </c>
      <c r="DQ653" s="351">
        <v>115</v>
      </c>
      <c r="DR653" s="352">
        <v>116</v>
      </c>
      <c r="DS653" s="352">
        <v>117</v>
      </c>
      <c r="DT653" s="352">
        <v>118</v>
      </c>
      <c r="DU653" s="353">
        <v>119</v>
      </c>
      <c r="DV653" s="351">
        <v>120</v>
      </c>
      <c r="DW653" s="352">
        <v>121</v>
      </c>
      <c r="DX653" s="352">
        <v>122</v>
      </c>
      <c r="DY653" s="352">
        <v>123</v>
      </c>
      <c r="DZ653" s="353">
        <v>124</v>
      </c>
      <c r="EA653" s="351">
        <v>125</v>
      </c>
      <c r="EB653" s="352">
        <v>126</v>
      </c>
      <c r="EC653" s="352">
        <v>127</v>
      </c>
      <c r="ED653" s="352">
        <v>128</v>
      </c>
      <c r="EE653" s="353">
        <v>129</v>
      </c>
      <c r="EF653" s="351">
        <v>130</v>
      </c>
      <c r="EG653" s="352">
        <v>131</v>
      </c>
      <c r="EH653" s="352">
        <v>132</v>
      </c>
      <c r="EI653" s="352">
        <v>133</v>
      </c>
      <c r="EJ653" s="365"/>
      <c r="GX653" s="27"/>
      <c r="GY653" s="27"/>
      <c r="GZ653" s="27"/>
      <c r="HA653" s="27"/>
      <c r="HB653" s="27"/>
      <c r="HC653" s="27"/>
      <c r="HD653" s="27"/>
      <c r="HE653" s="27"/>
      <c r="HF653" s="27"/>
      <c r="HG653" s="27"/>
      <c r="HH653" s="27"/>
      <c r="HI653" s="27"/>
      <c r="HJ653" s="27"/>
      <c r="HK653" s="27"/>
      <c r="HL653" s="27"/>
      <c r="HM653" s="27"/>
      <c r="HN653" s="27"/>
      <c r="HO653" s="27"/>
      <c r="HP653" s="27"/>
      <c r="HQ653" s="27"/>
      <c r="HR653" s="27"/>
      <c r="HS653" s="27"/>
      <c r="HT653" s="27"/>
      <c r="HU653" s="27"/>
      <c r="HV653" s="27"/>
      <c r="HW653" s="27"/>
      <c r="HX653" s="27"/>
      <c r="HY653" s="27"/>
      <c r="HZ653" s="27"/>
      <c r="IA653" s="27"/>
      <c r="IB653" s="27"/>
      <c r="IC653" s="27"/>
      <c r="ID653" s="27"/>
      <c r="IE653" s="27"/>
      <c r="IF653" s="27"/>
      <c r="IG653" s="27"/>
      <c r="IH653" s="27"/>
      <c r="II653" s="27"/>
      <c r="IJ653" s="27"/>
      <c r="IK653" s="27"/>
      <c r="IL653" s="27"/>
      <c r="IM653" s="27"/>
      <c r="IN653" s="27"/>
      <c r="IO653" s="27"/>
      <c r="IP653" s="27"/>
      <c r="IQ653" s="27"/>
      <c r="IR653" s="27"/>
      <c r="IS653" s="27"/>
      <c r="IT653" s="27"/>
      <c r="IU653" s="27"/>
      <c r="IV653" s="27"/>
    </row>
    <row r="654" spans="1:256" s="361" customFormat="1" x14ac:dyDescent="0.2">
      <c r="A654" s="27"/>
      <c r="B654" s="27"/>
      <c r="C654" s="27"/>
      <c r="D654" s="362"/>
      <c r="E654" s="350" t="s">
        <v>157</v>
      </c>
      <c r="F654" s="354">
        <v>14</v>
      </c>
      <c r="G654" s="355">
        <v>10</v>
      </c>
      <c r="H654" s="355">
        <v>1</v>
      </c>
      <c r="I654" s="355">
        <v>22</v>
      </c>
      <c r="J654" s="356">
        <v>18</v>
      </c>
      <c r="K654" s="354">
        <v>19</v>
      </c>
      <c r="L654" s="355">
        <v>15</v>
      </c>
      <c r="M654" s="355">
        <v>6</v>
      </c>
      <c r="N654" s="355">
        <v>2</v>
      </c>
      <c r="O654" s="356">
        <v>23</v>
      </c>
      <c r="P654" s="354">
        <v>24</v>
      </c>
      <c r="Q654" s="355">
        <v>20</v>
      </c>
      <c r="R654" s="355">
        <v>11</v>
      </c>
      <c r="S654" s="355">
        <v>7</v>
      </c>
      <c r="T654" s="356">
        <v>3</v>
      </c>
      <c r="U654" s="354">
        <v>4</v>
      </c>
      <c r="V654" s="355">
        <v>25</v>
      </c>
      <c r="W654" s="355">
        <v>16</v>
      </c>
      <c r="X654" s="355">
        <v>12</v>
      </c>
      <c r="Y654" s="356">
        <v>8</v>
      </c>
      <c r="Z654" s="354">
        <v>9</v>
      </c>
      <c r="AA654" s="355">
        <v>5</v>
      </c>
      <c r="AB654" s="355">
        <v>21</v>
      </c>
      <c r="AC654" s="355">
        <v>17</v>
      </c>
      <c r="AD654" s="356">
        <v>13</v>
      </c>
      <c r="AE654" s="354">
        <v>39</v>
      </c>
      <c r="AF654" s="355">
        <v>35</v>
      </c>
      <c r="AG654" s="355">
        <v>26</v>
      </c>
      <c r="AH654" s="355">
        <v>47</v>
      </c>
      <c r="AI654" s="356">
        <v>43</v>
      </c>
      <c r="AJ654" s="354">
        <v>44</v>
      </c>
      <c r="AK654" s="355">
        <v>40</v>
      </c>
      <c r="AL654" s="355">
        <v>31</v>
      </c>
      <c r="AM654" s="355">
        <v>27</v>
      </c>
      <c r="AN654" s="356">
        <v>48</v>
      </c>
      <c r="AO654" s="354">
        <v>49</v>
      </c>
      <c r="AP654" s="355">
        <v>45</v>
      </c>
      <c r="AQ654" s="355">
        <v>36</v>
      </c>
      <c r="AR654" s="355">
        <v>32</v>
      </c>
      <c r="AS654" s="356">
        <v>28</v>
      </c>
      <c r="AT654" s="354">
        <v>29</v>
      </c>
      <c r="AU654" s="355">
        <v>50</v>
      </c>
      <c r="AV654" s="355">
        <v>41</v>
      </c>
      <c r="AW654" s="355">
        <v>37</v>
      </c>
      <c r="AX654" s="356">
        <v>33</v>
      </c>
      <c r="AY654" s="354">
        <v>34</v>
      </c>
      <c r="AZ654" s="355">
        <v>30</v>
      </c>
      <c r="BA654" s="355">
        <v>46</v>
      </c>
      <c r="BB654" s="355">
        <v>42</v>
      </c>
      <c r="BC654" s="356">
        <v>38</v>
      </c>
      <c r="BD654" s="354">
        <v>64</v>
      </c>
      <c r="BE654" s="355">
        <v>60</v>
      </c>
      <c r="BF654" s="355">
        <v>51</v>
      </c>
      <c r="BG654" s="355">
        <v>72</v>
      </c>
      <c r="BH654" s="356">
        <v>68</v>
      </c>
      <c r="BI654" s="354">
        <v>69</v>
      </c>
      <c r="BJ654" s="355">
        <v>65</v>
      </c>
      <c r="BK654" s="355">
        <v>56</v>
      </c>
      <c r="BL654" s="355">
        <v>52</v>
      </c>
      <c r="BM654" s="356">
        <v>73</v>
      </c>
      <c r="BN654" s="354">
        <v>74</v>
      </c>
      <c r="BO654" s="355">
        <v>70</v>
      </c>
      <c r="BP654" s="355">
        <v>61</v>
      </c>
      <c r="BQ654" s="355">
        <v>57</v>
      </c>
      <c r="BR654" s="356">
        <v>53</v>
      </c>
      <c r="BS654" s="354">
        <v>54</v>
      </c>
      <c r="BT654" s="355">
        <v>75</v>
      </c>
      <c r="BU654" s="355">
        <v>66</v>
      </c>
      <c r="BV654" s="355">
        <v>62</v>
      </c>
      <c r="BW654" s="356">
        <v>58</v>
      </c>
      <c r="BX654" s="354">
        <v>59</v>
      </c>
      <c r="BY654" s="355">
        <v>55</v>
      </c>
      <c r="BZ654" s="355">
        <v>71</v>
      </c>
      <c r="CA654" s="355">
        <v>67</v>
      </c>
      <c r="CB654" s="356">
        <v>63</v>
      </c>
      <c r="CC654" s="354">
        <v>85</v>
      </c>
      <c r="CD654" s="355">
        <v>101</v>
      </c>
      <c r="CE654" s="355">
        <v>97</v>
      </c>
      <c r="CF654" s="355">
        <v>93</v>
      </c>
      <c r="CG654" s="356">
        <v>89</v>
      </c>
      <c r="CH654" s="354">
        <v>84</v>
      </c>
      <c r="CI654" s="355">
        <v>98</v>
      </c>
      <c r="CJ654" s="355">
        <v>102</v>
      </c>
      <c r="CK654" s="355">
        <v>76</v>
      </c>
      <c r="CL654" s="356">
        <v>94</v>
      </c>
      <c r="CM654" s="354">
        <v>90</v>
      </c>
      <c r="CN654" s="355">
        <v>81</v>
      </c>
      <c r="CO654" s="355">
        <v>99</v>
      </c>
      <c r="CP654" s="355">
        <v>103</v>
      </c>
      <c r="CQ654" s="356">
        <v>77</v>
      </c>
      <c r="CR654" s="354">
        <v>95</v>
      </c>
      <c r="CS654" s="355">
        <v>86</v>
      </c>
      <c r="CT654" s="355">
        <v>82</v>
      </c>
      <c r="CU654" s="355">
        <v>78</v>
      </c>
      <c r="CV654" s="356">
        <v>104</v>
      </c>
      <c r="CW654" s="354">
        <v>100</v>
      </c>
      <c r="CX654" s="355">
        <v>91</v>
      </c>
      <c r="CY654" s="355">
        <v>87</v>
      </c>
      <c r="CZ654" s="355">
        <v>83</v>
      </c>
      <c r="DA654" s="356">
        <v>79</v>
      </c>
      <c r="DB654" s="354">
        <v>80</v>
      </c>
      <c r="DC654" s="355">
        <v>96</v>
      </c>
      <c r="DD654" s="355">
        <v>92</v>
      </c>
      <c r="DE654" s="355">
        <v>88</v>
      </c>
      <c r="DF654" s="364"/>
      <c r="DG654" s="354">
        <v>114</v>
      </c>
      <c r="DH654" s="355">
        <v>130</v>
      </c>
      <c r="DI654" s="355">
        <v>126</v>
      </c>
      <c r="DJ654" s="355">
        <v>122</v>
      </c>
      <c r="DK654" s="356">
        <v>118</v>
      </c>
      <c r="DL654" s="354">
        <v>113</v>
      </c>
      <c r="DM654" s="355">
        <v>127</v>
      </c>
      <c r="DN654" s="355">
        <v>131</v>
      </c>
      <c r="DO654" s="355">
        <v>105</v>
      </c>
      <c r="DP654" s="356">
        <v>123</v>
      </c>
      <c r="DQ654" s="354">
        <v>119</v>
      </c>
      <c r="DR654" s="355">
        <v>110</v>
      </c>
      <c r="DS654" s="355">
        <v>128</v>
      </c>
      <c r="DT654" s="355">
        <v>132</v>
      </c>
      <c r="DU654" s="356">
        <v>106</v>
      </c>
      <c r="DV654" s="354">
        <v>124</v>
      </c>
      <c r="DW654" s="355">
        <v>115</v>
      </c>
      <c r="DX654" s="355">
        <v>111</v>
      </c>
      <c r="DY654" s="355">
        <v>107</v>
      </c>
      <c r="DZ654" s="356">
        <v>133</v>
      </c>
      <c r="EA654" s="354">
        <v>129</v>
      </c>
      <c r="EB654" s="355">
        <v>120</v>
      </c>
      <c r="EC654" s="355">
        <v>116</v>
      </c>
      <c r="ED654" s="355">
        <v>112</v>
      </c>
      <c r="EE654" s="356">
        <v>108</v>
      </c>
      <c r="EF654" s="354">
        <v>109</v>
      </c>
      <c r="EG654" s="355">
        <v>125</v>
      </c>
      <c r="EH654" s="355">
        <v>121</v>
      </c>
      <c r="EI654" s="355">
        <v>117</v>
      </c>
      <c r="EJ654" s="365"/>
      <c r="GX654" s="27"/>
      <c r="GY654" s="27"/>
      <c r="GZ654" s="27"/>
      <c r="HA654" s="27"/>
      <c r="HB654" s="27"/>
      <c r="HC654" s="27"/>
      <c r="HD654" s="27"/>
      <c r="HE654" s="27"/>
      <c r="HF654" s="27"/>
      <c r="HG654" s="27"/>
      <c r="HH654" s="27"/>
      <c r="HI654" s="27"/>
      <c r="HJ654" s="27"/>
      <c r="HK654" s="27"/>
      <c r="HL654" s="27"/>
      <c r="HM654" s="27"/>
      <c r="HN654" s="27"/>
      <c r="HO654" s="27"/>
      <c r="HP654" s="27"/>
      <c r="HQ654" s="27"/>
      <c r="HR654" s="27"/>
      <c r="HS654" s="27"/>
      <c r="HT654" s="27"/>
      <c r="HU654" s="27"/>
      <c r="HV654" s="27"/>
      <c r="HW654" s="27"/>
      <c r="HX654" s="27"/>
      <c r="HY654" s="27"/>
      <c r="HZ654" s="27"/>
      <c r="IA654" s="27"/>
      <c r="IB654" s="27"/>
      <c r="IC654" s="27"/>
      <c r="ID654" s="27"/>
      <c r="IE654" s="27"/>
      <c r="IF654" s="27"/>
      <c r="IG654" s="27"/>
      <c r="IH654" s="27"/>
      <c r="II654" s="27"/>
      <c r="IJ654" s="27"/>
      <c r="IK654" s="27"/>
      <c r="IL654" s="27"/>
      <c r="IM654" s="27"/>
      <c r="IN654" s="27"/>
      <c r="IO654" s="27"/>
      <c r="IP654" s="27"/>
      <c r="IQ654" s="27"/>
      <c r="IR654" s="27"/>
      <c r="IS654" s="27"/>
      <c r="IT654" s="27"/>
      <c r="IU654" s="27"/>
      <c r="IV654" s="27"/>
    </row>
    <row r="655" spans="1:256" s="361" customFormat="1" x14ac:dyDescent="0.2">
      <c r="A655" s="27"/>
      <c r="B655" s="27"/>
      <c r="C655" s="27"/>
      <c r="D655" s="362"/>
      <c r="E655" s="350" t="s">
        <v>159</v>
      </c>
      <c r="F655" s="357">
        <v>12</v>
      </c>
      <c r="G655" s="358">
        <v>23</v>
      </c>
      <c r="H655" s="358">
        <v>9</v>
      </c>
      <c r="I655" s="358">
        <v>20</v>
      </c>
      <c r="J655" s="359">
        <v>1</v>
      </c>
      <c r="K655" s="357">
        <v>13</v>
      </c>
      <c r="L655" s="358">
        <v>24</v>
      </c>
      <c r="M655" s="358">
        <v>10</v>
      </c>
      <c r="N655" s="358">
        <v>16</v>
      </c>
      <c r="O655" s="359">
        <v>2</v>
      </c>
      <c r="P655" s="357">
        <v>17</v>
      </c>
      <c r="Q655" s="358">
        <v>3</v>
      </c>
      <c r="R655" s="358">
        <v>14</v>
      </c>
      <c r="S655" s="358">
        <v>25</v>
      </c>
      <c r="T655" s="359">
        <v>6</v>
      </c>
      <c r="U655" s="357">
        <v>7</v>
      </c>
      <c r="V655" s="358">
        <v>18</v>
      </c>
      <c r="W655" s="358">
        <v>4</v>
      </c>
      <c r="X655" s="358">
        <v>15</v>
      </c>
      <c r="Y655" s="359">
        <v>21</v>
      </c>
      <c r="Z655" s="357">
        <v>22</v>
      </c>
      <c r="AA655" s="358">
        <v>8</v>
      </c>
      <c r="AB655" s="358">
        <v>19</v>
      </c>
      <c r="AC655" s="358">
        <v>5</v>
      </c>
      <c r="AD655" s="359">
        <v>11</v>
      </c>
      <c r="AE655" s="357">
        <v>37</v>
      </c>
      <c r="AF655" s="358">
        <v>48</v>
      </c>
      <c r="AG655" s="358">
        <v>34</v>
      </c>
      <c r="AH655" s="358">
        <v>45</v>
      </c>
      <c r="AI655" s="359">
        <v>26</v>
      </c>
      <c r="AJ655" s="357">
        <v>38</v>
      </c>
      <c r="AK655" s="358">
        <v>49</v>
      </c>
      <c r="AL655" s="358">
        <v>35</v>
      </c>
      <c r="AM655" s="358">
        <v>41</v>
      </c>
      <c r="AN655" s="359">
        <v>27</v>
      </c>
      <c r="AO655" s="357">
        <v>42</v>
      </c>
      <c r="AP655" s="358">
        <v>28</v>
      </c>
      <c r="AQ655" s="358">
        <v>39</v>
      </c>
      <c r="AR655" s="358">
        <v>50</v>
      </c>
      <c r="AS655" s="359">
        <v>31</v>
      </c>
      <c r="AT655" s="357">
        <v>32</v>
      </c>
      <c r="AU655" s="358">
        <v>43</v>
      </c>
      <c r="AV655" s="358">
        <v>29</v>
      </c>
      <c r="AW655" s="358">
        <v>40</v>
      </c>
      <c r="AX655" s="359">
        <v>46</v>
      </c>
      <c r="AY655" s="357">
        <v>47</v>
      </c>
      <c r="AZ655" s="358">
        <v>33</v>
      </c>
      <c r="BA655" s="358">
        <v>44</v>
      </c>
      <c r="BB655" s="358">
        <v>30</v>
      </c>
      <c r="BC655" s="359">
        <v>36</v>
      </c>
      <c r="BD655" s="357">
        <v>62</v>
      </c>
      <c r="BE655" s="358">
        <v>73</v>
      </c>
      <c r="BF655" s="358">
        <v>59</v>
      </c>
      <c r="BG655" s="358">
        <v>70</v>
      </c>
      <c r="BH655" s="359">
        <v>51</v>
      </c>
      <c r="BI655" s="357">
        <v>63</v>
      </c>
      <c r="BJ655" s="358">
        <v>74</v>
      </c>
      <c r="BK655" s="358">
        <v>60</v>
      </c>
      <c r="BL655" s="358">
        <v>66</v>
      </c>
      <c r="BM655" s="359">
        <v>52</v>
      </c>
      <c r="BN655" s="357">
        <v>67</v>
      </c>
      <c r="BO655" s="358">
        <v>53</v>
      </c>
      <c r="BP655" s="358">
        <v>64</v>
      </c>
      <c r="BQ655" s="358">
        <v>75</v>
      </c>
      <c r="BR655" s="359">
        <v>56</v>
      </c>
      <c r="BS655" s="357">
        <v>57</v>
      </c>
      <c r="BT655" s="358">
        <v>68</v>
      </c>
      <c r="BU655" s="358">
        <v>54</v>
      </c>
      <c r="BV655" s="358">
        <v>65</v>
      </c>
      <c r="BW655" s="359">
        <v>71</v>
      </c>
      <c r="BX655" s="357">
        <v>72</v>
      </c>
      <c r="BY655" s="358">
        <v>58</v>
      </c>
      <c r="BZ655" s="358">
        <v>69</v>
      </c>
      <c r="CA655" s="358">
        <v>55</v>
      </c>
      <c r="CB655" s="359">
        <v>61</v>
      </c>
      <c r="CC655" s="357">
        <v>103</v>
      </c>
      <c r="CD655" s="358">
        <v>80</v>
      </c>
      <c r="CE655" s="358">
        <v>94</v>
      </c>
      <c r="CF655" s="358">
        <v>100</v>
      </c>
      <c r="CG655" s="359">
        <v>82</v>
      </c>
      <c r="CH655" s="357">
        <v>78</v>
      </c>
      <c r="CI655" s="358">
        <v>85</v>
      </c>
      <c r="CJ655" s="358">
        <v>90</v>
      </c>
      <c r="CK655" s="358">
        <v>91</v>
      </c>
      <c r="CL655" s="359">
        <v>96</v>
      </c>
      <c r="CM655" s="357">
        <v>99</v>
      </c>
      <c r="CN655" s="358">
        <v>76</v>
      </c>
      <c r="CO655" s="358">
        <v>101</v>
      </c>
      <c r="CP655" s="358">
        <v>92</v>
      </c>
      <c r="CQ655" s="359">
        <v>86</v>
      </c>
      <c r="CR655" s="357">
        <v>102</v>
      </c>
      <c r="CS655" s="358">
        <v>83</v>
      </c>
      <c r="CT655" s="358">
        <v>77</v>
      </c>
      <c r="CU655" s="358">
        <v>97</v>
      </c>
      <c r="CV655" s="359">
        <v>88</v>
      </c>
      <c r="CW655" s="357">
        <v>104</v>
      </c>
      <c r="CX655" s="358">
        <v>93</v>
      </c>
      <c r="CY655" s="358">
        <v>81</v>
      </c>
      <c r="CZ655" s="358">
        <v>98</v>
      </c>
      <c r="DA655" s="359">
        <v>87</v>
      </c>
      <c r="DB655" s="357">
        <v>89</v>
      </c>
      <c r="DC655" s="358">
        <v>79</v>
      </c>
      <c r="DD655" s="358">
        <v>84</v>
      </c>
      <c r="DE655" s="358">
        <v>95</v>
      </c>
      <c r="DF655" s="364"/>
      <c r="DG655" s="357">
        <v>132</v>
      </c>
      <c r="DH655" s="358">
        <v>109</v>
      </c>
      <c r="DI655" s="358">
        <v>123</v>
      </c>
      <c r="DJ655" s="358">
        <v>129</v>
      </c>
      <c r="DK655" s="359">
        <v>111</v>
      </c>
      <c r="DL655" s="357">
        <v>107</v>
      </c>
      <c r="DM655" s="358">
        <v>114</v>
      </c>
      <c r="DN655" s="358">
        <v>119</v>
      </c>
      <c r="DO655" s="358">
        <v>120</v>
      </c>
      <c r="DP655" s="359">
        <v>125</v>
      </c>
      <c r="DQ655" s="357">
        <v>128</v>
      </c>
      <c r="DR655" s="358">
        <v>105</v>
      </c>
      <c r="DS655" s="358">
        <v>130</v>
      </c>
      <c r="DT655" s="358">
        <v>121</v>
      </c>
      <c r="DU655" s="359">
        <v>115</v>
      </c>
      <c r="DV655" s="357">
        <v>131</v>
      </c>
      <c r="DW655" s="358">
        <v>112</v>
      </c>
      <c r="DX655" s="358">
        <v>106</v>
      </c>
      <c r="DY655" s="358">
        <v>126</v>
      </c>
      <c r="DZ655" s="359">
        <v>117</v>
      </c>
      <c r="EA655" s="357">
        <v>133</v>
      </c>
      <c r="EB655" s="358">
        <v>122</v>
      </c>
      <c r="EC655" s="358">
        <v>110</v>
      </c>
      <c r="ED655" s="358">
        <v>127</v>
      </c>
      <c r="EE655" s="359">
        <v>116</v>
      </c>
      <c r="EF655" s="357">
        <v>118</v>
      </c>
      <c r="EG655" s="358">
        <v>108</v>
      </c>
      <c r="EH655" s="358">
        <v>113</v>
      </c>
      <c r="EI655" s="358">
        <v>124</v>
      </c>
      <c r="EJ655" s="365"/>
      <c r="GX655" s="27"/>
      <c r="GY655" s="27"/>
      <c r="GZ655" s="27"/>
      <c r="HA655" s="27"/>
      <c r="HB655" s="27"/>
      <c r="HC655" s="27"/>
      <c r="HD655" s="27"/>
      <c r="HE655" s="27"/>
      <c r="HF655" s="27"/>
      <c r="HG655" s="27"/>
      <c r="HH655" s="27"/>
      <c r="HI655" s="27"/>
      <c r="HJ655" s="27"/>
      <c r="HK655" s="27"/>
      <c r="HL655" s="27"/>
      <c r="HM655" s="27"/>
      <c r="HN655" s="27"/>
      <c r="HO655" s="27"/>
      <c r="HP655" s="27"/>
      <c r="HQ655" s="27"/>
      <c r="HR655" s="27"/>
      <c r="HS655" s="27"/>
      <c r="HT655" s="27"/>
      <c r="HU655" s="27"/>
      <c r="HV655" s="27"/>
      <c r="HW655" s="27"/>
      <c r="HX655" s="27"/>
      <c r="HY655" s="27"/>
      <c r="HZ655" s="27"/>
      <c r="IA655" s="27"/>
      <c r="IB655" s="27"/>
      <c r="IC655" s="27"/>
      <c r="ID655" s="27"/>
      <c r="IE655" s="27"/>
      <c r="IF655" s="27"/>
      <c r="IG655" s="27"/>
      <c r="IH655" s="27"/>
      <c r="II655" s="27"/>
      <c r="IJ655" s="27"/>
      <c r="IK655" s="27"/>
      <c r="IL655" s="27"/>
      <c r="IM655" s="27"/>
      <c r="IN655" s="27"/>
      <c r="IO655" s="27"/>
      <c r="IP655" s="27"/>
      <c r="IQ655" s="27"/>
      <c r="IR655" s="27"/>
      <c r="IS655" s="27"/>
      <c r="IT655" s="27"/>
      <c r="IU655" s="27"/>
      <c r="IV655" s="27"/>
    </row>
    <row r="656" spans="1:256" s="363" customFormat="1" x14ac:dyDescent="0.2">
      <c r="A656" s="27"/>
      <c r="B656" s="27"/>
      <c r="C656" s="27"/>
      <c r="D656" s="362"/>
      <c r="E656" s="360"/>
      <c r="GX656" s="27"/>
      <c r="GY656" s="27"/>
      <c r="GZ656" s="27"/>
      <c r="HA656" s="27"/>
      <c r="HB656" s="27"/>
      <c r="HC656" s="27"/>
      <c r="HD656" s="27"/>
      <c r="HE656" s="27"/>
      <c r="HF656" s="27"/>
      <c r="HG656" s="27"/>
      <c r="HH656" s="27"/>
      <c r="HI656" s="27"/>
      <c r="HJ656" s="27"/>
      <c r="HK656" s="27"/>
      <c r="HL656" s="27"/>
      <c r="HM656" s="27"/>
      <c r="HN656" s="27"/>
      <c r="HO656" s="27"/>
      <c r="HP656" s="27"/>
      <c r="HQ656" s="27"/>
      <c r="HR656" s="27"/>
      <c r="HS656" s="27"/>
      <c r="HT656" s="27"/>
      <c r="HU656" s="27"/>
      <c r="HV656" s="27"/>
      <c r="HW656" s="27"/>
      <c r="HX656" s="27"/>
      <c r="HY656" s="27"/>
      <c r="HZ656" s="27"/>
      <c r="IA656" s="27"/>
      <c r="IB656" s="27"/>
      <c r="IC656" s="27"/>
      <c r="ID656" s="27"/>
      <c r="IE656" s="27"/>
      <c r="IF656" s="27"/>
      <c r="IG656" s="27"/>
      <c r="IH656" s="27"/>
      <c r="II656" s="27"/>
      <c r="IJ656" s="27"/>
      <c r="IK656" s="27"/>
      <c r="IL656" s="27"/>
      <c r="IM656" s="27"/>
      <c r="IN656" s="27"/>
      <c r="IO656" s="27"/>
      <c r="IP656" s="27"/>
      <c r="IQ656" s="27"/>
      <c r="IR656" s="27"/>
      <c r="IS656" s="27"/>
      <c r="IT656" s="27"/>
      <c r="IU656" s="27"/>
      <c r="IV656" s="27"/>
    </row>
    <row r="657" spans="1:256" s="363" customFormat="1" x14ac:dyDescent="0.2">
      <c r="A657" s="27"/>
      <c r="B657" s="27"/>
      <c r="C657" s="27"/>
      <c r="D657" s="362">
        <v>134</v>
      </c>
      <c r="E657" s="349" t="s">
        <v>180</v>
      </c>
      <c r="GX657" s="27"/>
      <c r="GY657" s="27"/>
      <c r="GZ657" s="27"/>
      <c r="HA657" s="27"/>
      <c r="HB657" s="27"/>
      <c r="HC657" s="27"/>
      <c r="HD657" s="27"/>
      <c r="HE657" s="27"/>
      <c r="HF657" s="27"/>
      <c r="HG657" s="27"/>
      <c r="HH657" s="27"/>
      <c r="HI657" s="27"/>
      <c r="HJ657" s="27"/>
      <c r="HK657" s="27"/>
      <c r="HL657" s="27"/>
      <c r="HM657" s="27"/>
      <c r="HN657" s="27"/>
      <c r="HO657" s="27"/>
      <c r="HP657" s="27"/>
      <c r="HQ657" s="27"/>
      <c r="HR657" s="27"/>
      <c r="HS657" s="27"/>
      <c r="HT657" s="27"/>
      <c r="HU657" s="27"/>
      <c r="HV657" s="27"/>
      <c r="HW657" s="27"/>
      <c r="HX657" s="27"/>
      <c r="HY657" s="27"/>
      <c r="HZ657" s="27"/>
      <c r="IA657" s="27"/>
      <c r="IB657" s="27"/>
      <c r="IC657" s="27"/>
      <c r="ID657" s="27"/>
      <c r="IE657" s="27"/>
      <c r="IF657" s="27"/>
      <c r="IG657" s="27"/>
      <c r="IH657" s="27"/>
      <c r="II657" s="27"/>
      <c r="IJ657" s="27"/>
      <c r="IK657" s="27"/>
      <c r="IL657" s="27"/>
      <c r="IM657" s="27"/>
      <c r="IN657" s="27"/>
      <c r="IO657" s="27"/>
      <c r="IP657" s="27"/>
      <c r="IQ657" s="27"/>
      <c r="IR657" s="27"/>
      <c r="IS657" s="27"/>
      <c r="IT657" s="27"/>
      <c r="IU657" s="27"/>
      <c r="IV657" s="27"/>
    </row>
    <row r="658" spans="1:256" s="361" customFormat="1" x14ac:dyDescent="0.2">
      <c r="A658" s="27"/>
      <c r="B658" s="27"/>
      <c r="C658" s="27"/>
      <c r="D658" s="362"/>
      <c r="E658" s="350" t="s">
        <v>130</v>
      </c>
      <c r="F658" s="351">
        <v>1</v>
      </c>
      <c r="G658" s="352">
        <v>2</v>
      </c>
      <c r="H658" s="352">
        <v>3</v>
      </c>
      <c r="I658" s="352">
        <v>4</v>
      </c>
      <c r="J658" s="353">
        <v>5</v>
      </c>
      <c r="K658" s="351">
        <v>6</v>
      </c>
      <c r="L658" s="352">
        <v>7</v>
      </c>
      <c r="M658" s="352">
        <v>8</v>
      </c>
      <c r="N658" s="352">
        <v>9</v>
      </c>
      <c r="O658" s="353">
        <v>10</v>
      </c>
      <c r="P658" s="351">
        <v>11</v>
      </c>
      <c r="Q658" s="352">
        <v>12</v>
      </c>
      <c r="R658" s="352">
        <v>13</v>
      </c>
      <c r="S658" s="352">
        <v>14</v>
      </c>
      <c r="T658" s="353">
        <v>15</v>
      </c>
      <c r="U658" s="351">
        <v>16</v>
      </c>
      <c r="V658" s="352">
        <v>17</v>
      </c>
      <c r="W658" s="352">
        <v>18</v>
      </c>
      <c r="X658" s="352">
        <v>19</v>
      </c>
      <c r="Y658" s="353">
        <v>20</v>
      </c>
      <c r="Z658" s="351">
        <v>21</v>
      </c>
      <c r="AA658" s="352">
        <v>22</v>
      </c>
      <c r="AB658" s="352">
        <v>23</v>
      </c>
      <c r="AC658" s="352">
        <v>24</v>
      </c>
      <c r="AD658" s="353">
        <v>25</v>
      </c>
      <c r="AE658" s="351">
        <v>26</v>
      </c>
      <c r="AF658" s="352">
        <v>27</v>
      </c>
      <c r="AG658" s="352">
        <v>28</v>
      </c>
      <c r="AH658" s="352">
        <v>29</v>
      </c>
      <c r="AI658" s="353">
        <v>30</v>
      </c>
      <c r="AJ658" s="351">
        <v>31</v>
      </c>
      <c r="AK658" s="352">
        <v>32</v>
      </c>
      <c r="AL658" s="352">
        <v>33</v>
      </c>
      <c r="AM658" s="352">
        <v>34</v>
      </c>
      <c r="AN658" s="353">
        <v>35</v>
      </c>
      <c r="AO658" s="351">
        <v>36</v>
      </c>
      <c r="AP658" s="352">
        <v>37</v>
      </c>
      <c r="AQ658" s="352">
        <v>38</v>
      </c>
      <c r="AR658" s="352">
        <v>39</v>
      </c>
      <c r="AS658" s="353">
        <v>40</v>
      </c>
      <c r="AT658" s="351">
        <v>41</v>
      </c>
      <c r="AU658" s="352">
        <v>42</v>
      </c>
      <c r="AV658" s="352">
        <v>43</v>
      </c>
      <c r="AW658" s="352">
        <v>44</v>
      </c>
      <c r="AX658" s="353">
        <v>45</v>
      </c>
      <c r="AY658" s="351">
        <v>46</v>
      </c>
      <c r="AZ658" s="352">
        <v>47</v>
      </c>
      <c r="BA658" s="352">
        <v>48</v>
      </c>
      <c r="BB658" s="352">
        <v>49</v>
      </c>
      <c r="BC658" s="353">
        <v>50</v>
      </c>
      <c r="BD658" s="351">
        <v>51</v>
      </c>
      <c r="BE658" s="352">
        <v>52</v>
      </c>
      <c r="BF658" s="352">
        <v>53</v>
      </c>
      <c r="BG658" s="352">
        <v>54</v>
      </c>
      <c r="BH658" s="353">
        <v>55</v>
      </c>
      <c r="BI658" s="351">
        <v>56</v>
      </c>
      <c r="BJ658" s="352">
        <v>57</v>
      </c>
      <c r="BK658" s="352">
        <v>58</v>
      </c>
      <c r="BL658" s="352">
        <v>59</v>
      </c>
      <c r="BM658" s="353">
        <v>60</v>
      </c>
      <c r="BN658" s="351">
        <v>61</v>
      </c>
      <c r="BO658" s="352">
        <v>62</v>
      </c>
      <c r="BP658" s="352">
        <v>63</v>
      </c>
      <c r="BQ658" s="352">
        <v>64</v>
      </c>
      <c r="BR658" s="353">
        <v>65</v>
      </c>
      <c r="BS658" s="351">
        <v>66</v>
      </c>
      <c r="BT658" s="352">
        <v>67</v>
      </c>
      <c r="BU658" s="352">
        <v>68</v>
      </c>
      <c r="BV658" s="352">
        <v>69</v>
      </c>
      <c r="BW658" s="353">
        <v>70</v>
      </c>
      <c r="BX658" s="351">
        <v>71</v>
      </c>
      <c r="BY658" s="352">
        <v>72</v>
      </c>
      <c r="BZ658" s="352">
        <v>73</v>
      </c>
      <c r="CA658" s="352">
        <v>74</v>
      </c>
      <c r="CB658" s="353">
        <v>75</v>
      </c>
      <c r="CC658" s="351">
        <v>76</v>
      </c>
      <c r="CD658" s="352">
        <v>77</v>
      </c>
      <c r="CE658" s="352">
        <v>78</v>
      </c>
      <c r="CF658" s="352">
        <v>79</v>
      </c>
      <c r="CG658" s="353">
        <v>80</v>
      </c>
      <c r="CH658" s="351">
        <v>81</v>
      </c>
      <c r="CI658" s="352">
        <v>82</v>
      </c>
      <c r="CJ658" s="352">
        <v>83</v>
      </c>
      <c r="CK658" s="352">
        <v>84</v>
      </c>
      <c r="CL658" s="353">
        <v>85</v>
      </c>
      <c r="CM658" s="351">
        <v>86</v>
      </c>
      <c r="CN658" s="352">
        <v>87</v>
      </c>
      <c r="CO658" s="352">
        <v>88</v>
      </c>
      <c r="CP658" s="352">
        <v>89</v>
      </c>
      <c r="CQ658" s="353">
        <v>90</v>
      </c>
      <c r="CR658" s="351">
        <v>91</v>
      </c>
      <c r="CS658" s="352">
        <v>92</v>
      </c>
      <c r="CT658" s="352">
        <v>93</v>
      </c>
      <c r="CU658" s="352">
        <v>94</v>
      </c>
      <c r="CV658" s="353">
        <v>95</v>
      </c>
      <c r="CW658" s="351">
        <v>96</v>
      </c>
      <c r="CX658" s="352">
        <v>97</v>
      </c>
      <c r="CY658" s="352">
        <v>98</v>
      </c>
      <c r="CZ658" s="352">
        <v>99</v>
      </c>
      <c r="DA658" s="353">
        <v>100</v>
      </c>
      <c r="DB658" s="351">
        <v>101</v>
      </c>
      <c r="DC658" s="352">
        <v>102</v>
      </c>
      <c r="DD658" s="352">
        <v>103</v>
      </c>
      <c r="DE658" s="352">
        <v>104</v>
      </c>
      <c r="DF658" s="364"/>
      <c r="DG658" s="351">
        <v>105</v>
      </c>
      <c r="DH658" s="352">
        <v>106</v>
      </c>
      <c r="DI658" s="352">
        <v>107</v>
      </c>
      <c r="DJ658" s="352">
        <v>108</v>
      </c>
      <c r="DK658" s="353">
        <v>109</v>
      </c>
      <c r="DL658" s="351">
        <v>110</v>
      </c>
      <c r="DM658" s="352">
        <v>111</v>
      </c>
      <c r="DN658" s="352">
        <v>112</v>
      </c>
      <c r="DO658" s="352">
        <v>113</v>
      </c>
      <c r="DP658" s="353">
        <v>114</v>
      </c>
      <c r="DQ658" s="351">
        <v>115</v>
      </c>
      <c r="DR658" s="352">
        <v>116</v>
      </c>
      <c r="DS658" s="352">
        <v>117</v>
      </c>
      <c r="DT658" s="352">
        <v>118</v>
      </c>
      <c r="DU658" s="353">
        <v>119</v>
      </c>
      <c r="DV658" s="351">
        <v>120</v>
      </c>
      <c r="DW658" s="352">
        <v>121</v>
      </c>
      <c r="DX658" s="352">
        <v>122</v>
      </c>
      <c r="DY658" s="352">
        <v>123</v>
      </c>
      <c r="DZ658" s="353">
        <v>124</v>
      </c>
      <c r="EA658" s="351">
        <v>125</v>
      </c>
      <c r="EB658" s="352">
        <v>126</v>
      </c>
      <c r="EC658" s="352">
        <v>127</v>
      </c>
      <c r="ED658" s="352">
        <v>128</v>
      </c>
      <c r="EE658" s="353">
        <v>129</v>
      </c>
      <c r="EF658" s="351">
        <v>130</v>
      </c>
      <c r="EG658" s="352">
        <v>131</v>
      </c>
      <c r="EH658" s="352">
        <v>132</v>
      </c>
      <c r="EI658" s="352">
        <v>133</v>
      </c>
      <c r="EJ658" s="353">
        <v>134</v>
      </c>
      <c r="EK658" s="365"/>
      <c r="GX658" s="27"/>
      <c r="GY658" s="27"/>
      <c r="GZ658" s="27"/>
      <c r="HA658" s="27"/>
      <c r="HB658" s="27"/>
      <c r="HC658" s="27"/>
      <c r="HD658" s="27"/>
      <c r="HE658" s="27"/>
      <c r="HF658" s="27"/>
      <c r="HG658" s="27"/>
      <c r="HH658" s="27"/>
      <c r="HI658" s="27"/>
      <c r="HJ658" s="27"/>
      <c r="HK658" s="27"/>
      <c r="HL658" s="27"/>
      <c r="HM658" s="27"/>
      <c r="HN658" s="27"/>
      <c r="HO658" s="27"/>
      <c r="HP658" s="27"/>
      <c r="HQ658" s="27"/>
      <c r="HR658" s="27"/>
      <c r="HS658" s="27"/>
      <c r="HT658" s="27"/>
      <c r="HU658" s="27"/>
      <c r="HV658" s="27"/>
      <c r="HW658" s="27"/>
      <c r="HX658" s="27"/>
      <c r="HY658" s="27"/>
      <c r="HZ658" s="27"/>
      <c r="IA658" s="27"/>
      <c r="IB658" s="27"/>
      <c r="IC658" s="27"/>
      <c r="ID658" s="27"/>
      <c r="IE658" s="27"/>
      <c r="IF658" s="27"/>
      <c r="IG658" s="27"/>
      <c r="IH658" s="27"/>
      <c r="II658" s="27"/>
      <c r="IJ658" s="27"/>
      <c r="IK658" s="27"/>
      <c r="IL658" s="27"/>
      <c r="IM658" s="27"/>
      <c r="IN658" s="27"/>
      <c r="IO658" s="27"/>
      <c r="IP658" s="27"/>
      <c r="IQ658" s="27"/>
      <c r="IR658" s="27"/>
      <c r="IS658" s="27"/>
      <c r="IT658" s="27"/>
      <c r="IU658" s="27"/>
      <c r="IV658" s="27"/>
    </row>
    <row r="659" spans="1:256" s="361" customFormat="1" x14ac:dyDescent="0.2">
      <c r="A659" s="27"/>
      <c r="B659" s="27"/>
      <c r="C659" s="27"/>
      <c r="D659" s="362"/>
      <c r="E659" s="350" t="s">
        <v>157</v>
      </c>
      <c r="F659" s="354">
        <v>14</v>
      </c>
      <c r="G659" s="355">
        <v>10</v>
      </c>
      <c r="H659" s="355">
        <v>1</v>
      </c>
      <c r="I659" s="355">
        <v>22</v>
      </c>
      <c r="J659" s="356">
        <v>18</v>
      </c>
      <c r="K659" s="354">
        <v>19</v>
      </c>
      <c r="L659" s="355">
        <v>15</v>
      </c>
      <c r="M659" s="355">
        <v>6</v>
      </c>
      <c r="N659" s="355">
        <v>2</v>
      </c>
      <c r="O659" s="356">
        <v>23</v>
      </c>
      <c r="P659" s="354">
        <v>24</v>
      </c>
      <c r="Q659" s="355">
        <v>20</v>
      </c>
      <c r="R659" s="355">
        <v>11</v>
      </c>
      <c r="S659" s="355">
        <v>7</v>
      </c>
      <c r="T659" s="356">
        <v>3</v>
      </c>
      <c r="U659" s="354">
        <v>4</v>
      </c>
      <c r="V659" s="355">
        <v>25</v>
      </c>
      <c r="W659" s="355">
        <v>16</v>
      </c>
      <c r="X659" s="355">
        <v>12</v>
      </c>
      <c r="Y659" s="356">
        <v>8</v>
      </c>
      <c r="Z659" s="354">
        <v>9</v>
      </c>
      <c r="AA659" s="355">
        <v>5</v>
      </c>
      <c r="AB659" s="355">
        <v>21</v>
      </c>
      <c r="AC659" s="355">
        <v>17</v>
      </c>
      <c r="AD659" s="356">
        <v>13</v>
      </c>
      <c r="AE659" s="354">
        <v>39</v>
      </c>
      <c r="AF659" s="355">
        <v>35</v>
      </c>
      <c r="AG659" s="355">
        <v>26</v>
      </c>
      <c r="AH659" s="355">
        <v>47</v>
      </c>
      <c r="AI659" s="356">
        <v>43</v>
      </c>
      <c r="AJ659" s="354">
        <v>44</v>
      </c>
      <c r="AK659" s="355">
        <v>40</v>
      </c>
      <c r="AL659" s="355">
        <v>31</v>
      </c>
      <c r="AM659" s="355">
        <v>27</v>
      </c>
      <c r="AN659" s="356">
        <v>48</v>
      </c>
      <c r="AO659" s="354">
        <v>49</v>
      </c>
      <c r="AP659" s="355">
        <v>45</v>
      </c>
      <c r="AQ659" s="355">
        <v>36</v>
      </c>
      <c r="AR659" s="355">
        <v>32</v>
      </c>
      <c r="AS659" s="356">
        <v>28</v>
      </c>
      <c r="AT659" s="354">
        <v>29</v>
      </c>
      <c r="AU659" s="355">
        <v>50</v>
      </c>
      <c r="AV659" s="355">
        <v>41</v>
      </c>
      <c r="AW659" s="355">
        <v>37</v>
      </c>
      <c r="AX659" s="356">
        <v>33</v>
      </c>
      <c r="AY659" s="354">
        <v>34</v>
      </c>
      <c r="AZ659" s="355">
        <v>30</v>
      </c>
      <c r="BA659" s="355">
        <v>46</v>
      </c>
      <c r="BB659" s="355">
        <v>42</v>
      </c>
      <c r="BC659" s="356">
        <v>38</v>
      </c>
      <c r="BD659" s="354">
        <v>64</v>
      </c>
      <c r="BE659" s="355">
        <v>60</v>
      </c>
      <c r="BF659" s="355">
        <v>51</v>
      </c>
      <c r="BG659" s="355">
        <v>72</v>
      </c>
      <c r="BH659" s="356">
        <v>68</v>
      </c>
      <c r="BI659" s="354">
        <v>69</v>
      </c>
      <c r="BJ659" s="355">
        <v>65</v>
      </c>
      <c r="BK659" s="355">
        <v>56</v>
      </c>
      <c r="BL659" s="355">
        <v>52</v>
      </c>
      <c r="BM659" s="356">
        <v>73</v>
      </c>
      <c r="BN659" s="354">
        <v>74</v>
      </c>
      <c r="BO659" s="355">
        <v>70</v>
      </c>
      <c r="BP659" s="355">
        <v>61</v>
      </c>
      <c r="BQ659" s="355">
        <v>57</v>
      </c>
      <c r="BR659" s="356">
        <v>53</v>
      </c>
      <c r="BS659" s="354">
        <v>54</v>
      </c>
      <c r="BT659" s="355">
        <v>75</v>
      </c>
      <c r="BU659" s="355">
        <v>66</v>
      </c>
      <c r="BV659" s="355">
        <v>62</v>
      </c>
      <c r="BW659" s="356">
        <v>58</v>
      </c>
      <c r="BX659" s="354">
        <v>59</v>
      </c>
      <c r="BY659" s="355">
        <v>55</v>
      </c>
      <c r="BZ659" s="355">
        <v>71</v>
      </c>
      <c r="CA659" s="355">
        <v>67</v>
      </c>
      <c r="CB659" s="356">
        <v>63</v>
      </c>
      <c r="CC659" s="354">
        <v>85</v>
      </c>
      <c r="CD659" s="355">
        <v>101</v>
      </c>
      <c r="CE659" s="355">
        <v>97</v>
      </c>
      <c r="CF659" s="355">
        <v>93</v>
      </c>
      <c r="CG659" s="356">
        <v>89</v>
      </c>
      <c r="CH659" s="354">
        <v>84</v>
      </c>
      <c r="CI659" s="355">
        <v>98</v>
      </c>
      <c r="CJ659" s="355">
        <v>102</v>
      </c>
      <c r="CK659" s="355">
        <v>76</v>
      </c>
      <c r="CL659" s="356">
        <v>94</v>
      </c>
      <c r="CM659" s="354">
        <v>90</v>
      </c>
      <c r="CN659" s="355">
        <v>81</v>
      </c>
      <c r="CO659" s="355">
        <v>99</v>
      </c>
      <c r="CP659" s="355">
        <v>103</v>
      </c>
      <c r="CQ659" s="356">
        <v>77</v>
      </c>
      <c r="CR659" s="354">
        <v>95</v>
      </c>
      <c r="CS659" s="355">
        <v>86</v>
      </c>
      <c r="CT659" s="355">
        <v>82</v>
      </c>
      <c r="CU659" s="355">
        <v>78</v>
      </c>
      <c r="CV659" s="356">
        <v>104</v>
      </c>
      <c r="CW659" s="354">
        <v>100</v>
      </c>
      <c r="CX659" s="355">
        <v>91</v>
      </c>
      <c r="CY659" s="355">
        <v>87</v>
      </c>
      <c r="CZ659" s="355">
        <v>83</v>
      </c>
      <c r="DA659" s="356">
        <v>79</v>
      </c>
      <c r="DB659" s="354">
        <v>80</v>
      </c>
      <c r="DC659" s="355">
        <v>96</v>
      </c>
      <c r="DD659" s="355">
        <v>92</v>
      </c>
      <c r="DE659" s="355">
        <v>88</v>
      </c>
      <c r="DF659" s="364"/>
      <c r="DG659" s="354">
        <v>119</v>
      </c>
      <c r="DH659" s="355">
        <v>105</v>
      </c>
      <c r="DI659" s="355">
        <v>131</v>
      </c>
      <c r="DJ659" s="355">
        <v>127</v>
      </c>
      <c r="DK659" s="356">
        <v>123</v>
      </c>
      <c r="DL659" s="354">
        <v>124</v>
      </c>
      <c r="DM659" s="355">
        <v>110</v>
      </c>
      <c r="DN659" s="355">
        <v>106</v>
      </c>
      <c r="DO659" s="355">
        <v>132</v>
      </c>
      <c r="DP659" s="356">
        <v>128</v>
      </c>
      <c r="DQ659" s="354">
        <v>129</v>
      </c>
      <c r="DR659" s="355">
        <v>115</v>
      </c>
      <c r="DS659" s="355">
        <v>111</v>
      </c>
      <c r="DT659" s="355">
        <v>107</v>
      </c>
      <c r="DU659" s="356">
        <v>133</v>
      </c>
      <c r="DV659" s="354">
        <v>134</v>
      </c>
      <c r="DW659" s="355">
        <v>120</v>
      </c>
      <c r="DX659" s="355">
        <v>116</v>
      </c>
      <c r="DY659" s="355">
        <v>112</v>
      </c>
      <c r="DZ659" s="356">
        <v>108</v>
      </c>
      <c r="EA659" s="354">
        <v>109</v>
      </c>
      <c r="EB659" s="355">
        <v>125</v>
      </c>
      <c r="EC659" s="355">
        <v>121</v>
      </c>
      <c r="ED659" s="355">
        <v>117</v>
      </c>
      <c r="EE659" s="356">
        <v>113</v>
      </c>
      <c r="EF659" s="354">
        <v>114</v>
      </c>
      <c r="EG659" s="355">
        <v>130</v>
      </c>
      <c r="EH659" s="355">
        <v>126</v>
      </c>
      <c r="EI659" s="355">
        <v>122</v>
      </c>
      <c r="EJ659" s="356">
        <v>118</v>
      </c>
      <c r="EK659" s="365"/>
      <c r="GX659" s="27"/>
      <c r="GY659" s="27"/>
      <c r="GZ659" s="27"/>
      <c r="HA659" s="27"/>
      <c r="HB659" s="27"/>
      <c r="HC659" s="27"/>
      <c r="HD659" s="27"/>
      <c r="HE659" s="27"/>
      <c r="HF659" s="27"/>
      <c r="HG659" s="27"/>
      <c r="HH659" s="27"/>
      <c r="HI659" s="27"/>
      <c r="HJ659" s="27"/>
      <c r="HK659" s="27"/>
      <c r="HL659" s="27"/>
      <c r="HM659" s="27"/>
      <c r="HN659" s="27"/>
      <c r="HO659" s="27"/>
      <c r="HP659" s="27"/>
      <c r="HQ659" s="27"/>
      <c r="HR659" s="27"/>
      <c r="HS659" s="27"/>
      <c r="HT659" s="27"/>
      <c r="HU659" s="27"/>
      <c r="HV659" s="27"/>
      <c r="HW659" s="27"/>
      <c r="HX659" s="27"/>
      <c r="HY659" s="27"/>
      <c r="HZ659" s="27"/>
      <c r="IA659" s="27"/>
      <c r="IB659" s="27"/>
      <c r="IC659" s="27"/>
      <c r="ID659" s="27"/>
      <c r="IE659" s="27"/>
      <c r="IF659" s="27"/>
      <c r="IG659" s="27"/>
      <c r="IH659" s="27"/>
      <c r="II659" s="27"/>
      <c r="IJ659" s="27"/>
      <c r="IK659" s="27"/>
      <c r="IL659" s="27"/>
      <c r="IM659" s="27"/>
      <c r="IN659" s="27"/>
      <c r="IO659" s="27"/>
      <c r="IP659" s="27"/>
      <c r="IQ659" s="27"/>
      <c r="IR659" s="27"/>
      <c r="IS659" s="27"/>
      <c r="IT659" s="27"/>
      <c r="IU659" s="27"/>
      <c r="IV659" s="27"/>
    </row>
    <row r="660" spans="1:256" s="361" customFormat="1" x14ac:dyDescent="0.2">
      <c r="A660" s="27"/>
      <c r="B660" s="27"/>
      <c r="C660" s="27"/>
      <c r="D660" s="362"/>
      <c r="E660" s="350" t="s">
        <v>159</v>
      </c>
      <c r="F660" s="357">
        <v>12</v>
      </c>
      <c r="G660" s="358">
        <v>23</v>
      </c>
      <c r="H660" s="358">
        <v>9</v>
      </c>
      <c r="I660" s="358">
        <v>20</v>
      </c>
      <c r="J660" s="359">
        <v>1</v>
      </c>
      <c r="K660" s="357">
        <v>13</v>
      </c>
      <c r="L660" s="358">
        <v>24</v>
      </c>
      <c r="M660" s="358">
        <v>10</v>
      </c>
      <c r="N660" s="358">
        <v>16</v>
      </c>
      <c r="O660" s="359">
        <v>2</v>
      </c>
      <c r="P660" s="357">
        <v>17</v>
      </c>
      <c r="Q660" s="358">
        <v>3</v>
      </c>
      <c r="R660" s="358">
        <v>14</v>
      </c>
      <c r="S660" s="358">
        <v>25</v>
      </c>
      <c r="T660" s="359">
        <v>6</v>
      </c>
      <c r="U660" s="357">
        <v>7</v>
      </c>
      <c r="V660" s="358">
        <v>18</v>
      </c>
      <c r="W660" s="358">
        <v>4</v>
      </c>
      <c r="X660" s="358">
        <v>15</v>
      </c>
      <c r="Y660" s="359">
        <v>21</v>
      </c>
      <c r="Z660" s="357">
        <v>22</v>
      </c>
      <c r="AA660" s="358">
        <v>8</v>
      </c>
      <c r="AB660" s="358">
        <v>19</v>
      </c>
      <c r="AC660" s="358">
        <v>5</v>
      </c>
      <c r="AD660" s="359">
        <v>11</v>
      </c>
      <c r="AE660" s="357">
        <v>37</v>
      </c>
      <c r="AF660" s="358">
        <v>48</v>
      </c>
      <c r="AG660" s="358">
        <v>34</v>
      </c>
      <c r="AH660" s="358">
        <v>45</v>
      </c>
      <c r="AI660" s="359">
        <v>26</v>
      </c>
      <c r="AJ660" s="357">
        <v>38</v>
      </c>
      <c r="AK660" s="358">
        <v>49</v>
      </c>
      <c r="AL660" s="358">
        <v>35</v>
      </c>
      <c r="AM660" s="358">
        <v>41</v>
      </c>
      <c r="AN660" s="359">
        <v>27</v>
      </c>
      <c r="AO660" s="357">
        <v>42</v>
      </c>
      <c r="AP660" s="358">
        <v>28</v>
      </c>
      <c r="AQ660" s="358">
        <v>39</v>
      </c>
      <c r="AR660" s="358">
        <v>50</v>
      </c>
      <c r="AS660" s="359">
        <v>31</v>
      </c>
      <c r="AT660" s="357">
        <v>32</v>
      </c>
      <c r="AU660" s="358">
        <v>43</v>
      </c>
      <c r="AV660" s="358">
        <v>29</v>
      </c>
      <c r="AW660" s="358">
        <v>40</v>
      </c>
      <c r="AX660" s="359">
        <v>46</v>
      </c>
      <c r="AY660" s="357">
        <v>47</v>
      </c>
      <c r="AZ660" s="358">
        <v>33</v>
      </c>
      <c r="BA660" s="358">
        <v>44</v>
      </c>
      <c r="BB660" s="358">
        <v>30</v>
      </c>
      <c r="BC660" s="359">
        <v>36</v>
      </c>
      <c r="BD660" s="357">
        <v>62</v>
      </c>
      <c r="BE660" s="358">
        <v>73</v>
      </c>
      <c r="BF660" s="358">
        <v>59</v>
      </c>
      <c r="BG660" s="358">
        <v>70</v>
      </c>
      <c r="BH660" s="359">
        <v>51</v>
      </c>
      <c r="BI660" s="357">
        <v>63</v>
      </c>
      <c r="BJ660" s="358">
        <v>74</v>
      </c>
      <c r="BK660" s="358">
        <v>60</v>
      </c>
      <c r="BL660" s="358">
        <v>66</v>
      </c>
      <c r="BM660" s="359">
        <v>52</v>
      </c>
      <c r="BN660" s="357">
        <v>67</v>
      </c>
      <c r="BO660" s="358">
        <v>53</v>
      </c>
      <c r="BP660" s="358">
        <v>64</v>
      </c>
      <c r="BQ660" s="358">
        <v>75</v>
      </c>
      <c r="BR660" s="359">
        <v>56</v>
      </c>
      <c r="BS660" s="357">
        <v>57</v>
      </c>
      <c r="BT660" s="358">
        <v>68</v>
      </c>
      <c r="BU660" s="358">
        <v>54</v>
      </c>
      <c r="BV660" s="358">
        <v>65</v>
      </c>
      <c r="BW660" s="359">
        <v>71</v>
      </c>
      <c r="BX660" s="357">
        <v>72</v>
      </c>
      <c r="BY660" s="358">
        <v>58</v>
      </c>
      <c r="BZ660" s="358">
        <v>69</v>
      </c>
      <c r="CA660" s="358">
        <v>55</v>
      </c>
      <c r="CB660" s="359">
        <v>61</v>
      </c>
      <c r="CC660" s="357">
        <v>103</v>
      </c>
      <c r="CD660" s="358">
        <v>80</v>
      </c>
      <c r="CE660" s="358">
        <v>94</v>
      </c>
      <c r="CF660" s="358">
        <v>100</v>
      </c>
      <c r="CG660" s="359">
        <v>82</v>
      </c>
      <c r="CH660" s="357">
        <v>78</v>
      </c>
      <c r="CI660" s="358">
        <v>85</v>
      </c>
      <c r="CJ660" s="358">
        <v>90</v>
      </c>
      <c r="CK660" s="358">
        <v>91</v>
      </c>
      <c r="CL660" s="359">
        <v>96</v>
      </c>
      <c r="CM660" s="357">
        <v>99</v>
      </c>
      <c r="CN660" s="358">
        <v>76</v>
      </c>
      <c r="CO660" s="358">
        <v>101</v>
      </c>
      <c r="CP660" s="358">
        <v>92</v>
      </c>
      <c r="CQ660" s="359">
        <v>86</v>
      </c>
      <c r="CR660" s="357">
        <v>102</v>
      </c>
      <c r="CS660" s="358">
        <v>83</v>
      </c>
      <c r="CT660" s="358">
        <v>77</v>
      </c>
      <c r="CU660" s="358">
        <v>97</v>
      </c>
      <c r="CV660" s="359">
        <v>88</v>
      </c>
      <c r="CW660" s="357">
        <v>104</v>
      </c>
      <c r="CX660" s="358">
        <v>93</v>
      </c>
      <c r="CY660" s="358">
        <v>81</v>
      </c>
      <c r="CZ660" s="358">
        <v>98</v>
      </c>
      <c r="DA660" s="359">
        <v>87</v>
      </c>
      <c r="DB660" s="357">
        <v>89</v>
      </c>
      <c r="DC660" s="358">
        <v>79</v>
      </c>
      <c r="DD660" s="358">
        <v>84</v>
      </c>
      <c r="DE660" s="358">
        <v>95</v>
      </c>
      <c r="DF660" s="364"/>
      <c r="DG660" s="357">
        <v>133</v>
      </c>
      <c r="DH660" s="358">
        <v>114</v>
      </c>
      <c r="DI660" s="358">
        <v>105</v>
      </c>
      <c r="DJ660" s="358">
        <v>121</v>
      </c>
      <c r="DK660" s="359">
        <v>116</v>
      </c>
      <c r="DL660" s="357">
        <v>106</v>
      </c>
      <c r="DM660" s="358">
        <v>134</v>
      </c>
      <c r="DN660" s="358">
        <v>125</v>
      </c>
      <c r="DO660" s="358">
        <v>115</v>
      </c>
      <c r="DP660" s="359">
        <v>122</v>
      </c>
      <c r="DQ660" s="357">
        <v>123</v>
      </c>
      <c r="DR660" s="358">
        <v>117</v>
      </c>
      <c r="DS660" s="358">
        <v>110</v>
      </c>
      <c r="DT660" s="358">
        <v>126</v>
      </c>
      <c r="DU660" s="359">
        <v>107</v>
      </c>
      <c r="DV660" s="357">
        <v>108</v>
      </c>
      <c r="DW660" s="358">
        <v>124</v>
      </c>
      <c r="DX660" s="358">
        <v>130</v>
      </c>
      <c r="DY660" s="358">
        <v>111</v>
      </c>
      <c r="DZ660" s="359">
        <v>127</v>
      </c>
      <c r="EA660" s="357">
        <v>128</v>
      </c>
      <c r="EB660" s="358">
        <v>109</v>
      </c>
      <c r="EC660" s="358">
        <v>118</v>
      </c>
      <c r="ED660" s="358">
        <v>131</v>
      </c>
      <c r="EE660" s="359">
        <v>112</v>
      </c>
      <c r="EF660" s="357">
        <v>113</v>
      </c>
      <c r="EG660" s="358">
        <v>129</v>
      </c>
      <c r="EH660" s="358">
        <v>120</v>
      </c>
      <c r="EI660" s="358">
        <v>119</v>
      </c>
      <c r="EJ660" s="359">
        <v>132</v>
      </c>
      <c r="EK660" s="365"/>
      <c r="GX660" s="27"/>
      <c r="GY660" s="27"/>
      <c r="GZ660" s="27"/>
      <c r="HA660" s="27"/>
      <c r="HB660" s="27"/>
      <c r="HC660" s="27"/>
      <c r="HD660" s="27"/>
      <c r="HE660" s="27"/>
      <c r="HF660" s="27"/>
      <c r="HG660" s="27"/>
      <c r="HH660" s="27"/>
      <c r="HI660" s="27"/>
      <c r="HJ660" s="27"/>
      <c r="HK660" s="27"/>
      <c r="HL660" s="27"/>
      <c r="HM660" s="27"/>
      <c r="HN660" s="27"/>
      <c r="HO660" s="27"/>
      <c r="HP660" s="27"/>
      <c r="HQ660" s="27"/>
      <c r="HR660" s="27"/>
      <c r="HS660" s="27"/>
      <c r="HT660" s="27"/>
      <c r="HU660" s="27"/>
      <c r="HV660" s="27"/>
      <c r="HW660" s="27"/>
      <c r="HX660" s="27"/>
      <c r="HY660" s="27"/>
      <c r="HZ660" s="27"/>
      <c r="IA660" s="27"/>
      <c r="IB660" s="27"/>
      <c r="IC660" s="27"/>
      <c r="ID660" s="27"/>
      <c r="IE660" s="27"/>
      <c r="IF660" s="27"/>
      <c r="IG660" s="27"/>
      <c r="IH660" s="27"/>
      <c r="II660" s="27"/>
      <c r="IJ660" s="27"/>
      <c r="IK660" s="27"/>
      <c r="IL660" s="27"/>
      <c r="IM660" s="27"/>
      <c r="IN660" s="27"/>
      <c r="IO660" s="27"/>
      <c r="IP660" s="27"/>
      <c r="IQ660" s="27"/>
      <c r="IR660" s="27"/>
      <c r="IS660" s="27"/>
      <c r="IT660" s="27"/>
      <c r="IU660" s="27"/>
      <c r="IV660" s="27"/>
    </row>
    <row r="661" spans="1:256" s="363" customFormat="1" x14ac:dyDescent="0.2">
      <c r="A661" s="27"/>
      <c r="B661" s="27"/>
      <c r="C661" s="27"/>
      <c r="D661" s="362"/>
      <c r="E661" s="360"/>
      <c r="GX661" s="27"/>
      <c r="GY661" s="27"/>
      <c r="GZ661" s="27"/>
      <c r="HA661" s="27"/>
      <c r="HB661" s="27"/>
      <c r="HC661" s="27"/>
      <c r="HD661" s="27"/>
      <c r="HE661" s="27"/>
      <c r="HF661" s="27"/>
      <c r="HG661" s="27"/>
      <c r="HH661" s="27"/>
      <c r="HI661" s="27"/>
      <c r="HJ661" s="27"/>
      <c r="HK661" s="27"/>
      <c r="HL661" s="27"/>
      <c r="HM661" s="27"/>
      <c r="HN661" s="27"/>
      <c r="HO661" s="27"/>
      <c r="HP661" s="27"/>
      <c r="HQ661" s="27"/>
      <c r="HR661" s="27"/>
      <c r="HS661" s="27"/>
      <c r="HT661" s="27"/>
      <c r="HU661" s="27"/>
      <c r="HV661" s="27"/>
      <c r="HW661" s="27"/>
      <c r="HX661" s="27"/>
      <c r="HY661" s="27"/>
      <c r="HZ661" s="27"/>
      <c r="IA661" s="27"/>
      <c r="IB661" s="27"/>
      <c r="IC661" s="27"/>
      <c r="ID661" s="27"/>
      <c r="IE661" s="27"/>
      <c r="IF661" s="27"/>
      <c r="IG661" s="27"/>
      <c r="IH661" s="27"/>
      <c r="II661" s="27"/>
      <c r="IJ661" s="27"/>
      <c r="IK661" s="27"/>
      <c r="IL661" s="27"/>
      <c r="IM661" s="27"/>
      <c r="IN661" s="27"/>
      <c r="IO661" s="27"/>
      <c r="IP661" s="27"/>
      <c r="IQ661" s="27"/>
      <c r="IR661" s="27"/>
      <c r="IS661" s="27"/>
      <c r="IT661" s="27"/>
      <c r="IU661" s="27"/>
      <c r="IV661" s="27"/>
    </row>
    <row r="662" spans="1:256" s="363" customFormat="1" x14ac:dyDescent="0.2">
      <c r="A662" s="27"/>
      <c r="B662" s="27"/>
      <c r="C662" s="27"/>
      <c r="D662" s="362">
        <v>135</v>
      </c>
      <c r="E662" s="349" t="s">
        <v>180</v>
      </c>
      <c r="GX662" s="27"/>
      <c r="GY662" s="27"/>
      <c r="GZ662" s="27"/>
      <c r="HA662" s="27"/>
      <c r="HB662" s="27"/>
      <c r="HC662" s="27"/>
      <c r="HD662" s="27"/>
      <c r="HE662" s="27"/>
      <c r="HF662" s="27"/>
      <c r="HG662" s="27"/>
      <c r="HH662" s="27"/>
      <c r="HI662" s="27"/>
      <c r="HJ662" s="27"/>
      <c r="HK662" s="27"/>
      <c r="HL662" s="27"/>
      <c r="HM662" s="27"/>
      <c r="HN662" s="27"/>
      <c r="HO662" s="27"/>
      <c r="HP662" s="27"/>
      <c r="HQ662" s="27"/>
      <c r="HR662" s="27"/>
      <c r="HS662" s="27"/>
      <c r="HT662" s="27"/>
      <c r="HU662" s="27"/>
      <c r="HV662" s="27"/>
      <c r="HW662" s="27"/>
      <c r="HX662" s="27"/>
      <c r="HY662" s="27"/>
      <c r="HZ662" s="27"/>
      <c r="IA662" s="27"/>
      <c r="IB662" s="27"/>
      <c r="IC662" s="27"/>
      <c r="ID662" s="27"/>
      <c r="IE662" s="27"/>
      <c r="IF662" s="27"/>
      <c r="IG662" s="27"/>
      <c r="IH662" s="27"/>
      <c r="II662" s="27"/>
      <c r="IJ662" s="27"/>
      <c r="IK662" s="27"/>
      <c r="IL662" s="27"/>
      <c r="IM662" s="27"/>
      <c r="IN662" s="27"/>
      <c r="IO662" s="27"/>
      <c r="IP662" s="27"/>
      <c r="IQ662" s="27"/>
      <c r="IR662" s="27"/>
      <c r="IS662" s="27"/>
      <c r="IT662" s="27"/>
      <c r="IU662" s="27"/>
      <c r="IV662" s="27"/>
    </row>
    <row r="663" spans="1:256" s="361" customFormat="1" x14ac:dyDescent="0.2">
      <c r="A663" s="27"/>
      <c r="B663" s="27"/>
      <c r="C663" s="27"/>
      <c r="D663" s="362"/>
      <c r="E663" s="350" t="s">
        <v>130</v>
      </c>
      <c r="F663" s="351">
        <v>1</v>
      </c>
      <c r="G663" s="352">
        <v>2</v>
      </c>
      <c r="H663" s="352">
        <v>3</v>
      </c>
      <c r="I663" s="352">
        <v>4</v>
      </c>
      <c r="J663" s="353">
        <v>5</v>
      </c>
      <c r="K663" s="351">
        <v>6</v>
      </c>
      <c r="L663" s="352">
        <v>7</v>
      </c>
      <c r="M663" s="352">
        <v>8</v>
      </c>
      <c r="N663" s="352">
        <v>9</v>
      </c>
      <c r="O663" s="353">
        <v>10</v>
      </c>
      <c r="P663" s="351">
        <v>11</v>
      </c>
      <c r="Q663" s="352">
        <v>12</v>
      </c>
      <c r="R663" s="352">
        <v>13</v>
      </c>
      <c r="S663" s="352">
        <v>14</v>
      </c>
      <c r="T663" s="353">
        <v>15</v>
      </c>
      <c r="U663" s="351">
        <v>16</v>
      </c>
      <c r="V663" s="352">
        <v>17</v>
      </c>
      <c r="W663" s="352">
        <v>18</v>
      </c>
      <c r="X663" s="352">
        <v>19</v>
      </c>
      <c r="Y663" s="353">
        <v>20</v>
      </c>
      <c r="Z663" s="351">
        <v>21</v>
      </c>
      <c r="AA663" s="352">
        <v>22</v>
      </c>
      <c r="AB663" s="352">
        <v>23</v>
      </c>
      <c r="AC663" s="352">
        <v>24</v>
      </c>
      <c r="AD663" s="353">
        <v>25</v>
      </c>
      <c r="AE663" s="351">
        <v>26</v>
      </c>
      <c r="AF663" s="352">
        <v>27</v>
      </c>
      <c r="AG663" s="352">
        <v>28</v>
      </c>
      <c r="AH663" s="352">
        <v>29</v>
      </c>
      <c r="AI663" s="353">
        <v>30</v>
      </c>
      <c r="AJ663" s="351">
        <v>31</v>
      </c>
      <c r="AK663" s="352">
        <v>32</v>
      </c>
      <c r="AL663" s="352">
        <v>33</v>
      </c>
      <c r="AM663" s="352">
        <v>34</v>
      </c>
      <c r="AN663" s="353">
        <v>35</v>
      </c>
      <c r="AO663" s="351">
        <v>36</v>
      </c>
      <c r="AP663" s="352">
        <v>37</v>
      </c>
      <c r="AQ663" s="352">
        <v>38</v>
      </c>
      <c r="AR663" s="352">
        <v>39</v>
      </c>
      <c r="AS663" s="353">
        <v>40</v>
      </c>
      <c r="AT663" s="351">
        <v>41</v>
      </c>
      <c r="AU663" s="352">
        <v>42</v>
      </c>
      <c r="AV663" s="352">
        <v>43</v>
      </c>
      <c r="AW663" s="352">
        <v>44</v>
      </c>
      <c r="AX663" s="353">
        <v>45</v>
      </c>
      <c r="AY663" s="351">
        <v>46</v>
      </c>
      <c r="AZ663" s="352">
        <v>47</v>
      </c>
      <c r="BA663" s="352">
        <v>48</v>
      </c>
      <c r="BB663" s="352">
        <v>49</v>
      </c>
      <c r="BC663" s="353">
        <v>50</v>
      </c>
      <c r="BD663" s="351">
        <v>51</v>
      </c>
      <c r="BE663" s="352">
        <v>52</v>
      </c>
      <c r="BF663" s="352">
        <v>53</v>
      </c>
      <c r="BG663" s="352">
        <v>54</v>
      </c>
      <c r="BH663" s="353">
        <v>55</v>
      </c>
      <c r="BI663" s="351">
        <v>56</v>
      </c>
      <c r="BJ663" s="352">
        <v>57</v>
      </c>
      <c r="BK663" s="352">
        <v>58</v>
      </c>
      <c r="BL663" s="352">
        <v>59</v>
      </c>
      <c r="BM663" s="353">
        <v>60</v>
      </c>
      <c r="BN663" s="351">
        <v>61</v>
      </c>
      <c r="BO663" s="352">
        <v>62</v>
      </c>
      <c r="BP663" s="352">
        <v>63</v>
      </c>
      <c r="BQ663" s="352">
        <v>64</v>
      </c>
      <c r="BR663" s="353">
        <v>65</v>
      </c>
      <c r="BS663" s="351">
        <v>66</v>
      </c>
      <c r="BT663" s="352">
        <v>67</v>
      </c>
      <c r="BU663" s="352">
        <v>68</v>
      </c>
      <c r="BV663" s="352">
        <v>69</v>
      </c>
      <c r="BW663" s="353">
        <v>70</v>
      </c>
      <c r="BX663" s="351">
        <v>71</v>
      </c>
      <c r="BY663" s="352">
        <v>72</v>
      </c>
      <c r="BZ663" s="352">
        <v>73</v>
      </c>
      <c r="CA663" s="352">
        <v>74</v>
      </c>
      <c r="CB663" s="353">
        <v>75</v>
      </c>
      <c r="CC663" s="351">
        <v>76</v>
      </c>
      <c r="CD663" s="352">
        <v>77</v>
      </c>
      <c r="CE663" s="352">
        <v>78</v>
      </c>
      <c r="CF663" s="352">
        <v>79</v>
      </c>
      <c r="CG663" s="353">
        <v>80</v>
      </c>
      <c r="CH663" s="351">
        <v>81</v>
      </c>
      <c r="CI663" s="352">
        <v>82</v>
      </c>
      <c r="CJ663" s="352">
        <v>83</v>
      </c>
      <c r="CK663" s="352">
        <v>84</v>
      </c>
      <c r="CL663" s="353">
        <v>85</v>
      </c>
      <c r="CM663" s="351">
        <v>86</v>
      </c>
      <c r="CN663" s="352">
        <v>87</v>
      </c>
      <c r="CO663" s="352">
        <v>88</v>
      </c>
      <c r="CP663" s="352">
        <v>89</v>
      </c>
      <c r="CQ663" s="353">
        <v>90</v>
      </c>
      <c r="CR663" s="351">
        <v>91</v>
      </c>
      <c r="CS663" s="352">
        <v>92</v>
      </c>
      <c r="CT663" s="352">
        <v>93</v>
      </c>
      <c r="CU663" s="352">
        <v>94</v>
      </c>
      <c r="CV663" s="353">
        <v>95</v>
      </c>
      <c r="CW663" s="351">
        <v>96</v>
      </c>
      <c r="CX663" s="352">
        <v>97</v>
      </c>
      <c r="CY663" s="352">
        <v>98</v>
      </c>
      <c r="CZ663" s="352">
        <v>99</v>
      </c>
      <c r="DA663" s="353">
        <v>100</v>
      </c>
      <c r="DB663" s="351">
        <v>101</v>
      </c>
      <c r="DC663" s="352">
        <v>102</v>
      </c>
      <c r="DD663" s="352">
        <v>103</v>
      </c>
      <c r="DE663" s="352">
        <v>104</v>
      </c>
      <c r="DF663" s="353">
        <v>105</v>
      </c>
      <c r="DG663" s="351">
        <v>106</v>
      </c>
      <c r="DH663" s="352">
        <v>107</v>
      </c>
      <c r="DI663" s="352">
        <v>108</v>
      </c>
      <c r="DJ663" s="352">
        <v>109</v>
      </c>
      <c r="DK663" s="353">
        <v>110</v>
      </c>
      <c r="DL663" s="351">
        <v>111</v>
      </c>
      <c r="DM663" s="352">
        <v>112</v>
      </c>
      <c r="DN663" s="352">
        <v>113</v>
      </c>
      <c r="DO663" s="352">
        <v>114</v>
      </c>
      <c r="DP663" s="353">
        <v>115</v>
      </c>
      <c r="DQ663" s="351">
        <v>116</v>
      </c>
      <c r="DR663" s="352">
        <v>117</v>
      </c>
      <c r="DS663" s="352">
        <v>118</v>
      </c>
      <c r="DT663" s="352">
        <v>119</v>
      </c>
      <c r="DU663" s="353">
        <v>120</v>
      </c>
      <c r="DV663" s="351">
        <v>121</v>
      </c>
      <c r="DW663" s="352">
        <v>122</v>
      </c>
      <c r="DX663" s="352">
        <v>123</v>
      </c>
      <c r="DY663" s="352">
        <v>124</v>
      </c>
      <c r="DZ663" s="353">
        <v>125</v>
      </c>
      <c r="EA663" s="351">
        <v>126</v>
      </c>
      <c r="EB663" s="352">
        <v>127</v>
      </c>
      <c r="EC663" s="352">
        <v>128</v>
      </c>
      <c r="ED663" s="352">
        <v>129</v>
      </c>
      <c r="EE663" s="353">
        <v>130</v>
      </c>
      <c r="EF663" s="351">
        <v>131</v>
      </c>
      <c r="EG663" s="352">
        <v>132</v>
      </c>
      <c r="EH663" s="352">
        <v>133</v>
      </c>
      <c r="EI663" s="352">
        <v>134</v>
      </c>
      <c r="EJ663" s="353">
        <v>135</v>
      </c>
      <c r="EK663" s="365"/>
      <c r="GX663" s="27"/>
      <c r="GY663" s="27"/>
      <c r="GZ663" s="27"/>
      <c r="HA663" s="27"/>
      <c r="HB663" s="27"/>
      <c r="HC663" s="27"/>
      <c r="HD663" s="27"/>
      <c r="HE663" s="27"/>
      <c r="HF663" s="27"/>
      <c r="HG663" s="27"/>
      <c r="HH663" s="27"/>
      <c r="HI663" s="27"/>
      <c r="HJ663" s="27"/>
      <c r="HK663" s="27"/>
      <c r="HL663" s="27"/>
      <c r="HM663" s="27"/>
      <c r="HN663" s="27"/>
      <c r="HO663" s="27"/>
      <c r="HP663" s="27"/>
      <c r="HQ663" s="27"/>
      <c r="HR663" s="27"/>
      <c r="HS663" s="27"/>
      <c r="HT663" s="27"/>
      <c r="HU663" s="27"/>
      <c r="HV663" s="27"/>
      <c r="HW663" s="27"/>
      <c r="HX663" s="27"/>
      <c r="HY663" s="27"/>
      <c r="HZ663" s="27"/>
      <c r="IA663" s="27"/>
      <c r="IB663" s="27"/>
      <c r="IC663" s="27"/>
      <c r="ID663" s="27"/>
      <c r="IE663" s="27"/>
      <c r="IF663" s="27"/>
      <c r="IG663" s="27"/>
      <c r="IH663" s="27"/>
      <c r="II663" s="27"/>
      <c r="IJ663" s="27"/>
      <c r="IK663" s="27"/>
      <c r="IL663" s="27"/>
      <c r="IM663" s="27"/>
      <c r="IN663" s="27"/>
      <c r="IO663" s="27"/>
      <c r="IP663" s="27"/>
      <c r="IQ663" s="27"/>
      <c r="IR663" s="27"/>
      <c r="IS663" s="27"/>
      <c r="IT663" s="27"/>
      <c r="IU663" s="27"/>
      <c r="IV663" s="27"/>
    </row>
    <row r="664" spans="1:256" s="361" customFormat="1" x14ac:dyDescent="0.2">
      <c r="A664" s="27"/>
      <c r="B664" s="27"/>
      <c r="C664" s="27"/>
      <c r="D664" s="362"/>
      <c r="E664" s="350" t="s">
        <v>157</v>
      </c>
      <c r="F664" s="354">
        <v>14</v>
      </c>
      <c r="G664" s="355">
        <v>10</v>
      </c>
      <c r="H664" s="355">
        <v>1</v>
      </c>
      <c r="I664" s="355">
        <v>22</v>
      </c>
      <c r="J664" s="356">
        <v>18</v>
      </c>
      <c r="K664" s="354">
        <v>19</v>
      </c>
      <c r="L664" s="355">
        <v>15</v>
      </c>
      <c r="M664" s="355">
        <v>6</v>
      </c>
      <c r="N664" s="355">
        <v>2</v>
      </c>
      <c r="O664" s="356">
        <v>23</v>
      </c>
      <c r="P664" s="354">
        <v>24</v>
      </c>
      <c r="Q664" s="355">
        <v>20</v>
      </c>
      <c r="R664" s="355">
        <v>11</v>
      </c>
      <c r="S664" s="355">
        <v>7</v>
      </c>
      <c r="T664" s="356">
        <v>3</v>
      </c>
      <c r="U664" s="354">
        <v>4</v>
      </c>
      <c r="V664" s="355">
        <v>25</v>
      </c>
      <c r="W664" s="355">
        <v>16</v>
      </c>
      <c r="X664" s="355">
        <v>12</v>
      </c>
      <c r="Y664" s="356">
        <v>8</v>
      </c>
      <c r="Z664" s="354">
        <v>9</v>
      </c>
      <c r="AA664" s="355">
        <v>5</v>
      </c>
      <c r="AB664" s="355">
        <v>21</v>
      </c>
      <c r="AC664" s="355">
        <v>17</v>
      </c>
      <c r="AD664" s="356">
        <v>13</v>
      </c>
      <c r="AE664" s="354">
        <v>39</v>
      </c>
      <c r="AF664" s="355">
        <v>35</v>
      </c>
      <c r="AG664" s="355">
        <v>26</v>
      </c>
      <c r="AH664" s="355">
        <v>47</v>
      </c>
      <c r="AI664" s="356">
        <v>43</v>
      </c>
      <c r="AJ664" s="354">
        <v>44</v>
      </c>
      <c r="AK664" s="355">
        <v>40</v>
      </c>
      <c r="AL664" s="355">
        <v>31</v>
      </c>
      <c r="AM664" s="355">
        <v>27</v>
      </c>
      <c r="AN664" s="356">
        <v>48</v>
      </c>
      <c r="AO664" s="354">
        <v>49</v>
      </c>
      <c r="AP664" s="355">
        <v>45</v>
      </c>
      <c r="AQ664" s="355">
        <v>36</v>
      </c>
      <c r="AR664" s="355">
        <v>32</v>
      </c>
      <c r="AS664" s="356">
        <v>28</v>
      </c>
      <c r="AT664" s="354">
        <v>29</v>
      </c>
      <c r="AU664" s="355">
        <v>50</v>
      </c>
      <c r="AV664" s="355">
        <v>41</v>
      </c>
      <c r="AW664" s="355">
        <v>37</v>
      </c>
      <c r="AX664" s="356">
        <v>33</v>
      </c>
      <c r="AY664" s="354">
        <v>34</v>
      </c>
      <c r="AZ664" s="355">
        <v>30</v>
      </c>
      <c r="BA664" s="355">
        <v>46</v>
      </c>
      <c r="BB664" s="355">
        <v>42</v>
      </c>
      <c r="BC664" s="356">
        <v>38</v>
      </c>
      <c r="BD664" s="354">
        <v>64</v>
      </c>
      <c r="BE664" s="355">
        <v>60</v>
      </c>
      <c r="BF664" s="355">
        <v>51</v>
      </c>
      <c r="BG664" s="355">
        <v>72</v>
      </c>
      <c r="BH664" s="356">
        <v>68</v>
      </c>
      <c r="BI664" s="354">
        <v>69</v>
      </c>
      <c r="BJ664" s="355">
        <v>65</v>
      </c>
      <c r="BK664" s="355">
        <v>56</v>
      </c>
      <c r="BL664" s="355">
        <v>52</v>
      </c>
      <c r="BM664" s="356">
        <v>73</v>
      </c>
      <c r="BN664" s="354">
        <v>74</v>
      </c>
      <c r="BO664" s="355">
        <v>70</v>
      </c>
      <c r="BP664" s="355">
        <v>61</v>
      </c>
      <c r="BQ664" s="355">
        <v>57</v>
      </c>
      <c r="BR664" s="356">
        <v>53</v>
      </c>
      <c r="BS664" s="354">
        <v>54</v>
      </c>
      <c r="BT664" s="355">
        <v>75</v>
      </c>
      <c r="BU664" s="355">
        <v>66</v>
      </c>
      <c r="BV664" s="355">
        <v>62</v>
      </c>
      <c r="BW664" s="356">
        <v>58</v>
      </c>
      <c r="BX664" s="354">
        <v>59</v>
      </c>
      <c r="BY664" s="355">
        <v>55</v>
      </c>
      <c r="BZ664" s="355">
        <v>71</v>
      </c>
      <c r="CA664" s="355">
        <v>67</v>
      </c>
      <c r="CB664" s="356">
        <v>63</v>
      </c>
      <c r="CC664" s="354">
        <v>90</v>
      </c>
      <c r="CD664" s="355">
        <v>76</v>
      </c>
      <c r="CE664" s="355">
        <v>102</v>
      </c>
      <c r="CF664" s="355">
        <v>98</v>
      </c>
      <c r="CG664" s="356">
        <v>94</v>
      </c>
      <c r="CH664" s="354">
        <v>95</v>
      </c>
      <c r="CI664" s="355">
        <v>81</v>
      </c>
      <c r="CJ664" s="355">
        <v>77</v>
      </c>
      <c r="CK664" s="355">
        <v>103</v>
      </c>
      <c r="CL664" s="356">
        <v>99</v>
      </c>
      <c r="CM664" s="354">
        <v>100</v>
      </c>
      <c r="CN664" s="355">
        <v>86</v>
      </c>
      <c r="CO664" s="355">
        <v>82</v>
      </c>
      <c r="CP664" s="355">
        <v>78</v>
      </c>
      <c r="CQ664" s="356">
        <v>104</v>
      </c>
      <c r="CR664" s="354">
        <v>105</v>
      </c>
      <c r="CS664" s="355">
        <v>91</v>
      </c>
      <c r="CT664" s="355">
        <v>87</v>
      </c>
      <c r="CU664" s="355">
        <v>83</v>
      </c>
      <c r="CV664" s="356">
        <v>79</v>
      </c>
      <c r="CW664" s="354">
        <v>80</v>
      </c>
      <c r="CX664" s="355">
        <v>96</v>
      </c>
      <c r="CY664" s="355">
        <v>92</v>
      </c>
      <c r="CZ664" s="355">
        <v>88</v>
      </c>
      <c r="DA664" s="356">
        <v>84</v>
      </c>
      <c r="DB664" s="354">
        <v>85</v>
      </c>
      <c r="DC664" s="355">
        <v>101</v>
      </c>
      <c r="DD664" s="355">
        <v>97</v>
      </c>
      <c r="DE664" s="355">
        <v>93</v>
      </c>
      <c r="DF664" s="356">
        <v>89</v>
      </c>
      <c r="DG664" s="354">
        <v>120</v>
      </c>
      <c r="DH664" s="355">
        <v>106</v>
      </c>
      <c r="DI664" s="355">
        <v>132</v>
      </c>
      <c r="DJ664" s="355">
        <v>128</v>
      </c>
      <c r="DK664" s="356">
        <v>124</v>
      </c>
      <c r="DL664" s="354">
        <v>125</v>
      </c>
      <c r="DM664" s="355">
        <v>111</v>
      </c>
      <c r="DN664" s="355">
        <v>107</v>
      </c>
      <c r="DO664" s="355">
        <v>133</v>
      </c>
      <c r="DP664" s="356">
        <v>129</v>
      </c>
      <c r="DQ664" s="354">
        <v>130</v>
      </c>
      <c r="DR664" s="355">
        <v>116</v>
      </c>
      <c r="DS664" s="355">
        <v>112</v>
      </c>
      <c r="DT664" s="355">
        <v>108</v>
      </c>
      <c r="DU664" s="356">
        <v>134</v>
      </c>
      <c r="DV664" s="354">
        <v>135</v>
      </c>
      <c r="DW664" s="355">
        <v>121</v>
      </c>
      <c r="DX664" s="355">
        <v>117</v>
      </c>
      <c r="DY664" s="355">
        <v>113</v>
      </c>
      <c r="DZ664" s="356">
        <v>109</v>
      </c>
      <c r="EA664" s="354">
        <v>110</v>
      </c>
      <c r="EB664" s="355">
        <v>126</v>
      </c>
      <c r="EC664" s="355">
        <v>122</v>
      </c>
      <c r="ED664" s="355">
        <v>118</v>
      </c>
      <c r="EE664" s="356">
        <v>114</v>
      </c>
      <c r="EF664" s="354">
        <v>115</v>
      </c>
      <c r="EG664" s="355">
        <v>131</v>
      </c>
      <c r="EH664" s="355">
        <v>127</v>
      </c>
      <c r="EI664" s="355">
        <v>123</v>
      </c>
      <c r="EJ664" s="356">
        <v>119</v>
      </c>
      <c r="EK664" s="365"/>
      <c r="GX664" s="27"/>
      <c r="GY664" s="27"/>
      <c r="GZ664" s="27"/>
      <c r="HA664" s="27"/>
      <c r="HB664" s="27"/>
      <c r="HC664" s="27"/>
      <c r="HD664" s="27"/>
      <c r="HE664" s="27"/>
      <c r="HF664" s="27"/>
      <c r="HG664" s="27"/>
      <c r="HH664" s="27"/>
      <c r="HI664" s="27"/>
      <c r="HJ664" s="27"/>
      <c r="HK664" s="27"/>
      <c r="HL664" s="27"/>
      <c r="HM664" s="27"/>
      <c r="HN664" s="27"/>
      <c r="HO664" s="27"/>
      <c r="HP664" s="27"/>
      <c r="HQ664" s="27"/>
      <c r="HR664" s="27"/>
      <c r="HS664" s="27"/>
      <c r="HT664" s="27"/>
      <c r="HU664" s="27"/>
      <c r="HV664" s="27"/>
      <c r="HW664" s="27"/>
      <c r="HX664" s="27"/>
      <c r="HY664" s="27"/>
      <c r="HZ664" s="27"/>
      <c r="IA664" s="27"/>
      <c r="IB664" s="27"/>
      <c r="IC664" s="27"/>
      <c r="ID664" s="27"/>
      <c r="IE664" s="27"/>
      <c r="IF664" s="27"/>
      <c r="IG664" s="27"/>
      <c r="IH664" s="27"/>
      <c r="II664" s="27"/>
      <c r="IJ664" s="27"/>
      <c r="IK664" s="27"/>
      <c r="IL664" s="27"/>
      <c r="IM664" s="27"/>
      <c r="IN664" s="27"/>
      <c r="IO664" s="27"/>
      <c r="IP664" s="27"/>
      <c r="IQ664" s="27"/>
      <c r="IR664" s="27"/>
      <c r="IS664" s="27"/>
      <c r="IT664" s="27"/>
      <c r="IU664" s="27"/>
      <c r="IV664" s="27"/>
    </row>
    <row r="665" spans="1:256" s="361" customFormat="1" x14ac:dyDescent="0.2">
      <c r="A665" s="27"/>
      <c r="B665" s="27"/>
      <c r="C665" s="27"/>
      <c r="D665" s="362"/>
      <c r="E665" s="350" t="s">
        <v>159</v>
      </c>
      <c r="F665" s="357">
        <v>12</v>
      </c>
      <c r="G665" s="358">
        <v>23</v>
      </c>
      <c r="H665" s="358">
        <v>9</v>
      </c>
      <c r="I665" s="358">
        <v>20</v>
      </c>
      <c r="J665" s="359">
        <v>1</v>
      </c>
      <c r="K665" s="357">
        <v>13</v>
      </c>
      <c r="L665" s="358">
        <v>24</v>
      </c>
      <c r="M665" s="358">
        <v>10</v>
      </c>
      <c r="N665" s="358">
        <v>16</v>
      </c>
      <c r="O665" s="359">
        <v>2</v>
      </c>
      <c r="P665" s="357">
        <v>17</v>
      </c>
      <c r="Q665" s="358">
        <v>3</v>
      </c>
      <c r="R665" s="358">
        <v>14</v>
      </c>
      <c r="S665" s="358">
        <v>25</v>
      </c>
      <c r="T665" s="359">
        <v>6</v>
      </c>
      <c r="U665" s="357">
        <v>7</v>
      </c>
      <c r="V665" s="358">
        <v>18</v>
      </c>
      <c r="W665" s="358">
        <v>4</v>
      </c>
      <c r="X665" s="358">
        <v>15</v>
      </c>
      <c r="Y665" s="359">
        <v>21</v>
      </c>
      <c r="Z665" s="357">
        <v>22</v>
      </c>
      <c r="AA665" s="358">
        <v>8</v>
      </c>
      <c r="AB665" s="358">
        <v>19</v>
      </c>
      <c r="AC665" s="358">
        <v>5</v>
      </c>
      <c r="AD665" s="359">
        <v>11</v>
      </c>
      <c r="AE665" s="357">
        <v>37</v>
      </c>
      <c r="AF665" s="358">
        <v>48</v>
      </c>
      <c r="AG665" s="358">
        <v>34</v>
      </c>
      <c r="AH665" s="358">
        <v>45</v>
      </c>
      <c r="AI665" s="359">
        <v>26</v>
      </c>
      <c r="AJ665" s="357">
        <v>38</v>
      </c>
      <c r="AK665" s="358">
        <v>49</v>
      </c>
      <c r="AL665" s="358">
        <v>35</v>
      </c>
      <c r="AM665" s="358">
        <v>41</v>
      </c>
      <c r="AN665" s="359">
        <v>27</v>
      </c>
      <c r="AO665" s="357">
        <v>42</v>
      </c>
      <c r="AP665" s="358">
        <v>28</v>
      </c>
      <c r="AQ665" s="358">
        <v>39</v>
      </c>
      <c r="AR665" s="358">
        <v>50</v>
      </c>
      <c r="AS665" s="359">
        <v>31</v>
      </c>
      <c r="AT665" s="357">
        <v>32</v>
      </c>
      <c r="AU665" s="358">
        <v>43</v>
      </c>
      <c r="AV665" s="358">
        <v>29</v>
      </c>
      <c r="AW665" s="358">
        <v>40</v>
      </c>
      <c r="AX665" s="359">
        <v>46</v>
      </c>
      <c r="AY665" s="357">
        <v>47</v>
      </c>
      <c r="AZ665" s="358">
        <v>33</v>
      </c>
      <c r="BA665" s="358">
        <v>44</v>
      </c>
      <c r="BB665" s="358">
        <v>30</v>
      </c>
      <c r="BC665" s="359">
        <v>36</v>
      </c>
      <c r="BD665" s="357">
        <v>62</v>
      </c>
      <c r="BE665" s="358">
        <v>73</v>
      </c>
      <c r="BF665" s="358">
        <v>59</v>
      </c>
      <c r="BG665" s="358">
        <v>70</v>
      </c>
      <c r="BH665" s="359">
        <v>51</v>
      </c>
      <c r="BI665" s="357">
        <v>63</v>
      </c>
      <c r="BJ665" s="358">
        <v>74</v>
      </c>
      <c r="BK665" s="358">
        <v>60</v>
      </c>
      <c r="BL665" s="358">
        <v>66</v>
      </c>
      <c r="BM665" s="359">
        <v>52</v>
      </c>
      <c r="BN665" s="357">
        <v>67</v>
      </c>
      <c r="BO665" s="358">
        <v>53</v>
      </c>
      <c r="BP665" s="358">
        <v>64</v>
      </c>
      <c r="BQ665" s="358">
        <v>75</v>
      </c>
      <c r="BR665" s="359">
        <v>56</v>
      </c>
      <c r="BS665" s="357">
        <v>57</v>
      </c>
      <c r="BT665" s="358">
        <v>68</v>
      </c>
      <c r="BU665" s="358">
        <v>54</v>
      </c>
      <c r="BV665" s="358">
        <v>65</v>
      </c>
      <c r="BW665" s="359">
        <v>71</v>
      </c>
      <c r="BX665" s="357">
        <v>72</v>
      </c>
      <c r="BY665" s="358">
        <v>58</v>
      </c>
      <c r="BZ665" s="358">
        <v>69</v>
      </c>
      <c r="CA665" s="358">
        <v>55</v>
      </c>
      <c r="CB665" s="359">
        <v>61</v>
      </c>
      <c r="CC665" s="357">
        <v>104</v>
      </c>
      <c r="CD665" s="358">
        <v>85</v>
      </c>
      <c r="CE665" s="358">
        <v>76</v>
      </c>
      <c r="CF665" s="358">
        <v>92</v>
      </c>
      <c r="CG665" s="359">
        <v>87</v>
      </c>
      <c r="CH665" s="357">
        <v>77</v>
      </c>
      <c r="CI665" s="358">
        <v>105</v>
      </c>
      <c r="CJ665" s="358">
        <v>96</v>
      </c>
      <c r="CK665" s="358">
        <v>86</v>
      </c>
      <c r="CL665" s="359">
        <v>93</v>
      </c>
      <c r="CM665" s="357">
        <v>94</v>
      </c>
      <c r="CN665" s="358">
        <v>88</v>
      </c>
      <c r="CO665" s="358">
        <v>81</v>
      </c>
      <c r="CP665" s="358">
        <v>97</v>
      </c>
      <c r="CQ665" s="359">
        <v>78</v>
      </c>
      <c r="CR665" s="357">
        <v>79</v>
      </c>
      <c r="CS665" s="358">
        <v>95</v>
      </c>
      <c r="CT665" s="358">
        <v>101</v>
      </c>
      <c r="CU665" s="358">
        <v>82</v>
      </c>
      <c r="CV665" s="359">
        <v>98</v>
      </c>
      <c r="CW665" s="357">
        <v>99</v>
      </c>
      <c r="CX665" s="358">
        <v>80</v>
      </c>
      <c r="CY665" s="358">
        <v>89</v>
      </c>
      <c r="CZ665" s="358">
        <v>102</v>
      </c>
      <c r="DA665" s="359">
        <v>83</v>
      </c>
      <c r="DB665" s="357">
        <v>84</v>
      </c>
      <c r="DC665" s="358">
        <v>100</v>
      </c>
      <c r="DD665" s="358">
        <v>91</v>
      </c>
      <c r="DE665" s="358">
        <v>90</v>
      </c>
      <c r="DF665" s="359">
        <v>103</v>
      </c>
      <c r="DG665" s="357">
        <v>134</v>
      </c>
      <c r="DH665" s="358">
        <v>115</v>
      </c>
      <c r="DI665" s="358">
        <v>106</v>
      </c>
      <c r="DJ665" s="358">
        <v>122</v>
      </c>
      <c r="DK665" s="359">
        <v>117</v>
      </c>
      <c r="DL665" s="357">
        <v>107</v>
      </c>
      <c r="DM665" s="358">
        <v>135</v>
      </c>
      <c r="DN665" s="358">
        <v>126</v>
      </c>
      <c r="DO665" s="358">
        <v>116</v>
      </c>
      <c r="DP665" s="359">
        <v>123</v>
      </c>
      <c r="DQ665" s="357">
        <v>124</v>
      </c>
      <c r="DR665" s="358">
        <v>118</v>
      </c>
      <c r="DS665" s="358">
        <v>111</v>
      </c>
      <c r="DT665" s="358">
        <v>127</v>
      </c>
      <c r="DU665" s="359">
        <v>108</v>
      </c>
      <c r="DV665" s="357">
        <v>109</v>
      </c>
      <c r="DW665" s="358">
        <v>125</v>
      </c>
      <c r="DX665" s="358">
        <v>131</v>
      </c>
      <c r="DY665" s="358">
        <v>112</v>
      </c>
      <c r="DZ665" s="359">
        <v>128</v>
      </c>
      <c r="EA665" s="357">
        <v>129</v>
      </c>
      <c r="EB665" s="358">
        <v>110</v>
      </c>
      <c r="EC665" s="358">
        <v>119</v>
      </c>
      <c r="ED665" s="358">
        <v>132</v>
      </c>
      <c r="EE665" s="359">
        <v>113</v>
      </c>
      <c r="EF665" s="357">
        <v>114</v>
      </c>
      <c r="EG665" s="358">
        <v>130</v>
      </c>
      <c r="EH665" s="358">
        <v>121</v>
      </c>
      <c r="EI665" s="358">
        <v>120</v>
      </c>
      <c r="EJ665" s="359">
        <v>133</v>
      </c>
      <c r="EK665" s="365"/>
      <c r="GX665" s="27"/>
      <c r="GY665" s="27"/>
      <c r="GZ665" s="27"/>
      <c r="HA665" s="27"/>
      <c r="HB665" s="27"/>
      <c r="HC665" s="27"/>
      <c r="HD665" s="27"/>
      <c r="HE665" s="27"/>
      <c r="HF665" s="27"/>
      <c r="HG665" s="27"/>
      <c r="HH665" s="27"/>
      <c r="HI665" s="27"/>
      <c r="HJ665" s="27"/>
      <c r="HK665" s="27"/>
      <c r="HL665" s="27"/>
      <c r="HM665" s="27"/>
      <c r="HN665" s="27"/>
      <c r="HO665" s="27"/>
      <c r="HP665" s="27"/>
      <c r="HQ665" s="27"/>
      <c r="HR665" s="27"/>
      <c r="HS665" s="27"/>
      <c r="HT665" s="27"/>
      <c r="HU665" s="27"/>
      <c r="HV665" s="27"/>
      <c r="HW665" s="27"/>
      <c r="HX665" s="27"/>
      <c r="HY665" s="27"/>
      <c r="HZ665" s="27"/>
      <c r="IA665" s="27"/>
      <c r="IB665" s="27"/>
      <c r="IC665" s="27"/>
      <c r="ID665" s="27"/>
      <c r="IE665" s="27"/>
      <c r="IF665" s="27"/>
      <c r="IG665" s="27"/>
      <c r="IH665" s="27"/>
      <c r="II665" s="27"/>
      <c r="IJ665" s="27"/>
      <c r="IK665" s="27"/>
      <c r="IL665" s="27"/>
      <c r="IM665" s="27"/>
      <c r="IN665" s="27"/>
      <c r="IO665" s="27"/>
      <c r="IP665" s="27"/>
      <c r="IQ665" s="27"/>
      <c r="IR665" s="27"/>
      <c r="IS665" s="27"/>
      <c r="IT665" s="27"/>
      <c r="IU665" s="27"/>
      <c r="IV665" s="27"/>
    </row>
    <row r="666" spans="1:256" s="363" customFormat="1" x14ac:dyDescent="0.2">
      <c r="A666" s="27"/>
      <c r="B666" s="27"/>
      <c r="C666" s="27"/>
      <c r="D666" s="362"/>
      <c r="E666" s="360"/>
      <c r="GX666" s="27"/>
      <c r="GY666" s="27"/>
      <c r="GZ666" s="27"/>
      <c r="HA666" s="27"/>
      <c r="HB666" s="27"/>
      <c r="HC666" s="27"/>
      <c r="HD666" s="27"/>
      <c r="HE666" s="27"/>
      <c r="HF666" s="27"/>
      <c r="HG666" s="27"/>
      <c r="HH666" s="27"/>
      <c r="HI666" s="27"/>
      <c r="HJ666" s="27"/>
      <c r="HK666" s="27"/>
      <c r="HL666" s="27"/>
      <c r="HM666" s="27"/>
      <c r="HN666" s="27"/>
      <c r="HO666" s="27"/>
      <c r="HP666" s="27"/>
      <c r="HQ666" s="27"/>
      <c r="HR666" s="27"/>
      <c r="HS666" s="27"/>
      <c r="HT666" s="27"/>
      <c r="HU666" s="27"/>
      <c r="HV666" s="27"/>
      <c r="HW666" s="27"/>
      <c r="HX666" s="27"/>
      <c r="HY666" s="27"/>
      <c r="HZ666" s="27"/>
      <c r="IA666" s="27"/>
      <c r="IB666" s="27"/>
      <c r="IC666" s="27"/>
      <c r="ID666" s="27"/>
      <c r="IE666" s="27"/>
      <c r="IF666" s="27"/>
      <c r="IG666" s="27"/>
      <c r="IH666" s="27"/>
      <c r="II666" s="27"/>
      <c r="IJ666" s="27"/>
      <c r="IK666" s="27"/>
      <c r="IL666" s="27"/>
      <c r="IM666" s="27"/>
      <c r="IN666" s="27"/>
      <c r="IO666" s="27"/>
      <c r="IP666" s="27"/>
      <c r="IQ666" s="27"/>
      <c r="IR666" s="27"/>
      <c r="IS666" s="27"/>
      <c r="IT666" s="27"/>
      <c r="IU666" s="27"/>
      <c r="IV666" s="27"/>
    </row>
    <row r="667" spans="1:256" s="363" customFormat="1" x14ac:dyDescent="0.2">
      <c r="A667" s="27"/>
      <c r="B667" s="27"/>
      <c r="C667" s="27"/>
      <c r="D667" s="362">
        <v>136</v>
      </c>
      <c r="E667" s="349" t="s">
        <v>180</v>
      </c>
      <c r="GX667" s="27"/>
      <c r="GY667" s="27"/>
      <c r="GZ667" s="27"/>
      <c r="HA667" s="27"/>
      <c r="HB667" s="27"/>
      <c r="HC667" s="27"/>
      <c r="HD667" s="27"/>
      <c r="HE667" s="27"/>
      <c r="HF667" s="27"/>
      <c r="HG667" s="27"/>
      <c r="HH667" s="27"/>
      <c r="HI667" s="27"/>
      <c r="HJ667" s="27"/>
      <c r="HK667" s="27"/>
      <c r="HL667" s="27"/>
      <c r="HM667" s="27"/>
      <c r="HN667" s="27"/>
      <c r="HO667" s="27"/>
      <c r="HP667" s="27"/>
      <c r="HQ667" s="27"/>
      <c r="HR667" s="27"/>
      <c r="HS667" s="27"/>
      <c r="HT667" s="27"/>
      <c r="HU667" s="27"/>
      <c r="HV667" s="27"/>
      <c r="HW667" s="27"/>
      <c r="HX667" s="27"/>
      <c r="HY667" s="27"/>
      <c r="HZ667" s="27"/>
      <c r="IA667" s="27"/>
      <c r="IB667" s="27"/>
      <c r="IC667" s="27"/>
      <c r="ID667" s="27"/>
      <c r="IE667" s="27"/>
      <c r="IF667" s="27"/>
      <c r="IG667" s="27"/>
      <c r="IH667" s="27"/>
      <c r="II667" s="27"/>
      <c r="IJ667" s="27"/>
      <c r="IK667" s="27"/>
      <c r="IL667" s="27"/>
      <c r="IM667" s="27"/>
      <c r="IN667" s="27"/>
      <c r="IO667" s="27"/>
      <c r="IP667" s="27"/>
      <c r="IQ667" s="27"/>
      <c r="IR667" s="27"/>
      <c r="IS667" s="27"/>
      <c r="IT667" s="27"/>
      <c r="IU667" s="27"/>
      <c r="IV667" s="27"/>
    </row>
    <row r="668" spans="1:256" s="361" customFormat="1" x14ac:dyDescent="0.2">
      <c r="A668" s="27"/>
      <c r="B668" s="27"/>
      <c r="C668" s="27"/>
      <c r="D668" s="362"/>
      <c r="E668" s="350" t="s">
        <v>130</v>
      </c>
      <c r="F668" s="351">
        <v>1</v>
      </c>
      <c r="G668" s="352">
        <v>2</v>
      </c>
      <c r="H668" s="352">
        <v>3</v>
      </c>
      <c r="I668" s="352">
        <v>4</v>
      </c>
      <c r="J668" s="353">
        <v>5</v>
      </c>
      <c r="K668" s="351">
        <v>6</v>
      </c>
      <c r="L668" s="352">
        <v>7</v>
      </c>
      <c r="M668" s="352">
        <v>8</v>
      </c>
      <c r="N668" s="352">
        <v>9</v>
      </c>
      <c r="O668" s="353">
        <v>10</v>
      </c>
      <c r="P668" s="351">
        <v>11</v>
      </c>
      <c r="Q668" s="352">
        <v>12</v>
      </c>
      <c r="R668" s="352">
        <v>13</v>
      </c>
      <c r="S668" s="352">
        <v>14</v>
      </c>
      <c r="T668" s="353">
        <v>15</v>
      </c>
      <c r="U668" s="351">
        <v>16</v>
      </c>
      <c r="V668" s="352">
        <v>17</v>
      </c>
      <c r="W668" s="352">
        <v>18</v>
      </c>
      <c r="X668" s="352">
        <v>19</v>
      </c>
      <c r="Y668" s="353">
        <v>20</v>
      </c>
      <c r="Z668" s="351">
        <v>21</v>
      </c>
      <c r="AA668" s="352">
        <v>22</v>
      </c>
      <c r="AB668" s="352">
        <v>23</v>
      </c>
      <c r="AC668" s="352">
        <v>24</v>
      </c>
      <c r="AD668" s="353">
        <v>25</v>
      </c>
      <c r="AE668" s="351">
        <v>26</v>
      </c>
      <c r="AF668" s="352">
        <v>27</v>
      </c>
      <c r="AG668" s="352">
        <v>28</v>
      </c>
      <c r="AH668" s="352">
        <v>29</v>
      </c>
      <c r="AI668" s="353">
        <v>30</v>
      </c>
      <c r="AJ668" s="351">
        <v>31</v>
      </c>
      <c r="AK668" s="352">
        <v>32</v>
      </c>
      <c r="AL668" s="352">
        <v>33</v>
      </c>
      <c r="AM668" s="352">
        <v>34</v>
      </c>
      <c r="AN668" s="353">
        <v>35</v>
      </c>
      <c r="AO668" s="351">
        <v>36</v>
      </c>
      <c r="AP668" s="352">
        <v>37</v>
      </c>
      <c r="AQ668" s="352">
        <v>38</v>
      </c>
      <c r="AR668" s="352">
        <v>39</v>
      </c>
      <c r="AS668" s="353">
        <v>40</v>
      </c>
      <c r="AT668" s="351">
        <v>41</v>
      </c>
      <c r="AU668" s="352">
        <v>42</v>
      </c>
      <c r="AV668" s="352">
        <v>43</v>
      </c>
      <c r="AW668" s="352">
        <v>44</v>
      </c>
      <c r="AX668" s="353">
        <v>45</v>
      </c>
      <c r="AY668" s="351">
        <v>46</v>
      </c>
      <c r="AZ668" s="352">
        <v>47</v>
      </c>
      <c r="BA668" s="352">
        <v>48</v>
      </c>
      <c r="BB668" s="352">
        <v>49</v>
      </c>
      <c r="BC668" s="353">
        <v>50</v>
      </c>
      <c r="BD668" s="351">
        <v>51</v>
      </c>
      <c r="BE668" s="352">
        <v>52</v>
      </c>
      <c r="BF668" s="352">
        <v>53</v>
      </c>
      <c r="BG668" s="352">
        <v>54</v>
      </c>
      <c r="BH668" s="353">
        <v>55</v>
      </c>
      <c r="BI668" s="351">
        <v>56</v>
      </c>
      <c r="BJ668" s="352">
        <v>57</v>
      </c>
      <c r="BK668" s="352">
        <v>58</v>
      </c>
      <c r="BL668" s="352">
        <v>59</v>
      </c>
      <c r="BM668" s="353">
        <v>60</v>
      </c>
      <c r="BN668" s="351">
        <v>61</v>
      </c>
      <c r="BO668" s="352">
        <v>62</v>
      </c>
      <c r="BP668" s="352">
        <v>63</v>
      </c>
      <c r="BQ668" s="352">
        <v>64</v>
      </c>
      <c r="BR668" s="353">
        <v>65</v>
      </c>
      <c r="BS668" s="351">
        <v>66</v>
      </c>
      <c r="BT668" s="352">
        <v>67</v>
      </c>
      <c r="BU668" s="352">
        <v>68</v>
      </c>
      <c r="BV668" s="352">
        <v>69</v>
      </c>
      <c r="BW668" s="353">
        <v>70</v>
      </c>
      <c r="BX668" s="351">
        <v>71</v>
      </c>
      <c r="BY668" s="352">
        <v>72</v>
      </c>
      <c r="BZ668" s="352">
        <v>73</v>
      </c>
      <c r="CA668" s="352">
        <v>74</v>
      </c>
      <c r="CB668" s="353">
        <v>75</v>
      </c>
      <c r="CC668" s="351">
        <v>76</v>
      </c>
      <c r="CD668" s="352">
        <v>77</v>
      </c>
      <c r="CE668" s="352">
        <v>78</v>
      </c>
      <c r="CF668" s="352">
        <v>79</v>
      </c>
      <c r="CG668" s="353">
        <v>80</v>
      </c>
      <c r="CH668" s="351">
        <v>81</v>
      </c>
      <c r="CI668" s="352">
        <v>82</v>
      </c>
      <c r="CJ668" s="352">
        <v>83</v>
      </c>
      <c r="CK668" s="352">
        <v>84</v>
      </c>
      <c r="CL668" s="353">
        <v>85</v>
      </c>
      <c r="CM668" s="351">
        <v>86</v>
      </c>
      <c r="CN668" s="352">
        <v>87</v>
      </c>
      <c r="CO668" s="352">
        <v>88</v>
      </c>
      <c r="CP668" s="352">
        <v>89</v>
      </c>
      <c r="CQ668" s="353">
        <v>90</v>
      </c>
      <c r="CR668" s="351">
        <v>91</v>
      </c>
      <c r="CS668" s="352">
        <v>92</v>
      </c>
      <c r="CT668" s="352">
        <v>93</v>
      </c>
      <c r="CU668" s="352">
        <v>94</v>
      </c>
      <c r="CV668" s="353">
        <v>95</v>
      </c>
      <c r="CW668" s="351">
        <v>96</v>
      </c>
      <c r="CX668" s="352">
        <v>97</v>
      </c>
      <c r="CY668" s="352">
        <v>98</v>
      </c>
      <c r="CZ668" s="352">
        <v>99</v>
      </c>
      <c r="DA668" s="364"/>
      <c r="DB668" s="351">
        <v>100</v>
      </c>
      <c r="DC668" s="352">
        <v>101</v>
      </c>
      <c r="DD668" s="352">
        <v>102</v>
      </c>
      <c r="DE668" s="352">
        <v>103</v>
      </c>
      <c r="DF668" s="364"/>
      <c r="DG668" s="351">
        <v>104</v>
      </c>
      <c r="DH668" s="352">
        <v>105</v>
      </c>
      <c r="DI668" s="352">
        <v>106</v>
      </c>
      <c r="DJ668" s="352">
        <v>107</v>
      </c>
      <c r="DK668" s="353">
        <v>108</v>
      </c>
      <c r="DL668" s="351">
        <v>109</v>
      </c>
      <c r="DM668" s="352">
        <v>110</v>
      </c>
      <c r="DN668" s="352">
        <v>111</v>
      </c>
      <c r="DO668" s="352">
        <v>112</v>
      </c>
      <c r="DP668" s="353">
        <v>113</v>
      </c>
      <c r="DQ668" s="351">
        <v>114</v>
      </c>
      <c r="DR668" s="352">
        <v>115</v>
      </c>
      <c r="DS668" s="352">
        <v>116</v>
      </c>
      <c r="DT668" s="352">
        <v>117</v>
      </c>
      <c r="DU668" s="353">
        <v>118</v>
      </c>
      <c r="DV668" s="351">
        <v>119</v>
      </c>
      <c r="DW668" s="352">
        <v>120</v>
      </c>
      <c r="DX668" s="352">
        <v>121</v>
      </c>
      <c r="DY668" s="352">
        <v>122</v>
      </c>
      <c r="DZ668" s="353">
        <v>123</v>
      </c>
      <c r="EA668" s="351">
        <v>124</v>
      </c>
      <c r="EB668" s="352">
        <v>125</v>
      </c>
      <c r="EC668" s="352">
        <v>126</v>
      </c>
      <c r="ED668" s="352">
        <v>127</v>
      </c>
      <c r="EE668" s="353">
        <v>128</v>
      </c>
      <c r="EF668" s="351">
        <v>129</v>
      </c>
      <c r="EG668" s="352">
        <v>130</v>
      </c>
      <c r="EH668" s="352">
        <v>131</v>
      </c>
      <c r="EI668" s="352">
        <v>132</v>
      </c>
      <c r="EJ668" s="364"/>
      <c r="EK668" s="351">
        <v>133</v>
      </c>
      <c r="EL668" s="352">
        <v>134</v>
      </c>
      <c r="EM668" s="352">
        <v>135</v>
      </c>
      <c r="EN668" s="352">
        <v>136</v>
      </c>
      <c r="EO668" s="365"/>
      <c r="GX668" s="27"/>
      <c r="GY668" s="27"/>
      <c r="GZ668" s="27"/>
      <c r="HA668" s="27"/>
      <c r="HB668" s="27"/>
      <c r="HC668" s="27"/>
      <c r="HD668" s="27"/>
      <c r="HE668" s="27"/>
      <c r="HF668" s="27"/>
      <c r="HG668" s="27"/>
      <c r="HH668" s="27"/>
      <c r="HI668" s="27"/>
      <c r="HJ668" s="27"/>
      <c r="HK668" s="27"/>
      <c r="HL668" s="27"/>
      <c r="HM668" s="27"/>
      <c r="HN668" s="27"/>
      <c r="HO668" s="27"/>
      <c r="HP668" s="27"/>
      <c r="HQ668" s="27"/>
      <c r="HR668" s="27"/>
      <c r="HS668" s="27"/>
      <c r="HT668" s="27"/>
      <c r="HU668" s="27"/>
      <c r="HV668" s="27"/>
      <c r="HW668" s="27"/>
      <c r="HX668" s="27"/>
      <c r="HY668" s="27"/>
      <c r="HZ668" s="27"/>
      <c r="IA668" s="27"/>
      <c r="IB668" s="27"/>
      <c r="IC668" s="27"/>
      <c r="ID668" s="27"/>
      <c r="IE668" s="27"/>
      <c r="IF668" s="27"/>
      <c r="IG668" s="27"/>
      <c r="IH668" s="27"/>
      <c r="II668" s="27"/>
      <c r="IJ668" s="27"/>
      <c r="IK668" s="27"/>
      <c r="IL668" s="27"/>
      <c r="IM668" s="27"/>
      <c r="IN668" s="27"/>
      <c r="IO668" s="27"/>
      <c r="IP668" s="27"/>
      <c r="IQ668" s="27"/>
      <c r="IR668" s="27"/>
      <c r="IS668" s="27"/>
      <c r="IT668" s="27"/>
      <c r="IU668" s="27"/>
      <c r="IV668" s="27"/>
    </row>
    <row r="669" spans="1:256" s="361" customFormat="1" x14ac:dyDescent="0.2">
      <c r="A669" s="27"/>
      <c r="B669" s="27"/>
      <c r="C669" s="27"/>
      <c r="D669" s="362"/>
      <c r="E669" s="350" t="s">
        <v>157</v>
      </c>
      <c r="F669" s="354">
        <v>14</v>
      </c>
      <c r="G669" s="355">
        <v>10</v>
      </c>
      <c r="H669" s="355">
        <v>1</v>
      </c>
      <c r="I669" s="355">
        <v>22</v>
      </c>
      <c r="J669" s="356">
        <v>18</v>
      </c>
      <c r="K669" s="354">
        <v>19</v>
      </c>
      <c r="L669" s="355">
        <v>15</v>
      </c>
      <c r="M669" s="355">
        <v>6</v>
      </c>
      <c r="N669" s="355">
        <v>2</v>
      </c>
      <c r="O669" s="356">
        <v>23</v>
      </c>
      <c r="P669" s="354">
        <v>24</v>
      </c>
      <c r="Q669" s="355">
        <v>20</v>
      </c>
      <c r="R669" s="355">
        <v>11</v>
      </c>
      <c r="S669" s="355">
        <v>7</v>
      </c>
      <c r="T669" s="356">
        <v>3</v>
      </c>
      <c r="U669" s="354">
        <v>4</v>
      </c>
      <c r="V669" s="355">
        <v>25</v>
      </c>
      <c r="W669" s="355">
        <v>16</v>
      </c>
      <c r="X669" s="355">
        <v>12</v>
      </c>
      <c r="Y669" s="356">
        <v>8</v>
      </c>
      <c r="Z669" s="354">
        <v>9</v>
      </c>
      <c r="AA669" s="355">
        <v>5</v>
      </c>
      <c r="AB669" s="355">
        <v>21</v>
      </c>
      <c r="AC669" s="355">
        <v>17</v>
      </c>
      <c r="AD669" s="356">
        <v>13</v>
      </c>
      <c r="AE669" s="354">
        <v>39</v>
      </c>
      <c r="AF669" s="355">
        <v>35</v>
      </c>
      <c r="AG669" s="355">
        <v>26</v>
      </c>
      <c r="AH669" s="355">
        <v>47</v>
      </c>
      <c r="AI669" s="356">
        <v>43</v>
      </c>
      <c r="AJ669" s="354">
        <v>44</v>
      </c>
      <c r="AK669" s="355">
        <v>40</v>
      </c>
      <c r="AL669" s="355">
        <v>31</v>
      </c>
      <c r="AM669" s="355">
        <v>27</v>
      </c>
      <c r="AN669" s="356">
        <v>48</v>
      </c>
      <c r="AO669" s="354">
        <v>49</v>
      </c>
      <c r="AP669" s="355">
        <v>45</v>
      </c>
      <c r="AQ669" s="355">
        <v>36</v>
      </c>
      <c r="AR669" s="355">
        <v>32</v>
      </c>
      <c r="AS669" s="356">
        <v>28</v>
      </c>
      <c r="AT669" s="354">
        <v>29</v>
      </c>
      <c r="AU669" s="355">
        <v>50</v>
      </c>
      <c r="AV669" s="355">
        <v>41</v>
      </c>
      <c r="AW669" s="355">
        <v>37</v>
      </c>
      <c r="AX669" s="356">
        <v>33</v>
      </c>
      <c r="AY669" s="354">
        <v>34</v>
      </c>
      <c r="AZ669" s="355">
        <v>30</v>
      </c>
      <c r="BA669" s="355">
        <v>46</v>
      </c>
      <c r="BB669" s="355">
        <v>42</v>
      </c>
      <c r="BC669" s="356">
        <v>38</v>
      </c>
      <c r="BD669" s="354">
        <v>64</v>
      </c>
      <c r="BE669" s="355">
        <v>60</v>
      </c>
      <c r="BF669" s="355">
        <v>51</v>
      </c>
      <c r="BG669" s="355">
        <v>72</v>
      </c>
      <c r="BH669" s="356">
        <v>68</v>
      </c>
      <c r="BI669" s="354">
        <v>69</v>
      </c>
      <c r="BJ669" s="355">
        <v>65</v>
      </c>
      <c r="BK669" s="355">
        <v>56</v>
      </c>
      <c r="BL669" s="355">
        <v>52</v>
      </c>
      <c r="BM669" s="356">
        <v>73</v>
      </c>
      <c r="BN669" s="354">
        <v>74</v>
      </c>
      <c r="BO669" s="355">
        <v>70</v>
      </c>
      <c r="BP669" s="355">
        <v>61</v>
      </c>
      <c r="BQ669" s="355">
        <v>57</v>
      </c>
      <c r="BR669" s="356">
        <v>53</v>
      </c>
      <c r="BS669" s="354">
        <v>54</v>
      </c>
      <c r="BT669" s="355">
        <v>75</v>
      </c>
      <c r="BU669" s="355">
        <v>66</v>
      </c>
      <c r="BV669" s="355">
        <v>62</v>
      </c>
      <c r="BW669" s="356">
        <v>58</v>
      </c>
      <c r="BX669" s="354">
        <v>59</v>
      </c>
      <c r="BY669" s="355">
        <v>55</v>
      </c>
      <c r="BZ669" s="355">
        <v>71</v>
      </c>
      <c r="CA669" s="355">
        <v>67</v>
      </c>
      <c r="CB669" s="356">
        <v>63</v>
      </c>
      <c r="CC669" s="354">
        <v>77</v>
      </c>
      <c r="CD669" s="355">
        <v>96</v>
      </c>
      <c r="CE669" s="355">
        <v>95</v>
      </c>
      <c r="CF669" s="355">
        <v>102</v>
      </c>
      <c r="CG669" s="356">
        <v>84</v>
      </c>
      <c r="CH669" s="354">
        <v>90</v>
      </c>
      <c r="CI669" s="355">
        <v>100</v>
      </c>
      <c r="CJ669" s="355">
        <v>91</v>
      </c>
      <c r="CK669" s="355">
        <v>78</v>
      </c>
      <c r="CL669" s="356">
        <v>99</v>
      </c>
      <c r="CM669" s="354">
        <v>83</v>
      </c>
      <c r="CN669" s="355">
        <v>86</v>
      </c>
      <c r="CO669" s="355">
        <v>97</v>
      </c>
      <c r="CP669" s="355">
        <v>80</v>
      </c>
      <c r="CQ669" s="356">
        <v>103</v>
      </c>
      <c r="CR669" s="354">
        <v>92</v>
      </c>
      <c r="CS669" s="355">
        <v>85</v>
      </c>
      <c r="CT669" s="355">
        <v>101</v>
      </c>
      <c r="CU669" s="355">
        <v>98</v>
      </c>
      <c r="CV669" s="356">
        <v>89</v>
      </c>
      <c r="CW669" s="354">
        <v>94</v>
      </c>
      <c r="CX669" s="355">
        <v>76</v>
      </c>
      <c r="CY669" s="355">
        <v>82</v>
      </c>
      <c r="CZ669" s="355">
        <v>88</v>
      </c>
      <c r="DA669" s="364"/>
      <c r="DB669" s="354">
        <v>79</v>
      </c>
      <c r="DC669" s="355">
        <v>81</v>
      </c>
      <c r="DD669" s="355">
        <v>87</v>
      </c>
      <c r="DE669" s="355">
        <v>93</v>
      </c>
      <c r="DF669" s="364"/>
      <c r="DG669" s="354">
        <v>123</v>
      </c>
      <c r="DH669" s="355">
        <v>104</v>
      </c>
      <c r="DI669" s="355">
        <v>134</v>
      </c>
      <c r="DJ669" s="355">
        <v>130</v>
      </c>
      <c r="DK669" s="356">
        <v>127</v>
      </c>
      <c r="DL669" s="354">
        <v>128</v>
      </c>
      <c r="DM669" s="355">
        <v>109</v>
      </c>
      <c r="DN669" s="355">
        <v>105</v>
      </c>
      <c r="DO669" s="355">
        <v>135</v>
      </c>
      <c r="DP669" s="356">
        <v>131</v>
      </c>
      <c r="DQ669" s="354">
        <v>132</v>
      </c>
      <c r="DR669" s="355">
        <v>114</v>
      </c>
      <c r="DS669" s="355">
        <v>110</v>
      </c>
      <c r="DT669" s="355">
        <v>106</v>
      </c>
      <c r="DU669" s="356">
        <v>136</v>
      </c>
      <c r="DV669" s="354">
        <v>122</v>
      </c>
      <c r="DW669" s="355">
        <v>129</v>
      </c>
      <c r="DX669" s="355">
        <v>125</v>
      </c>
      <c r="DY669" s="355">
        <v>133</v>
      </c>
      <c r="DZ669" s="356">
        <v>117</v>
      </c>
      <c r="EA669" s="354">
        <v>108</v>
      </c>
      <c r="EB669" s="355">
        <v>124</v>
      </c>
      <c r="EC669" s="355">
        <v>120</v>
      </c>
      <c r="ED669" s="355">
        <v>116</v>
      </c>
      <c r="EE669" s="356">
        <v>112</v>
      </c>
      <c r="EF669" s="354">
        <v>118</v>
      </c>
      <c r="EG669" s="355">
        <v>126</v>
      </c>
      <c r="EH669" s="355">
        <v>113</v>
      </c>
      <c r="EI669" s="355">
        <v>121</v>
      </c>
      <c r="EJ669" s="364"/>
      <c r="EK669" s="354">
        <v>115</v>
      </c>
      <c r="EL669" s="355">
        <v>119</v>
      </c>
      <c r="EM669" s="355">
        <v>107</v>
      </c>
      <c r="EN669" s="355">
        <v>111</v>
      </c>
      <c r="EO669" s="365"/>
      <c r="GX669" s="27"/>
      <c r="GY669" s="27"/>
      <c r="GZ669" s="27"/>
      <c r="HA669" s="27"/>
      <c r="HB669" s="27"/>
      <c r="HC669" s="27"/>
      <c r="HD669" s="27"/>
      <c r="HE669" s="27"/>
      <c r="HF669" s="27"/>
      <c r="HG669" s="27"/>
      <c r="HH669" s="27"/>
      <c r="HI669" s="27"/>
      <c r="HJ669" s="27"/>
      <c r="HK669" s="27"/>
      <c r="HL669" s="27"/>
      <c r="HM669" s="27"/>
      <c r="HN669" s="27"/>
      <c r="HO669" s="27"/>
      <c r="HP669" s="27"/>
      <c r="HQ669" s="27"/>
      <c r="HR669" s="27"/>
      <c r="HS669" s="27"/>
      <c r="HT669" s="27"/>
      <c r="HU669" s="27"/>
      <c r="HV669" s="27"/>
      <c r="HW669" s="27"/>
      <c r="HX669" s="27"/>
      <c r="HY669" s="27"/>
      <c r="HZ669" s="27"/>
      <c r="IA669" s="27"/>
      <c r="IB669" s="27"/>
      <c r="IC669" s="27"/>
      <c r="ID669" s="27"/>
      <c r="IE669" s="27"/>
      <c r="IF669" s="27"/>
      <c r="IG669" s="27"/>
      <c r="IH669" s="27"/>
      <c r="II669" s="27"/>
      <c r="IJ669" s="27"/>
      <c r="IK669" s="27"/>
      <c r="IL669" s="27"/>
      <c r="IM669" s="27"/>
      <c r="IN669" s="27"/>
      <c r="IO669" s="27"/>
      <c r="IP669" s="27"/>
      <c r="IQ669" s="27"/>
      <c r="IR669" s="27"/>
      <c r="IS669" s="27"/>
      <c r="IT669" s="27"/>
      <c r="IU669" s="27"/>
      <c r="IV669" s="27"/>
    </row>
    <row r="670" spans="1:256" s="361" customFormat="1" x14ac:dyDescent="0.2">
      <c r="A670" s="27"/>
      <c r="B670" s="27"/>
      <c r="C670" s="27"/>
      <c r="D670" s="362"/>
      <c r="E670" s="350" t="s">
        <v>159</v>
      </c>
      <c r="F670" s="357">
        <v>12</v>
      </c>
      <c r="G670" s="358">
        <v>23</v>
      </c>
      <c r="H670" s="358">
        <v>9</v>
      </c>
      <c r="I670" s="358">
        <v>20</v>
      </c>
      <c r="J670" s="359">
        <v>1</v>
      </c>
      <c r="K670" s="357">
        <v>13</v>
      </c>
      <c r="L670" s="358">
        <v>24</v>
      </c>
      <c r="M670" s="358">
        <v>10</v>
      </c>
      <c r="N670" s="358">
        <v>16</v>
      </c>
      <c r="O670" s="359">
        <v>2</v>
      </c>
      <c r="P670" s="357">
        <v>17</v>
      </c>
      <c r="Q670" s="358">
        <v>3</v>
      </c>
      <c r="R670" s="358">
        <v>14</v>
      </c>
      <c r="S670" s="358">
        <v>25</v>
      </c>
      <c r="T670" s="359">
        <v>6</v>
      </c>
      <c r="U670" s="357">
        <v>7</v>
      </c>
      <c r="V670" s="358">
        <v>18</v>
      </c>
      <c r="W670" s="358">
        <v>4</v>
      </c>
      <c r="X670" s="358">
        <v>15</v>
      </c>
      <c r="Y670" s="359">
        <v>21</v>
      </c>
      <c r="Z670" s="357">
        <v>22</v>
      </c>
      <c r="AA670" s="358">
        <v>8</v>
      </c>
      <c r="AB670" s="358">
        <v>19</v>
      </c>
      <c r="AC670" s="358">
        <v>5</v>
      </c>
      <c r="AD670" s="359">
        <v>11</v>
      </c>
      <c r="AE670" s="357">
        <v>37</v>
      </c>
      <c r="AF670" s="358">
        <v>48</v>
      </c>
      <c r="AG670" s="358">
        <v>34</v>
      </c>
      <c r="AH670" s="358">
        <v>45</v>
      </c>
      <c r="AI670" s="359">
        <v>26</v>
      </c>
      <c r="AJ670" s="357">
        <v>38</v>
      </c>
      <c r="AK670" s="358">
        <v>49</v>
      </c>
      <c r="AL670" s="358">
        <v>35</v>
      </c>
      <c r="AM670" s="358">
        <v>41</v>
      </c>
      <c r="AN670" s="359">
        <v>27</v>
      </c>
      <c r="AO670" s="357">
        <v>42</v>
      </c>
      <c r="AP670" s="358">
        <v>28</v>
      </c>
      <c r="AQ670" s="358">
        <v>39</v>
      </c>
      <c r="AR670" s="358">
        <v>50</v>
      </c>
      <c r="AS670" s="359">
        <v>31</v>
      </c>
      <c r="AT670" s="357">
        <v>32</v>
      </c>
      <c r="AU670" s="358">
        <v>43</v>
      </c>
      <c r="AV670" s="358">
        <v>29</v>
      </c>
      <c r="AW670" s="358">
        <v>40</v>
      </c>
      <c r="AX670" s="359">
        <v>46</v>
      </c>
      <c r="AY670" s="357">
        <v>47</v>
      </c>
      <c r="AZ670" s="358">
        <v>33</v>
      </c>
      <c r="BA670" s="358">
        <v>44</v>
      </c>
      <c r="BB670" s="358">
        <v>30</v>
      </c>
      <c r="BC670" s="359">
        <v>36</v>
      </c>
      <c r="BD670" s="357">
        <v>62</v>
      </c>
      <c r="BE670" s="358">
        <v>73</v>
      </c>
      <c r="BF670" s="358">
        <v>59</v>
      </c>
      <c r="BG670" s="358">
        <v>70</v>
      </c>
      <c r="BH670" s="359">
        <v>51</v>
      </c>
      <c r="BI670" s="357">
        <v>63</v>
      </c>
      <c r="BJ670" s="358">
        <v>74</v>
      </c>
      <c r="BK670" s="358">
        <v>60</v>
      </c>
      <c r="BL670" s="358">
        <v>66</v>
      </c>
      <c r="BM670" s="359">
        <v>52</v>
      </c>
      <c r="BN670" s="357">
        <v>67</v>
      </c>
      <c r="BO670" s="358">
        <v>53</v>
      </c>
      <c r="BP670" s="358">
        <v>64</v>
      </c>
      <c r="BQ670" s="358">
        <v>75</v>
      </c>
      <c r="BR670" s="359">
        <v>56</v>
      </c>
      <c r="BS670" s="357">
        <v>57</v>
      </c>
      <c r="BT670" s="358">
        <v>68</v>
      </c>
      <c r="BU670" s="358">
        <v>54</v>
      </c>
      <c r="BV670" s="358">
        <v>65</v>
      </c>
      <c r="BW670" s="359">
        <v>71</v>
      </c>
      <c r="BX670" s="357">
        <v>72</v>
      </c>
      <c r="BY670" s="358">
        <v>58</v>
      </c>
      <c r="BZ670" s="358">
        <v>69</v>
      </c>
      <c r="CA670" s="358">
        <v>55</v>
      </c>
      <c r="CB670" s="359">
        <v>61</v>
      </c>
      <c r="CC670" s="357">
        <v>87</v>
      </c>
      <c r="CD670" s="358">
        <v>95</v>
      </c>
      <c r="CE670" s="358">
        <v>76</v>
      </c>
      <c r="CF670" s="358">
        <v>97</v>
      </c>
      <c r="CG670" s="359">
        <v>100</v>
      </c>
      <c r="CH670" s="357">
        <v>80</v>
      </c>
      <c r="CI670" s="358">
        <v>94</v>
      </c>
      <c r="CJ670" s="358">
        <v>81</v>
      </c>
      <c r="CK670" s="358">
        <v>96</v>
      </c>
      <c r="CL670" s="359">
        <v>101</v>
      </c>
      <c r="CM670" s="357">
        <v>102</v>
      </c>
      <c r="CN670" s="358">
        <v>79</v>
      </c>
      <c r="CO670" s="358">
        <v>99</v>
      </c>
      <c r="CP670" s="358">
        <v>85</v>
      </c>
      <c r="CQ670" s="359">
        <v>88</v>
      </c>
      <c r="CR670" s="357">
        <v>98</v>
      </c>
      <c r="CS670" s="358">
        <v>93</v>
      </c>
      <c r="CT670" s="358">
        <v>103</v>
      </c>
      <c r="CU670" s="358">
        <v>90</v>
      </c>
      <c r="CV670" s="359">
        <v>82</v>
      </c>
      <c r="CW670" s="357">
        <v>84</v>
      </c>
      <c r="CX670" s="358">
        <v>78</v>
      </c>
      <c r="CY670" s="358">
        <v>92</v>
      </c>
      <c r="CZ670" s="358">
        <v>86</v>
      </c>
      <c r="DA670" s="364"/>
      <c r="DB670" s="357">
        <v>89</v>
      </c>
      <c r="DC670" s="358">
        <v>91</v>
      </c>
      <c r="DD670" s="358">
        <v>77</v>
      </c>
      <c r="DE670" s="358">
        <v>83</v>
      </c>
      <c r="DF670" s="364"/>
      <c r="DG670" s="357">
        <v>107</v>
      </c>
      <c r="DH670" s="358">
        <v>123</v>
      </c>
      <c r="DI670" s="358">
        <v>133</v>
      </c>
      <c r="DJ670" s="358">
        <v>128</v>
      </c>
      <c r="DK670" s="359">
        <v>116</v>
      </c>
      <c r="DL670" s="357">
        <v>131</v>
      </c>
      <c r="DM670" s="358">
        <v>121</v>
      </c>
      <c r="DN670" s="358">
        <v>124</v>
      </c>
      <c r="DO670" s="358">
        <v>115</v>
      </c>
      <c r="DP670" s="359">
        <v>106</v>
      </c>
      <c r="DQ670" s="357">
        <v>117</v>
      </c>
      <c r="DR670" s="358">
        <v>132</v>
      </c>
      <c r="DS670" s="358">
        <v>109</v>
      </c>
      <c r="DT670" s="358">
        <v>134</v>
      </c>
      <c r="DU670" s="359">
        <v>126</v>
      </c>
      <c r="DV670" s="357">
        <v>136</v>
      </c>
      <c r="DW670" s="358">
        <v>118</v>
      </c>
      <c r="DX670" s="358">
        <v>129</v>
      </c>
      <c r="DY670" s="358">
        <v>120</v>
      </c>
      <c r="DZ670" s="359">
        <v>111</v>
      </c>
      <c r="EA670" s="357">
        <v>113</v>
      </c>
      <c r="EB670" s="358">
        <v>108</v>
      </c>
      <c r="EC670" s="358">
        <v>130</v>
      </c>
      <c r="ED670" s="358">
        <v>119</v>
      </c>
      <c r="EE670" s="359">
        <v>135</v>
      </c>
      <c r="EF670" s="357">
        <v>125</v>
      </c>
      <c r="EG670" s="358">
        <v>112</v>
      </c>
      <c r="EH670" s="358">
        <v>104</v>
      </c>
      <c r="EI670" s="358">
        <v>114</v>
      </c>
      <c r="EJ670" s="364"/>
      <c r="EK670" s="357">
        <v>110</v>
      </c>
      <c r="EL670" s="358">
        <v>127</v>
      </c>
      <c r="EM670" s="358">
        <v>122</v>
      </c>
      <c r="EN670" s="358">
        <v>105</v>
      </c>
      <c r="EO670" s="365"/>
      <c r="GX670" s="27"/>
      <c r="GY670" s="27"/>
      <c r="GZ670" s="27"/>
      <c r="HA670" s="27"/>
      <c r="HB670" s="27"/>
      <c r="HC670" s="27"/>
      <c r="HD670" s="27"/>
      <c r="HE670" s="27"/>
      <c r="HF670" s="27"/>
      <c r="HG670" s="27"/>
      <c r="HH670" s="27"/>
      <c r="HI670" s="27"/>
      <c r="HJ670" s="27"/>
      <c r="HK670" s="27"/>
      <c r="HL670" s="27"/>
      <c r="HM670" s="27"/>
      <c r="HN670" s="27"/>
      <c r="HO670" s="27"/>
      <c r="HP670" s="27"/>
      <c r="HQ670" s="27"/>
      <c r="HR670" s="27"/>
      <c r="HS670" s="27"/>
      <c r="HT670" s="27"/>
      <c r="HU670" s="27"/>
      <c r="HV670" s="27"/>
      <c r="HW670" s="27"/>
      <c r="HX670" s="27"/>
      <c r="HY670" s="27"/>
      <c r="HZ670" s="27"/>
      <c r="IA670" s="27"/>
      <c r="IB670" s="27"/>
      <c r="IC670" s="27"/>
      <c r="ID670" s="27"/>
      <c r="IE670" s="27"/>
      <c r="IF670" s="27"/>
      <c r="IG670" s="27"/>
      <c r="IH670" s="27"/>
      <c r="II670" s="27"/>
      <c r="IJ670" s="27"/>
      <c r="IK670" s="27"/>
      <c r="IL670" s="27"/>
      <c r="IM670" s="27"/>
      <c r="IN670" s="27"/>
      <c r="IO670" s="27"/>
      <c r="IP670" s="27"/>
      <c r="IQ670" s="27"/>
      <c r="IR670" s="27"/>
      <c r="IS670" s="27"/>
      <c r="IT670" s="27"/>
      <c r="IU670" s="27"/>
      <c r="IV670" s="27"/>
    </row>
    <row r="671" spans="1:256" s="363" customFormat="1" x14ac:dyDescent="0.2">
      <c r="A671" s="27"/>
      <c r="B671" s="27"/>
      <c r="C671" s="27"/>
      <c r="D671" s="362"/>
      <c r="E671" s="360"/>
      <c r="GX671" s="27"/>
      <c r="GY671" s="27"/>
      <c r="GZ671" s="27"/>
      <c r="HA671" s="27"/>
      <c r="HB671" s="27"/>
      <c r="HC671" s="27"/>
      <c r="HD671" s="27"/>
      <c r="HE671" s="27"/>
      <c r="HF671" s="27"/>
      <c r="HG671" s="27"/>
      <c r="HH671" s="27"/>
      <c r="HI671" s="27"/>
      <c r="HJ671" s="27"/>
      <c r="HK671" s="27"/>
      <c r="HL671" s="27"/>
      <c r="HM671" s="27"/>
      <c r="HN671" s="27"/>
      <c r="HO671" s="27"/>
      <c r="HP671" s="27"/>
      <c r="HQ671" s="27"/>
      <c r="HR671" s="27"/>
      <c r="HS671" s="27"/>
      <c r="HT671" s="27"/>
      <c r="HU671" s="27"/>
      <c r="HV671" s="27"/>
      <c r="HW671" s="27"/>
      <c r="HX671" s="27"/>
      <c r="HY671" s="27"/>
      <c r="HZ671" s="27"/>
      <c r="IA671" s="27"/>
      <c r="IB671" s="27"/>
      <c r="IC671" s="27"/>
      <c r="ID671" s="27"/>
      <c r="IE671" s="27"/>
      <c r="IF671" s="27"/>
      <c r="IG671" s="27"/>
      <c r="IH671" s="27"/>
      <c r="II671" s="27"/>
      <c r="IJ671" s="27"/>
      <c r="IK671" s="27"/>
      <c r="IL671" s="27"/>
      <c r="IM671" s="27"/>
      <c r="IN671" s="27"/>
      <c r="IO671" s="27"/>
      <c r="IP671" s="27"/>
      <c r="IQ671" s="27"/>
      <c r="IR671" s="27"/>
      <c r="IS671" s="27"/>
      <c r="IT671" s="27"/>
      <c r="IU671" s="27"/>
      <c r="IV671" s="27"/>
    </row>
    <row r="672" spans="1:256" s="363" customFormat="1" x14ac:dyDescent="0.2">
      <c r="A672" s="27"/>
      <c r="B672" s="27"/>
      <c r="C672" s="27"/>
      <c r="D672" s="362">
        <v>137</v>
      </c>
      <c r="E672" s="349" t="s">
        <v>180</v>
      </c>
      <c r="GX672" s="27"/>
      <c r="GY672" s="27"/>
      <c r="GZ672" s="27"/>
      <c r="HA672" s="27"/>
      <c r="HB672" s="27"/>
      <c r="HC672" s="27"/>
      <c r="HD672" s="27"/>
      <c r="HE672" s="27"/>
      <c r="HF672" s="27"/>
      <c r="HG672" s="27"/>
      <c r="HH672" s="27"/>
      <c r="HI672" s="27"/>
      <c r="HJ672" s="27"/>
      <c r="HK672" s="27"/>
      <c r="HL672" s="27"/>
      <c r="HM672" s="27"/>
      <c r="HN672" s="27"/>
      <c r="HO672" s="27"/>
      <c r="HP672" s="27"/>
      <c r="HQ672" s="27"/>
      <c r="HR672" s="27"/>
      <c r="HS672" s="27"/>
      <c r="HT672" s="27"/>
      <c r="HU672" s="27"/>
      <c r="HV672" s="27"/>
      <c r="HW672" s="27"/>
      <c r="HX672" s="27"/>
      <c r="HY672" s="27"/>
      <c r="HZ672" s="27"/>
      <c r="IA672" s="27"/>
      <c r="IB672" s="27"/>
      <c r="IC672" s="27"/>
      <c r="ID672" s="27"/>
      <c r="IE672" s="27"/>
      <c r="IF672" s="27"/>
      <c r="IG672" s="27"/>
      <c r="IH672" s="27"/>
      <c r="II672" s="27"/>
      <c r="IJ672" s="27"/>
      <c r="IK672" s="27"/>
      <c r="IL672" s="27"/>
      <c r="IM672" s="27"/>
      <c r="IN672" s="27"/>
      <c r="IO672" s="27"/>
      <c r="IP672" s="27"/>
      <c r="IQ672" s="27"/>
      <c r="IR672" s="27"/>
      <c r="IS672" s="27"/>
      <c r="IT672" s="27"/>
      <c r="IU672" s="27"/>
      <c r="IV672" s="27"/>
    </row>
    <row r="673" spans="1:256" s="361" customFormat="1" x14ac:dyDescent="0.2">
      <c r="A673" s="27"/>
      <c r="B673" s="27"/>
      <c r="C673" s="27"/>
      <c r="D673" s="362"/>
      <c r="E673" s="350" t="s">
        <v>130</v>
      </c>
      <c r="F673" s="351">
        <v>1</v>
      </c>
      <c r="G673" s="352">
        <v>2</v>
      </c>
      <c r="H673" s="352">
        <v>3</v>
      </c>
      <c r="I673" s="352">
        <v>4</v>
      </c>
      <c r="J673" s="353">
        <v>5</v>
      </c>
      <c r="K673" s="351">
        <v>6</v>
      </c>
      <c r="L673" s="352">
        <v>7</v>
      </c>
      <c r="M673" s="352">
        <v>8</v>
      </c>
      <c r="N673" s="352">
        <v>9</v>
      </c>
      <c r="O673" s="353">
        <v>10</v>
      </c>
      <c r="P673" s="351">
        <v>11</v>
      </c>
      <c r="Q673" s="352">
        <v>12</v>
      </c>
      <c r="R673" s="352">
        <v>13</v>
      </c>
      <c r="S673" s="352">
        <v>14</v>
      </c>
      <c r="T673" s="353">
        <v>15</v>
      </c>
      <c r="U673" s="351">
        <v>16</v>
      </c>
      <c r="V673" s="352">
        <v>17</v>
      </c>
      <c r="W673" s="352">
        <v>18</v>
      </c>
      <c r="X673" s="352">
        <v>19</v>
      </c>
      <c r="Y673" s="353">
        <v>20</v>
      </c>
      <c r="Z673" s="351">
        <v>21</v>
      </c>
      <c r="AA673" s="352">
        <v>22</v>
      </c>
      <c r="AB673" s="352">
        <v>23</v>
      </c>
      <c r="AC673" s="352">
        <v>24</v>
      </c>
      <c r="AD673" s="353">
        <v>25</v>
      </c>
      <c r="AE673" s="351">
        <v>26</v>
      </c>
      <c r="AF673" s="352">
        <v>27</v>
      </c>
      <c r="AG673" s="352">
        <v>28</v>
      </c>
      <c r="AH673" s="352">
        <v>29</v>
      </c>
      <c r="AI673" s="353">
        <v>30</v>
      </c>
      <c r="AJ673" s="351">
        <v>31</v>
      </c>
      <c r="AK673" s="352">
        <v>32</v>
      </c>
      <c r="AL673" s="352">
        <v>33</v>
      </c>
      <c r="AM673" s="352">
        <v>34</v>
      </c>
      <c r="AN673" s="353">
        <v>35</v>
      </c>
      <c r="AO673" s="351">
        <v>36</v>
      </c>
      <c r="AP673" s="352">
        <v>37</v>
      </c>
      <c r="AQ673" s="352">
        <v>38</v>
      </c>
      <c r="AR673" s="352">
        <v>39</v>
      </c>
      <c r="AS673" s="353">
        <v>40</v>
      </c>
      <c r="AT673" s="351">
        <v>41</v>
      </c>
      <c r="AU673" s="352">
        <v>42</v>
      </c>
      <c r="AV673" s="352">
        <v>43</v>
      </c>
      <c r="AW673" s="352">
        <v>44</v>
      </c>
      <c r="AX673" s="353">
        <v>45</v>
      </c>
      <c r="AY673" s="351">
        <v>46</v>
      </c>
      <c r="AZ673" s="352">
        <v>47</v>
      </c>
      <c r="BA673" s="352">
        <v>48</v>
      </c>
      <c r="BB673" s="352">
        <v>49</v>
      </c>
      <c r="BC673" s="353">
        <v>50</v>
      </c>
      <c r="BD673" s="351">
        <v>51</v>
      </c>
      <c r="BE673" s="352">
        <v>52</v>
      </c>
      <c r="BF673" s="352">
        <v>53</v>
      </c>
      <c r="BG673" s="352">
        <v>54</v>
      </c>
      <c r="BH673" s="353">
        <v>55</v>
      </c>
      <c r="BI673" s="351">
        <v>56</v>
      </c>
      <c r="BJ673" s="352">
        <v>57</v>
      </c>
      <c r="BK673" s="352">
        <v>58</v>
      </c>
      <c r="BL673" s="352">
        <v>59</v>
      </c>
      <c r="BM673" s="353">
        <v>60</v>
      </c>
      <c r="BN673" s="351">
        <v>61</v>
      </c>
      <c r="BO673" s="352">
        <v>62</v>
      </c>
      <c r="BP673" s="352">
        <v>63</v>
      </c>
      <c r="BQ673" s="352">
        <v>64</v>
      </c>
      <c r="BR673" s="353">
        <v>65</v>
      </c>
      <c r="BS673" s="351">
        <v>66</v>
      </c>
      <c r="BT673" s="352">
        <v>67</v>
      </c>
      <c r="BU673" s="352">
        <v>68</v>
      </c>
      <c r="BV673" s="352">
        <v>69</v>
      </c>
      <c r="BW673" s="353">
        <v>70</v>
      </c>
      <c r="BX673" s="351">
        <v>71</v>
      </c>
      <c r="BY673" s="352">
        <v>72</v>
      </c>
      <c r="BZ673" s="352">
        <v>73</v>
      </c>
      <c r="CA673" s="352">
        <v>74</v>
      </c>
      <c r="CB673" s="353">
        <v>75</v>
      </c>
      <c r="CC673" s="351">
        <v>76</v>
      </c>
      <c r="CD673" s="352">
        <v>77</v>
      </c>
      <c r="CE673" s="352">
        <v>78</v>
      </c>
      <c r="CF673" s="352">
        <v>79</v>
      </c>
      <c r="CG673" s="353">
        <v>80</v>
      </c>
      <c r="CH673" s="351">
        <v>81</v>
      </c>
      <c r="CI673" s="352">
        <v>82</v>
      </c>
      <c r="CJ673" s="352">
        <v>83</v>
      </c>
      <c r="CK673" s="352">
        <v>84</v>
      </c>
      <c r="CL673" s="353">
        <v>85</v>
      </c>
      <c r="CM673" s="351">
        <v>86</v>
      </c>
      <c r="CN673" s="352">
        <v>87</v>
      </c>
      <c r="CO673" s="352">
        <v>88</v>
      </c>
      <c r="CP673" s="352">
        <v>89</v>
      </c>
      <c r="CQ673" s="353">
        <v>90</v>
      </c>
      <c r="CR673" s="351">
        <v>91</v>
      </c>
      <c r="CS673" s="352">
        <v>92</v>
      </c>
      <c r="CT673" s="352">
        <v>93</v>
      </c>
      <c r="CU673" s="352">
        <v>94</v>
      </c>
      <c r="CV673" s="353">
        <v>95</v>
      </c>
      <c r="CW673" s="351">
        <v>96</v>
      </c>
      <c r="CX673" s="352">
        <v>97</v>
      </c>
      <c r="CY673" s="352">
        <v>98</v>
      </c>
      <c r="CZ673" s="352">
        <v>99</v>
      </c>
      <c r="DA673" s="353">
        <v>100</v>
      </c>
      <c r="DB673" s="351">
        <v>101</v>
      </c>
      <c r="DC673" s="352">
        <v>102</v>
      </c>
      <c r="DD673" s="352">
        <v>103</v>
      </c>
      <c r="DE673" s="352">
        <v>104</v>
      </c>
      <c r="DF673" s="364"/>
      <c r="DG673" s="351">
        <v>105</v>
      </c>
      <c r="DH673" s="352">
        <v>106</v>
      </c>
      <c r="DI673" s="352">
        <v>107</v>
      </c>
      <c r="DJ673" s="352">
        <v>108</v>
      </c>
      <c r="DK673" s="353">
        <v>109</v>
      </c>
      <c r="DL673" s="351">
        <v>110</v>
      </c>
      <c r="DM673" s="352">
        <v>111</v>
      </c>
      <c r="DN673" s="352">
        <v>112</v>
      </c>
      <c r="DO673" s="352">
        <v>113</v>
      </c>
      <c r="DP673" s="353">
        <v>114</v>
      </c>
      <c r="DQ673" s="351">
        <v>115</v>
      </c>
      <c r="DR673" s="352">
        <v>116</v>
      </c>
      <c r="DS673" s="352">
        <v>117</v>
      </c>
      <c r="DT673" s="352">
        <v>118</v>
      </c>
      <c r="DU673" s="353">
        <v>119</v>
      </c>
      <c r="DV673" s="351">
        <v>120</v>
      </c>
      <c r="DW673" s="352">
        <v>121</v>
      </c>
      <c r="DX673" s="352">
        <v>122</v>
      </c>
      <c r="DY673" s="352">
        <v>123</v>
      </c>
      <c r="DZ673" s="353">
        <v>124</v>
      </c>
      <c r="EA673" s="351">
        <v>125</v>
      </c>
      <c r="EB673" s="352">
        <v>126</v>
      </c>
      <c r="EC673" s="352">
        <v>127</v>
      </c>
      <c r="ED673" s="352">
        <v>128</v>
      </c>
      <c r="EE673" s="353">
        <v>129</v>
      </c>
      <c r="EF673" s="351">
        <v>130</v>
      </c>
      <c r="EG673" s="352">
        <v>131</v>
      </c>
      <c r="EH673" s="352">
        <v>132</v>
      </c>
      <c r="EI673" s="352">
        <v>133</v>
      </c>
      <c r="EJ673" s="364"/>
      <c r="EK673" s="351">
        <v>134</v>
      </c>
      <c r="EL673" s="352">
        <v>135</v>
      </c>
      <c r="EM673" s="352">
        <v>136</v>
      </c>
      <c r="EN673" s="352">
        <v>137</v>
      </c>
      <c r="EO673" s="365"/>
      <c r="GX673" s="27"/>
      <c r="GY673" s="27"/>
      <c r="GZ673" s="27"/>
      <c r="HA673" s="27"/>
      <c r="HB673" s="27"/>
      <c r="HC673" s="27"/>
      <c r="HD673" s="27"/>
      <c r="HE673" s="27"/>
      <c r="HF673" s="27"/>
      <c r="HG673" s="27"/>
      <c r="HH673" s="27"/>
      <c r="HI673" s="27"/>
      <c r="HJ673" s="27"/>
      <c r="HK673" s="27"/>
      <c r="HL673" s="27"/>
      <c r="HM673" s="27"/>
      <c r="HN673" s="27"/>
      <c r="HO673" s="27"/>
      <c r="HP673" s="27"/>
      <c r="HQ673" s="27"/>
      <c r="HR673" s="27"/>
      <c r="HS673" s="27"/>
      <c r="HT673" s="27"/>
      <c r="HU673" s="27"/>
      <c r="HV673" s="27"/>
      <c r="HW673" s="27"/>
      <c r="HX673" s="27"/>
      <c r="HY673" s="27"/>
      <c r="HZ673" s="27"/>
      <c r="IA673" s="27"/>
      <c r="IB673" s="27"/>
      <c r="IC673" s="27"/>
      <c r="ID673" s="27"/>
      <c r="IE673" s="27"/>
      <c r="IF673" s="27"/>
      <c r="IG673" s="27"/>
      <c r="IH673" s="27"/>
      <c r="II673" s="27"/>
      <c r="IJ673" s="27"/>
      <c r="IK673" s="27"/>
      <c r="IL673" s="27"/>
      <c r="IM673" s="27"/>
      <c r="IN673" s="27"/>
      <c r="IO673" s="27"/>
      <c r="IP673" s="27"/>
      <c r="IQ673" s="27"/>
      <c r="IR673" s="27"/>
      <c r="IS673" s="27"/>
      <c r="IT673" s="27"/>
      <c r="IU673" s="27"/>
      <c r="IV673" s="27"/>
    </row>
    <row r="674" spans="1:256" s="361" customFormat="1" x14ac:dyDescent="0.2">
      <c r="A674" s="27"/>
      <c r="B674" s="27"/>
      <c r="C674" s="27"/>
      <c r="D674" s="362"/>
      <c r="E674" s="350" t="s">
        <v>157</v>
      </c>
      <c r="F674" s="354">
        <v>14</v>
      </c>
      <c r="G674" s="355">
        <v>10</v>
      </c>
      <c r="H674" s="355">
        <v>1</v>
      </c>
      <c r="I674" s="355">
        <v>22</v>
      </c>
      <c r="J674" s="356">
        <v>18</v>
      </c>
      <c r="K674" s="354">
        <v>19</v>
      </c>
      <c r="L674" s="355">
        <v>15</v>
      </c>
      <c r="M674" s="355">
        <v>6</v>
      </c>
      <c r="N674" s="355">
        <v>2</v>
      </c>
      <c r="O674" s="356">
        <v>23</v>
      </c>
      <c r="P674" s="354">
        <v>24</v>
      </c>
      <c r="Q674" s="355">
        <v>20</v>
      </c>
      <c r="R674" s="355">
        <v>11</v>
      </c>
      <c r="S674" s="355">
        <v>7</v>
      </c>
      <c r="T674" s="356">
        <v>3</v>
      </c>
      <c r="U674" s="354">
        <v>4</v>
      </c>
      <c r="V674" s="355">
        <v>25</v>
      </c>
      <c r="W674" s="355">
        <v>16</v>
      </c>
      <c r="X674" s="355">
        <v>12</v>
      </c>
      <c r="Y674" s="356">
        <v>8</v>
      </c>
      <c r="Z674" s="354">
        <v>9</v>
      </c>
      <c r="AA674" s="355">
        <v>5</v>
      </c>
      <c r="AB674" s="355">
        <v>21</v>
      </c>
      <c r="AC674" s="355">
        <v>17</v>
      </c>
      <c r="AD674" s="356">
        <v>13</v>
      </c>
      <c r="AE674" s="354">
        <v>39</v>
      </c>
      <c r="AF674" s="355">
        <v>35</v>
      </c>
      <c r="AG674" s="355">
        <v>26</v>
      </c>
      <c r="AH674" s="355">
        <v>47</v>
      </c>
      <c r="AI674" s="356">
        <v>43</v>
      </c>
      <c r="AJ674" s="354">
        <v>44</v>
      </c>
      <c r="AK674" s="355">
        <v>40</v>
      </c>
      <c r="AL674" s="355">
        <v>31</v>
      </c>
      <c r="AM674" s="355">
        <v>27</v>
      </c>
      <c r="AN674" s="356">
        <v>48</v>
      </c>
      <c r="AO674" s="354">
        <v>49</v>
      </c>
      <c r="AP674" s="355">
        <v>45</v>
      </c>
      <c r="AQ674" s="355">
        <v>36</v>
      </c>
      <c r="AR674" s="355">
        <v>32</v>
      </c>
      <c r="AS674" s="356">
        <v>28</v>
      </c>
      <c r="AT674" s="354">
        <v>29</v>
      </c>
      <c r="AU674" s="355">
        <v>50</v>
      </c>
      <c r="AV674" s="355">
        <v>41</v>
      </c>
      <c r="AW674" s="355">
        <v>37</v>
      </c>
      <c r="AX674" s="356">
        <v>33</v>
      </c>
      <c r="AY674" s="354">
        <v>34</v>
      </c>
      <c r="AZ674" s="355">
        <v>30</v>
      </c>
      <c r="BA674" s="355">
        <v>46</v>
      </c>
      <c r="BB674" s="355">
        <v>42</v>
      </c>
      <c r="BC674" s="356">
        <v>38</v>
      </c>
      <c r="BD674" s="354">
        <v>64</v>
      </c>
      <c r="BE674" s="355">
        <v>60</v>
      </c>
      <c r="BF674" s="355">
        <v>51</v>
      </c>
      <c r="BG674" s="355">
        <v>72</v>
      </c>
      <c r="BH674" s="356">
        <v>68</v>
      </c>
      <c r="BI674" s="354">
        <v>69</v>
      </c>
      <c r="BJ674" s="355">
        <v>65</v>
      </c>
      <c r="BK674" s="355">
        <v>56</v>
      </c>
      <c r="BL674" s="355">
        <v>52</v>
      </c>
      <c r="BM674" s="356">
        <v>73</v>
      </c>
      <c r="BN674" s="354">
        <v>74</v>
      </c>
      <c r="BO674" s="355">
        <v>70</v>
      </c>
      <c r="BP674" s="355">
        <v>61</v>
      </c>
      <c r="BQ674" s="355">
        <v>57</v>
      </c>
      <c r="BR674" s="356">
        <v>53</v>
      </c>
      <c r="BS674" s="354">
        <v>54</v>
      </c>
      <c r="BT674" s="355">
        <v>75</v>
      </c>
      <c r="BU674" s="355">
        <v>66</v>
      </c>
      <c r="BV674" s="355">
        <v>62</v>
      </c>
      <c r="BW674" s="356">
        <v>58</v>
      </c>
      <c r="BX674" s="354">
        <v>59</v>
      </c>
      <c r="BY674" s="355">
        <v>55</v>
      </c>
      <c r="BZ674" s="355">
        <v>71</v>
      </c>
      <c r="CA674" s="355">
        <v>67</v>
      </c>
      <c r="CB674" s="356">
        <v>63</v>
      </c>
      <c r="CC674" s="354">
        <v>85</v>
      </c>
      <c r="CD674" s="355">
        <v>101</v>
      </c>
      <c r="CE674" s="355">
        <v>97</v>
      </c>
      <c r="CF674" s="355">
        <v>93</v>
      </c>
      <c r="CG674" s="356">
        <v>89</v>
      </c>
      <c r="CH674" s="354">
        <v>84</v>
      </c>
      <c r="CI674" s="355">
        <v>98</v>
      </c>
      <c r="CJ674" s="355">
        <v>102</v>
      </c>
      <c r="CK674" s="355">
        <v>76</v>
      </c>
      <c r="CL674" s="356">
        <v>94</v>
      </c>
      <c r="CM674" s="354">
        <v>90</v>
      </c>
      <c r="CN674" s="355">
        <v>81</v>
      </c>
      <c r="CO674" s="355">
        <v>99</v>
      </c>
      <c r="CP674" s="355">
        <v>103</v>
      </c>
      <c r="CQ674" s="356">
        <v>77</v>
      </c>
      <c r="CR674" s="354">
        <v>95</v>
      </c>
      <c r="CS674" s="355">
        <v>86</v>
      </c>
      <c r="CT674" s="355">
        <v>82</v>
      </c>
      <c r="CU674" s="355">
        <v>78</v>
      </c>
      <c r="CV674" s="356">
        <v>104</v>
      </c>
      <c r="CW674" s="354">
        <v>100</v>
      </c>
      <c r="CX674" s="355">
        <v>91</v>
      </c>
      <c r="CY674" s="355">
        <v>87</v>
      </c>
      <c r="CZ674" s="355">
        <v>83</v>
      </c>
      <c r="DA674" s="356">
        <v>79</v>
      </c>
      <c r="DB674" s="354">
        <v>80</v>
      </c>
      <c r="DC674" s="355">
        <v>96</v>
      </c>
      <c r="DD674" s="355">
        <v>92</v>
      </c>
      <c r="DE674" s="355">
        <v>88</v>
      </c>
      <c r="DF674" s="364"/>
      <c r="DG674" s="354">
        <v>124</v>
      </c>
      <c r="DH674" s="355">
        <v>105</v>
      </c>
      <c r="DI674" s="355">
        <v>135</v>
      </c>
      <c r="DJ674" s="355">
        <v>131</v>
      </c>
      <c r="DK674" s="356">
        <v>128</v>
      </c>
      <c r="DL674" s="354">
        <v>129</v>
      </c>
      <c r="DM674" s="355">
        <v>110</v>
      </c>
      <c r="DN674" s="355">
        <v>106</v>
      </c>
      <c r="DO674" s="355">
        <v>136</v>
      </c>
      <c r="DP674" s="356">
        <v>132</v>
      </c>
      <c r="DQ674" s="354">
        <v>133</v>
      </c>
      <c r="DR674" s="355">
        <v>115</v>
      </c>
      <c r="DS674" s="355">
        <v>111</v>
      </c>
      <c r="DT674" s="355">
        <v>107</v>
      </c>
      <c r="DU674" s="356">
        <v>137</v>
      </c>
      <c r="DV674" s="354">
        <v>123</v>
      </c>
      <c r="DW674" s="355">
        <v>130</v>
      </c>
      <c r="DX674" s="355">
        <v>126</v>
      </c>
      <c r="DY674" s="355">
        <v>134</v>
      </c>
      <c r="DZ674" s="356">
        <v>118</v>
      </c>
      <c r="EA674" s="354">
        <v>109</v>
      </c>
      <c r="EB674" s="355">
        <v>125</v>
      </c>
      <c r="EC674" s="355">
        <v>121</v>
      </c>
      <c r="ED674" s="355">
        <v>117</v>
      </c>
      <c r="EE674" s="356">
        <v>113</v>
      </c>
      <c r="EF674" s="354">
        <v>119</v>
      </c>
      <c r="EG674" s="355">
        <v>127</v>
      </c>
      <c r="EH674" s="355">
        <v>114</v>
      </c>
      <c r="EI674" s="355">
        <v>122</v>
      </c>
      <c r="EJ674" s="364"/>
      <c r="EK674" s="354">
        <v>116</v>
      </c>
      <c r="EL674" s="355">
        <v>120</v>
      </c>
      <c r="EM674" s="355">
        <v>108</v>
      </c>
      <c r="EN674" s="355">
        <v>112</v>
      </c>
      <c r="EO674" s="365"/>
      <c r="GX674" s="27"/>
      <c r="GY674" s="27"/>
      <c r="GZ674" s="27"/>
      <c r="HA674" s="27"/>
      <c r="HB674" s="27"/>
      <c r="HC674" s="27"/>
      <c r="HD674" s="27"/>
      <c r="HE674" s="27"/>
      <c r="HF674" s="27"/>
      <c r="HG674" s="27"/>
      <c r="HH674" s="27"/>
      <c r="HI674" s="27"/>
      <c r="HJ674" s="27"/>
      <c r="HK674" s="27"/>
      <c r="HL674" s="27"/>
      <c r="HM674" s="27"/>
      <c r="HN674" s="27"/>
      <c r="HO674" s="27"/>
      <c r="HP674" s="27"/>
      <c r="HQ674" s="27"/>
      <c r="HR674" s="27"/>
      <c r="HS674" s="27"/>
      <c r="HT674" s="27"/>
      <c r="HU674" s="27"/>
      <c r="HV674" s="27"/>
      <c r="HW674" s="27"/>
      <c r="HX674" s="27"/>
      <c r="HY674" s="27"/>
      <c r="HZ674" s="27"/>
      <c r="IA674" s="27"/>
      <c r="IB674" s="27"/>
      <c r="IC674" s="27"/>
      <c r="ID674" s="27"/>
      <c r="IE674" s="27"/>
      <c r="IF674" s="27"/>
      <c r="IG674" s="27"/>
      <c r="IH674" s="27"/>
      <c r="II674" s="27"/>
      <c r="IJ674" s="27"/>
      <c r="IK674" s="27"/>
      <c r="IL674" s="27"/>
      <c r="IM674" s="27"/>
      <c r="IN674" s="27"/>
      <c r="IO674" s="27"/>
      <c r="IP674" s="27"/>
      <c r="IQ674" s="27"/>
      <c r="IR674" s="27"/>
      <c r="IS674" s="27"/>
      <c r="IT674" s="27"/>
      <c r="IU674" s="27"/>
      <c r="IV674" s="27"/>
    </row>
    <row r="675" spans="1:256" s="361" customFormat="1" x14ac:dyDescent="0.2">
      <c r="A675" s="27"/>
      <c r="B675" s="27"/>
      <c r="C675" s="27"/>
      <c r="D675" s="362"/>
      <c r="E675" s="350" t="s">
        <v>159</v>
      </c>
      <c r="F675" s="357">
        <v>12</v>
      </c>
      <c r="G675" s="358">
        <v>23</v>
      </c>
      <c r="H675" s="358">
        <v>9</v>
      </c>
      <c r="I675" s="358">
        <v>20</v>
      </c>
      <c r="J675" s="359">
        <v>1</v>
      </c>
      <c r="K675" s="357">
        <v>13</v>
      </c>
      <c r="L675" s="358">
        <v>24</v>
      </c>
      <c r="M675" s="358">
        <v>10</v>
      </c>
      <c r="N675" s="358">
        <v>16</v>
      </c>
      <c r="O675" s="359">
        <v>2</v>
      </c>
      <c r="P675" s="357">
        <v>17</v>
      </c>
      <c r="Q675" s="358">
        <v>3</v>
      </c>
      <c r="R675" s="358">
        <v>14</v>
      </c>
      <c r="S675" s="358">
        <v>25</v>
      </c>
      <c r="T675" s="359">
        <v>6</v>
      </c>
      <c r="U675" s="357">
        <v>7</v>
      </c>
      <c r="V675" s="358">
        <v>18</v>
      </c>
      <c r="W675" s="358">
        <v>4</v>
      </c>
      <c r="X675" s="358">
        <v>15</v>
      </c>
      <c r="Y675" s="359">
        <v>21</v>
      </c>
      <c r="Z675" s="357">
        <v>22</v>
      </c>
      <c r="AA675" s="358">
        <v>8</v>
      </c>
      <c r="AB675" s="358">
        <v>19</v>
      </c>
      <c r="AC675" s="358">
        <v>5</v>
      </c>
      <c r="AD675" s="359">
        <v>11</v>
      </c>
      <c r="AE675" s="357">
        <v>37</v>
      </c>
      <c r="AF675" s="358">
        <v>48</v>
      </c>
      <c r="AG675" s="358">
        <v>34</v>
      </c>
      <c r="AH675" s="358">
        <v>45</v>
      </c>
      <c r="AI675" s="359">
        <v>26</v>
      </c>
      <c r="AJ675" s="357">
        <v>38</v>
      </c>
      <c r="AK675" s="358">
        <v>49</v>
      </c>
      <c r="AL675" s="358">
        <v>35</v>
      </c>
      <c r="AM675" s="358">
        <v>41</v>
      </c>
      <c r="AN675" s="359">
        <v>27</v>
      </c>
      <c r="AO675" s="357">
        <v>42</v>
      </c>
      <c r="AP675" s="358">
        <v>28</v>
      </c>
      <c r="AQ675" s="358">
        <v>39</v>
      </c>
      <c r="AR675" s="358">
        <v>50</v>
      </c>
      <c r="AS675" s="359">
        <v>31</v>
      </c>
      <c r="AT675" s="357">
        <v>32</v>
      </c>
      <c r="AU675" s="358">
        <v>43</v>
      </c>
      <c r="AV675" s="358">
        <v>29</v>
      </c>
      <c r="AW675" s="358">
        <v>40</v>
      </c>
      <c r="AX675" s="359">
        <v>46</v>
      </c>
      <c r="AY675" s="357">
        <v>47</v>
      </c>
      <c r="AZ675" s="358">
        <v>33</v>
      </c>
      <c r="BA675" s="358">
        <v>44</v>
      </c>
      <c r="BB675" s="358">
        <v>30</v>
      </c>
      <c r="BC675" s="359">
        <v>36</v>
      </c>
      <c r="BD675" s="357">
        <v>62</v>
      </c>
      <c r="BE675" s="358">
        <v>73</v>
      </c>
      <c r="BF675" s="358">
        <v>59</v>
      </c>
      <c r="BG675" s="358">
        <v>70</v>
      </c>
      <c r="BH675" s="359">
        <v>51</v>
      </c>
      <c r="BI675" s="357">
        <v>63</v>
      </c>
      <c r="BJ675" s="358">
        <v>74</v>
      </c>
      <c r="BK675" s="358">
        <v>60</v>
      </c>
      <c r="BL675" s="358">
        <v>66</v>
      </c>
      <c r="BM675" s="359">
        <v>52</v>
      </c>
      <c r="BN675" s="357">
        <v>67</v>
      </c>
      <c r="BO675" s="358">
        <v>53</v>
      </c>
      <c r="BP675" s="358">
        <v>64</v>
      </c>
      <c r="BQ675" s="358">
        <v>75</v>
      </c>
      <c r="BR675" s="359">
        <v>56</v>
      </c>
      <c r="BS675" s="357">
        <v>57</v>
      </c>
      <c r="BT675" s="358">
        <v>68</v>
      </c>
      <c r="BU675" s="358">
        <v>54</v>
      </c>
      <c r="BV675" s="358">
        <v>65</v>
      </c>
      <c r="BW675" s="359">
        <v>71</v>
      </c>
      <c r="BX675" s="357">
        <v>72</v>
      </c>
      <c r="BY675" s="358">
        <v>58</v>
      </c>
      <c r="BZ675" s="358">
        <v>69</v>
      </c>
      <c r="CA675" s="358">
        <v>55</v>
      </c>
      <c r="CB675" s="359">
        <v>61</v>
      </c>
      <c r="CC675" s="357">
        <v>103</v>
      </c>
      <c r="CD675" s="358">
        <v>80</v>
      </c>
      <c r="CE675" s="358">
        <v>94</v>
      </c>
      <c r="CF675" s="358">
        <v>100</v>
      </c>
      <c r="CG675" s="359">
        <v>82</v>
      </c>
      <c r="CH675" s="357">
        <v>78</v>
      </c>
      <c r="CI675" s="358">
        <v>85</v>
      </c>
      <c r="CJ675" s="358">
        <v>90</v>
      </c>
      <c r="CK675" s="358">
        <v>91</v>
      </c>
      <c r="CL675" s="359">
        <v>96</v>
      </c>
      <c r="CM675" s="357">
        <v>99</v>
      </c>
      <c r="CN675" s="358">
        <v>76</v>
      </c>
      <c r="CO675" s="358">
        <v>101</v>
      </c>
      <c r="CP675" s="358">
        <v>92</v>
      </c>
      <c r="CQ675" s="359">
        <v>86</v>
      </c>
      <c r="CR675" s="357">
        <v>102</v>
      </c>
      <c r="CS675" s="358">
        <v>83</v>
      </c>
      <c r="CT675" s="358">
        <v>77</v>
      </c>
      <c r="CU675" s="358">
        <v>97</v>
      </c>
      <c r="CV675" s="359">
        <v>88</v>
      </c>
      <c r="CW675" s="357">
        <v>104</v>
      </c>
      <c r="CX675" s="358">
        <v>93</v>
      </c>
      <c r="CY675" s="358">
        <v>81</v>
      </c>
      <c r="CZ675" s="358">
        <v>98</v>
      </c>
      <c r="DA675" s="359">
        <v>87</v>
      </c>
      <c r="DB675" s="357">
        <v>89</v>
      </c>
      <c r="DC675" s="358">
        <v>79</v>
      </c>
      <c r="DD675" s="358">
        <v>84</v>
      </c>
      <c r="DE675" s="358">
        <v>95</v>
      </c>
      <c r="DF675" s="364"/>
      <c r="DG675" s="357">
        <v>108</v>
      </c>
      <c r="DH675" s="358">
        <v>124</v>
      </c>
      <c r="DI675" s="358">
        <v>134</v>
      </c>
      <c r="DJ675" s="358">
        <v>129</v>
      </c>
      <c r="DK675" s="359">
        <v>117</v>
      </c>
      <c r="DL675" s="357">
        <v>132</v>
      </c>
      <c r="DM675" s="358">
        <v>122</v>
      </c>
      <c r="DN675" s="358">
        <v>125</v>
      </c>
      <c r="DO675" s="358">
        <v>116</v>
      </c>
      <c r="DP675" s="359">
        <v>107</v>
      </c>
      <c r="DQ675" s="357">
        <v>118</v>
      </c>
      <c r="DR675" s="358">
        <v>133</v>
      </c>
      <c r="DS675" s="358">
        <v>110</v>
      </c>
      <c r="DT675" s="358">
        <v>135</v>
      </c>
      <c r="DU675" s="359">
        <v>127</v>
      </c>
      <c r="DV675" s="357">
        <v>137</v>
      </c>
      <c r="DW675" s="358">
        <v>119</v>
      </c>
      <c r="DX675" s="358">
        <v>130</v>
      </c>
      <c r="DY675" s="358">
        <v>121</v>
      </c>
      <c r="DZ675" s="359">
        <v>112</v>
      </c>
      <c r="EA675" s="357">
        <v>114</v>
      </c>
      <c r="EB675" s="358">
        <v>109</v>
      </c>
      <c r="EC675" s="358">
        <v>131</v>
      </c>
      <c r="ED675" s="358">
        <v>120</v>
      </c>
      <c r="EE675" s="359">
        <v>136</v>
      </c>
      <c r="EF675" s="357">
        <v>126</v>
      </c>
      <c r="EG675" s="358">
        <v>113</v>
      </c>
      <c r="EH675" s="358">
        <v>105</v>
      </c>
      <c r="EI675" s="358">
        <v>115</v>
      </c>
      <c r="EJ675" s="364"/>
      <c r="EK675" s="357">
        <v>111</v>
      </c>
      <c r="EL675" s="358">
        <v>128</v>
      </c>
      <c r="EM675" s="358">
        <v>123</v>
      </c>
      <c r="EN675" s="358">
        <v>106</v>
      </c>
      <c r="EO675" s="365"/>
      <c r="GX675" s="27"/>
      <c r="GY675" s="27"/>
      <c r="GZ675" s="27"/>
      <c r="HA675" s="27"/>
      <c r="HB675" s="27"/>
      <c r="HC675" s="27"/>
      <c r="HD675" s="27"/>
      <c r="HE675" s="27"/>
      <c r="HF675" s="27"/>
      <c r="HG675" s="27"/>
      <c r="HH675" s="27"/>
      <c r="HI675" s="27"/>
      <c r="HJ675" s="27"/>
      <c r="HK675" s="27"/>
      <c r="HL675" s="27"/>
      <c r="HM675" s="27"/>
      <c r="HN675" s="27"/>
      <c r="HO675" s="27"/>
      <c r="HP675" s="27"/>
      <c r="HQ675" s="27"/>
      <c r="HR675" s="27"/>
      <c r="HS675" s="27"/>
      <c r="HT675" s="27"/>
      <c r="HU675" s="27"/>
      <c r="HV675" s="27"/>
      <c r="HW675" s="27"/>
      <c r="HX675" s="27"/>
      <c r="HY675" s="27"/>
      <c r="HZ675" s="27"/>
      <c r="IA675" s="27"/>
      <c r="IB675" s="27"/>
      <c r="IC675" s="27"/>
      <c r="ID675" s="27"/>
      <c r="IE675" s="27"/>
      <c r="IF675" s="27"/>
      <c r="IG675" s="27"/>
      <c r="IH675" s="27"/>
      <c r="II675" s="27"/>
      <c r="IJ675" s="27"/>
      <c r="IK675" s="27"/>
      <c r="IL675" s="27"/>
      <c r="IM675" s="27"/>
      <c r="IN675" s="27"/>
      <c r="IO675" s="27"/>
      <c r="IP675" s="27"/>
      <c r="IQ675" s="27"/>
      <c r="IR675" s="27"/>
      <c r="IS675" s="27"/>
      <c r="IT675" s="27"/>
      <c r="IU675" s="27"/>
      <c r="IV675" s="27"/>
    </row>
    <row r="676" spans="1:256" s="363" customFormat="1" x14ac:dyDescent="0.2">
      <c r="A676" s="27"/>
      <c r="B676" s="27"/>
      <c r="C676" s="27"/>
      <c r="D676" s="362"/>
      <c r="E676" s="350"/>
      <c r="GX676" s="27"/>
      <c r="GY676" s="27"/>
      <c r="GZ676" s="27"/>
      <c r="HA676" s="27"/>
      <c r="HB676" s="27"/>
      <c r="HC676" s="27"/>
      <c r="HD676" s="27"/>
      <c r="HE676" s="27"/>
      <c r="HF676" s="27"/>
      <c r="HG676" s="27"/>
      <c r="HH676" s="27"/>
      <c r="HI676" s="27"/>
      <c r="HJ676" s="27"/>
      <c r="HK676" s="27"/>
      <c r="HL676" s="27"/>
      <c r="HM676" s="27"/>
      <c r="HN676" s="27"/>
      <c r="HO676" s="27"/>
      <c r="HP676" s="27"/>
      <c r="HQ676" s="27"/>
      <c r="HR676" s="27"/>
      <c r="HS676" s="27"/>
      <c r="HT676" s="27"/>
      <c r="HU676" s="27"/>
      <c r="HV676" s="27"/>
      <c r="HW676" s="27"/>
      <c r="HX676" s="27"/>
      <c r="HY676" s="27"/>
      <c r="HZ676" s="27"/>
      <c r="IA676" s="27"/>
      <c r="IB676" s="27"/>
      <c r="IC676" s="27"/>
      <c r="ID676" s="27"/>
      <c r="IE676" s="27"/>
      <c r="IF676" s="27"/>
      <c r="IG676" s="27"/>
      <c r="IH676" s="27"/>
      <c r="II676" s="27"/>
      <c r="IJ676" s="27"/>
      <c r="IK676" s="27"/>
      <c r="IL676" s="27"/>
      <c r="IM676" s="27"/>
      <c r="IN676" s="27"/>
      <c r="IO676" s="27"/>
      <c r="IP676" s="27"/>
      <c r="IQ676" s="27"/>
      <c r="IR676" s="27"/>
      <c r="IS676" s="27"/>
      <c r="IT676" s="27"/>
      <c r="IU676" s="27"/>
      <c r="IV676" s="27"/>
    </row>
    <row r="677" spans="1:256" s="363" customFormat="1" x14ac:dyDescent="0.2">
      <c r="A677" s="27"/>
      <c r="B677" s="27"/>
      <c r="C677" s="27"/>
      <c r="D677" s="362">
        <v>138</v>
      </c>
      <c r="E677" s="349" t="s">
        <v>180</v>
      </c>
      <c r="GX677" s="27"/>
      <c r="GY677" s="27"/>
      <c r="GZ677" s="27"/>
      <c r="HA677" s="27"/>
      <c r="HB677" s="27"/>
      <c r="HC677" s="27"/>
      <c r="HD677" s="27"/>
      <c r="HE677" s="27"/>
      <c r="HF677" s="27"/>
      <c r="HG677" s="27"/>
      <c r="HH677" s="27"/>
      <c r="HI677" s="27"/>
      <c r="HJ677" s="27"/>
      <c r="HK677" s="27"/>
      <c r="HL677" s="27"/>
      <c r="HM677" s="27"/>
      <c r="HN677" s="27"/>
      <c r="HO677" s="27"/>
      <c r="HP677" s="27"/>
      <c r="HQ677" s="27"/>
      <c r="HR677" s="27"/>
      <c r="HS677" s="27"/>
      <c r="HT677" s="27"/>
      <c r="HU677" s="27"/>
      <c r="HV677" s="27"/>
      <c r="HW677" s="27"/>
      <c r="HX677" s="27"/>
      <c r="HY677" s="27"/>
      <c r="HZ677" s="27"/>
      <c r="IA677" s="27"/>
      <c r="IB677" s="27"/>
      <c r="IC677" s="27"/>
      <c r="ID677" s="27"/>
      <c r="IE677" s="27"/>
      <c r="IF677" s="27"/>
      <c r="IG677" s="27"/>
      <c r="IH677" s="27"/>
      <c r="II677" s="27"/>
      <c r="IJ677" s="27"/>
      <c r="IK677" s="27"/>
      <c r="IL677" s="27"/>
      <c r="IM677" s="27"/>
      <c r="IN677" s="27"/>
      <c r="IO677" s="27"/>
      <c r="IP677" s="27"/>
      <c r="IQ677" s="27"/>
      <c r="IR677" s="27"/>
      <c r="IS677" s="27"/>
      <c r="IT677" s="27"/>
      <c r="IU677" s="27"/>
      <c r="IV677" s="27"/>
    </row>
    <row r="678" spans="1:256" s="361" customFormat="1" x14ac:dyDescent="0.2">
      <c r="A678" s="27"/>
      <c r="B678" s="27"/>
      <c r="C678" s="27"/>
      <c r="D678" s="362"/>
      <c r="E678" s="350" t="s">
        <v>130</v>
      </c>
      <c r="F678" s="351">
        <v>1</v>
      </c>
      <c r="G678" s="352">
        <v>2</v>
      </c>
      <c r="H678" s="352">
        <v>3</v>
      </c>
      <c r="I678" s="352">
        <v>4</v>
      </c>
      <c r="J678" s="353">
        <v>5</v>
      </c>
      <c r="K678" s="351">
        <v>6</v>
      </c>
      <c r="L678" s="352">
        <v>7</v>
      </c>
      <c r="M678" s="352">
        <v>8</v>
      </c>
      <c r="N678" s="352">
        <v>9</v>
      </c>
      <c r="O678" s="353">
        <v>10</v>
      </c>
      <c r="P678" s="351">
        <v>11</v>
      </c>
      <c r="Q678" s="352">
        <v>12</v>
      </c>
      <c r="R678" s="352">
        <v>13</v>
      </c>
      <c r="S678" s="352">
        <v>14</v>
      </c>
      <c r="T678" s="353">
        <v>15</v>
      </c>
      <c r="U678" s="351">
        <v>16</v>
      </c>
      <c r="V678" s="352">
        <v>17</v>
      </c>
      <c r="W678" s="352">
        <v>18</v>
      </c>
      <c r="X678" s="352">
        <v>19</v>
      </c>
      <c r="Y678" s="353">
        <v>20</v>
      </c>
      <c r="Z678" s="351">
        <v>21</v>
      </c>
      <c r="AA678" s="352">
        <v>22</v>
      </c>
      <c r="AB678" s="352">
        <v>23</v>
      </c>
      <c r="AC678" s="352">
        <v>24</v>
      </c>
      <c r="AD678" s="353">
        <v>25</v>
      </c>
      <c r="AE678" s="351">
        <v>26</v>
      </c>
      <c r="AF678" s="352">
        <v>27</v>
      </c>
      <c r="AG678" s="352">
        <v>28</v>
      </c>
      <c r="AH678" s="352">
        <v>29</v>
      </c>
      <c r="AI678" s="353">
        <v>30</v>
      </c>
      <c r="AJ678" s="351">
        <v>31</v>
      </c>
      <c r="AK678" s="352">
        <v>32</v>
      </c>
      <c r="AL678" s="352">
        <v>33</v>
      </c>
      <c r="AM678" s="352">
        <v>34</v>
      </c>
      <c r="AN678" s="353">
        <v>35</v>
      </c>
      <c r="AO678" s="351">
        <v>36</v>
      </c>
      <c r="AP678" s="352">
        <v>37</v>
      </c>
      <c r="AQ678" s="352">
        <v>38</v>
      </c>
      <c r="AR678" s="352">
        <v>39</v>
      </c>
      <c r="AS678" s="353">
        <v>40</v>
      </c>
      <c r="AT678" s="351">
        <v>41</v>
      </c>
      <c r="AU678" s="352">
        <v>42</v>
      </c>
      <c r="AV678" s="352">
        <v>43</v>
      </c>
      <c r="AW678" s="352">
        <v>44</v>
      </c>
      <c r="AX678" s="353">
        <v>45</v>
      </c>
      <c r="AY678" s="351">
        <v>46</v>
      </c>
      <c r="AZ678" s="352">
        <v>47</v>
      </c>
      <c r="BA678" s="352">
        <v>48</v>
      </c>
      <c r="BB678" s="352">
        <v>49</v>
      </c>
      <c r="BC678" s="353">
        <v>50</v>
      </c>
      <c r="BD678" s="351">
        <v>51</v>
      </c>
      <c r="BE678" s="352">
        <v>52</v>
      </c>
      <c r="BF678" s="352">
        <v>53</v>
      </c>
      <c r="BG678" s="352">
        <v>54</v>
      </c>
      <c r="BH678" s="353">
        <v>55</v>
      </c>
      <c r="BI678" s="351">
        <v>56</v>
      </c>
      <c r="BJ678" s="352">
        <v>57</v>
      </c>
      <c r="BK678" s="352">
        <v>58</v>
      </c>
      <c r="BL678" s="352">
        <v>59</v>
      </c>
      <c r="BM678" s="353">
        <v>60</v>
      </c>
      <c r="BN678" s="351">
        <v>61</v>
      </c>
      <c r="BO678" s="352">
        <v>62</v>
      </c>
      <c r="BP678" s="352">
        <v>63</v>
      </c>
      <c r="BQ678" s="352">
        <v>64</v>
      </c>
      <c r="BR678" s="353">
        <v>65</v>
      </c>
      <c r="BS678" s="351">
        <v>66</v>
      </c>
      <c r="BT678" s="352">
        <v>67</v>
      </c>
      <c r="BU678" s="352">
        <v>68</v>
      </c>
      <c r="BV678" s="352">
        <v>69</v>
      </c>
      <c r="BW678" s="353">
        <v>70</v>
      </c>
      <c r="BX678" s="351">
        <v>71</v>
      </c>
      <c r="BY678" s="352">
        <v>72</v>
      </c>
      <c r="BZ678" s="352">
        <v>73</v>
      </c>
      <c r="CA678" s="352">
        <v>74</v>
      </c>
      <c r="CB678" s="353">
        <v>75</v>
      </c>
      <c r="CC678" s="351">
        <v>76</v>
      </c>
      <c r="CD678" s="352">
        <v>77</v>
      </c>
      <c r="CE678" s="352">
        <v>78</v>
      </c>
      <c r="CF678" s="352">
        <v>79</v>
      </c>
      <c r="CG678" s="353">
        <v>80</v>
      </c>
      <c r="CH678" s="351">
        <v>81</v>
      </c>
      <c r="CI678" s="352">
        <v>82</v>
      </c>
      <c r="CJ678" s="352">
        <v>83</v>
      </c>
      <c r="CK678" s="352">
        <v>84</v>
      </c>
      <c r="CL678" s="353">
        <v>85</v>
      </c>
      <c r="CM678" s="351">
        <v>86</v>
      </c>
      <c r="CN678" s="352">
        <v>87</v>
      </c>
      <c r="CO678" s="352">
        <v>88</v>
      </c>
      <c r="CP678" s="352">
        <v>89</v>
      </c>
      <c r="CQ678" s="353">
        <v>90</v>
      </c>
      <c r="CR678" s="351">
        <v>91</v>
      </c>
      <c r="CS678" s="352">
        <v>92</v>
      </c>
      <c r="CT678" s="352">
        <v>93</v>
      </c>
      <c r="CU678" s="352">
        <v>94</v>
      </c>
      <c r="CV678" s="353">
        <v>95</v>
      </c>
      <c r="CW678" s="351">
        <v>96</v>
      </c>
      <c r="CX678" s="352">
        <v>97</v>
      </c>
      <c r="CY678" s="352">
        <v>98</v>
      </c>
      <c r="CZ678" s="352">
        <v>99</v>
      </c>
      <c r="DA678" s="353">
        <v>100</v>
      </c>
      <c r="DB678" s="351">
        <v>101</v>
      </c>
      <c r="DC678" s="352">
        <v>102</v>
      </c>
      <c r="DD678" s="352">
        <v>103</v>
      </c>
      <c r="DE678" s="352">
        <v>104</v>
      </c>
      <c r="DF678" s="353">
        <v>105</v>
      </c>
      <c r="DG678" s="351">
        <v>106</v>
      </c>
      <c r="DH678" s="352">
        <v>107</v>
      </c>
      <c r="DI678" s="352">
        <v>108</v>
      </c>
      <c r="DJ678" s="352">
        <v>109</v>
      </c>
      <c r="DK678" s="353">
        <v>110</v>
      </c>
      <c r="DL678" s="351">
        <v>111</v>
      </c>
      <c r="DM678" s="352">
        <v>112</v>
      </c>
      <c r="DN678" s="352">
        <v>113</v>
      </c>
      <c r="DO678" s="352">
        <v>114</v>
      </c>
      <c r="DP678" s="353">
        <v>115</v>
      </c>
      <c r="DQ678" s="351">
        <v>116</v>
      </c>
      <c r="DR678" s="352">
        <v>117</v>
      </c>
      <c r="DS678" s="352">
        <v>118</v>
      </c>
      <c r="DT678" s="352">
        <v>119</v>
      </c>
      <c r="DU678" s="353">
        <v>120</v>
      </c>
      <c r="DV678" s="351">
        <v>121</v>
      </c>
      <c r="DW678" s="352">
        <v>122</v>
      </c>
      <c r="DX678" s="352">
        <v>123</v>
      </c>
      <c r="DY678" s="352">
        <v>124</v>
      </c>
      <c r="DZ678" s="353">
        <v>125</v>
      </c>
      <c r="EA678" s="351">
        <v>126</v>
      </c>
      <c r="EB678" s="352">
        <v>127</v>
      </c>
      <c r="EC678" s="352">
        <v>128</v>
      </c>
      <c r="ED678" s="352">
        <v>129</v>
      </c>
      <c r="EE678" s="353">
        <v>130</v>
      </c>
      <c r="EF678" s="351">
        <v>131</v>
      </c>
      <c r="EG678" s="352">
        <v>132</v>
      </c>
      <c r="EH678" s="352">
        <v>133</v>
      </c>
      <c r="EI678" s="352">
        <v>134</v>
      </c>
      <c r="EJ678" s="364"/>
      <c r="EK678" s="351">
        <v>135</v>
      </c>
      <c r="EL678" s="352">
        <v>136</v>
      </c>
      <c r="EM678" s="352">
        <v>137</v>
      </c>
      <c r="EN678" s="352">
        <v>138</v>
      </c>
      <c r="EO678" s="365"/>
      <c r="GX678" s="27"/>
      <c r="GY678" s="27"/>
      <c r="GZ678" s="27"/>
      <c r="HA678" s="27"/>
      <c r="HB678" s="27"/>
      <c r="HC678" s="27"/>
      <c r="HD678" s="27"/>
      <c r="HE678" s="27"/>
      <c r="HF678" s="27"/>
      <c r="HG678" s="27"/>
      <c r="HH678" s="27"/>
      <c r="HI678" s="27"/>
      <c r="HJ678" s="27"/>
      <c r="HK678" s="27"/>
      <c r="HL678" s="27"/>
      <c r="HM678" s="27"/>
      <c r="HN678" s="27"/>
      <c r="HO678" s="27"/>
      <c r="HP678" s="27"/>
      <c r="HQ678" s="27"/>
      <c r="HR678" s="27"/>
      <c r="HS678" s="27"/>
      <c r="HT678" s="27"/>
      <c r="HU678" s="27"/>
      <c r="HV678" s="27"/>
      <c r="HW678" s="27"/>
      <c r="HX678" s="27"/>
      <c r="HY678" s="27"/>
      <c r="HZ678" s="27"/>
      <c r="IA678" s="27"/>
      <c r="IB678" s="27"/>
      <c r="IC678" s="27"/>
      <c r="ID678" s="27"/>
      <c r="IE678" s="27"/>
      <c r="IF678" s="27"/>
      <c r="IG678" s="27"/>
      <c r="IH678" s="27"/>
      <c r="II678" s="27"/>
      <c r="IJ678" s="27"/>
      <c r="IK678" s="27"/>
      <c r="IL678" s="27"/>
      <c r="IM678" s="27"/>
      <c r="IN678" s="27"/>
      <c r="IO678" s="27"/>
      <c r="IP678" s="27"/>
      <c r="IQ678" s="27"/>
      <c r="IR678" s="27"/>
      <c r="IS678" s="27"/>
      <c r="IT678" s="27"/>
      <c r="IU678" s="27"/>
      <c r="IV678" s="27"/>
    </row>
    <row r="679" spans="1:256" s="361" customFormat="1" x14ac:dyDescent="0.2">
      <c r="A679" s="27"/>
      <c r="B679" s="27"/>
      <c r="C679" s="27"/>
      <c r="D679" s="362"/>
      <c r="E679" s="350" t="s">
        <v>157</v>
      </c>
      <c r="F679" s="354">
        <v>14</v>
      </c>
      <c r="G679" s="355">
        <v>10</v>
      </c>
      <c r="H679" s="355">
        <v>1</v>
      </c>
      <c r="I679" s="355">
        <v>22</v>
      </c>
      <c r="J679" s="356">
        <v>18</v>
      </c>
      <c r="K679" s="354">
        <v>19</v>
      </c>
      <c r="L679" s="355">
        <v>15</v>
      </c>
      <c r="M679" s="355">
        <v>6</v>
      </c>
      <c r="N679" s="355">
        <v>2</v>
      </c>
      <c r="O679" s="356">
        <v>23</v>
      </c>
      <c r="P679" s="354">
        <v>24</v>
      </c>
      <c r="Q679" s="355">
        <v>20</v>
      </c>
      <c r="R679" s="355">
        <v>11</v>
      </c>
      <c r="S679" s="355">
        <v>7</v>
      </c>
      <c r="T679" s="356">
        <v>3</v>
      </c>
      <c r="U679" s="354">
        <v>4</v>
      </c>
      <c r="V679" s="355">
        <v>25</v>
      </c>
      <c r="W679" s="355">
        <v>16</v>
      </c>
      <c r="X679" s="355">
        <v>12</v>
      </c>
      <c r="Y679" s="356">
        <v>8</v>
      </c>
      <c r="Z679" s="354">
        <v>9</v>
      </c>
      <c r="AA679" s="355">
        <v>5</v>
      </c>
      <c r="AB679" s="355">
        <v>21</v>
      </c>
      <c r="AC679" s="355">
        <v>17</v>
      </c>
      <c r="AD679" s="356">
        <v>13</v>
      </c>
      <c r="AE679" s="354">
        <v>39</v>
      </c>
      <c r="AF679" s="355">
        <v>35</v>
      </c>
      <c r="AG679" s="355">
        <v>26</v>
      </c>
      <c r="AH679" s="355">
        <v>47</v>
      </c>
      <c r="AI679" s="356">
        <v>43</v>
      </c>
      <c r="AJ679" s="354">
        <v>44</v>
      </c>
      <c r="AK679" s="355">
        <v>40</v>
      </c>
      <c r="AL679" s="355">
        <v>31</v>
      </c>
      <c r="AM679" s="355">
        <v>27</v>
      </c>
      <c r="AN679" s="356">
        <v>48</v>
      </c>
      <c r="AO679" s="354">
        <v>49</v>
      </c>
      <c r="AP679" s="355">
        <v>45</v>
      </c>
      <c r="AQ679" s="355">
        <v>36</v>
      </c>
      <c r="AR679" s="355">
        <v>32</v>
      </c>
      <c r="AS679" s="356">
        <v>28</v>
      </c>
      <c r="AT679" s="354">
        <v>29</v>
      </c>
      <c r="AU679" s="355">
        <v>50</v>
      </c>
      <c r="AV679" s="355">
        <v>41</v>
      </c>
      <c r="AW679" s="355">
        <v>37</v>
      </c>
      <c r="AX679" s="356">
        <v>33</v>
      </c>
      <c r="AY679" s="354">
        <v>34</v>
      </c>
      <c r="AZ679" s="355">
        <v>30</v>
      </c>
      <c r="BA679" s="355">
        <v>46</v>
      </c>
      <c r="BB679" s="355">
        <v>42</v>
      </c>
      <c r="BC679" s="356">
        <v>38</v>
      </c>
      <c r="BD679" s="354">
        <v>64</v>
      </c>
      <c r="BE679" s="355">
        <v>60</v>
      </c>
      <c r="BF679" s="355">
        <v>51</v>
      </c>
      <c r="BG679" s="355">
        <v>72</v>
      </c>
      <c r="BH679" s="356">
        <v>68</v>
      </c>
      <c r="BI679" s="354">
        <v>69</v>
      </c>
      <c r="BJ679" s="355">
        <v>65</v>
      </c>
      <c r="BK679" s="355">
        <v>56</v>
      </c>
      <c r="BL679" s="355">
        <v>52</v>
      </c>
      <c r="BM679" s="356">
        <v>73</v>
      </c>
      <c r="BN679" s="354">
        <v>74</v>
      </c>
      <c r="BO679" s="355">
        <v>70</v>
      </c>
      <c r="BP679" s="355">
        <v>61</v>
      </c>
      <c r="BQ679" s="355">
        <v>57</v>
      </c>
      <c r="BR679" s="356">
        <v>53</v>
      </c>
      <c r="BS679" s="354">
        <v>54</v>
      </c>
      <c r="BT679" s="355">
        <v>75</v>
      </c>
      <c r="BU679" s="355">
        <v>66</v>
      </c>
      <c r="BV679" s="355">
        <v>62</v>
      </c>
      <c r="BW679" s="356">
        <v>58</v>
      </c>
      <c r="BX679" s="354">
        <v>59</v>
      </c>
      <c r="BY679" s="355">
        <v>55</v>
      </c>
      <c r="BZ679" s="355">
        <v>71</v>
      </c>
      <c r="CA679" s="355">
        <v>67</v>
      </c>
      <c r="CB679" s="356">
        <v>63</v>
      </c>
      <c r="CC679" s="354">
        <v>90</v>
      </c>
      <c r="CD679" s="355">
        <v>76</v>
      </c>
      <c r="CE679" s="355">
        <v>102</v>
      </c>
      <c r="CF679" s="355">
        <v>98</v>
      </c>
      <c r="CG679" s="356">
        <v>94</v>
      </c>
      <c r="CH679" s="354">
        <v>95</v>
      </c>
      <c r="CI679" s="355">
        <v>81</v>
      </c>
      <c r="CJ679" s="355">
        <v>77</v>
      </c>
      <c r="CK679" s="355">
        <v>103</v>
      </c>
      <c r="CL679" s="356">
        <v>99</v>
      </c>
      <c r="CM679" s="354">
        <v>100</v>
      </c>
      <c r="CN679" s="355">
        <v>86</v>
      </c>
      <c r="CO679" s="355">
        <v>82</v>
      </c>
      <c r="CP679" s="355">
        <v>78</v>
      </c>
      <c r="CQ679" s="356">
        <v>104</v>
      </c>
      <c r="CR679" s="354">
        <v>105</v>
      </c>
      <c r="CS679" s="355">
        <v>91</v>
      </c>
      <c r="CT679" s="355">
        <v>87</v>
      </c>
      <c r="CU679" s="355">
        <v>83</v>
      </c>
      <c r="CV679" s="356">
        <v>79</v>
      </c>
      <c r="CW679" s="354">
        <v>80</v>
      </c>
      <c r="CX679" s="355">
        <v>96</v>
      </c>
      <c r="CY679" s="355">
        <v>92</v>
      </c>
      <c r="CZ679" s="355">
        <v>88</v>
      </c>
      <c r="DA679" s="356">
        <v>84</v>
      </c>
      <c r="DB679" s="354">
        <v>85</v>
      </c>
      <c r="DC679" s="355">
        <v>101</v>
      </c>
      <c r="DD679" s="355">
        <v>97</v>
      </c>
      <c r="DE679" s="355">
        <v>93</v>
      </c>
      <c r="DF679" s="356">
        <v>89</v>
      </c>
      <c r="DG679" s="354">
        <v>125</v>
      </c>
      <c r="DH679" s="355">
        <v>106</v>
      </c>
      <c r="DI679" s="355">
        <v>136</v>
      </c>
      <c r="DJ679" s="355">
        <v>132</v>
      </c>
      <c r="DK679" s="356">
        <v>129</v>
      </c>
      <c r="DL679" s="354">
        <v>130</v>
      </c>
      <c r="DM679" s="355">
        <v>111</v>
      </c>
      <c r="DN679" s="355">
        <v>107</v>
      </c>
      <c r="DO679" s="355">
        <v>137</v>
      </c>
      <c r="DP679" s="356">
        <v>133</v>
      </c>
      <c r="DQ679" s="354">
        <v>134</v>
      </c>
      <c r="DR679" s="355">
        <v>116</v>
      </c>
      <c r="DS679" s="355">
        <v>112</v>
      </c>
      <c r="DT679" s="355">
        <v>108</v>
      </c>
      <c r="DU679" s="356">
        <v>138</v>
      </c>
      <c r="DV679" s="354">
        <v>124</v>
      </c>
      <c r="DW679" s="355">
        <v>131</v>
      </c>
      <c r="DX679" s="355">
        <v>127</v>
      </c>
      <c r="DY679" s="355">
        <v>135</v>
      </c>
      <c r="DZ679" s="356">
        <v>119</v>
      </c>
      <c r="EA679" s="354">
        <v>110</v>
      </c>
      <c r="EB679" s="355">
        <v>126</v>
      </c>
      <c r="EC679" s="355">
        <v>122</v>
      </c>
      <c r="ED679" s="355">
        <v>118</v>
      </c>
      <c r="EE679" s="356">
        <v>114</v>
      </c>
      <c r="EF679" s="354">
        <v>120</v>
      </c>
      <c r="EG679" s="355">
        <v>128</v>
      </c>
      <c r="EH679" s="355">
        <v>115</v>
      </c>
      <c r="EI679" s="355">
        <v>123</v>
      </c>
      <c r="EJ679" s="364"/>
      <c r="EK679" s="354">
        <v>117</v>
      </c>
      <c r="EL679" s="355">
        <v>121</v>
      </c>
      <c r="EM679" s="355">
        <v>109</v>
      </c>
      <c r="EN679" s="355">
        <v>113</v>
      </c>
      <c r="EO679" s="365"/>
      <c r="GX679" s="27"/>
      <c r="GY679" s="27"/>
      <c r="GZ679" s="27"/>
      <c r="HA679" s="27"/>
      <c r="HB679" s="27"/>
      <c r="HC679" s="27"/>
      <c r="HD679" s="27"/>
      <c r="HE679" s="27"/>
      <c r="HF679" s="27"/>
      <c r="HG679" s="27"/>
      <c r="HH679" s="27"/>
      <c r="HI679" s="27"/>
      <c r="HJ679" s="27"/>
      <c r="HK679" s="27"/>
      <c r="HL679" s="27"/>
      <c r="HM679" s="27"/>
      <c r="HN679" s="27"/>
      <c r="HO679" s="27"/>
      <c r="HP679" s="27"/>
      <c r="HQ679" s="27"/>
      <c r="HR679" s="27"/>
      <c r="HS679" s="27"/>
      <c r="HT679" s="27"/>
      <c r="HU679" s="27"/>
      <c r="HV679" s="27"/>
      <c r="HW679" s="27"/>
      <c r="HX679" s="27"/>
      <c r="HY679" s="27"/>
      <c r="HZ679" s="27"/>
      <c r="IA679" s="27"/>
      <c r="IB679" s="27"/>
      <c r="IC679" s="27"/>
      <c r="ID679" s="27"/>
      <c r="IE679" s="27"/>
      <c r="IF679" s="27"/>
      <c r="IG679" s="27"/>
      <c r="IH679" s="27"/>
      <c r="II679" s="27"/>
      <c r="IJ679" s="27"/>
      <c r="IK679" s="27"/>
      <c r="IL679" s="27"/>
      <c r="IM679" s="27"/>
      <c r="IN679" s="27"/>
      <c r="IO679" s="27"/>
      <c r="IP679" s="27"/>
      <c r="IQ679" s="27"/>
      <c r="IR679" s="27"/>
      <c r="IS679" s="27"/>
      <c r="IT679" s="27"/>
      <c r="IU679" s="27"/>
      <c r="IV679" s="27"/>
    </row>
    <row r="680" spans="1:256" s="361" customFormat="1" x14ac:dyDescent="0.2">
      <c r="A680" s="27"/>
      <c r="B680" s="27"/>
      <c r="C680" s="27"/>
      <c r="D680" s="362"/>
      <c r="E680" s="350" t="s">
        <v>159</v>
      </c>
      <c r="F680" s="357">
        <v>12</v>
      </c>
      <c r="G680" s="358">
        <v>23</v>
      </c>
      <c r="H680" s="358">
        <v>9</v>
      </c>
      <c r="I680" s="358">
        <v>20</v>
      </c>
      <c r="J680" s="359">
        <v>1</v>
      </c>
      <c r="K680" s="357">
        <v>13</v>
      </c>
      <c r="L680" s="358">
        <v>24</v>
      </c>
      <c r="M680" s="358">
        <v>10</v>
      </c>
      <c r="N680" s="358">
        <v>16</v>
      </c>
      <c r="O680" s="359">
        <v>2</v>
      </c>
      <c r="P680" s="357">
        <v>17</v>
      </c>
      <c r="Q680" s="358">
        <v>3</v>
      </c>
      <c r="R680" s="358">
        <v>14</v>
      </c>
      <c r="S680" s="358">
        <v>25</v>
      </c>
      <c r="T680" s="359">
        <v>6</v>
      </c>
      <c r="U680" s="357">
        <v>7</v>
      </c>
      <c r="V680" s="358">
        <v>18</v>
      </c>
      <c r="W680" s="358">
        <v>4</v>
      </c>
      <c r="X680" s="358">
        <v>15</v>
      </c>
      <c r="Y680" s="359">
        <v>21</v>
      </c>
      <c r="Z680" s="357">
        <v>22</v>
      </c>
      <c r="AA680" s="358">
        <v>8</v>
      </c>
      <c r="AB680" s="358">
        <v>19</v>
      </c>
      <c r="AC680" s="358">
        <v>5</v>
      </c>
      <c r="AD680" s="359">
        <v>11</v>
      </c>
      <c r="AE680" s="357">
        <v>37</v>
      </c>
      <c r="AF680" s="358">
        <v>48</v>
      </c>
      <c r="AG680" s="358">
        <v>34</v>
      </c>
      <c r="AH680" s="358">
        <v>45</v>
      </c>
      <c r="AI680" s="359">
        <v>26</v>
      </c>
      <c r="AJ680" s="357">
        <v>38</v>
      </c>
      <c r="AK680" s="358">
        <v>49</v>
      </c>
      <c r="AL680" s="358">
        <v>35</v>
      </c>
      <c r="AM680" s="358">
        <v>41</v>
      </c>
      <c r="AN680" s="359">
        <v>27</v>
      </c>
      <c r="AO680" s="357">
        <v>42</v>
      </c>
      <c r="AP680" s="358">
        <v>28</v>
      </c>
      <c r="AQ680" s="358">
        <v>39</v>
      </c>
      <c r="AR680" s="358">
        <v>50</v>
      </c>
      <c r="AS680" s="359">
        <v>31</v>
      </c>
      <c r="AT680" s="357">
        <v>32</v>
      </c>
      <c r="AU680" s="358">
        <v>43</v>
      </c>
      <c r="AV680" s="358">
        <v>29</v>
      </c>
      <c r="AW680" s="358">
        <v>40</v>
      </c>
      <c r="AX680" s="359">
        <v>46</v>
      </c>
      <c r="AY680" s="357">
        <v>47</v>
      </c>
      <c r="AZ680" s="358">
        <v>33</v>
      </c>
      <c r="BA680" s="358">
        <v>44</v>
      </c>
      <c r="BB680" s="358">
        <v>30</v>
      </c>
      <c r="BC680" s="359">
        <v>36</v>
      </c>
      <c r="BD680" s="357">
        <v>62</v>
      </c>
      <c r="BE680" s="358">
        <v>73</v>
      </c>
      <c r="BF680" s="358">
        <v>59</v>
      </c>
      <c r="BG680" s="358">
        <v>70</v>
      </c>
      <c r="BH680" s="359">
        <v>51</v>
      </c>
      <c r="BI680" s="357">
        <v>63</v>
      </c>
      <c r="BJ680" s="358">
        <v>74</v>
      </c>
      <c r="BK680" s="358">
        <v>60</v>
      </c>
      <c r="BL680" s="358">
        <v>66</v>
      </c>
      <c r="BM680" s="359">
        <v>52</v>
      </c>
      <c r="BN680" s="357">
        <v>67</v>
      </c>
      <c r="BO680" s="358">
        <v>53</v>
      </c>
      <c r="BP680" s="358">
        <v>64</v>
      </c>
      <c r="BQ680" s="358">
        <v>75</v>
      </c>
      <c r="BR680" s="359">
        <v>56</v>
      </c>
      <c r="BS680" s="357">
        <v>57</v>
      </c>
      <c r="BT680" s="358">
        <v>68</v>
      </c>
      <c r="BU680" s="358">
        <v>54</v>
      </c>
      <c r="BV680" s="358">
        <v>65</v>
      </c>
      <c r="BW680" s="359">
        <v>71</v>
      </c>
      <c r="BX680" s="357">
        <v>72</v>
      </c>
      <c r="BY680" s="358">
        <v>58</v>
      </c>
      <c r="BZ680" s="358">
        <v>69</v>
      </c>
      <c r="CA680" s="358">
        <v>55</v>
      </c>
      <c r="CB680" s="359">
        <v>61</v>
      </c>
      <c r="CC680" s="357">
        <v>104</v>
      </c>
      <c r="CD680" s="358">
        <v>85</v>
      </c>
      <c r="CE680" s="358">
        <v>76</v>
      </c>
      <c r="CF680" s="358">
        <v>92</v>
      </c>
      <c r="CG680" s="359">
        <v>87</v>
      </c>
      <c r="CH680" s="357">
        <v>77</v>
      </c>
      <c r="CI680" s="358">
        <v>105</v>
      </c>
      <c r="CJ680" s="358">
        <v>96</v>
      </c>
      <c r="CK680" s="358">
        <v>86</v>
      </c>
      <c r="CL680" s="359">
        <v>93</v>
      </c>
      <c r="CM680" s="357">
        <v>94</v>
      </c>
      <c r="CN680" s="358">
        <v>88</v>
      </c>
      <c r="CO680" s="358">
        <v>81</v>
      </c>
      <c r="CP680" s="358">
        <v>97</v>
      </c>
      <c r="CQ680" s="359">
        <v>78</v>
      </c>
      <c r="CR680" s="357">
        <v>79</v>
      </c>
      <c r="CS680" s="358">
        <v>95</v>
      </c>
      <c r="CT680" s="358">
        <v>101</v>
      </c>
      <c r="CU680" s="358">
        <v>82</v>
      </c>
      <c r="CV680" s="359">
        <v>98</v>
      </c>
      <c r="CW680" s="357">
        <v>99</v>
      </c>
      <c r="CX680" s="358">
        <v>80</v>
      </c>
      <c r="CY680" s="358">
        <v>89</v>
      </c>
      <c r="CZ680" s="358">
        <v>102</v>
      </c>
      <c r="DA680" s="359">
        <v>83</v>
      </c>
      <c r="DB680" s="357">
        <v>84</v>
      </c>
      <c r="DC680" s="358">
        <v>100</v>
      </c>
      <c r="DD680" s="358">
        <v>91</v>
      </c>
      <c r="DE680" s="358">
        <v>90</v>
      </c>
      <c r="DF680" s="359">
        <v>103</v>
      </c>
      <c r="DG680" s="357">
        <v>109</v>
      </c>
      <c r="DH680" s="358">
        <v>125</v>
      </c>
      <c r="DI680" s="358">
        <v>135</v>
      </c>
      <c r="DJ680" s="358">
        <v>130</v>
      </c>
      <c r="DK680" s="359">
        <v>118</v>
      </c>
      <c r="DL680" s="357">
        <v>133</v>
      </c>
      <c r="DM680" s="358">
        <v>123</v>
      </c>
      <c r="DN680" s="358">
        <v>126</v>
      </c>
      <c r="DO680" s="358">
        <v>117</v>
      </c>
      <c r="DP680" s="359">
        <v>108</v>
      </c>
      <c r="DQ680" s="357">
        <v>119</v>
      </c>
      <c r="DR680" s="358">
        <v>134</v>
      </c>
      <c r="DS680" s="358">
        <v>111</v>
      </c>
      <c r="DT680" s="358">
        <v>136</v>
      </c>
      <c r="DU680" s="359">
        <v>128</v>
      </c>
      <c r="DV680" s="357">
        <v>138</v>
      </c>
      <c r="DW680" s="358">
        <v>120</v>
      </c>
      <c r="DX680" s="358">
        <v>131</v>
      </c>
      <c r="DY680" s="358">
        <v>122</v>
      </c>
      <c r="DZ680" s="359">
        <v>113</v>
      </c>
      <c r="EA680" s="357">
        <v>115</v>
      </c>
      <c r="EB680" s="358">
        <v>110</v>
      </c>
      <c r="EC680" s="358">
        <v>132</v>
      </c>
      <c r="ED680" s="358">
        <v>121</v>
      </c>
      <c r="EE680" s="359">
        <v>137</v>
      </c>
      <c r="EF680" s="357">
        <v>127</v>
      </c>
      <c r="EG680" s="358">
        <v>114</v>
      </c>
      <c r="EH680" s="358">
        <v>106</v>
      </c>
      <c r="EI680" s="358">
        <v>116</v>
      </c>
      <c r="EJ680" s="364"/>
      <c r="EK680" s="357">
        <v>112</v>
      </c>
      <c r="EL680" s="358">
        <v>129</v>
      </c>
      <c r="EM680" s="358">
        <v>124</v>
      </c>
      <c r="EN680" s="358">
        <v>107</v>
      </c>
      <c r="EO680" s="365"/>
      <c r="GX680" s="27"/>
      <c r="GY680" s="27"/>
      <c r="GZ680" s="27"/>
      <c r="HA680" s="27"/>
      <c r="HB680" s="27"/>
      <c r="HC680" s="27"/>
      <c r="HD680" s="27"/>
      <c r="HE680" s="27"/>
      <c r="HF680" s="27"/>
      <c r="HG680" s="27"/>
      <c r="HH680" s="27"/>
      <c r="HI680" s="27"/>
      <c r="HJ680" s="27"/>
      <c r="HK680" s="27"/>
      <c r="HL680" s="27"/>
      <c r="HM680" s="27"/>
      <c r="HN680" s="27"/>
      <c r="HO680" s="27"/>
      <c r="HP680" s="27"/>
      <c r="HQ680" s="27"/>
      <c r="HR680" s="27"/>
      <c r="HS680" s="27"/>
      <c r="HT680" s="27"/>
      <c r="HU680" s="27"/>
      <c r="HV680" s="27"/>
      <c r="HW680" s="27"/>
      <c r="HX680" s="27"/>
      <c r="HY680" s="27"/>
      <c r="HZ680" s="27"/>
      <c r="IA680" s="27"/>
      <c r="IB680" s="27"/>
      <c r="IC680" s="27"/>
      <c r="ID680" s="27"/>
      <c r="IE680" s="27"/>
      <c r="IF680" s="27"/>
      <c r="IG680" s="27"/>
      <c r="IH680" s="27"/>
      <c r="II680" s="27"/>
      <c r="IJ680" s="27"/>
      <c r="IK680" s="27"/>
      <c r="IL680" s="27"/>
      <c r="IM680" s="27"/>
      <c r="IN680" s="27"/>
      <c r="IO680" s="27"/>
      <c r="IP680" s="27"/>
      <c r="IQ680" s="27"/>
      <c r="IR680" s="27"/>
      <c r="IS680" s="27"/>
      <c r="IT680" s="27"/>
      <c r="IU680" s="27"/>
      <c r="IV680" s="27"/>
    </row>
    <row r="681" spans="1:256" s="363" customFormat="1" x14ac:dyDescent="0.2">
      <c r="A681" s="27"/>
      <c r="B681" s="27"/>
      <c r="C681" s="27"/>
      <c r="D681" s="362"/>
      <c r="E681" s="350"/>
      <c r="GX681" s="27"/>
      <c r="GY681" s="27"/>
      <c r="GZ681" s="27"/>
      <c r="HA681" s="27"/>
      <c r="HB681" s="27"/>
      <c r="HC681" s="27"/>
      <c r="HD681" s="27"/>
      <c r="HE681" s="27"/>
      <c r="HF681" s="27"/>
      <c r="HG681" s="27"/>
      <c r="HH681" s="27"/>
      <c r="HI681" s="27"/>
      <c r="HJ681" s="27"/>
      <c r="HK681" s="27"/>
      <c r="HL681" s="27"/>
      <c r="HM681" s="27"/>
      <c r="HN681" s="27"/>
      <c r="HO681" s="27"/>
      <c r="HP681" s="27"/>
      <c r="HQ681" s="27"/>
      <c r="HR681" s="27"/>
      <c r="HS681" s="27"/>
      <c r="HT681" s="27"/>
      <c r="HU681" s="27"/>
      <c r="HV681" s="27"/>
      <c r="HW681" s="27"/>
      <c r="HX681" s="27"/>
      <c r="HY681" s="27"/>
      <c r="HZ681" s="27"/>
      <c r="IA681" s="27"/>
      <c r="IB681" s="27"/>
      <c r="IC681" s="27"/>
      <c r="ID681" s="27"/>
      <c r="IE681" s="27"/>
      <c r="IF681" s="27"/>
      <c r="IG681" s="27"/>
      <c r="IH681" s="27"/>
      <c r="II681" s="27"/>
      <c r="IJ681" s="27"/>
      <c r="IK681" s="27"/>
      <c r="IL681" s="27"/>
      <c r="IM681" s="27"/>
      <c r="IN681" s="27"/>
      <c r="IO681" s="27"/>
      <c r="IP681" s="27"/>
      <c r="IQ681" s="27"/>
      <c r="IR681" s="27"/>
      <c r="IS681" s="27"/>
      <c r="IT681" s="27"/>
      <c r="IU681" s="27"/>
      <c r="IV681" s="27"/>
    </row>
    <row r="682" spans="1:256" s="363" customFormat="1" x14ac:dyDescent="0.2">
      <c r="A682" s="27"/>
      <c r="B682" s="27"/>
      <c r="C682" s="27"/>
      <c r="D682" s="362">
        <v>139</v>
      </c>
      <c r="E682" s="349" t="s">
        <v>180</v>
      </c>
      <c r="GX682" s="27"/>
      <c r="GY682" s="27"/>
      <c r="GZ682" s="27"/>
      <c r="HA682" s="27"/>
      <c r="HB682" s="27"/>
      <c r="HC682" s="27"/>
      <c r="HD682" s="27"/>
      <c r="HE682" s="27"/>
      <c r="HF682" s="27"/>
      <c r="HG682" s="27"/>
      <c r="HH682" s="27"/>
      <c r="HI682" s="27"/>
      <c r="HJ682" s="27"/>
      <c r="HK682" s="27"/>
      <c r="HL682" s="27"/>
      <c r="HM682" s="27"/>
      <c r="HN682" s="27"/>
      <c r="HO682" s="27"/>
      <c r="HP682" s="27"/>
      <c r="HQ682" s="27"/>
      <c r="HR682" s="27"/>
      <c r="HS682" s="27"/>
      <c r="HT682" s="27"/>
      <c r="HU682" s="27"/>
      <c r="HV682" s="27"/>
      <c r="HW682" s="27"/>
      <c r="HX682" s="27"/>
      <c r="HY682" s="27"/>
      <c r="HZ682" s="27"/>
      <c r="IA682" s="27"/>
      <c r="IB682" s="27"/>
      <c r="IC682" s="27"/>
      <c r="ID682" s="27"/>
      <c r="IE682" s="27"/>
      <c r="IF682" s="27"/>
      <c r="IG682" s="27"/>
      <c r="IH682" s="27"/>
      <c r="II682" s="27"/>
      <c r="IJ682" s="27"/>
      <c r="IK682" s="27"/>
      <c r="IL682" s="27"/>
      <c r="IM682" s="27"/>
      <c r="IN682" s="27"/>
      <c r="IO682" s="27"/>
      <c r="IP682" s="27"/>
      <c r="IQ682" s="27"/>
      <c r="IR682" s="27"/>
      <c r="IS682" s="27"/>
      <c r="IT682" s="27"/>
      <c r="IU682" s="27"/>
      <c r="IV682" s="27"/>
    </row>
    <row r="683" spans="1:256" s="361" customFormat="1" x14ac:dyDescent="0.2">
      <c r="A683" s="27"/>
      <c r="B683" s="27"/>
      <c r="C683" s="27"/>
      <c r="D683" s="362"/>
      <c r="E683" s="350" t="s">
        <v>130</v>
      </c>
      <c r="F683" s="351">
        <v>1</v>
      </c>
      <c r="G683" s="352">
        <v>2</v>
      </c>
      <c r="H683" s="352">
        <v>3</v>
      </c>
      <c r="I683" s="352">
        <v>4</v>
      </c>
      <c r="J683" s="353">
        <v>5</v>
      </c>
      <c r="K683" s="351">
        <v>6</v>
      </c>
      <c r="L683" s="352">
        <v>7</v>
      </c>
      <c r="M683" s="352">
        <v>8</v>
      </c>
      <c r="N683" s="352">
        <v>9</v>
      </c>
      <c r="O683" s="353">
        <v>10</v>
      </c>
      <c r="P683" s="351">
        <v>11</v>
      </c>
      <c r="Q683" s="352">
        <v>12</v>
      </c>
      <c r="R683" s="352">
        <v>13</v>
      </c>
      <c r="S683" s="352">
        <v>14</v>
      </c>
      <c r="T683" s="353">
        <v>15</v>
      </c>
      <c r="U683" s="351">
        <v>16</v>
      </c>
      <c r="V683" s="352">
        <v>17</v>
      </c>
      <c r="W683" s="352">
        <v>18</v>
      </c>
      <c r="X683" s="352">
        <v>19</v>
      </c>
      <c r="Y683" s="353">
        <v>20</v>
      </c>
      <c r="Z683" s="351">
        <v>21</v>
      </c>
      <c r="AA683" s="352">
        <v>22</v>
      </c>
      <c r="AB683" s="352">
        <v>23</v>
      </c>
      <c r="AC683" s="352">
        <v>24</v>
      </c>
      <c r="AD683" s="353">
        <v>25</v>
      </c>
      <c r="AE683" s="351">
        <v>26</v>
      </c>
      <c r="AF683" s="352">
        <v>27</v>
      </c>
      <c r="AG683" s="352">
        <v>28</v>
      </c>
      <c r="AH683" s="352">
        <v>29</v>
      </c>
      <c r="AI683" s="353">
        <v>30</v>
      </c>
      <c r="AJ683" s="351">
        <v>31</v>
      </c>
      <c r="AK683" s="352">
        <v>32</v>
      </c>
      <c r="AL683" s="352">
        <v>33</v>
      </c>
      <c r="AM683" s="352">
        <v>34</v>
      </c>
      <c r="AN683" s="353">
        <v>35</v>
      </c>
      <c r="AO683" s="351">
        <v>36</v>
      </c>
      <c r="AP683" s="352">
        <v>37</v>
      </c>
      <c r="AQ683" s="352">
        <v>38</v>
      </c>
      <c r="AR683" s="352">
        <v>39</v>
      </c>
      <c r="AS683" s="353">
        <v>40</v>
      </c>
      <c r="AT683" s="351">
        <v>41</v>
      </c>
      <c r="AU683" s="352">
        <v>42</v>
      </c>
      <c r="AV683" s="352">
        <v>43</v>
      </c>
      <c r="AW683" s="352">
        <v>44</v>
      </c>
      <c r="AX683" s="353">
        <v>45</v>
      </c>
      <c r="AY683" s="351">
        <v>46</v>
      </c>
      <c r="AZ683" s="352">
        <v>47</v>
      </c>
      <c r="BA683" s="352">
        <v>48</v>
      </c>
      <c r="BB683" s="352">
        <v>49</v>
      </c>
      <c r="BC683" s="353">
        <v>50</v>
      </c>
      <c r="BD683" s="351">
        <v>51</v>
      </c>
      <c r="BE683" s="352">
        <v>52</v>
      </c>
      <c r="BF683" s="352">
        <v>53</v>
      </c>
      <c r="BG683" s="352">
        <v>54</v>
      </c>
      <c r="BH683" s="353">
        <v>55</v>
      </c>
      <c r="BI683" s="351">
        <v>56</v>
      </c>
      <c r="BJ683" s="352">
        <v>57</v>
      </c>
      <c r="BK683" s="352">
        <v>58</v>
      </c>
      <c r="BL683" s="352">
        <v>59</v>
      </c>
      <c r="BM683" s="353">
        <v>60</v>
      </c>
      <c r="BN683" s="351">
        <v>61</v>
      </c>
      <c r="BO683" s="352">
        <v>62</v>
      </c>
      <c r="BP683" s="352">
        <v>63</v>
      </c>
      <c r="BQ683" s="352">
        <v>64</v>
      </c>
      <c r="BR683" s="353">
        <v>65</v>
      </c>
      <c r="BS683" s="351">
        <v>66</v>
      </c>
      <c r="BT683" s="352">
        <v>67</v>
      </c>
      <c r="BU683" s="352">
        <v>68</v>
      </c>
      <c r="BV683" s="352">
        <v>69</v>
      </c>
      <c r="BW683" s="353">
        <v>70</v>
      </c>
      <c r="BX683" s="351">
        <v>71</v>
      </c>
      <c r="BY683" s="352">
        <v>72</v>
      </c>
      <c r="BZ683" s="352">
        <v>73</v>
      </c>
      <c r="CA683" s="352">
        <v>74</v>
      </c>
      <c r="CB683" s="353">
        <v>75</v>
      </c>
      <c r="CC683" s="351">
        <v>76</v>
      </c>
      <c r="CD683" s="352">
        <v>77</v>
      </c>
      <c r="CE683" s="352">
        <v>78</v>
      </c>
      <c r="CF683" s="352">
        <v>79</v>
      </c>
      <c r="CG683" s="353">
        <v>80</v>
      </c>
      <c r="CH683" s="351">
        <v>81</v>
      </c>
      <c r="CI683" s="352">
        <v>82</v>
      </c>
      <c r="CJ683" s="352">
        <v>83</v>
      </c>
      <c r="CK683" s="352">
        <v>84</v>
      </c>
      <c r="CL683" s="353">
        <v>85</v>
      </c>
      <c r="CM683" s="351">
        <v>86</v>
      </c>
      <c r="CN683" s="352">
        <v>87</v>
      </c>
      <c r="CO683" s="352">
        <v>88</v>
      </c>
      <c r="CP683" s="352">
        <v>89</v>
      </c>
      <c r="CQ683" s="353">
        <v>90</v>
      </c>
      <c r="CR683" s="351">
        <v>91</v>
      </c>
      <c r="CS683" s="352">
        <v>92</v>
      </c>
      <c r="CT683" s="352">
        <v>93</v>
      </c>
      <c r="CU683" s="352">
        <v>94</v>
      </c>
      <c r="CV683" s="353">
        <v>95</v>
      </c>
      <c r="CW683" s="351">
        <v>96</v>
      </c>
      <c r="CX683" s="352">
        <v>97</v>
      </c>
      <c r="CY683" s="352">
        <v>98</v>
      </c>
      <c r="CZ683" s="352">
        <v>99</v>
      </c>
      <c r="DA683" s="353">
        <v>100</v>
      </c>
      <c r="DB683" s="351">
        <v>101</v>
      </c>
      <c r="DC683" s="352">
        <v>102</v>
      </c>
      <c r="DD683" s="352">
        <v>103</v>
      </c>
      <c r="DE683" s="352">
        <v>104</v>
      </c>
      <c r="DF683" s="353">
        <v>105</v>
      </c>
      <c r="DG683" s="351">
        <v>106</v>
      </c>
      <c r="DH683" s="352">
        <v>107</v>
      </c>
      <c r="DI683" s="352">
        <v>108</v>
      </c>
      <c r="DJ683" s="352">
        <v>109</v>
      </c>
      <c r="DK683" s="353">
        <v>110</v>
      </c>
      <c r="DL683" s="351">
        <v>111</v>
      </c>
      <c r="DM683" s="352">
        <v>112</v>
      </c>
      <c r="DN683" s="352">
        <v>113</v>
      </c>
      <c r="DO683" s="352">
        <v>114</v>
      </c>
      <c r="DP683" s="353">
        <v>115</v>
      </c>
      <c r="DQ683" s="351">
        <v>116</v>
      </c>
      <c r="DR683" s="352">
        <v>117</v>
      </c>
      <c r="DS683" s="352">
        <v>118</v>
      </c>
      <c r="DT683" s="352">
        <v>119</v>
      </c>
      <c r="DU683" s="353">
        <v>120</v>
      </c>
      <c r="DV683" s="351">
        <v>121</v>
      </c>
      <c r="DW683" s="352">
        <v>122</v>
      </c>
      <c r="DX683" s="352">
        <v>123</v>
      </c>
      <c r="DY683" s="352">
        <v>124</v>
      </c>
      <c r="DZ683" s="353">
        <v>125</v>
      </c>
      <c r="EA683" s="351">
        <v>126</v>
      </c>
      <c r="EB683" s="352">
        <v>127</v>
      </c>
      <c r="EC683" s="352">
        <v>128</v>
      </c>
      <c r="ED683" s="352">
        <v>129</v>
      </c>
      <c r="EE683" s="353">
        <v>130</v>
      </c>
      <c r="EF683" s="351">
        <v>131</v>
      </c>
      <c r="EG683" s="352">
        <v>132</v>
      </c>
      <c r="EH683" s="352">
        <v>133</v>
      </c>
      <c r="EI683" s="352">
        <v>134</v>
      </c>
      <c r="EJ683" s="353">
        <v>135</v>
      </c>
      <c r="EK683" s="351">
        <v>136</v>
      </c>
      <c r="EL683" s="352">
        <v>137</v>
      </c>
      <c r="EM683" s="352">
        <v>138</v>
      </c>
      <c r="EN683" s="352">
        <v>139</v>
      </c>
      <c r="EO683" s="365"/>
      <c r="GX683" s="27"/>
      <c r="GY683" s="27"/>
      <c r="GZ683" s="27"/>
      <c r="HA683" s="27"/>
      <c r="HB683" s="27"/>
      <c r="HC683" s="27"/>
      <c r="HD683" s="27"/>
      <c r="HE683" s="27"/>
      <c r="HF683" s="27"/>
      <c r="HG683" s="27"/>
      <c r="HH683" s="27"/>
      <c r="HI683" s="27"/>
      <c r="HJ683" s="27"/>
      <c r="HK683" s="27"/>
      <c r="HL683" s="27"/>
      <c r="HM683" s="27"/>
      <c r="HN683" s="27"/>
      <c r="HO683" s="27"/>
      <c r="HP683" s="27"/>
      <c r="HQ683" s="27"/>
      <c r="HR683" s="27"/>
      <c r="HS683" s="27"/>
      <c r="HT683" s="27"/>
      <c r="HU683" s="27"/>
      <c r="HV683" s="27"/>
      <c r="HW683" s="27"/>
      <c r="HX683" s="27"/>
      <c r="HY683" s="27"/>
      <c r="HZ683" s="27"/>
      <c r="IA683" s="27"/>
      <c r="IB683" s="27"/>
      <c r="IC683" s="27"/>
      <c r="ID683" s="27"/>
      <c r="IE683" s="27"/>
      <c r="IF683" s="27"/>
      <c r="IG683" s="27"/>
      <c r="IH683" s="27"/>
      <c r="II683" s="27"/>
      <c r="IJ683" s="27"/>
      <c r="IK683" s="27"/>
      <c r="IL683" s="27"/>
      <c r="IM683" s="27"/>
      <c r="IN683" s="27"/>
      <c r="IO683" s="27"/>
      <c r="IP683" s="27"/>
      <c r="IQ683" s="27"/>
      <c r="IR683" s="27"/>
      <c r="IS683" s="27"/>
      <c r="IT683" s="27"/>
      <c r="IU683" s="27"/>
      <c r="IV683" s="27"/>
    </row>
    <row r="684" spans="1:256" s="361" customFormat="1" x14ac:dyDescent="0.2">
      <c r="A684" s="27"/>
      <c r="B684" s="27"/>
      <c r="C684" s="27"/>
      <c r="D684" s="362"/>
      <c r="E684" s="350" t="s">
        <v>157</v>
      </c>
      <c r="F684" s="354">
        <v>14</v>
      </c>
      <c r="G684" s="355">
        <v>10</v>
      </c>
      <c r="H684" s="355">
        <v>1</v>
      </c>
      <c r="I684" s="355">
        <v>22</v>
      </c>
      <c r="J684" s="356">
        <v>18</v>
      </c>
      <c r="K684" s="354">
        <v>19</v>
      </c>
      <c r="L684" s="355">
        <v>15</v>
      </c>
      <c r="M684" s="355">
        <v>6</v>
      </c>
      <c r="N684" s="355">
        <v>2</v>
      </c>
      <c r="O684" s="356">
        <v>23</v>
      </c>
      <c r="P684" s="354">
        <v>24</v>
      </c>
      <c r="Q684" s="355">
        <v>20</v>
      </c>
      <c r="R684" s="355">
        <v>11</v>
      </c>
      <c r="S684" s="355">
        <v>7</v>
      </c>
      <c r="T684" s="356">
        <v>3</v>
      </c>
      <c r="U684" s="354">
        <v>4</v>
      </c>
      <c r="V684" s="355">
        <v>25</v>
      </c>
      <c r="W684" s="355">
        <v>16</v>
      </c>
      <c r="X684" s="355">
        <v>12</v>
      </c>
      <c r="Y684" s="356">
        <v>8</v>
      </c>
      <c r="Z684" s="354">
        <v>9</v>
      </c>
      <c r="AA684" s="355">
        <v>5</v>
      </c>
      <c r="AB684" s="355">
        <v>21</v>
      </c>
      <c r="AC684" s="355">
        <v>17</v>
      </c>
      <c r="AD684" s="356">
        <v>13</v>
      </c>
      <c r="AE684" s="354">
        <v>39</v>
      </c>
      <c r="AF684" s="355">
        <v>35</v>
      </c>
      <c r="AG684" s="355">
        <v>26</v>
      </c>
      <c r="AH684" s="355">
        <v>47</v>
      </c>
      <c r="AI684" s="356">
        <v>43</v>
      </c>
      <c r="AJ684" s="354">
        <v>44</v>
      </c>
      <c r="AK684" s="355">
        <v>40</v>
      </c>
      <c r="AL684" s="355">
        <v>31</v>
      </c>
      <c r="AM684" s="355">
        <v>27</v>
      </c>
      <c r="AN684" s="356">
        <v>48</v>
      </c>
      <c r="AO684" s="354">
        <v>49</v>
      </c>
      <c r="AP684" s="355">
        <v>45</v>
      </c>
      <c r="AQ684" s="355">
        <v>36</v>
      </c>
      <c r="AR684" s="355">
        <v>32</v>
      </c>
      <c r="AS684" s="356">
        <v>28</v>
      </c>
      <c r="AT684" s="354">
        <v>29</v>
      </c>
      <c r="AU684" s="355">
        <v>50</v>
      </c>
      <c r="AV684" s="355">
        <v>41</v>
      </c>
      <c r="AW684" s="355">
        <v>37</v>
      </c>
      <c r="AX684" s="356">
        <v>33</v>
      </c>
      <c r="AY684" s="354">
        <v>34</v>
      </c>
      <c r="AZ684" s="355">
        <v>30</v>
      </c>
      <c r="BA684" s="355">
        <v>46</v>
      </c>
      <c r="BB684" s="355">
        <v>42</v>
      </c>
      <c r="BC684" s="356">
        <v>38</v>
      </c>
      <c r="BD684" s="354">
        <v>64</v>
      </c>
      <c r="BE684" s="355">
        <v>60</v>
      </c>
      <c r="BF684" s="355">
        <v>51</v>
      </c>
      <c r="BG684" s="355">
        <v>72</v>
      </c>
      <c r="BH684" s="356">
        <v>68</v>
      </c>
      <c r="BI684" s="354">
        <v>69</v>
      </c>
      <c r="BJ684" s="355">
        <v>65</v>
      </c>
      <c r="BK684" s="355">
        <v>56</v>
      </c>
      <c r="BL684" s="355">
        <v>52</v>
      </c>
      <c r="BM684" s="356">
        <v>73</v>
      </c>
      <c r="BN684" s="354">
        <v>74</v>
      </c>
      <c r="BO684" s="355">
        <v>70</v>
      </c>
      <c r="BP684" s="355">
        <v>61</v>
      </c>
      <c r="BQ684" s="355">
        <v>57</v>
      </c>
      <c r="BR684" s="356">
        <v>53</v>
      </c>
      <c r="BS684" s="354">
        <v>54</v>
      </c>
      <c r="BT684" s="355">
        <v>75</v>
      </c>
      <c r="BU684" s="355">
        <v>66</v>
      </c>
      <c r="BV684" s="355">
        <v>62</v>
      </c>
      <c r="BW684" s="356">
        <v>58</v>
      </c>
      <c r="BX684" s="354">
        <v>59</v>
      </c>
      <c r="BY684" s="355">
        <v>55</v>
      </c>
      <c r="BZ684" s="355">
        <v>71</v>
      </c>
      <c r="CA684" s="355">
        <v>67</v>
      </c>
      <c r="CB684" s="356">
        <v>63</v>
      </c>
      <c r="CC684" s="354">
        <v>90</v>
      </c>
      <c r="CD684" s="355">
        <v>76</v>
      </c>
      <c r="CE684" s="355">
        <v>102</v>
      </c>
      <c r="CF684" s="355">
        <v>98</v>
      </c>
      <c r="CG684" s="356">
        <v>94</v>
      </c>
      <c r="CH684" s="354">
        <v>95</v>
      </c>
      <c r="CI684" s="355">
        <v>81</v>
      </c>
      <c r="CJ684" s="355">
        <v>77</v>
      </c>
      <c r="CK684" s="355">
        <v>103</v>
      </c>
      <c r="CL684" s="356">
        <v>99</v>
      </c>
      <c r="CM684" s="354">
        <v>100</v>
      </c>
      <c r="CN684" s="355">
        <v>86</v>
      </c>
      <c r="CO684" s="355">
        <v>82</v>
      </c>
      <c r="CP684" s="355">
        <v>78</v>
      </c>
      <c r="CQ684" s="356">
        <v>104</v>
      </c>
      <c r="CR684" s="354">
        <v>105</v>
      </c>
      <c r="CS684" s="355">
        <v>91</v>
      </c>
      <c r="CT684" s="355">
        <v>87</v>
      </c>
      <c r="CU684" s="355">
        <v>83</v>
      </c>
      <c r="CV684" s="356">
        <v>79</v>
      </c>
      <c r="CW684" s="354">
        <v>80</v>
      </c>
      <c r="CX684" s="355">
        <v>96</v>
      </c>
      <c r="CY684" s="355">
        <v>92</v>
      </c>
      <c r="CZ684" s="355">
        <v>88</v>
      </c>
      <c r="DA684" s="356">
        <v>84</v>
      </c>
      <c r="DB684" s="354">
        <v>85</v>
      </c>
      <c r="DC684" s="355">
        <v>101</v>
      </c>
      <c r="DD684" s="355">
        <v>97</v>
      </c>
      <c r="DE684" s="355">
        <v>93</v>
      </c>
      <c r="DF684" s="356">
        <v>89</v>
      </c>
      <c r="DG684" s="354">
        <v>125</v>
      </c>
      <c r="DH684" s="355">
        <v>106</v>
      </c>
      <c r="DI684" s="355">
        <v>137</v>
      </c>
      <c r="DJ684" s="355">
        <v>133</v>
      </c>
      <c r="DK684" s="356">
        <v>129</v>
      </c>
      <c r="DL684" s="354">
        <v>130</v>
      </c>
      <c r="DM684" s="355">
        <v>111</v>
      </c>
      <c r="DN684" s="355">
        <v>107</v>
      </c>
      <c r="DO684" s="355">
        <v>138</v>
      </c>
      <c r="DP684" s="356">
        <v>134</v>
      </c>
      <c r="DQ684" s="354">
        <v>135</v>
      </c>
      <c r="DR684" s="355">
        <v>116</v>
      </c>
      <c r="DS684" s="355">
        <v>112</v>
      </c>
      <c r="DT684" s="355">
        <v>108</v>
      </c>
      <c r="DU684" s="356">
        <v>139</v>
      </c>
      <c r="DV684" s="354">
        <v>120</v>
      </c>
      <c r="DW684" s="355">
        <v>136</v>
      </c>
      <c r="DX684" s="355">
        <v>132</v>
      </c>
      <c r="DY684" s="355">
        <v>128</v>
      </c>
      <c r="DZ684" s="356">
        <v>124</v>
      </c>
      <c r="EA684" s="354">
        <v>110</v>
      </c>
      <c r="EB684" s="355">
        <v>126</v>
      </c>
      <c r="EC684" s="355">
        <v>122</v>
      </c>
      <c r="ED684" s="355">
        <v>118</v>
      </c>
      <c r="EE684" s="356">
        <v>114</v>
      </c>
      <c r="EF684" s="354">
        <v>115</v>
      </c>
      <c r="EG684" s="355">
        <v>131</v>
      </c>
      <c r="EH684" s="355">
        <v>127</v>
      </c>
      <c r="EI684" s="355">
        <v>123</v>
      </c>
      <c r="EJ684" s="356">
        <v>119</v>
      </c>
      <c r="EK684" s="354">
        <v>117</v>
      </c>
      <c r="EL684" s="355">
        <v>121</v>
      </c>
      <c r="EM684" s="355">
        <v>109</v>
      </c>
      <c r="EN684" s="355">
        <v>113</v>
      </c>
      <c r="EO684" s="365"/>
      <c r="GX684" s="27"/>
      <c r="GY684" s="27"/>
      <c r="GZ684" s="27"/>
      <c r="HA684" s="27"/>
      <c r="HB684" s="27"/>
      <c r="HC684" s="27"/>
      <c r="HD684" s="27"/>
      <c r="HE684" s="27"/>
      <c r="HF684" s="27"/>
      <c r="HG684" s="27"/>
      <c r="HH684" s="27"/>
      <c r="HI684" s="27"/>
      <c r="HJ684" s="27"/>
      <c r="HK684" s="27"/>
      <c r="HL684" s="27"/>
      <c r="HM684" s="27"/>
      <c r="HN684" s="27"/>
      <c r="HO684" s="27"/>
      <c r="HP684" s="27"/>
      <c r="HQ684" s="27"/>
      <c r="HR684" s="27"/>
      <c r="HS684" s="27"/>
      <c r="HT684" s="27"/>
      <c r="HU684" s="27"/>
      <c r="HV684" s="27"/>
      <c r="HW684" s="27"/>
      <c r="HX684" s="27"/>
      <c r="HY684" s="27"/>
      <c r="HZ684" s="27"/>
      <c r="IA684" s="27"/>
      <c r="IB684" s="27"/>
      <c r="IC684" s="27"/>
      <c r="ID684" s="27"/>
      <c r="IE684" s="27"/>
      <c r="IF684" s="27"/>
      <c r="IG684" s="27"/>
      <c r="IH684" s="27"/>
      <c r="II684" s="27"/>
      <c r="IJ684" s="27"/>
      <c r="IK684" s="27"/>
      <c r="IL684" s="27"/>
      <c r="IM684" s="27"/>
      <c r="IN684" s="27"/>
      <c r="IO684" s="27"/>
      <c r="IP684" s="27"/>
      <c r="IQ684" s="27"/>
      <c r="IR684" s="27"/>
      <c r="IS684" s="27"/>
      <c r="IT684" s="27"/>
      <c r="IU684" s="27"/>
      <c r="IV684" s="27"/>
    </row>
    <row r="685" spans="1:256" s="361" customFormat="1" x14ac:dyDescent="0.2">
      <c r="A685" s="27"/>
      <c r="B685" s="27"/>
      <c r="C685" s="27"/>
      <c r="D685" s="362"/>
      <c r="E685" s="350" t="s">
        <v>159</v>
      </c>
      <c r="F685" s="357">
        <v>12</v>
      </c>
      <c r="G685" s="358">
        <v>23</v>
      </c>
      <c r="H685" s="358">
        <v>9</v>
      </c>
      <c r="I685" s="358">
        <v>20</v>
      </c>
      <c r="J685" s="359">
        <v>1</v>
      </c>
      <c r="K685" s="357">
        <v>13</v>
      </c>
      <c r="L685" s="358">
        <v>24</v>
      </c>
      <c r="M685" s="358">
        <v>10</v>
      </c>
      <c r="N685" s="358">
        <v>16</v>
      </c>
      <c r="O685" s="359">
        <v>2</v>
      </c>
      <c r="P685" s="357">
        <v>17</v>
      </c>
      <c r="Q685" s="358">
        <v>3</v>
      </c>
      <c r="R685" s="358">
        <v>14</v>
      </c>
      <c r="S685" s="358">
        <v>25</v>
      </c>
      <c r="T685" s="359">
        <v>6</v>
      </c>
      <c r="U685" s="357">
        <v>7</v>
      </c>
      <c r="V685" s="358">
        <v>18</v>
      </c>
      <c r="W685" s="358">
        <v>4</v>
      </c>
      <c r="X685" s="358">
        <v>15</v>
      </c>
      <c r="Y685" s="359">
        <v>21</v>
      </c>
      <c r="Z685" s="357">
        <v>22</v>
      </c>
      <c r="AA685" s="358">
        <v>8</v>
      </c>
      <c r="AB685" s="358">
        <v>19</v>
      </c>
      <c r="AC685" s="358">
        <v>5</v>
      </c>
      <c r="AD685" s="359">
        <v>11</v>
      </c>
      <c r="AE685" s="357">
        <v>37</v>
      </c>
      <c r="AF685" s="358">
        <v>48</v>
      </c>
      <c r="AG685" s="358">
        <v>34</v>
      </c>
      <c r="AH685" s="358">
        <v>45</v>
      </c>
      <c r="AI685" s="359">
        <v>26</v>
      </c>
      <c r="AJ685" s="357">
        <v>38</v>
      </c>
      <c r="AK685" s="358">
        <v>49</v>
      </c>
      <c r="AL685" s="358">
        <v>35</v>
      </c>
      <c r="AM685" s="358">
        <v>41</v>
      </c>
      <c r="AN685" s="359">
        <v>27</v>
      </c>
      <c r="AO685" s="357">
        <v>42</v>
      </c>
      <c r="AP685" s="358">
        <v>28</v>
      </c>
      <c r="AQ685" s="358">
        <v>39</v>
      </c>
      <c r="AR685" s="358">
        <v>50</v>
      </c>
      <c r="AS685" s="359">
        <v>31</v>
      </c>
      <c r="AT685" s="357">
        <v>32</v>
      </c>
      <c r="AU685" s="358">
        <v>43</v>
      </c>
      <c r="AV685" s="358">
        <v>29</v>
      </c>
      <c r="AW685" s="358">
        <v>40</v>
      </c>
      <c r="AX685" s="359">
        <v>46</v>
      </c>
      <c r="AY685" s="357">
        <v>47</v>
      </c>
      <c r="AZ685" s="358">
        <v>33</v>
      </c>
      <c r="BA685" s="358">
        <v>44</v>
      </c>
      <c r="BB685" s="358">
        <v>30</v>
      </c>
      <c r="BC685" s="359">
        <v>36</v>
      </c>
      <c r="BD685" s="357">
        <v>62</v>
      </c>
      <c r="BE685" s="358">
        <v>73</v>
      </c>
      <c r="BF685" s="358">
        <v>59</v>
      </c>
      <c r="BG685" s="358">
        <v>70</v>
      </c>
      <c r="BH685" s="359">
        <v>51</v>
      </c>
      <c r="BI685" s="357">
        <v>63</v>
      </c>
      <c r="BJ685" s="358">
        <v>74</v>
      </c>
      <c r="BK685" s="358">
        <v>60</v>
      </c>
      <c r="BL685" s="358">
        <v>66</v>
      </c>
      <c r="BM685" s="359">
        <v>52</v>
      </c>
      <c r="BN685" s="357">
        <v>67</v>
      </c>
      <c r="BO685" s="358">
        <v>53</v>
      </c>
      <c r="BP685" s="358">
        <v>64</v>
      </c>
      <c r="BQ685" s="358">
        <v>75</v>
      </c>
      <c r="BR685" s="359">
        <v>56</v>
      </c>
      <c r="BS685" s="357">
        <v>57</v>
      </c>
      <c r="BT685" s="358">
        <v>68</v>
      </c>
      <c r="BU685" s="358">
        <v>54</v>
      </c>
      <c r="BV685" s="358">
        <v>65</v>
      </c>
      <c r="BW685" s="359">
        <v>71</v>
      </c>
      <c r="BX685" s="357">
        <v>72</v>
      </c>
      <c r="BY685" s="358">
        <v>58</v>
      </c>
      <c r="BZ685" s="358">
        <v>69</v>
      </c>
      <c r="CA685" s="358">
        <v>55</v>
      </c>
      <c r="CB685" s="359">
        <v>61</v>
      </c>
      <c r="CC685" s="357">
        <v>104</v>
      </c>
      <c r="CD685" s="358">
        <v>85</v>
      </c>
      <c r="CE685" s="358">
        <v>76</v>
      </c>
      <c r="CF685" s="358">
        <v>92</v>
      </c>
      <c r="CG685" s="359">
        <v>87</v>
      </c>
      <c r="CH685" s="357">
        <v>77</v>
      </c>
      <c r="CI685" s="358">
        <v>105</v>
      </c>
      <c r="CJ685" s="358">
        <v>96</v>
      </c>
      <c r="CK685" s="358">
        <v>86</v>
      </c>
      <c r="CL685" s="359">
        <v>93</v>
      </c>
      <c r="CM685" s="357">
        <v>94</v>
      </c>
      <c r="CN685" s="358">
        <v>88</v>
      </c>
      <c r="CO685" s="358">
        <v>81</v>
      </c>
      <c r="CP685" s="358">
        <v>97</v>
      </c>
      <c r="CQ685" s="359">
        <v>78</v>
      </c>
      <c r="CR685" s="357">
        <v>79</v>
      </c>
      <c r="CS685" s="358">
        <v>95</v>
      </c>
      <c r="CT685" s="358">
        <v>101</v>
      </c>
      <c r="CU685" s="358">
        <v>82</v>
      </c>
      <c r="CV685" s="359">
        <v>98</v>
      </c>
      <c r="CW685" s="357">
        <v>99</v>
      </c>
      <c r="CX685" s="358">
        <v>80</v>
      </c>
      <c r="CY685" s="358">
        <v>89</v>
      </c>
      <c r="CZ685" s="358">
        <v>102</v>
      </c>
      <c r="DA685" s="359">
        <v>83</v>
      </c>
      <c r="DB685" s="357">
        <v>84</v>
      </c>
      <c r="DC685" s="358">
        <v>100</v>
      </c>
      <c r="DD685" s="358">
        <v>91</v>
      </c>
      <c r="DE685" s="358">
        <v>90</v>
      </c>
      <c r="DF685" s="359">
        <v>103</v>
      </c>
      <c r="DG685" s="357">
        <v>109</v>
      </c>
      <c r="DH685" s="358">
        <v>125</v>
      </c>
      <c r="DI685" s="358">
        <v>136</v>
      </c>
      <c r="DJ685" s="358">
        <v>127</v>
      </c>
      <c r="DK685" s="359">
        <v>118</v>
      </c>
      <c r="DL685" s="357">
        <v>114</v>
      </c>
      <c r="DM685" s="358">
        <v>130</v>
      </c>
      <c r="DN685" s="358">
        <v>106</v>
      </c>
      <c r="DO685" s="358">
        <v>132</v>
      </c>
      <c r="DP685" s="359">
        <v>123</v>
      </c>
      <c r="DQ685" s="357">
        <v>119</v>
      </c>
      <c r="DR685" s="358">
        <v>135</v>
      </c>
      <c r="DS685" s="358">
        <v>111</v>
      </c>
      <c r="DT685" s="358">
        <v>137</v>
      </c>
      <c r="DU685" s="359">
        <v>128</v>
      </c>
      <c r="DV685" s="357">
        <v>139</v>
      </c>
      <c r="DW685" s="358">
        <v>120</v>
      </c>
      <c r="DX685" s="358">
        <v>131</v>
      </c>
      <c r="DY685" s="358">
        <v>122</v>
      </c>
      <c r="DZ685" s="359">
        <v>113</v>
      </c>
      <c r="EA685" s="357">
        <v>129</v>
      </c>
      <c r="EB685" s="358">
        <v>110</v>
      </c>
      <c r="EC685" s="358">
        <v>121</v>
      </c>
      <c r="ED685" s="358">
        <v>112</v>
      </c>
      <c r="EE685" s="359">
        <v>138</v>
      </c>
      <c r="EF685" s="357">
        <v>134</v>
      </c>
      <c r="EG685" s="358">
        <v>115</v>
      </c>
      <c r="EH685" s="358">
        <v>126</v>
      </c>
      <c r="EI685" s="358">
        <v>117</v>
      </c>
      <c r="EJ685" s="359">
        <v>108</v>
      </c>
      <c r="EK685" s="357">
        <v>124</v>
      </c>
      <c r="EL685" s="358">
        <v>133</v>
      </c>
      <c r="EM685" s="358">
        <v>116</v>
      </c>
      <c r="EN685" s="358">
        <v>107</v>
      </c>
      <c r="EO685" s="365"/>
      <c r="GX685" s="27"/>
      <c r="GY685" s="27"/>
      <c r="GZ685" s="27"/>
      <c r="HA685" s="27"/>
      <c r="HB685" s="27"/>
      <c r="HC685" s="27"/>
      <c r="HD685" s="27"/>
      <c r="HE685" s="27"/>
      <c r="HF685" s="27"/>
      <c r="HG685" s="27"/>
      <c r="HH685" s="27"/>
      <c r="HI685" s="27"/>
      <c r="HJ685" s="27"/>
      <c r="HK685" s="27"/>
      <c r="HL685" s="27"/>
      <c r="HM685" s="27"/>
      <c r="HN685" s="27"/>
      <c r="HO685" s="27"/>
      <c r="HP685" s="27"/>
      <c r="HQ685" s="27"/>
      <c r="HR685" s="27"/>
      <c r="HS685" s="27"/>
      <c r="HT685" s="27"/>
      <c r="HU685" s="27"/>
      <c r="HV685" s="27"/>
      <c r="HW685" s="27"/>
      <c r="HX685" s="27"/>
      <c r="HY685" s="27"/>
      <c r="HZ685" s="27"/>
      <c r="IA685" s="27"/>
      <c r="IB685" s="27"/>
      <c r="IC685" s="27"/>
      <c r="ID685" s="27"/>
      <c r="IE685" s="27"/>
      <c r="IF685" s="27"/>
      <c r="IG685" s="27"/>
      <c r="IH685" s="27"/>
      <c r="II685" s="27"/>
      <c r="IJ685" s="27"/>
      <c r="IK685" s="27"/>
      <c r="IL685" s="27"/>
      <c r="IM685" s="27"/>
      <c r="IN685" s="27"/>
      <c r="IO685" s="27"/>
      <c r="IP685" s="27"/>
      <c r="IQ685" s="27"/>
      <c r="IR685" s="27"/>
      <c r="IS685" s="27"/>
      <c r="IT685" s="27"/>
      <c r="IU685" s="27"/>
      <c r="IV685" s="27"/>
    </row>
    <row r="686" spans="1:256" s="363" customFormat="1" x14ac:dyDescent="0.2">
      <c r="A686" s="27"/>
      <c r="B686" s="27"/>
      <c r="C686" s="27"/>
      <c r="D686" s="362"/>
      <c r="E686" s="350"/>
      <c r="GX686" s="27"/>
      <c r="GY686" s="27"/>
      <c r="GZ686" s="27"/>
      <c r="HA686" s="27"/>
      <c r="HB686" s="27"/>
      <c r="HC686" s="27"/>
      <c r="HD686" s="27"/>
      <c r="HE686" s="27"/>
      <c r="HF686" s="27"/>
      <c r="HG686" s="27"/>
      <c r="HH686" s="27"/>
      <c r="HI686" s="27"/>
      <c r="HJ686" s="27"/>
      <c r="HK686" s="27"/>
      <c r="HL686" s="27"/>
      <c r="HM686" s="27"/>
      <c r="HN686" s="27"/>
      <c r="HO686" s="27"/>
      <c r="HP686" s="27"/>
      <c r="HQ686" s="27"/>
      <c r="HR686" s="27"/>
      <c r="HS686" s="27"/>
      <c r="HT686" s="27"/>
      <c r="HU686" s="27"/>
      <c r="HV686" s="27"/>
      <c r="HW686" s="27"/>
      <c r="HX686" s="27"/>
      <c r="HY686" s="27"/>
      <c r="HZ686" s="27"/>
      <c r="IA686" s="27"/>
      <c r="IB686" s="27"/>
      <c r="IC686" s="27"/>
      <c r="ID686" s="27"/>
      <c r="IE686" s="27"/>
      <c r="IF686" s="27"/>
      <c r="IG686" s="27"/>
      <c r="IH686" s="27"/>
      <c r="II686" s="27"/>
      <c r="IJ686" s="27"/>
      <c r="IK686" s="27"/>
      <c r="IL686" s="27"/>
      <c r="IM686" s="27"/>
      <c r="IN686" s="27"/>
      <c r="IO686" s="27"/>
      <c r="IP686" s="27"/>
      <c r="IQ686" s="27"/>
      <c r="IR686" s="27"/>
      <c r="IS686" s="27"/>
      <c r="IT686" s="27"/>
      <c r="IU686" s="27"/>
      <c r="IV686" s="27"/>
    </row>
    <row r="687" spans="1:256" s="363" customFormat="1" x14ac:dyDescent="0.2">
      <c r="A687" s="27"/>
      <c r="B687" s="27"/>
      <c r="C687" s="27"/>
      <c r="D687" s="362">
        <v>140</v>
      </c>
      <c r="E687" s="349" t="s">
        <v>180</v>
      </c>
      <c r="GX687" s="27"/>
      <c r="GY687" s="27"/>
      <c r="GZ687" s="27"/>
      <c r="HA687" s="27"/>
      <c r="HB687" s="27"/>
      <c r="HC687" s="27"/>
      <c r="HD687" s="27"/>
      <c r="HE687" s="27"/>
      <c r="HF687" s="27"/>
      <c r="HG687" s="27"/>
      <c r="HH687" s="27"/>
      <c r="HI687" s="27"/>
      <c r="HJ687" s="27"/>
      <c r="HK687" s="27"/>
      <c r="HL687" s="27"/>
      <c r="HM687" s="27"/>
      <c r="HN687" s="27"/>
      <c r="HO687" s="27"/>
      <c r="HP687" s="27"/>
      <c r="HQ687" s="27"/>
      <c r="HR687" s="27"/>
      <c r="HS687" s="27"/>
      <c r="HT687" s="27"/>
      <c r="HU687" s="27"/>
      <c r="HV687" s="27"/>
      <c r="HW687" s="27"/>
      <c r="HX687" s="27"/>
      <c r="HY687" s="27"/>
      <c r="HZ687" s="27"/>
      <c r="IA687" s="27"/>
      <c r="IB687" s="27"/>
      <c r="IC687" s="27"/>
      <c r="ID687" s="27"/>
      <c r="IE687" s="27"/>
      <c r="IF687" s="27"/>
      <c r="IG687" s="27"/>
      <c r="IH687" s="27"/>
      <c r="II687" s="27"/>
      <c r="IJ687" s="27"/>
      <c r="IK687" s="27"/>
      <c r="IL687" s="27"/>
      <c r="IM687" s="27"/>
      <c r="IN687" s="27"/>
      <c r="IO687" s="27"/>
      <c r="IP687" s="27"/>
      <c r="IQ687" s="27"/>
      <c r="IR687" s="27"/>
      <c r="IS687" s="27"/>
      <c r="IT687" s="27"/>
      <c r="IU687" s="27"/>
      <c r="IV687" s="27"/>
    </row>
    <row r="688" spans="1:256" s="361" customFormat="1" x14ac:dyDescent="0.2">
      <c r="A688" s="27"/>
      <c r="B688" s="27"/>
      <c r="C688" s="27"/>
      <c r="D688" s="362"/>
      <c r="E688" s="350" t="s">
        <v>130</v>
      </c>
      <c r="F688" s="351">
        <v>1</v>
      </c>
      <c r="G688" s="352">
        <v>2</v>
      </c>
      <c r="H688" s="352">
        <v>3</v>
      </c>
      <c r="I688" s="352">
        <v>4</v>
      </c>
      <c r="J688" s="353">
        <v>5</v>
      </c>
      <c r="K688" s="351">
        <v>6</v>
      </c>
      <c r="L688" s="352">
        <v>7</v>
      </c>
      <c r="M688" s="352">
        <v>8</v>
      </c>
      <c r="N688" s="352">
        <v>9</v>
      </c>
      <c r="O688" s="353">
        <v>10</v>
      </c>
      <c r="P688" s="351">
        <v>11</v>
      </c>
      <c r="Q688" s="352">
        <v>12</v>
      </c>
      <c r="R688" s="352">
        <v>13</v>
      </c>
      <c r="S688" s="352">
        <v>14</v>
      </c>
      <c r="T688" s="353">
        <v>15</v>
      </c>
      <c r="U688" s="351">
        <v>16</v>
      </c>
      <c r="V688" s="352">
        <v>17</v>
      </c>
      <c r="W688" s="352">
        <v>18</v>
      </c>
      <c r="X688" s="352">
        <v>19</v>
      </c>
      <c r="Y688" s="353">
        <v>20</v>
      </c>
      <c r="Z688" s="351">
        <v>21</v>
      </c>
      <c r="AA688" s="352">
        <v>22</v>
      </c>
      <c r="AB688" s="352">
        <v>23</v>
      </c>
      <c r="AC688" s="352">
        <v>24</v>
      </c>
      <c r="AD688" s="353">
        <v>25</v>
      </c>
      <c r="AE688" s="351">
        <v>26</v>
      </c>
      <c r="AF688" s="352">
        <v>27</v>
      </c>
      <c r="AG688" s="352">
        <v>28</v>
      </c>
      <c r="AH688" s="352">
        <v>29</v>
      </c>
      <c r="AI688" s="353">
        <v>30</v>
      </c>
      <c r="AJ688" s="351">
        <v>31</v>
      </c>
      <c r="AK688" s="352">
        <v>32</v>
      </c>
      <c r="AL688" s="352">
        <v>33</v>
      </c>
      <c r="AM688" s="352">
        <v>34</v>
      </c>
      <c r="AN688" s="353">
        <v>35</v>
      </c>
      <c r="AO688" s="351">
        <v>36</v>
      </c>
      <c r="AP688" s="352">
        <v>37</v>
      </c>
      <c r="AQ688" s="352">
        <v>38</v>
      </c>
      <c r="AR688" s="352">
        <v>39</v>
      </c>
      <c r="AS688" s="353">
        <v>40</v>
      </c>
      <c r="AT688" s="351">
        <v>41</v>
      </c>
      <c r="AU688" s="352">
        <v>42</v>
      </c>
      <c r="AV688" s="352">
        <v>43</v>
      </c>
      <c r="AW688" s="352">
        <v>44</v>
      </c>
      <c r="AX688" s="353">
        <v>45</v>
      </c>
      <c r="AY688" s="351">
        <v>46</v>
      </c>
      <c r="AZ688" s="352">
        <v>47</v>
      </c>
      <c r="BA688" s="352">
        <v>48</v>
      </c>
      <c r="BB688" s="352">
        <v>49</v>
      </c>
      <c r="BC688" s="353">
        <v>50</v>
      </c>
      <c r="BD688" s="351">
        <v>51</v>
      </c>
      <c r="BE688" s="352">
        <v>52</v>
      </c>
      <c r="BF688" s="352">
        <v>53</v>
      </c>
      <c r="BG688" s="352">
        <v>54</v>
      </c>
      <c r="BH688" s="353">
        <v>55</v>
      </c>
      <c r="BI688" s="351">
        <v>56</v>
      </c>
      <c r="BJ688" s="352">
        <v>57</v>
      </c>
      <c r="BK688" s="352">
        <v>58</v>
      </c>
      <c r="BL688" s="352">
        <v>59</v>
      </c>
      <c r="BM688" s="353">
        <v>60</v>
      </c>
      <c r="BN688" s="351">
        <v>61</v>
      </c>
      <c r="BO688" s="352">
        <v>62</v>
      </c>
      <c r="BP688" s="352">
        <v>63</v>
      </c>
      <c r="BQ688" s="352">
        <v>64</v>
      </c>
      <c r="BR688" s="353">
        <v>65</v>
      </c>
      <c r="BS688" s="351">
        <v>66</v>
      </c>
      <c r="BT688" s="352">
        <v>67</v>
      </c>
      <c r="BU688" s="352">
        <v>68</v>
      </c>
      <c r="BV688" s="352">
        <v>69</v>
      </c>
      <c r="BW688" s="353">
        <v>70</v>
      </c>
      <c r="BX688" s="351">
        <v>71</v>
      </c>
      <c r="BY688" s="352">
        <v>72</v>
      </c>
      <c r="BZ688" s="352">
        <v>73</v>
      </c>
      <c r="CA688" s="352">
        <v>74</v>
      </c>
      <c r="CB688" s="353">
        <v>75</v>
      </c>
      <c r="CC688" s="351">
        <v>76</v>
      </c>
      <c r="CD688" s="352">
        <v>77</v>
      </c>
      <c r="CE688" s="352">
        <v>78</v>
      </c>
      <c r="CF688" s="352">
        <v>79</v>
      </c>
      <c r="CG688" s="353">
        <v>80</v>
      </c>
      <c r="CH688" s="351">
        <v>81</v>
      </c>
      <c r="CI688" s="352">
        <v>82</v>
      </c>
      <c r="CJ688" s="352">
        <v>83</v>
      </c>
      <c r="CK688" s="352">
        <v>84</v>
      </c>
      <c r="CL688" s="353">
        <v>85</v>
      </c>
      <c r="CM688" s="351">
        <v>86</v>
      </c>
      <c r="CN688" s="352">
        <v>87</v>
      </c>
      <c r="CO688" s="352">
        <v>88</v>
      </c>
      <c r="CP688" s="352">
        <v>89</v>
      </c>
      <c r="CQ688" s="353">
        <v>90</v>
      </c>
      <c r="CR688" s="351">
        <v>91</v>
      </c>
      <c r="CS688" s="352">
        <v>92</v>
      </c>
      <c r="CT688" s="352">
        <v>93</v>
      </c>
      <c r="CU688" s="352">
        <v>94</v>
      </c>
      <c r="CV688" s="353">
        <v>95</v>
      </c>
      <c r="CW688" s="351">
        <v>96</v>
      </c>
      <c r="CX688" s="352">
        <v>97</v>
      </c>
      <c r="CY688" s="352">
        <v>98</v>
      </c>
      <c r="CZ688" s="352">
        <v>99</v>
      </c>
      <c r="DA688" s="353">
        <v>100</v>
      </c>
      <c r="DB688" s="351">
        <v>101</v>
      </c>
      <c r="DC688" s="352">
        <v>102</v>
      </c>
      <c r="DD688" s="352">
        <v>103</v>
      </c>
      <c r="DE688" s="352">
        <v>104</v>
      </c>
      <c r="DF688" s="353">
        <v>105</v>
      </c>
      <c r="DG688" s="351">
        <v>106</v>
      </c>
      <c r="DH688" s="352">
        <v>107</v>
      </c>
      <c r="DI688" s="352">
        <v>108</v>
      </c>
      <c r="DJ688" s="352">
        <v>109</v>
      </c>
      <c r="DK688" s="353">
        <v>110</v>
      </c>
      <c r="DL688" s="351">
        <v>111</v>
      </c>
      <c r="DM688" s="352">
        <v>112</v>
      </c>
      <c r="DN688" s="352">
        <v>113</v>
      </c>
      <c r="DO688" s="352">
        <v>114</v>
      </c>
      <c r="DP688" s="353">
        <v>115</v>
      </c>
      <c r="DQ688" s="351">
        <v>116</v>
      </c>
      <c r="DR688" s="352">
        <v>117</v>
      </c>
      <c r="DS688" s="352">
        <v>118</v>
      </c>
      <c r="DT688" s="352">
        <v>119</v>
      </c>
      <c r="DU688" s="353">
        <v>120</v>
      </c>
      <c r="DV688" s="351">
        <v>121</v>
      </c>
      <c r="DW688" s="352">
        <v>122</v>
      </c>
      <c r="DX688" s="352">
        <v>123</v>
      </c>
      <c r="DY688" s="352">
        <v>124</v>
      </c>
      <c r="DZ688" s="353">
        <v>125</v>
      </c>
      <c r="EA688" s="351">
        <v>126</v>
      </c>
      <c r="EB688" s="352">
        <v>127</v>
      </c>
      <c r="EC688" s="352">
        <v>128</v>
      </c>
      <c r="ED688" s="352">
        <v>129</v>
      </c>
      <c r="EE688" s="353">
        <v>130</v>
      </c>
      <c r="EF688" s="351">
        <v>131</v>
      </c>
      <c r="EG688" s="352">
        <v>132</v>
      </c>
      <c r="EH688" s="352">
        <v>133</v>
      </c>
      <c r="EI688" s="352">
        <v>134</v>
      </c>
      <c r="EJ688" s="353">
        <v>135</v>
      </c>
      <c r="EK688" s="351">
        <v>136</v>
      </c>
      <c r="EL688" s="352">
        <v>137</v>
      </c>
      <c r="EM688" s="352">
        <v>138</v>
      </c>
      <c r="EN688" s="352">
        <v>139</v>
      </c>
      <c r="EO688" s="353">
        <v>140</v>
      </c>
      <c r="EP688" s="365"/>
      <c r="GX688" s="27"/>
      <c r="GY688" s="27"/>
      <c r="GZ688" s="27"/>
      <c r="HA688" s="27"/>
      <c r="HB688" s="27"/>
      <c r="HC688" s="27"/>
      <c r="HD688" s="27"/>
      <c r="HE688" s="27"/>
      <c r="HF688" s="27"/>
      <c r="HG688" s="27"/>
      <c r="HH688" s="27"/>
      <c r="HI688" s="27"/>
      <c r="HJ688" s="27"/>
      <c r="HK688" s="27"/>
      <c r="HL688" s="27"/>
      <c r="HM688" s="27"/>
      <c r="HN688" s="27"/>
      <c r="HO688" s="27"/>
      <c r="HP688" s="27"/>
      <c r="HQ688" s="27"/>
      <c r="HR688" s="27"/>
      <c r="HS688" s="27"/>
      <c r="HT688" s="27"/>
      <c r="HU688" s="27"/>
      <c r="HV688" s="27"/>
      <c r="HW688" s="27"/>
      <c r="HX688" s="27"/>
      <c r="HY688" s="27"/>
      <c r="HZ688" s="27"/>
      <c r="IA688" s="27"/>
      <c r="IB688" s="27"/>
      <c r="IC688" s="27"/>
      <c r="ID688" s="27"/>
      <c r="IE688" s="27"/>
      <c r="IF688" s="27"/>
      <c r="IG688" s="27"/>
      <c r="IH688" s="27"/>
      <c r="II688" s="27"/>
      <c r="IJ688" s="27"/>
      <c r="IK688" s="27"/>
      <c r="IL688" s="27"/>
      <c r="IM688" s="27"/>
      <c r="IN688" s="27"/>
      <c r="IO688" s="27"/>
      <c r="IP688" s="27"/>
      <c r="IQ688" s="27"/>
      <c r="IR688" s="27"/>
      <c r="IS688" s="27"/>
      <c r="IT688" s="27"/>
      <c r="IU688" s="27"/>
      <c r="IV688" s="27"/>
    </row>
    <row r="689" spans="1:256" s="361" customFormat="1" x14ac:dyDescent="0.2">
      <c r="A689" s="27"/>
      <c r="B689" s="27"/>
      <c r="C689" s="27"/>
      <c r="D689" s="362"/>
      <c r="E689" s="350" t="s">
        <v>157</v>
      </c>
      <c r="F689" s="354">
        <v>14</v>
      </c>
      <c r="G689" s="355">
        <v>10</v>
      </c>
      <c r="H689" s="355">
        <v>1</v>
      </c>
      <c r="I689" s="355">
        <v>22</v>
      </c>
      <c r="J689" s="356">
        <v>18</v>
      </c>
      <c r="K689" s="354">
        <v>19</v>
      </c>
      <c r="L689" s="355">
        <v>15</v>
      </c>
      <c r="M689" s="355">
        <v>6</v>
      </c>
      <c r="N689" s="355">
        <v>2</v>
      </c>
      <c r="O689" s="356">
        <v>23</v>
      </c>
      <c r="P689" s="354">
        <v>24</v>
      </c>
      <c r="Q689" s="355">
        <v>20</v>
      </c>
      <c r="R689" s="355">
        <v>11</v>
      </c>
      <c r="S689" s="355">
        <v>7</v>
      </c>
      <c r="T689" s="356">
        <v>3</v>
      </c>
      <c r="U689" s="354">
        <v>4</v>
      </c>
      <c r="V689" s="355">
        <v>25</v>
      </c>
      <c r="W689" s="355">
        <v>16</v>
      </c>
      <c r="X689" s="355">
        <v>12</v>
      </c>
      <c r="Y689" s="356">
        <v>8</v>
      </c>
      <c r="Z689" s="354">
        <v>9</v>
      </c>
      <c r="AA689" s="355">
        <v>5</v>
      </c>
      <c r="AB689" s="355">
        <v>21</v>
      </c>
      <c r="AC689" s="355">
        <v>17</v>
      </c>
      <c r="AD689" s="356">
        <v>13</v>
      </c>
      <c r="AE689" s="354">
        <v>39</v>
      </c>
      <c r="AF689" s="355">
        <v>35</v>
      </c>
      <c r="AG689" s="355">
        <v>26</v>
      </c>
      <c r="AH689" s="355">
        <v>47</v>
      </c>
      <c r="AI689" s="356">
        <v>43</v>
      </c>
      <c r="AJ689" s="354">
        <v>44</v>
      </c>
      <c r="AK689" s="355">
        <v>40</v>
      </c>
      <c r="AL689" s="355">
        <v>31</v>
      </c>
      <c r="AM689" s="355">
        <v>27</v>
      </c>
      <c r="AN689" s="356">
        <v>48</v>
      </c>
      <c r="AO689" s="354">
        <v>49</v>
      </c>
      <c r="AP689" s="355">
        <v>45</v>
      </c>
      <c r="AQ689" s="355">
        <v>36</v>
      </c>
      <c r="AR689" s="355">
        <v>32</v>
      </c>
      <c r="AS689" s="356">
        <v>28</v>
      </c>
      <c r="AT689" s="354">
        <v>29</v>
      </c>
      <c r="AU689" s="355">
        <v>50</v>
      </c>
      <c r="AV689" s="355">
        <v>41</v>
      </c>
      <c r="AW689" s="355">
        <v>37</v>
      </c>
      <c r="AX689" s="356">
        <v>33</v>
      </c>
      <c r="AY689" s="354">
        <v>34</v>
      </c>
      <c r="AZ689" s="355">
        <v>30</v>
      </c>
      <c r="BA689" s="355">
        <v>46</v>
      </c>
      <c r="BB689" s="355">
        <v>42</v>
      </c>
      <c r="BC689" s="356">
        <v>38</v>
      </c>
      <c r="BD689" s="354">
        <v>64</v>
      </c>
      <c r="BE689" s="355">
        <v>60</v>
      </c>
      <c r="BF689" s="355">
        <v>51</v>
      </c>
      <c r="BG689" s="355">
        <v>72</v>
      </c>
      <c r="BH689" s="356">
        <v>68</v>
      </c>
      <c r="BI689" s="354">
        <v>69</v>
      </c>
      <c r="BJ689" s="355">
        <v>65</v>
      </c>
      <c r="BK689" s="355">
        <v>56</v>
      </c>
      <c r="BL689" s="355">
        <v>52</v>
      </c>
      <c r="BM689" s="356">
        <v>73</v>
      </c>
      <c r="BN689" s="354">
        <v>74</v>
      </c>
      <c r="BO689" s="355">
        <v>70</v>
      </c>
      <c r="BP689" s="355">
        <v>61</v>
      </c>
      <c r="BQ689" s="355">
        <v>57</v>
      </c>
      <c r="BR689" s="356">
        <v>53</v>
      </c>
      <c r="BS689" s="354">
        <v>54</v>
      </c>
      <c r="BT689" s="355">
        <v>75</v>
      </c>
      <c r="BU689" s="355">
        <v>66</v>
      </c>
      <c r="BV689" s="355">
        <v>62</v>
      </c>
      <c r="BW689" s="356">
        <v>58</v>
      </c>
      <c r="BX689" s="354">
        <v>59</v>
      </c>
      <c r="BY689" s="355">
        <v>55</v>
      </c>
      <c r="BZ689" s="355">
        <v>71</v>
      </c>
      <c r="CA689" s="355">
        <v>67</v>
      </c>
      <c r="CB689" s="356">
        <v>63</v>
      </c>
      <c r="CC689" s="354">
        <v>90</v>
      </c>
      <c r="CD689" s="355">
        <v>76</v>
      </c>
      <c r="CE689" s="355">
        <v>102</v>
      </c>
      <c r="CF689" s="355">
        <v>98</v>
      </c>
      <c r="CG689" s="356">
        <v>94</v>
      </c>
      <c r="CH689" s="354">
        <v>95</v>
      </c>
      <c r="CI689" s="355">
        <v>81</v>
      </c>
      <c r="CJ689" s="355">
        <v>77</v>
      </c>
      <c r="CK689" s="355">
        <v>103</v>
      </c>
      <c r="CL689" s="356">
        <v>99</v>
      </c>
      <c r="CM689" s="354">
        <v>100</v>
      </c>
      <c r="CN689" s="355">
        <v>86</v>
      </c>
      <c r="CO689" s="355">
        <v>82</v>
      </c>
      <c r="CP689" s="355">
        <v>78</v>
      </c>
      <c r="CQ689" s="356">
        <v>104</v>
      </c>
      <c r="CR689" s="354">
        <v>105</v>
      </c>
      <c r="CS689" s="355">
        <v>91</v>
      </c>
      <c r="CT689" s="355">
        <v>87</v>
      </c>
      <c r="CU689" s="355">
        <v>83</v>
      </c>
      <c r="CV689" s="356">
        <v>79</v>
      </c>
      <c r="CW689" s="354">
        <v>80</v>
      </c>
      <c r="CX689" s="355">
        <v>96</v>
      </c>
      <c r="CY689" s="355">
        <v>92</v>
      </c>
      <c r="CZ689" s="355">
        <v>88</v>
      </c>
      <c r="DA689" s="356">
        <v>84</v>
      </c>
      <c r="DB689" s="354">
        <v>85</v>
      </c>
      <c r="DC689" s="355">
        <v>101</v>
      </c>
      <c r="DD689" s="355">
        <v>97</v>
      </c>
      <c r="DE689" s="355">
        <v>93</v>
      </c>
      <c r="DF689" s="356">
        <v>89</v>
      </c>
      <c r="DG689" s="354">
        <v>125</v>
      </c>
      <c r="DH689" s="355">
        <v>106</v>
      </c>
      <c r="DI689" s="355">
        <v>137</v>
      </c>
      <c r="DJ689" s="355">
        <v>133</v>
      </c>
      <c r="DK689" s="356">
        <v>129</v>
      </c>
      <c r="DL689" s="354">
        <v>130</v>
      </c>
      <c r="DM689" s="355">
        <v>111</v>
      </c>
      <c r="DN689" s="355">
        <v>107</v>
      </c>
      <c r="DO689" s="355">
        <v>138</v>
      </c>
      <c r="DP689" s="356">
        <v>134</v>
      </c>
      <c r="DQ689" s="354">
        <v>135</v>
      </c>
      <c r="DR689" s="355">
        <v>116</v>
      </c>
      <c r="DS689" s="355">
        <v>112</v>
      </c>
      <c r="DT689" s="355">
        <v>108</v>
      </c>
      <c r="DU689" s="356">
        <v>139</v>
      </c>
      <c r="DV689" s="354">
        <v>140</v>
      </c>
      <c r="DW689" s="355">
        <v>121</v>
      </c>
      <c r="DX689" s="355">
        <v>117</v>
      </c>
      <c r="DY689" s="355">
        <v>113</v>
      </c>
      <c r="DZ689" s="356">
        <v>109</v>
      </c>
      <c r="EA689" s="354">
        <v>110</v>
      </c>
      <c r="EB689" s="355">
        <v>126</v>
      </c>
      <c r="EC689" s="355">
        <v>122</v>
      </c>
      <c r="ED689" s="355">
        <v>118</v>
      </c>
      <c r="EE689" s="356">
        <v>114</v>
      </c>
      <c r="EF689" s="354">
        <v>115</v>
      </c>
      <c r="EG689" s="355">
        <v>131</v>
      </c>
      <c r="EH689" s="355">
        <v>127</v>
      </c>
      <c r="EI689" s="355">
        <v>123</v>
      </c>
      <c r="EJ689" s="356">
        <v>119</v>
      </c>
      <c r="EK689" s="354">
        <v>120</v>
      </c>
      <c r="EL689" s="355">
        <v>136</v>
      </c>
      <c r="EM689" s="355">
        <v>132</v>
      </c>
      <c r="EN689" s="355">
        <v>128</v>
      </c>
      <c r="EO689" s="356">
        <v>124</v>
      </c>
      <c r="EP689" s="365"/>
      <c r="GX689" s="27"/>
      <c r="GY689" s="27"/>
      <c r="GZ689" s="27"/>
      <c r="HA689" s="27"/>
      <c r="HB689" s="27"/>
      <c r="HC689" s="27"/>
      <c r="HD689" s="27"/>
      <c r="HE689" s="27"/>
      <c r="HF689" s="27"/>
      <c r="HG689" s="27"/>
      <c r="HH689" s="27"/>
      <c r="HI689" s="27"/>
      <c r="HJ689" s="27"/>
      <c r="HK689" s="27"/>
      <c r="HL689" s="27"/>
      <c r="HM689" s="27"/>
      <c r="HN689" s="27"/>
      <c r="HO689" s="27"/>
      <c r="HP689" s="27"/>
      <c r="HQ689" s="27"/>
      <c r="HR689" s="27"/>
      <c r="HS689" s="27"/>
      <c r="HT689" s="27"/>
      <c r="HU689" s="27"/>
      <c r="HV689" s="27"/>
      <c r="HW689" s="27"/>
      <c r="HX689" s="27"/>
      <c r="HY689" s="27"/>
      <c r="HZ689" s="27"/>
      <c r="IA689" s="27"/>
      <c r="IB689" s="27"/>
      <c r="IC689" s="27"/>
      <c r="ID689" s="27"/>
      <c r="IE689" s="27"/>
      <c r="IF689" s="27"/>
      <c r="IG689" s="27"/>
      <c r="IH689" s="27"/>
      <c r="II689" s="27"/>
      <c r="IJ689" s="27"/>
      <c r="IK689" s="27"/>
      <c r="IL689" s="27"/>
      <c r="IM689" s="27"/>
      <c r="IN689" s="27"/>
      <c r="IO689" s="27"/>
      <c r="IP689" s="27"/>
      <c r="IQ689" s="27"/>
      <c r="IR689" s="27"/>
      <c r="IS689" s="27"/>
      <c r="IT689" s="27"/>
      <c r="IU689" s="27"/>
      <c r="IV689" s="27"/>
    </row>
    <row r="690" spans="1:256" s="361" customFormat="1" x14ac:dyDescent="0.2">
      <c r="A690" s="27"/>
      <c r="B690" s="27"/>
      <c r="C690" s="27"/>
      <c r="D690" s="362"/>
      <c r="E690" s="350" t="s">
        <v>159</v>
      </c>
      <c r="F690" s="357">
        <v>12</v>
      </c>
      <c r="G690" s="358">
        <v>23</v>
      </c>
      <c r="H690" s="358">
        <v>9</v>
      </c>
      <c r="I690" s="358">
        <v>20</v>
      </c>
      <c r="J690" s="359">
        <v>1</v>
      </c>
      <c r="K690" s="357">
        <v>13</v>
      </c>
      <c r="L690" s="358">
        <v>24</v>
      </c>
      <c r="M690" s="358">
        <v>10</v>
      </c>
      <c r="N690" s="358">
        <v>16</v>
      </c>
      <c r="O690" s="359">
        <v>2</v>
      </c>
      <c r="P690" s="357">
        <v>17</v>
      </c>
      <c r="Q690" s="358">
        <v>3</v>
      </c>
      <c r="R690" s="358">
        <v>14</v>
      </c>
      <c r="S690" s="358">
        <v>25</v>
      </c>
      <c r="T690" s="359">
        <v>6</v>
      </c>
      <c r="U690" s="357">
        <v>7</v>
      </c>
      <c r="V690" s="358">
        <v>18</v>
      </c>
      <c r="W690" s="358">
        <v>4</v>
      </c>
      <c r="X690" s="358">
        <v>15</v>
      </c>
      <c r="Y690" s="359">
        <v>21</v>
      </c>
      <c r="Z690" s="357">
        <v>22</v>
      </c>
      <c r="AA690" s="358">
        <v>8</v>
      </c>
      <c r="AB690" s="358">
        <v>19</v>
      </c>
      <c r="AC690" s="358">
        <v>5</v>
      </c>
      <c r="AD690" s="359">
        <v>11</v>
      </c>
      <c r="AE690" s="357">
        <v>37</v>
      </c>
      <c r="AF690" s="358">
        <v>48</v>
      </c>
      <c r="AG690" s="358">
        <v>34</v>
      </c>
      <c r="AH690" s="358">
        <v>45</v>
      </c>
      <c r="AI690" s="359">
        <v>26</v>
      </c>
      <c r="AJ690" s="357">
        <v>38</v>
      </c>
      <c r="AK690" s="358">
        <v>49</v>
      </c>
      <c r="AL690" s="358">
        <v>35</v>
      </c>
      <c r="AM690" s="358">
        <v>41</v>
      </c>
      <c r="AN690" s="359">
        <v>27</v>
      </c>
      <c r="AO690" s="357">
        <v>42</v>
      </c>
      <c r="AP690" s="358">
        <v>28</v>
      </c>
      <c r="AQ690" s="358">
        <v>39</v>
      </c>
      <c r="AR690" s="358">
        <v>50</v>
      </c>
      <c r="AS690" s="359">
        <v>31</v>
      </c>
      <c r="AT690" s="357">
        <v>32</v>
      </c>
      <c r="AU690" s="358">
        <v>43</v>
      </c>
      <c r="AV690" s="358">
        <v>29</v>
      </c>
      <c r="AW690" s="358">
        <v>40</v>
      </c>
      <c r="AX690" s="359">
        <v>46</v>
      </c>
      <c r="AY690" s="357">
        <v>47</v>
      </c>
      <c r="AZ690" s="358">
        <v>33</v>
      </c>
      <c r="BA690" s="358">
        <v>44</v>
      </c>
      <c r="BB690" s="358">
        <v>30</v>
      </c>
      <c r="BC690" s="359">
        <v>36</v>
      </c>
      <c r="BD690" s="357">
        <v>62</v>
      </c>
      <c r="BE690" s="358">
        <v>73</v>
      </c>
      <c r="BF690" s="358">
        <v>59</v>
      </c>
      <c r="BG690" s="358">
        <v>70</v>
      </c>
      <c r="BH690" s="359">
        <v>51</v>
      </c>
      <c r="BI690" s="357">
        <v>63</v>
      </c>
      <c r="BJ690" s="358">
        <v>74</v>
      </c>
      <c r="BK690" s="358">
        <v>60</v>
      </c>
      <c r="BL690" s="358">
        <v>66</v>
      </c>
      <c r="BM690" s="359">
        <v>52</v>
      </c>
      <c r="BN690" s="357">
        <v>67</v>
      </c>
      <c r="BO690" s="358">
        <v>53</v>
      </c>
      <c r="BP690" s="358">
        <v>64</v>
      </c>
      <c r="BQ690" s="358">
        <v>75</v>
      </c>
      <c r="BR690" s="359">
        <v>56</v>
      </c>
      <c r="BS690" s="357">
        <v>57</v>
      </c>
      <c r="BT690" s="358">
        <v>68</v>
      </c>
      <c r="BU690" s="358">
        <v>54</v>
      </c>
      <c r="BV690" s="358">
        <v>65</v>
      </c>
      <c r="BW690" s="359">
        <v>71</v>
      </c>
      <c r="BX690" s="357">
        <v>72</v>
      </c>
      <c r="BY690" s="358">
        <v>58</v>
      </c>
      <c r="BZ690" s="358">
        <v>69</v>
      </c>
      <c r="CA690" s="358">
        <v>55</v>
      </c>
      <c r="CB690" s="359">
        <v>61</v>
      </c>
      <c r="CC690" s="357">
        <v>104</v>
      </c>
      <c r="CD690" s="358">
        <v>85</v>
      </c>
      <c r="CE690" s="358">
        <v>76</v>
      </c>
      <c r="CF690" s="358">
        <v>92</v>
      </c>
      <c r="CG690" s="359">
        <v>87</v>
      </c>
      <c r="CH690" s="357">
        <v>77</v>
      </c>
      <c r="CI690" s="358">
        <v>105</v>
      </c>
      <c r="CJ690" s="358">
        <v>96</v>
      </c>
      <c r="CK690" s="358">
        <v>86</v>
      </c>
      <c r="CL690" s="359">
        <v>93</v>
      </c>
      <c r="CM690" s="357">
        <v>94</v>
      </c>
      <c r="CN690" s="358">
        <v>88</v>
      </c>
      <c r="CO690" s="358">
        <v>81</v>
      </c>
      <c r="CP690" s="358">
        <v>97</v>
      </c>
      <c r="CQ690" s="359">
        <v>78</v>
      </c>
      <c r="CR690" s="357">
        <v>79</v>
      </c>
      <c r="CS690" s="358">
        <v>95</v>
      </c>
      <c r="CT690" s="358">
        <v>101</v>
      </c>
      <c r="CU690" s="358">
        <v>82</v>
      </c>
      <c r="CV690" s="359">
        <v>98</v>
      </c>
      <c r="CW690" s="357">
        <v>99</v>
      </c>
      <c r="CX690" s="358">
        <v>80</v>
      </c>
      <c r="CY690" s="358">
        <v>89</v>
      </c>
      <c r="CZ690" s="358">
        <v>102</v>
      </c>
      <c r="DA690" s="359">
        <v>83</v>
      </c>
      <c r="DB690" s="357">
        <v>84</v>
      </c>
      <c r="DC690" s="358">
        <v>100</v>
      </c>
      <c r="DD690" s="358">
        <v>91</v>
      </c>
      <c r="DE690" s="358">
        <v>90</v>
      </c>
      <c r="DF690" s="359">
        <v>103</v>
      </c>
      <c r="DG690" s="357">
        <v>109</v>
      </c>
      <c r="DH690" s="358">
        <v>125</v>
      </c>
      <c r="DI690" s="358">
        <v>136</v>
      </c>
      <c r="DJ690" s="358">
        <v>127</v>
      </c>
      <c r="DK690" s="359">
        <v>118</v>
      </c>
      <c r="DL690" s="357">
        <v>114</v>
      </c>
      <c r="DM690" s="358">
        <v>130</v>
      </c>
      <c r="DN690" s="358">
        <v>106</v>
      </c>
      <c r="DO690" s="358">
        <v>132</v>
      </c>
      <c r="DP690" s="359">
        <v>123</v>
      </c>
      <c r="DQ690" s="357">
        <v>119</v>
      </c>
      <c r="DR690" s="358">
        <v>135</v>
      </c>
      <c r="DS690" s="358">
        <v>111</v>
      </c>
      <c r="DT690" s="358">
        <v>137</v>
      </c>
      <c r="DU690" s="359">
        <v>128</v>
      </c>
      <c r="DV690" s="357">
        <v>124</v>
      </c>
      <c r="DW690" s="358">
        <v>140</v>
      </c>
      <c r="DX690" s="358">
        <v>116</v>
      </c>
      <c r="DY690" s="358">
        <v>107</v>
      </c>
      <c r="DZ690" s="359">
        <v>133</v>
      </c>
      <c r="EA690" s="357">
        <v>129</v>
      </c>
      <c r="EB690" s="358">
        <v>110</v>
      </c>
      <c r="EC690" s="358">
        <v>121</v>
      </c>
      <c r="ED690" s="358">
        <v>112</v>
      </c>
      <c r="EE690" s="359">
        <v>138</v>
      </c>
      <c r="EF690" s="357">
        <v>134</v>
      </c>
      <c r="EG690" s="358">
        <v>115</v>
      </c>
      <c r="EH690" s="358">
        <v>126</v>
      </c>
      <c r="EI690" s="358">
        <v>117</v>
      </c>
      <c r="EJ690" s="359">
        <v>108</v>
      </c>
      <c r="EK690" s="357">
        <v>139</v>
      </c>
      <c r="EL690" s="358">
        <v>120</v>
      </c>
      <c r="EM690" s="358">
        <v>131</v>
      </c>
      <c r="EN690" s="358">
        <v>122</v>
      </c>
      <c r="EO690" s="359">
        <v>113</v>
      </c>
      <c r="EP690" s="365"/>
      <c r="GX690" s="27"/>
      <c r="GY690" s="27"/>
      <c r="GZ690" s="27"/>
      <c r="HA690" s="27"/>
      <c r="HB690" s="27"/>
      <c r="HC690" s="27"/>
      <c r="HD690" s="27"/>
      <c r="HE690" s="27"/>
      <c r="HF690" s="27"/>
      <c r="HG690" s="27"/>
      <c r="HH690" s="27"/>
      <c r="HI690" s="27"/>
      <c r="HJ690" s="27"/>
      <c r="HK690" s="27"/>
      <c r="HL690" s="27"/>
      <c r="HM690" s="27"/>
      <c r="HN690" s="27"/>
      <c r="HO690" s="27"/>
      <c r="HP690" s="27"/>
      <c r="HQ690" s="27"/>
      <c r="HR690" s="27"/>
      <c r="HS690" s="27"/>
      <c r="HT690" s="27"/>
      <c r="HU690" s="27"/>
      <c r="HV690" s="27"/>
      <c r="HW690" s="27"/>
      <c r="HX690" s="27"/>
      <c r="HY690" s="27"/>
      <c r="HZ690" s="27"/>
      <c r="IA690" s="27"/>
      <c r="IB690" s="27"/>
      <c r="IC690" s="27"/>
      <c r="ID690" s="27"/>
      <c r="IE690" s="27"/>
      <c r="IF690" s="27"/>
      <c r="IG690" s="27"/>
      <c r="IH690" s="27"/>
      <c r="II690" s="27"/>
      <c r="IJ690" s="27"/>
      <c r="IK690" s="27"/>
      <c r="IL690" s="27"/>
      <c r="IM690" s="27"/>
      <c r="IN690" s="27"/>
      <c r="IO690" s="27"/>
      <c r="IP690" s="27"/>
      <c r="IQ690" s="27"/>
      <c r="IR690" s="27"/>
      <c r="IS690" s="27"/>
      <c r="IT690" s="27"/>
      <c r="IU690" s="27"/>
      <c r="IV690" s="27"/>
    </row>
    <row r="691" spans="1:256" s="363" customFormat="1" x14ac:dyDescent="0.2">
      <c r="A691" s="27"/>
      <c r="B691" s="27"/>
      <c r="C691" s="27"/>
      <c r="D691" s="362"/>
      <c r="E691" s="350"/>
      <c r="GX691" s="27"/>
      <c r="GY691" s="27"/>
      <c r="GZ691" s="27"/>
      <c r="HA691" s="27"/>
      <c r="HB691" s="27"/>
      <c r="HC691" s="27"/>
      <c r="HD691" s="27"/>
      <c r="HE691" s="27"/>
      <c r="HF691" s="27"/>
      <c r="HG691" s="27"/>
      <c r="HH691" s="27"/>
      <c r="HI691" s="27"/>
      <c r="HJ691" s="27"/>
      <c r="HK691" s="27"/>
      <c r="HL691" s="27"/>
      <c r="HM691" s="27"/>
      <c r="HN691" s="27"/>
      <c r="HO691" s="27"/>
      <c r="HP691" s="27"/>
      <c r="HQ691" s="27"/>
      <c r="HR691" s="27"/>
      <c r="HS691" s="27"/>
      <c r="HT691" s="27"/>
      <c r="HU691" s="27"/>
      <c r="HV691" s="27"/>
      <c r="HW691" s="27"/>
      <c r="HX691" s="27"/>
      <c r="HY691" s="27"/>
      <c r="HZ691" s="27"/>
      <c r="IA691" s="27"/>
      <c r="IB691" s="27"/>
      <c r="IC691" s="27"/>
      <c r="ID691" s="27"/>
      <c r="IE691" s="27"/>
      <c r="IF691" s="27"/>
      <c r="IG691" s="27"/>
      <c r="IH691" s="27"/>
      <c r="II691" s="27"/>
      <c r="IJ691" s="27"/>
      <c r="IK691" s="27"/>
      <c r="IL691" s="27"/>
      <c r="IM691" s="27"/>
      <c r="IN691" s="27"/>
      <c r="IO691" s="27"/>
      <c r="IP691" s="27"/>
      <c r="IQ691" s="27"/>
      <c r="IR691" s="27"/>
      <c r="IS691" s="27"/>
      <c r="IT691" s="27"/>
      <c r="IU691" s="27"/>
      <c r="IV691" s="27"/>
    </row>
    <row r="692" spans="1:256" s="363" customFormat="1" x14ac:dyDescent="0.2">
      <c r="A692" s="27"/>
      <c r="B692" s="27"/>
      <c r="C692" s="27"/>
      <c r="D692" s="362">
        <v>141</v>
      </c>
      <c r="E692" s="349" t="s">
        <v>180</v>
      </c>
      <c r="GX692" s="27"/>
      <c r="GY692" s="27"/>
      <c r="GZ692" s="27"/>
      <c r="HA692" s="27"/>
      <c r="HB692" s="27"/>
      <c r="HC692" s="27"/>
      <c r="HD692" s="27"/>
      <c r="HE692" s="27"/>
      <c r="HF692" s="27"/>
      <c r="HG692" s="27"/>
      <c r="HH692" s="27"/>
      <c r="HI692" s="27"/>
      <c r="HJ692" s="27"/>
      <c r="HK692" s="27"/>
      <c r="HL692" s="27"/>
      <c r="HM692" s="27"/>
      <c r="HN692" s="27"/>
      <c r="HO692" s="27"/>
      <c r="HP692" s="27"/>
      <c r="HQ692" s="27"/>
      <c r="HR692" s="27"/>
      <c r="HS692" s="27"/>
      <c r="HT692" s="27"/>
      <c r="HU692" s="27"/>
      <c r="HV692" s="27"/>
      <c r="HW692" s="27"/>
      <c r="HX692" s="27"/>
      <c r="HY692" s="27"/>
      <c r="HZ692" s="27"/>
      <c r="IA692" s="27"/>
      <c r="IB692" s="27"/>
      <c r="IC692" s="27"/>
      <c r="ID692" s="27"/>
      <c r="IE692" s="27"/>
      <c r="IF692" s="27"/>
      <c r="IG692" s="27"/>
      <c r="IH692" s="27"/>
      <c r="II692" s="27"/>
      <c r="IJ692" s="27"/>
      <c r="IK692" s="27"/>
      <c r="IL692" s="27"/>
      <c r="IM692" s="27"/>
      <c r="IN692" s="27"/>
      <c r="IO692" s="27"/>
      <c r="IP692" s="27"/>
      <c r="IQ692" s="27"/>
      <c r="IR692" s="27"/>
      <c r="IS692" s="27"/>
      <c r="IT692" s="27"/>
      <c r="IU692" s="27"/>
      <c r="IV692" s="27"/>
    </row>
    <row r="693" spans="1:256" s="361" customFormat="1" x14ac:dyDescent="0.2">
      <c r="A693" s="27"/>
      <c r="B693" s="27"/>
      <c r="C693" s="27"/>
      <c r="D693" s="362"/>
      <c r="E693" s="350" t="s">
        <v>130</v>
      </c>
      <c r="F693" s="351">
        <v>1</v>
      </c>
      <c r="G693" s="352">
        <v>2</v>
      </c>
      <c r="H693" s="352">
        <v>3</v>
      </c>
      <c r="I693" s="352">
        <v>4</v>
      </c>
      <c r="J693" s="353">
        <v>5</v>
      </c>
      <c r="K693" s="351">
        <v>6</v>
      </c>
      <c r="L693" s="352">
        <v>7</v>
      </c>
      <c r="M693" s="352">
        <v>8</v>
      </c>
      <c r="N693" s="352">
        <v>9</v>
      </c>
      <c r="O693" s="353">
        <v>10</v>
      </c>
      <c r="P693" s="351">
        <v>11</v>
      </c>
      <c r="Q693" s="352">
        <v>12</v>
      </c>
      <c r="R693" s="352">
        <v>13</v>
      </c>
      <c r="S693" s="352">
        <v>14</v>
      </c>
      <c r="T693" s="353">
        <v>15</v>
      </c>
      <c r="U693" s="351">
        <v>16</v>
      </c>
      <c r="V693" s="352">
        <v>17</v>
      </c>
      <c r="W693" s="352">
        <v>18</v>
      </c>
      <c r="X693" s="352">
        <v>19</v>
      </c>
      <c r="Y693" s="353">
        <v>20</v>
      </c>
      <c r="Z693" s="351">
        <v>21</v>
      </c>
      <c r="AA693" s="352">
        <v>22</v>
      </c>
      <c r="AB693" s="352">
        <v>23</v>
      </c>
      <c r="AC693" s="352">
        <v>24</v>
      </c>
      <c r="AD693" s="353">
        <v>25</v>
      </c>
      <c r="AE693" s="351">
        <v>26</v>
      </c>
      <c r="AF693" s="352">
        <v>27</v>
      </c>
      <c r="AG693" s="352">
        <v>28</v>
      </c>
      <c r="AH693" s="352">
        <v>29</v>
      </c>
      <c r="AI693" s="353">
        <v>30</v>
      </c>
      <c r="AJ693" s="351">
        <v>31</v>
      </c>
      <c r="AK693" s="352">
        <v>32</v>
      </c>
      <c r="AL693" s="352">
        <v>33</v>
      </c>
      <c r="AM693" s="352">
        <v>34</v>
      </c>
      <c r="AN693" s="353">
        <v>35</v>
      </c>
      <c r="AO693" s="351">
        <v>36</v>
      </c>
      <c r="AP693" s="352">
        <v>37</v>
      </c>
      <c r="AQ693" s="352">
        <v>38</v>
      </c>
      <c r="AR693" s="352">
        <v>39</v>
      </c>
      <c r="AS693" s="353">
        <v>40</v>
      </c>
      <c r="AT693" s="351">
        <v>41</v>
      </c>
      <c r="AU693" s="352">
        <v>42</v>
      </c>
      <c r="AV693" s="352">
        <v>43</v>
      </c>
      <c r="AW693" s="352">
        <v>44</v>
      </c>
      <c r="AX693" s="353">
        <v>45</v>
      </c>
      <c r="AY693" s="351">
        <v>46</v>
      </c>
      <c r="AZ693" s="352">
        <v>47</v>
      </c>
      <c r="BA693" s="352">
        <v>48</v>
      </c>
      <c r="BB693" s="352">
        <v>49</v>
      </c>
      <c r="BC693" s="353">
        <v>50</v>
      </c>
      <c r="BD693" s="351">
        <v>51</v>
      </c>
      <c r="BE693" s="352">
        <v>52</v>
      </c>
      <c r="BF693" s="352">
        <v>53</v>
      </c>
      <c r="BG693" s="352">
        <v>54</v>
      </c>
      <c r="BH693" s="353">
        <v>55</v>
      </c>
      <c r="BI693" s="351">
        <v>56</v>
      </c>
      <c r="BJ693" s="352">
        <v>57</v>
      </c>
      <c r="BK693" s="352">
        <v>58</v>
      </c>
      <c r="BL693" s="352">
        <v>59</v>
      </c>
      <c r="BM693" s="353">
        <v>60</v>
      </c>
      <c r="BN693" s="351">
        <v>61</v>
      </c>
      <c r="BO693" s="352">
        <v>62</v>
      </c>
      <c r="BP693" s="352">
        <v>63</v>
      </c>
      <c r="BQ693" s="352">
        <v>64</v>
      </c>
      <c r="BR693" s="353">
        <v>65</v>
      </c>
      <c r="BS693" s="351">
        <v>66</v>
      </c>
      <c r="BT693" s="352">
        <v>67</v>
      </c>
      <c r="BU693" s="352">
        <v>68</v>
      </c>
      <c r="BV693" s="352">
        <v>69</v>
      </c>
      <c r="BW693" s="353">
        <v>70</v>
      </c>
      <c r="BX693" s="351">
        <v>71</v>
      </c>
      <c r="BY693" s="352">
        <v>72</v>
      </c>
      <c r="BZ693" s="352">
        <v>73</v>
      </c>
      <c r="CA693" s="352">
        <v>74</v>
      </c>
      <c r="CB693" s="353">
        <v>75</v>
      </c>
      <c r="CC693" s="351">
        <v>76</v>
      </c>
      <c r="CD693" s="352">
        <v>77</v>
      </c>
      <c r="CE693" s="352">
        <v>78</v>
      </c>
      <c r="CF693" s="352">
        <v>79</v>
      </c>
      <c r="CG693" s="353">
        <v>80</v>
      </c>
      <c r="CH693" s="351">
        <v>81</v>
      </c>
      <c r="CI693" s="352">
        <v>82</v>
      </c>
      <c r="CJ693" s="352">
        <v>83</v>
      </c>
      <c r="CK693" s="352">
        <v>84</v>
      </c>
      <c r="CL693" s="353">
        <v>85</v>
      </c>
      <c r="CM693" s="351">
        <v>86</v>
      </c>
      <c r="CN693" s="352">
        <v>87</v>
      </c>
      <c r="CO693" s="352">
        <v>88</v>
      </c>
      <c r="CP693" s="352">
        <v>89</v>
      </c>
      <c r="CQ693" s="353">
        <v>90</v>
      </c>
      <c r="CR693" s="351">
        <v>91</v>
      </c>
      <c r="CS693" s="352">
        <v>92</v>
      </c>
      <c r="CT693" s="352">
        <v>93</v>
      </c>
      <c r="CU693" s="352">
        <v>94</v>
      </c>
      <c r="CV693" s="353">
        <v>95</v>
      </c>
      <c r="CW693" s="351">
        <v>96</v>
      </c>
      <c r="CX693" s="352">
        <v>97</v>
      </c>
      <c r="CY693" s="352">
        <v>98</v>
      </c>
      <c r="CZ693" s="352">
        <v>99</v>
      </c>
      <c r="DA693" s="353">
        <v>100</v>
      </c>
      <c r="DB693" s="351">
        <v>101</v>
      </c>
      <c r="DC693" s="352">
        <v>102</v>
      </c>
      <c r="DD693" s="352">
        <v>103</v>
      </c>
      <c r="DE693" s="352">
        <v>104</v>
      </c>
      <c r="DF693" s="364"/>
      <c r="DG693" s="351">
        <v>105</v>
      </c>
      <c r="DH693" s="352">
        <v>106</v>
      </c>
      <c r="DI693" s="352">
        <v>107</v>
      </c>
      <c r="DJ693" s="352">
        <v>108</v>
      </c>
      <c r="DK693" s="364"/>
      <c r="DL693" s="351">
        <v>109</v>
      </c>
      <c r="DM693" s="352">
        <v>110</v>
      </c>
      <c r="DN693" s="352">
        <v>111</v>
      </c>
      <c r="DO693" s="352">
        <v>112</v>
      </c>
      <c r="DP693" s="353">
        <v>113</v>
      </c>
      <c r="DQ693" s="351">
        <v>114</v>
      </c>
      <c r="DR693" s="352">
        <v>115</v>
      </c>
      <c r="DS693" s="352">
        <v>116</v>
      </c>
      <c r="DT693" s="352">
        <v>117</v>
      </c>
      <c r="DU693" s="353">
        <v>118</v>
      </c>
      <c r="DV693" s="351">
        <v>119</v>
      </c>
      <c r="DW693" s="352">
        <v>120</v>
      </c>
      <c r="DX693" s="352">
        <v>121</v>
      </c>
      <c r="DY693" s="352">
        <v>122</v>
      </c>
      <c r="DZ693" s="353">
        <v>123</v>
      </c>
      <c r="EA693" s="351">
        <v>124</v>
      </c>
      <c r="EB693" s="352">
        <v>125</v>
      </c>
      <c r="EC693" s="352">
        <v>126</v>
      </c>
      <c r="ED693" s="352">
        <v>127</v>
      </c>
      <c r="EE693" s="353">
        <v>128</v>
      </c>
      <c r="EF693" s="351">
        <v>129</v>
      </c>
      <c r="EG693" s="352">
        <v>130</v>
      </c>
      <c r="EH693" s="352">
        <v>131</v>
      </c>
      <c r="EI693" s="352">
        <v>132</v>
      </c>
      <c r="EJ693" s="353">
        <v>133</v>
      </c>
      <c r="EK693" s="351">
        <v>134</v>
      </c>
      <c r="EL693" s="352">
        <v>135</v>
      </c>
      <c r="EM693" s="352">
        <v>136</v>
      </c>
      <c r="EN693" s="352">
        <v>137</v>
      </c>
      <c r="EO693" s="364"/>
      <c r="EP693" s="351">
        <v>138</v>
      </c>
      <c r="EQ693" s="352">
        <v>139</v>
      </c>
      <c r="ER693" s="352">
        <v>140</v>
      </c>
      <c r="ES693" s="352">
        <v>141</v>
      </c>
      <c r="ET693" s="365"/>
      <c r="GX693" s="27"/>
      <c r="GY693" s="27"/>
      <c r="GZ693" s="27"/>
      <c r="HA693" s="27"/>
      <c r="HB693" s="27"/>
      <c r="HC693" s="27"/>
      <c r="HD693" s="27"/>
      <c r="HE693" s="27"/>
      <c r="HF693" s="27"/>
      <c r="HG693" s="27"/>
      <c r="HH693" s="27"/>
      <c r="HI693" s="27"/>
      <c r="HJ693" s="27"/>
      <c r="HK693" s="27"/>
      <c r="HL693" s="27"/>
      <c r="HM693" s="27"/>
      <c r="HN693" s="27"/>
      <c r="HO693" s="27"/>
      <c r="HP693" s="27"/>
      <c r="HQ693" s="27"/>
      <c r="HR693" s="27"/>
      <c r="HS693" s="27"/>
      <c r="HT693" s="27"/>
      <c r="HU693" s="27"/>
      <c r="HV693" s="27"/>
      <c r="HW693" s="27"/>
      <c r="HX693" s="27"/>
      <c r="HY693" s="27"/>
      <c r="HZ693" s="27"/>
      <c r="IA693" s="27"/>
      <c r="IB693" s="27"/>
      <c r="IC693" s="27"/>
      <c r="ID693" s="27"/>
      <c r="IE693" s="27"/>
      <c r="IF693" s="27"/>
      <c r="IG693" s="27"/>
      <c r="IH693" s="27"/>
      <c r="II693" s="27"/>
      <c r="IJ693" s="27"/>
      <c r="IK693" s="27"/>
      <c r="IL693" s="27"/>
      <c r="IM693" s="27"/>
      <c r="IN693" s="27"/>
      <c r="IO693" s="27"/>
      <c r="IP693" s="27"/>
      <c r="IQ693" s="27"/>
      <c r="IR693" s="27"/>
      <c r="IS693" s="27"/>
      <c r="IT693" s="27"/>
      <c r="IU693" s="27"/>
      <c r="IV693" s="27"/>
    </row>
    <row r="694" spans="1:256" s="361" customFormat="1" x14ac:dyDescent="0.2">
      <c r="A694" s="27"/>
      <c r="B694" s="27"/>
      <c r="C694" s="27"/>
      <c r="D694" s="362"/>
      <c r="E694" s="350" t="s">
        <v>157</v>
      </c>
      <c r="F694" s="354">
        <v>14</v>
      </c>
      <c r="G694" s="355">
        <v>10</v>
      </c>
      <c r="H694" s="355">
        <v>1</v>
      </c>
      <c r="I694" s="355">
        <v>22</v>
      </c>
      <c r="J694" s="356">
        <v>18</v>
      </c>
      <c r="K694" s="354">
        <v>19</v>
      </c>
      <c r="L694" s="355">
        <v>15</v>
      </c>
      <c r="M694" s="355">
        <v>6</v>
      </c>
      <c r="N694" s="355">
        <v>2</v>
      </c>
      <c r="O694" s="356">
        <v>23</v>
      </c>
      <c r="P694" s="354">
        <v>24</v>
      </c>
      <c r="Q694" s="355">
        <v>20</v>
      </c>
      <c r="R694" s="355">
        <v>11</v>
      </c>
      <c r="S694" s="355">
        <v>7</v>
      </c>
      <c r="T694" s="356">
        <v>3</v>
      </c>
      <c r="U694" s="354">
        <v>4</v>
      </c>
      <c r="V694" s="355">
        <v>25</v>
      </c>
      <c r="W694" s="355">
        <v>16</v>
      </c>
      <c r="X694" s="355">
        <v>12</v>
      </c>
      <c r="Y694" s="356">
        <v>8</v>
      </c>
      <c r="Z694" s="354">
        <v>9</v>
      </c>
      <c r="AA694" s="355">
        <v>5</v>
      </c>
      <c r="AB694" s="355">
        <v>21</v>
      </c>
      <c r="AC694" s="355">
        <v>17</v>
      </c>
      <c r="AD694" s="356">
        <v>13</v>
      </c>
      <c r="AE694" s="354">
        <v>39</v>
      </c>
      <c r="AF694" s="355">
        <v>35</v>
      </c>
      <c r="AG694" s="355">
        <v>26</v>
      </c>
      <c r="AH694" s="355">
        <v>47</v>
      </c>
      <c r="AI694" s="356">
        <v>43</v>
      </c>
      <c r="AJ694" s="354">
        <v>44</v>
      </c>
      <c r="AK694" s="355">
        <v>40</v>
      </c>
      <c r="AL694" s="355">
        <v>31</v>
      </c>
      <c r="AM694" s="355">
        <v>27</v>
      </c>
      <c r="AN694" s="356">
        <v>48</v>
      </c>
      <c r="AO694" s="354">
        <v>49</v>
      </c>
      <c r="AP694" s="355">
        <v>45</v>
      </c>
      <c r="AQ694" s="355">
        <v>36</v>
      </c>
      <c r="AR694" s="355">
        <v>32</v>
      </c>
      <c r="AS694" s="356">
        <v>28</v>
      </c>
      <c r="AT694" s="354">
        <v>29</v>
      </c>
      <c r="AU694" s="355">
        <v>50</v>
      </c>
      <c r="AV694" s="355">
        <v>41</v>
      </c>
      <c r="AW694" s="355">
        <v>37</v>
      </c>
      <c r="AX694" s="356">
        <v>33</v>
      </c>
      <c r="AY694" s="354">
        <v>34</v>
      </c>
      <c r="AZ694" s="355">
        <v>30</v>
      </c>
      <c r="BA694" s="355">
        <v>46</v>
      </c>
      <c r="BB694" s="355">
        <v>42</v>
      </c>
      <c r="BC694" s="356">
        <v>38</v>
      </c>
      <c r="BD694" s="354">
        <v>64</v>
      </c>
      <c r="BE694" s="355">
        <v>60</v>
      </c>
      <c r="BF694" s="355">
        <v>51</v>
      </c>
      <c r="BG694" s="355">
        <v>72</v>
      </c>
      <c r="BH694" s="356">
        <v>68</v>
      </c>
      <c r="BI694" s="354">
        <v>69</v>
      </c>
      <c r="BJ694" s="355">
        <v>65</v>
      </c>
      <c r="BK694" s="355">
        <v>56</v>
      </c>
      <c r="BL694" s="355">
        <v>52</v>
      </c>
      <c r="BM694" s="356">
        <v>73</v>
      </c>
      <c r="BN694" s="354">
        <v>74</v>
      </c>
      <c r="BO694" s="355">
        <v>70</v>
      </c>
      <c r="BP694" s="355">
        <v>61</v>
      </c>
      <c r="BQ694" s="355">
        <v>57</v>
      </c>
      <c r="BR694" s="356">
        <v>53</v>
      </c>
      <c r="BS694" s="354">
        <v>54</v>
      </c>
      <c r="BT694" s="355">
        <v>75</v>
      </c>
      <c r="BU694" s="355">
        <v>66</v>
      </c>
      <c r="BV694" s="355">
        <v>62</v>
      </c>
      <c r="BW694" s="356">
        <v>58</v>
      </c>
      <c r="BX694" s="354">
        <v>59</v>
      </c>
      <c r="BY694" s="355">
        <v>55</v>
      </c>
      <c r="BZ694" s="355">
        <v>71</v>
      </c>
      <c r="CA694" s="355">
        <v>67</v>
      </c>
      <c r="CB694" s="356">
        <v>63</v>
      </c>
      <c r="CC694" s="354">
        <v>95</v>
      </c>
      <c r="CD694" s="355">
        <v>76</v>
      </c>
      <c r="CE694" s="355">
        <v>106</v>
      </c>
      <c r="CF694" s="355">
        <v>102</v>
      </c>
      <c r="CG694" s="356">
        <v>99</v>
      </c>
      <c r="CH694" s="354">
        <v>100</v>
      </c>
      <c r="CI694" s="355">
        <v>81</v>
      </c>
      <c r="CJ694" s="355">
        <v>77</v>
      </c>
      <c r="CK694" s="355">
        <v>107</v>
      </c>
      <c r="CL694" s="356">
        <v>103</v>
      </c>
      <c r="CM694" s="354">
        <v>104</v>
      </c>
      <c r="CN694" s="355">
        <v>86</v>
      </c>
      <c r="CO694" s="355">
        <v>82</v>
      </c>
      <c r="CP694" s="355">
        <v>78</v>
      </c>
      <c r="CQ694" s="356">
        <v>108</v>
      </c>
      <c r="CR694" s="354">
        <v>94</v>
      </c>
      <c r="CS694" s="355">
        <v>101</v>
      </c>
      <c r="CT694" s="355">
        <v>97</v>
      </c>
      <c r="CU694" s="355">
        <v>105</v>
      </c>
      <c r="CV694" s="356">
        <v>89</v>
      </c>
      <c r="CW694" s="354">
        <v>80</v>
      </c>
      <c r="CX694" s="355">
        <v>96</v>
      </c>
      <c r="CY694" s="355">
        <v>92</v>
      </c>
      <c r="CZ694" s="355">
        <v>88</v>
      </c>
      <c r="DA694" s="356">
        <v>84</v>
      </c>
      <c r="DB694" s="354">
        <v>90</v>
      </c>
      <c r="DC694" s="355">
        <v>98</v>
      </c>
      <c r="DD694" s="355">
        <v>85</v>
      </c>
      <c r="DE694" s="355">
        <v>93</v>
      </c>
      <c r="DF694" s="364"/>
      <c r="DG694" s="354">
        <v>87</v>
      </c>
      <c r="DH694" s="355">
        <v>91</v>
      </c>
      <c r="DI694" s="355">
        <v>79</v>
      </c>
      <c r="DJ694" s="355">
        <v>83</v>
      </c>
      <c r="DK694" s="364"/>
      <c r="DL694" s="354">
        <v>128</v>
      </c>
      <c r="DM694" s="355">
        <v>109</v>
      </c>
      <c r="DN694" s="355">
        <v>139</v>
      </c>
      <c r="DO694" s="355">
        <v>135</v>
      </c>
      <c r="DP694" s="356">
        <v>132</v>
      </c>
      <c r="DQ694" s="354">
        <v>133</v>
      </c>
      <c r="DR694" s="355">
        <v>114</v>
      </c>
      <c r="DS694" s="355">
        <v>110</v>
      </c>
      <c r="DT694" s="355">
        <v>140</v>
      </c>
      <c r="DU694" s="356">
        <v>136</v>
      </c>
      <c r="DV694" s="354">
        <v>137</v>
      </c>
      <c r="DW694" s="355">
        <v>119</v>
      </c>
      <c r="DX694" s="355">
        <v>115</v>
      </c>
      <c r="DY694" s="355">
        <v>111</v>
      </c>
      <c r="DZ694" s="356">
        <v>141</v>
      </c>
      <c r="EA694" s="354">
        <v>127</v>
      </c>
      <c r="EB694" s="355">
        <v>134</v>
      </c>
      <c r="EC694" s="355">
        <v>130</v>
      </c>
      <c r="ED694" s="355">
        <v>138</v>
      </c>
      <c r="EE694" s="356">
        <v>122</v>
      </c>
      <c r="EF694" s="354">
        <v>113</v>
      </c>
      <c r="EG694" s="355">
        <v>129</v>
      </c>
      <c r="EH694" s="355">
        <v>125</v>
      </c>
      <c r="EI694" s="355">
        <v>121</v>
      </c>
      <c r="EJ694" s="356">
        <v>117</v>
      </c>
      <c r="EK694" s="354">
        <v>123</v>
      </c>
      <c r="EL694" s="355">
        <v>131</v>
      </c>
      <c r="EM694" s="355">
        <v>118</v>
      </c>
      <c r="EN694" s="355">
        <v>126</v>
      </c>
      <c r="EO694" s="364"/>
      <c r="EP694" s="354">
        <v>120</v>
      </c>
      <c r="EQ694" s="355">
        <v>124</v>
      </c>
      <c r="ER694" s="355">
        <v>112</v>
      </c>
      <c r="ES694" s="355">
        <v>116</v>
      </c>
      <c r="ET694" s="365"/>
      <c r="GX694" s="27"/>
      <c r="GY694" s="27"/>
      <c r="GZ694" s="27"/>
      <c r="HA694" s="27"/>
      <c r="HB694" s="27"/>
      <c r="HC694" s="27"/>
      <c r="HD694" s="27"/>
      <c r="HE694" s="27"/>
      <c r="HF694" s="27"/>
      <c r="HG694" s="27"/>
      <c r="HH694" s="27"/>
      <c r="HI694" s="27"/>
      <c r="HJ694" s="27"/>
      <c r="HK694" s="27"/>
      <c r="HL694" s="27"/>
      <c r="HM694" s="27"/>
      <c r="HN694" s="27"/>
      <c r="HO694" s="27"/>
      <c r="HP694" s="27"/>
      <c r="HQ694" s="27"/>
      <c r="HR694" s="27"/>
      <c r="HS694" s="27"/>
      <c r="HT694" s="27"/>
      <c r="HU694" s="27"/>
      <c r="HV694" s="27"/>
      <c r="HW694" s="27"/>
      <c r="HX694" s="27"/>
      <c r="HY694" s="27"/>
      <c r="HZ694" s="27"/>
      <c r="IA694" s="27"/>
      <c r="IB694" s="27"/>
      <c r="IC694" s="27"/>
      <c r="ID694" s="27"/>
      <c r="IE694" s="27"/>
      <c r="IF694" s="27"/>
      <c r="IG694" s="27"/>
      <c r="IH694" s="27"/>
      <c r="II694" s="27"/>
      <c r="IJ694" s="27"/>
      <c r="IK694" s="27"/>
      <c r="IL694" s="27"/>
      <c r="IM694" s="27"/>
      <c r="IN694" s="27"/>
      <c r="IO694" s="27"/>
      <c r="IP694" s="27"/>
      <c r="IQ694" s="27"/>
      <c r="IR694" s="27"/>
      <c r="IS694" s="27"/>
      <c r="IT694" s="27"/>
      <c r="IU694" s="27"/>
      <c r="IV694" s="27"/>
    </row>
    <row r="695" spans="1:256" s="361" customFormat="1" x14ac:dyDescent="0.2">
      <c r="A695" s="27"/>
      <c r="B695" s="27"/>
      <c r="C695" s="27"/>
      <c r="D695" s="362"/>
      <c r="E695" s="350" t="s">
        <v>159</v>
      </c>
      <c r="F695" s="357">
        <v>12</v>
      </c>
      <c r="G695" s="358">
        <v>23</v>
      </c>
      <c r="H695" s="358">
        <v>9</v>
      </c>
      <c r="I695" s="358">
        <v>20</v>
      </c>
      <c r="J695" s="359">
        <v>1</v>
      </c>
      <c r="K695" s="357">
        <v>13</v>
      </c>
      <c r="L695" s="358">
        <v>24</v>
      </c>
      <c r="M695" s="358">
        <v>10</v>
      </c>
      <c r="N695" s="358">
        <v>16</v>
      </c>
      <c r="O695" s="359">
        <v>2</v>
      </c>
      <c r="P695" s="357">
        <v>17</v>
      </c>
      <c r="Q695" s="358">
        <v>3</v>
      </c>
      <c r="R695" s="358">
        <v>14</v>
      </c>
      <c r="S695" s="358">
        <v>25</v>
      </c>
      <c r="T695" s="359">
        <v>6</v>
      </c>
      <c r="U695" s="357">
        <v>7</v>
      </c>
      <c r="V695" s="358">
        <v>18</v>
      </c>
      <c r="W695" s="358">
        <v>4</v>
      </c>
      <c r="X695" s="358">
        <v>15</v>
      </c>
      <c r="Y695" s="359">
        <v>21</v>
      </c>
      <c r="Z695" s="357">
        <v>22</v>
      </c>
      <c r="AA695" s="358">
        <v>8</v>
      </c>
      <c r="AB695" s="358">
        <v>19</v>
      </c>
      <c r="AC695" s="358">
        <v>5</v>
      </c>
      <c r="AD695" s="359">
        <v>11</v>
      </c>
      <c r="AE695" s="357">
        <v>37</v>
      </c>
      <c r="AF695" s="358">
        <v>48</v>
      </c>
      <c r="AG695" s="358">
        <v>34</v>
      </c>
      <c r="AH695" s="358">
        <v>45</v>
      </c>
      <c r="AI695" s="359">
        <v>26</v>
      </c>
      <c r="AJ695" s="357">
        <v>38</v>
      </c>
      <c r="AK695" s="358">
        <v>49</v>
      </c>
      <c r="AL695" s="358">
        <v>35</v>
      </c>
      <c r="AM695" s="358">
        <v>41</v>
      </c>
      <c r="AN695" s="359">
        <v>27</v>
      </c>
      <c r="AO695" s="357">
        <v>42</v>
      </c>
      <c r="AP695" s="358">
        <v>28</v>
      </c>
      <c r="AQ695" s="358">
        <v>39</v>
      </c>
      <c r="AR695" s="358">
        <v>50</v>
      </c>
      <c r="AS695" s="359">
        <v>31</v>
      </c>
      <c r="AT695" s="357">
        <v>32</v>
      </c>
      <c r="AU695" s="358">
        <v>43</v>
      </c>
      <c r="AV695" s="358">
        <v>29</v>
      </c>
      <c r="AW695" s="358">
        <v>40</v>
      </c>
      <c r="AX695" s="359">
        <v>46</v>
      </c>
      <c r="AY695" s="357">
        <v>47</v>
      </c>
      <c r="AZ695" s="358">
        <v>33</v>
      </c>
      <c r="BA695" s="358">
        <v>44</v>
      </c>
      <c r="BB695" s="358">
        <v>30</v>
      </c>
      <c r="BC695" s="359">
        <v>36</v>
      </c>
      <c r="BD695" s="357">
        <v>62</v>
      </c>
      <c r="BE695" s="358">
        <v>73</v>
      </c>
      <c r="BF695" s="358">
        <v>59</v>
      </c>
      <c r="BG695" s="358">
        <v>70</v>
      </c>
      <c r="BH695" s="359">
        <v>51</v>
      </c>
      <c r="BI695" s="357">
        <v>63</v>
      </c>
      <c r="BJ695" s="358">
        <v>74</v>
      </c>
      <c r="BK695" s="358">
        <v>60</v>
      </c>
      <c r="BL695" s="358">
        <v>66</v>
      </c>
      <c r="BM695" s="359">
        <v>52</v>
      </c>
      <c r="BN695" s="357">
        <v>67</v>
      </c>
      <c r="BO695" s="358">
        <v>53</v>
      </c>
      <c r="BP695" s="358">
        <v>64</v>
      </c>
      <c r="BQ695" s="358">
        <v>75</v>
      </c>
      <c r="BR695" s="359">
        <v>56</v>
      </c>
      <c r="BS695" s="357">
        <v>57</v>
      </c>
      <c r="BT695" s="358">
        <v>68</v>
      </c>
      <c r="BU695" s="358">
        <v>54</v>
      </c>
      <c r="BV695" s="358">
        <v>65</v>
      </c>
      <c r="BW695" s="359">
        <v>71</v>
      </c>
      <c r="BX695" s="357">
        <v>72</v>
      </c>
      <c r="BY695" s="358">
        <v>58</v>
      </c>
      <c r="BZ695" s="358">
        <v>69</v>
      </c>
      <c r="CA695" s="358">
        <v>55</v>
      </c>
      <c r="CB695" s="359">
        <v>61</v>
      </c>
      <c r="CC695" s="357">
        <v>79</v>
      </c>
      <c r="CD695" s="358">
        <v>95</v>
      </c>
      <c r="CE695" s="358">
        <v>105</v>
      </c>
      <c r="CF695" s="358">
        <v>100</v>
      </c>
      <c r="CG695" s="359">
        <v>88</v>
      </c>
      <c r="CH695" s="357">
        <v>103</v>
      </c>
      <c r="CI695" s="358">
        <v>93</v>
      </c>
      <c r="CJ695" s="358">
        <v>96</v>
      </c>
      <c r="CK695" s="358">
        <v>87</v>
      </c>
      <c r="CL695" s="359">
        <v>78</v>
      </c>
      <c r="CM695" s="357">
        <v>89</v>
      </c>
      <c r="CN695" s="358">
        <v>104</v>
      </c>
      <c r="CO695" s="358">
        <v>81</v>
      </c>
      <c r="CP695" s="358">
        <v>106</v>
      </c>
      <c r="CQ695" s="359">
        <v>98</v>
      </c>
      <c r="CR695" s="357">
        <v>108</v>
      </c>
      <c r="CS695" s="358">
        <v>90</v>
      </c>
      <c r="CT695" s="358">
        <v>101</v>
      </c>
      <c r="CU695" s="358">
        <v>92</v>
      </c>
      <c r="CV695" s="359">
        <v>83</v>
      </c>
      <c r="CW695" s="357">
        <v>85</v>
      </c>
      <c r="CX695" s="358">
        <v>80</v>
      </c>
      <c r="CY695" s="358">
        <v>102</v>
      </c>
      <c r="CZ695" s="358">
        <v>91</v>
      </c>
      <c r="DA695" s="359">
        <v>107</v>
      </c>
      <c r="DB695" s="357">
        <v>97</v>
      </c>
      <c r="DC695" s="358">
        <v>84</v>
      </c>
      <c r="DD695" s="358">
        <v>76</v>
      </c>
      <c r="DE695" s="358">
        <v>86</v>
      </c>
      <c r="DF695" s="364"/>
      <c r="DG695" s="357">
        <v>82</v>
      </c>
      <c r="DH695" s="358">
        <v>99</v>
      </c>
      <c r="DI695" s="358">
        <v>94</v>
      </c>
      <c r="DJ695" s="358">
        <v>77</v>
      </c>
      <c r="DK695" s="364"/>
      <c r="DL695" s="357">
        <v>112</v>
      </c>
      <c r="DM695" s="358">
        <v>128</v>
      </c>
      <c r="DN695" s="358">
        <v>138</v>
      </c>
      <c r="DO695" s="358">
        <v>133</v>
      </c>
      <c r="DP695" s="359">
        <v>121</v>
      </c>
      <c r="DQ695" s="357">
        <v>136</v>
      </c>
      <c r="DR695" s="358">
        <v>126</v>
      </c>
      <c r="DS695" s="358">
        <v>129</v>
      </c>
      <c r="DT695" s="358">
        <v>120</v>
      </c>
      <c r="DU695" s="359">
        <v>111</v>
      </c>
      <c r="DV695" s="357">
        <v>122</v>
      </c>
      <c r="DW695" s="358">
        <v>137</v>
      </c>
      <c r="DX695" s="358">
        <v>114</v>
      </c>
      <c r="DY695" s="358">
        <v>139</v>
      </c>
      <c r="DZ695" s="359">
        <v>131</v>
      </c>
      <c r="EA695" s="357">
        <v>141</v>
      </c>
      <c r="EB695" s="358">
        <v>123</v>
      </c>
      <c r="EC695" s="358">
        <v>134</v>
      </c>
      <c r="ED695" s="358">
        <v>125</v>
      </c>
      <c r="EE695" s="359">
        <v>116</v>
      </c>
      <c r="EF695" s="357">
        <v>118</v>
      </c>
      <c r="EG695" s="358">
        <v>113</v>
      </c>
      <c r="EH695" s="358">
        <v>135</v>
      </c>
      <c r="EI695" s="358">
        <v>124</v>
      </c>
      <c r="EJ695" s="359">
        <v>140</v>
      </c>
      <c r="EK695" s="357">
        <v>130</v>
      </c>
      <c r="EL695" s="358">
        <v>117</v>
      </c>
      <c r="EM695" s="358">
        <v>109</v>
      </c>
      <c r="EN695" s="358">
        <v>119</v>
      </c>
      <c r="EO695" s="364"/>
      <c r="EP695" s="357">
        <v>115</v>
      </c>
      <c r="EQ695" s="358">
        <v>132</v>
      </c>
      <c r="ER695" s="358">
        <v>127</v>
      </c>
      <c r="ES695" s="358">
        <v>110</v>
      </c>
      <c r="ET695" s="365"/>
      <c r="GX695" s="27"/>
      <c r="GY695" s="27"/>
      <c r="GZ695" s="27"/>
      <c r="HA695" s="27"/>
      <c r="HB695" s="27"/>
      <c r="HC695" s="27"/>
      <c r="HD695" s="27"/>
      <c r="HE695" s="27"/>
      <c r="HF695" s="27"/>
      <c r="HG695" s="27"/>
      <c r="HH695" s="27"/>
      <c r="HI695" s="27"/>
      <c r="HJ695" s="27"/>
      <c r="HK695" s="27"/>
      <c r="HL695" s="27"/>
      <c r="HM695" s="27"/>
      <c r="HN695" s="27"/>
      <c r="HO695" s="27"/>
      <c r="HP695" s="27"/>
      <c r="HQ695" s="27"/>
      <c r="HR695" s="27"/>
      <c r="HS695" s="27"/>
      <c r="HT695" s="27"/>
      <c r="HU695" s="27"/>
      <c r="HV695" s="27"/>
      <c r="HW695" s="27"/>
      <c r="HX695" s="27"/>
      <c r="HY695" s="27"/>
      <c r="HZ695" s="27"/>
      <c r="IA695" s="27"/>
      <c r="IB695" s="27"/>
      <c r="IC695" s="27"/>
      <c r="ID695" s="27"/>
      <c r="IE695" s="27"/>
      <c r="IF695" s="27"/>
      <c r="IG695" s="27"/>
      <c r="IH695" s="27"/>
      <c r="II695" s="27"/>
      <c r="IJ695" s="27"/>
      <c r="IK695" s="27"/>
      <c r="IL695" s="27"/>
      <c r="IM695" s="27"/>
      <c r="IN695" s="27"/>
      <c r="IO695" s="27"/>
      <c r="IP695" s="27"/>
      <c r="IQ695" s="27"/>
      <c r="IR695" s="27"/>
      <c r="IS695" s="27"/>
      <c r="IT695" s="27"/>
      <c r="IU695" s="27"/>
      <c r="IV695" s="27"/>
    </row>
    <row r="696" spans="1:256" s="363" customFormat="1" x14ac:dyDescent="0.2">
      <c r="A696" s="27"/>
      <c r="B696" s="27"/>
      <c r="C696" s="27"/>
      <c r="D696" s="362"/>
      <c r="E696" s="350"/>
      <c r="GX696" s="27"/>
      <c r="GY696" s="27"/>
      <c r="GZ696" s="27"/>
      <c r="HA696" s="27"/>
      <c r="HB696" s="27"/>
      <c r="HC696" s="27"/>
      <c r="HD696" s="27"/>
      <c r="HE696" s="27"/>
      <c r="HF696" s="27"/>
      <c r="HG696" s="27"/>
      <c r="HH696" s="27"/>
      <c r="HI696" s="27"/>
      <c r="HJ696" s="27"/>
      <c r="HK696" s="27"/>
      <c r="HL696" s="27"/>
      <c r="HM696" s="27"/>
      <c r="HN696" s="27"/>
      <c r="HO696" s="27"/>
      <c r="HP696" s="27"/>
      <c r="HQ696" s="27"/>
      <c r="HR696" s="27"/>
      <c r="HS696" s="27"/>
      <c r="HT696" s="27"/>
      <c r="HU696" s="27"/>
      <c r="HV696" s="27"/>
      <c r="HW696" s="27"/>
      <c r="HX696" s="27"/>
      <c r="HY696" s="27"/>
      <c r="HZ696" s="27"/>
      <c r="IA696" s="27"/>
      <c r="IB696" s="27"/>
      <c r="IC696" s="27"/>
      <c r="ID696" s="27"/>
      <c r="IE696" s="27"/>
      <c r="IF696" s="27"/>
      <c r="IG696" s="27"/>
      <c r="IH696" s="27"/>
      <c r="II696" s="27"/>
      <c r="IJ696" s="27"/>
      <c r="IK696" s="27"/>
      <c r="IL696" s="27"/>
      <c r="IM696" s="27"/>
      <c r="IN696" s="27"/>
      <c r="IO696" s="27"/>
      <c r="IP696" s="27"/>
      <c r="IQ696" s="27"/>
      <c r="IR696" s="27"/>
      <c r="IS696" s="27"/>
      <c r="IT696" s="27"/>
      <c r="IU696" s="27"/>
      <c r="IV696" s="27"/>
    </row>
    <row r="697" spans="1:256" s="363" customFormat="1" x14ac:dyDescent="0.2">
      <c r="A697" s="27"/>
      <c r="B697" s="27"/>
      <c r="C697" s="27"/>
      <c r="D697" s="362">
        <v>142</v>
      </c>
      <c r="E697" s="349" t="s">
        <v>180</v>
      </c>
      <c r="GX697" s="27"/>
      <c r="GY697" s="27"/>
      <c r="GZ697" s="27"/>
      <c r="HA697" s="27"/>
      <c r="HB697" s="27"/>
      <c r="HC697" s="27"/>
      <c r="HD697" s="27"/>
      <c r="HE697" s="27"/>
      <c r="HF697" s="27"/>
      <c r="HG697" s="27"/>
      <c r="HH697" s="27"/>
      <c r="HI697" s="27"/>
      <c r="HJ697" s="27"/>
      <c r="HK697" s="27"/>
      <c r="HL697" s="27"/>
      <c r="HM697" s="27"/>
      <c r="HN697" s="27"/>
      <c r="HO697" s="27"/>
      <c r="HP697" s="27"/>
      <c r="HQ697" s="27"/>
      <c r="HR697" s="27"/>
      <c r="HS697" s="27"/>
      <c r="HT697" s="27"/>
      <c r="HU697" s="27"/>
      <c r="HV697" s="27"/>
      <c r="HW697" s="27"/>
      <c r="HX697" s="27"/>
      <c r="HY697" s="27"/>
      <c r="HZ697" s="27"/>
      <c r="IA697" s="27"/>
      <c r="IB697" s="27"/>
      <c r="IC697" s="27"/>
      <c r="ID697" s="27"/>
      <c r="IE697" s="27"/>
      <c r="IF697" s="27"/>
      <c r="IG697" s="27"/>
      <c r="IH697" s="27"/>
      <c r="II697" s="27"/>
      <c r="IJ697" s="27"/>
      <c r="IK697" s="27"/>
      <c r="IL697" s="27"/>
      <c r="IM697" s="27"/>
      <c r="IN697" s="27"/>
      <c r="IO697" s="27"/>
      <c r="IP697" s="27"/>
      <c r="IQ697" s="27"/>
      <c r="IR697" s="27"/>
      <c r="IS697" s="27"/>
      <c r="IT697" s="27"/>
      <c r="IU697" s="27"/>
      <c r="IV697" s="27"/>
    </row>
    <row r="698" spans="1:256" s="361" customFormat="1" x14ac:dyDescent="0.2">
      <c r="A698" s="27"/>
      <c r="B698" s="27"/>
      <c r="C698" s="27"/>
      <c r="D698" s="362"/>
      <c r="E698" s="350" t="s">
        <v>130</v>
      </c>
      <c r="F698" s="351">
        <v>1</v>
      </c>
      <c r="G698" s="352">
        <v>2</v>
      </c>
      <c r="H698" s="352">
        <v>3</v>
      </c>
      <c r="I698" s="352">
        <v>4</v>
      </c>
      <c r="J698" s="353">
        <v>5</v>
      </c>
      <c r="K698" s="351">
        <v>6</v>
      </c>
      <c r="L698" s="352">
        <v>7</v>
      </c>
      <c r="M698" s="352">
        <v>8</v>
      </c>
      <c r="N698" s="352">
        <v>9</v>
      </c>
      <c r="O698" s="353">
        <v>10</v>
      </c>
      <c r="P698" s="351">
        <v>11</v>
      </c>
      <c r="Q698" s="352">
        <v>12</v>
      </c>
      <c r="R698" s="352">
        <v>13</v>
      </c>
      <c r="S698" s="352">
        <v>14</v>
      </c>
      <c r="T698" s="353">
        <v>15</v>
      </c>
      <c r="U698" s="351">
        <v>16</v>
      </c>
      <c r="V698" s="352">
        <v>17</v>
      </c>
      <c r="W698" s="352">
        <v>18</v>
      </c>
      <c r="X698" s="352">
        <v>19</v>
      </c>
      <c r="Y698" s="353">
        <v>20</v>
      </c>
      <c r="Z698" s="351">
        <v>21</v>
      </c>
      <c r="AA698" s="352">
        <v>22</v>
      </c>
      <c r="AB698" s="352">
        <v>23</v>
      </c>
      <c r="AC698" s="352">
        <v>24</v>
      </c>
      <c r="AD698" s="353">
        <v>25</v>
      </c>
      <c r="AE698" s="351">
        <v>26</v>
      </c>
      <c r="AF698" s="352">
        <v>27</v>
      </c>
      <c r="AG698" s="352">
        <v>28</v>
      </c>
      <c r="AH698" s="352">
        <v>29</v>
      </c>
      <c r="AI698" s="353">
        <v>30</v>
      </c>
      <c r="AJ698" s="351">
        <v>31</v>
      </c>
      <c r="AK698" s="352">
        <v>32</v>
      </c>
      <c r="AL698" s="352">
        <v>33</v>
      </c>
      <c r="AM698" s="352">
        <v>34</v>
      </c>
      <c r="AN698" s="353">
        <v>35</v>
      </c>
      <c r="AO698" s="351">
        <v>36</v>
      </c>
      <c r="AP698" s="352">
        <v>37</v>
      </c>
      <c r="AQ698" s="352">
        <v>38</v>
      </c>
      <c r="AR698" s="352">
        <v>39</v>
      </c>
      <c r="AS698" s="353">
        <v>40</v>
      </c>
      <c r="AT698" s="351">
        <v>41</v>
      </c>
      <c r="AU698" s="352">
        <v>42</v>
      </c>
      <c r="AV698" s="352">
        <v>43</v>
      </c>
      <c r="AW698" s="352">
        <v>44</v>
      </c>
      <c r="AX698" s="353">
        <v>45</v>
      </c>
      <c r="AY698" s="351">
        <v>46</v>
      </c>
      <c r="AZ698" s="352">
        <v>47</v>
      </c>
      <c r="BA698" s="352">
        <v>48</v>
      </c>
      <c r="BB698" s="352">
        <v>49</v>
      </c>
      <c r="BC698" s="353">
        <v>50</v>
      </c>
      <c r="BD698" s="351">
        <v>51</v>
      </c>
      <c r="BE698" s="352">
        <v>52</v>
      </c>
      <c r="BF698" s="352">
        <v>53</v>
      </c>
      <c r="BG698" s="352">
        <v>54</v>
      </c>
      <c r="BH698" s="353">
        <v>55</v>
      </c>
      <c r="BI698" s="351">
        <v>56</v>
      </c>
      <c r="BJ698" s="352">
        <v>57</v>
      </c>
      <c r="BK698" s="352">
        <v>58</v>
      </c>
      <c r="BL698" s="352">
        <v>59</v>
      </c>
      <c r="BM698" s="353">
        <v>60</v>
      </c>
      <c r="BN698" s="351">
        <v>61</v>
      </c>
      <c r="BO698" s="352">
        <v>62</v>
      </c>
      <c r="BP698" s="352">
        <v>63</v>
      </c>
      <c r="BQ698" s="352">
        <v>64</v>
      </c>
      <c r="BR698" s="353">
        <v>65</v>
      </c>
      <c r="BS698" s="351">
        <v>66</v>
      </c>
      <c r="BT698" s="352">
        <v>67</v>
      </c>
      <c r="BU698" s="352">
        <v>68</v>
      </c>
      <c r="BV698" s="352">
        <v>69</v>
      </c>
      <c r="BW698" s="353">
        <v>70</v>
      </c>
      <c r="BX698" s="351">
        <v>71</v>
      </c>
      <c r="BY698" s="352">
        <v>72</v>
      </c>
      <c r="BZ698" s="352">
        <v>73</v>
      </c>
      <c r="CA698" s="352">
        <v>74</v>
      </c>
      <c r="CB698" s="353">
        <v>75</v>
      </c>
      <c r="CC698" s="351">
        <v>76</v>
      </c>
      <c r="CD698" s="352">
        <v>77</v>
      </c>
      <c r="CE698" s="352">
        <v>78</v>
      </c>
      <c r="CF698" s="352">
        <v>79</v>
      </c>
      <c r="CG698" s="353">
        <v>80</v>
      </c>
      <c r="CH698" s="351">
        <v>81</v>
      </c>
      <c r="CI698" s="352">
        <v>82</v>
      </c>
      <c r="CJ698" s="352">
        <v>83</v>
      </c>
      <c r="CK698" s="352">
        <v>84</v>
      </c>
      <c r="CL698" s="353">
        <v>85</v>
      </c>
      <c r="CM698" s="351">
        <v>86</v>
      </c>
      <c r="CN698" s="352">
        <v>87</v>
      </c>
      <c r="CO698" s="352">
        <v>88</v>
      </c>
      <c r="CP698" s="352">
        <v>89</v>
      </c>
      <c r="CQ698" s="353">
        <v>90</v>
      </c>
      <c r="CR698" s="351">
        <v>91</v>
      </c>
      <c r="CS698" s="352">
        <v>92</v>
      </c>
      <c r="CT698" s="352">
        <v>93</v>
      </c>
      <c r="CU698" s="352">
        <v>94</v>
      </c>
      <c r="CV698" s="353">
        <v>95</v>
      </c>
      <c r="CW698" s="351">
        <v>96</v>
      </c>
      <c r="CX698" s="352">
        <v>97</v>
      </c>
      <c r="CY698" s="352">
        <v>98</v>
      </c>
      <c r="CZ698" s="352">
        <v>99</v>
      </c>
      <c r="DA698" s="353">
        <v>100</v>
      </c>
      <c r="DB698" s="351">
        <v>101</v>
      </c>
      <c r="DC698" s="352">
        <v>102</v>
      </c>
      <c r="DD698" s="352">
        <v>103</v>
      </c>
      <c r="DE698" s="352">
        <v>104</v>
      </c>
      <c r="DF698" s="364"/>
      <c r="DG698" s="351">
        <v>105</v>
      </c>
      <c r="DH698" s="352">
        <v>106</v>
      </c>
      <c r="DI698" s="352">
        <v>107</v>
      </c>
      <c r="DJ698" s="352">
        <v>108</v>
      </c>
      <c r="DK698" s="364"/>
      <c r="DL698" s="351">
        <v>109</v>
      </c>
      <c r="DM698" s="352">
        <v>110</v>
      </c>
      <c r="DN698" s="352">
        <v>111</v>
      </c>
      <c r="DO698" s="352">
        <v>112</v>
      </c>
      <c r="DP698" s="353">
        <v>113</v>
      </c>
      <c r="DQ698" s="351">
        <v>114</v>
      </c>
      <c r="DR698" s="352">
        <v>115</v>
      </c>
      <c r="DS698" s="352">
        <v>116</v>
      </c>
      <c r="DT698" s="352">
        <v>117</v>
      </c>
      <c r="DU698" s="353">
        <v>118</v>
      </c>
      <c r="DV698" s="351">
        <v>119</v>
      </c>
      <c r="DW698" s="352">
        <v>120</v>
      </c>
      <c r="DX698" s="352">
        <v>121</v>
      </c>
      <c r="DY698" s="352">
        <v>122</v>
      </c>
      <c r="DZ698" s="353">
        <v>123</v>
      </c>
      <c r="EA698" s="351">
        <v>124</v>
      </c>
      <c r="EB698" s="352">
        <v>125</v>
      </c>
      <c r="EC698" s="352">
        <v>126</v>
      </c>
      <c r="ED698" s="352">
        <v>127</v>
      </c>
      <c r="EE698" s="353">
        <v>128</v>
      </c>
      <c r="EF698" s="351">
        <v>129</v>
      </c>
      <c r="EG698" s="352">
        <v>130</v>
      </c>
      <c r="EH698" s="352">
        <v>131</v>
      </c>
      <c r="EI698" s="352">
        <v>132</v>
      </c>
      <c r="EJ698" s="353">
        <v>133</v>
      </c>
      <c r="EK698" s="351">
        <v>134</v>
      </c>
      <c r="EL698" s="352">
        <v>135</v>
      </c>
      <c r="EM698" s="352">
        <v>136</v>
      </c>
      <c r="EN698" s="352">
        <v>137</v>
      </c>
      <c r="EO698" s="353">
        <v>138</v>
      </c>
      <c r="EP698" s="351">
        <v>139</v>
      </c>
      <c r="EQ698" s="352">
        <v>140</v>
      </c>
      <c r="ER698" s="352">
        <v>141</v>
      </c>
      <c r="ES698" s="352">
        <v>142</v>
      </c>
      <c r="ET698" s="365"/>
      <c r="GX698" s="27"/>
      <c r="GY698" s="27"/>
      <c r="GZ698" s="27"/>
      <c r="HA698" s="27"/>
      <c r="HB698" s="27"/>
      <c r="HC698" s="27"/>
      <c r="HD698" s="27"/>
      <c r="HE698" s="27"/>
      <c r="HF698" s="27"/>
      <c r="HG698" s="27"/>
      <c r="HH698" s="27"/>
      <c r="HI698" s="27"/>
      <c r="HJ698" s="27"/>
      <c r="HK698" s="27"/>
      <c r="HL698" s="27"/>
      <c r="HM698" s="27"/>
      <c r="HN698" s="27"/>
      <c r="HO698" s="27"/>
      <c r="HP698" s="27"/>
      <c r="HQ698" s="27"/>
      <c r="HR698" s="27"/>
      <c r="HS698" s="27"/>
      <c r="HT698" s="27"/>
      <c r="HU698" s="27"/>
      <c r="HV698" s="27"/>
      <c r="HW698" s="27"/>
      <c r="HX698" s="27"/>
      <c r="HY698" s="27"/>
      <c r="HZ698" s="27"/>
      <c r="IA698" s="27"/>
      <c r="IB698" s="27"/>
      <c r="IC698" s="27"/>
      <c r="ID698" s="27"/>
      <c r="IE698" s="27"/>
      <c r="IF698" s="27"/>
      <c r="IG698" s="27"/>
      <c r="IH698" s="27"/>
      <c r="II698" s="27"/>
      <c r="IJ698" s="27"/>
      <c r="IK698" s="27"/>
      <c r="IL698" s="27"/>
      <c r="IM698" s="27"/>
      <c r="IN698" s="27"/>
      <c r="IO698" s="27"/>
      <c r="IP698" s="27"/>
      <c r="IQ698" s="27"/>
      <c r="IR698" s="27"/>
      <c r="IS698" s="27"/>
      <c r="IT698" s="27"/>
      <c r="IU698" s="27"/>
      <c r="IV698" s="27"/>
    </row>
    <row r="699" spans="1:256" s="361" customFormat="1" x14ac:dyDescent="0.2">
      <c r="A699" s="27"/>
      <c r="B699" s="27"/>
      <c r="C699" s="27"/>
      <c r="D699" s="362"/>
      <c r="E699" s="350" t="s">
        <v>157</v>
      </c>
      <c r="F699" s="354">
        <v>14</v>
      </c>
      <c r="G699" s="355">
        <v>10</v>
      </c>
      <c r="H699" s="355">
        <v>1</v>
      </c>
      <c r="I699" s="355">
        <v>22</v>
      </c>
      <c r="J699" s="356">
        <v>18</v>
      </c>
      <c r="K699" s="354">
        <v>19</v>
      </c>
      <c r="L699" s="355">
        <v>15</v>
      </c>
      <c r="M699" s="355">
        <v>6</v>
      </c>
      <c r="N699" s="355">
        <v>2</v>
      </c>
      <c r="O699" s="356">
        <v>23</v>
      </c>
      <c r="P699" s="354">
        <v>24</v>
      </c>
      <c r="Q699" s="355">
        <v>20</v>
      </c>
      <c r="R699" s="355">
        <v>11</v>
      </c>
      <c r="S699" s="355">
        <v>7</v>
      </c>
      <c r="T699" s="356">
        <v>3</v>
      </c>
      <c r="U699" s="354">
        <v>4</v>
      </c>
      <c r="V699" s="355">
        <v>25</v>
      </c>
      <c r="W699" s="355">
        <v>16</v>
      </c>
      <c r="X699" s="355">
        <v>12</v>
      </c>
      <c r="Y699" s="356">
        <v>8</v>
      </c>
      <c r="Z699" s="354">
        <v>9</v>
      </c>
      <c r="AA699" s="355">
        <v>5</v>
      </c>
      <c r="AB699" s="355">
        <v>21</v>
      </c>
      <c r="AC699" s="355">
        <v>17</v>
      </c>
      <c r="AD699" s="356">
        <v>13</v>
      </c>
      <c r="AE699" s="354">
        <v>39</v>
      </c>
      <c r="AF699" s="355">
        <v>35</v>
      </c>
      <c r="AG699" s="355">
        <v>26</v>
      </c>
      <c r="AH699" s="355">
        <v>47</v>
      </c>
      <c r="AI699" s="356">
        <v>43</v>
      </c>
      <c r="AJ699" s="354">
        <v>44</v>
      </c>
      <c r="AK699" s="355">
        <v>40</v>
      </c>
      <c r="AL699" s="355">
        <v>31</v>
      </c>
      <c r="AM699" s="355">
        <v>27</v>
      </c>
      <c r="AN699" s="356">
        <v>48</v>
      </c>
      <c r="AO699" s="354">
        <v>49</v>
      </c>
      <c r="AP699" s="355">
        <v>45</v>
      </c>
      <c r="AQ699" s="355">
        <v>36</v>
      </c>
      <c r="AR699" s="355">
        <v>32</v>
      </c>
      <c r="AS699" s="356">
        <v>28</v>
      </c>
      <c r="AT699" s="354">
        <v>29</v>
      </c>
      <c r="AU699" s="355">
        <v>50</v>
      </c>
      <c r="AV699" s="355">
        <v>41</v>
      </c>
      <c r="AW699" s="355">
        <v>37</v>
      </c>
      <c r="AX699" s="356">
        <v>33</v>
      </c>
      <c r="AY699" s="354">
        <v>34</v>
      </c>
      <c r="AZ699" s="355">
        <v>30</v>
      </c>
      <c r="BA699" s="355">
        <v>46</v>
      </c>
      <c r="BB699" s="355">
        <v>42</v>
      </c>
      <c r="BC699" s="356">
        <v>38</v>
      </c>
      <c r="BD699" s="354">
        <v>64</v>
      </c>
      <c r="BE699" s="355">
        <v>60</v>
      </c>
      <c r="BF699" s="355">
        <v>51</v>
      </c>
      <c r="BG699" s="355">
        <v>72</v>
      </c>
      <c r="BH699" s="356">
        <v>68</v>
      </c>
      <c r="BI699" s="354">
        <v>69</v>
      </c>
      <c r="BJ699" s="355">
        <v>65</v>
      </c>
      <c r="BK699" s="355">
        <v>56</v>
      </c>
      <c r="BL699" s="355">
        <v>52</v>
      </c>
      <c r="BM699" s="356">
        <v>73</v>
      </c>
      <c r="BN699" s="354">
        <v>74</v>
      </c>
      <c r="BO699" s="355">
        <v>70</v>
      </c>
      <c r="BP699" s="355">
        <v>61</v>
      </c>
      <c r="BQ699" s="355">
        <v>57</v>
      </c>
      <c r="BR699" s="356">
        <v>53</v>
      </c>
      <c r="BS699" s="354">
        <v>54</v>
      </c>
      <c r="BT699" s="355">
        <v>75</v>
      </c>
      <c r="BU699" s="355">
        <v>66</v>
      </c>
      <c r="BV699" s="355">
        <v>62</v>
      </c>
      <c r="BW699" s="356">
        <v>58</v>
      </c>
      <c r="BX699" s="354">
        <v>59</v>
      </c>
      <c r="BY699" s="355">
        <v>55</v>
      </c>
      <c r="BZ699" s="355">
        <v>71</v>
      </c>
      <c r="CA699" s="355">
        <v>67</v>
      </c>
      <c r="CB699" s="356">
        <v>63</v>
      </c>
      <c r="CC699" s="354">
        <v>95</v>
      </c>
      <c r="CD699" s="355">
        <v>76</v>
      </c>
      <c r="CE699" s="355">
        <v>106</v>
      </c>
      <c r="CF699" s="355">
        <v>102</v>
      </c>
      <c r="CG699" s="356">
        <v>99</v>
      </c>
      <c r="CH699" s="354">
        <v>100</v>
      </c>
      <c r="CI699" s="355">
        <v>81</v>
      </c>
      <c r="CJ699" s="355">
        <v>77</v>
      </c>
      <c r="CK699" s="355">
        <v>107</v>
      </c>
      <c r="CL699" s="356">
        <v>103</v>
      </c>
      <c r="CM699" s="354">
        <v>104</v>
      </c>
      <c r="CN699" s="355">
        <v>86</v>
      </c>
      <c r="CO699" s="355">
        <v>82</v>
      </c>
      <c r="CP699" s="355">
        <v>78</v>
      </c>
      <c r="CQ699" s="356">
        <v>108</v>
      </c>
      <c r="CR699" s="354">
        <v>94</v>
      </c>
      <c r="CS699" s="355">
        <v>101</v>
      </c>
      <c r="CT699" s="355">
        <v>97</v>
      </c>
      <c r="CU699" s="355">
        <v>105</v>
      </c>
      <c r="CV699" s="356">
        <v>89</v>
      </c>
      <c r="CW699" s="354">
        <v>80</v>
      </c>
      <c r="CX699" s="355">
        <v>96</v>
      </c>
      <c r="CY699" s="355">
        <v>92</v>
      </c>
      <c r="CZ699" s="355">
        <v>88</v>
      </c>
      <c r="DA699" s="356">
        <v>84</v>
      </c>
      <c r="DB699" s="354">
        <v>90</v>
      </c>
      <c r="DC699" s="355">
        <v>98</v>
      </c>
      <c r="DD699" s="355">
        <v>85</v>
      </c>
      <c r="DE699" s="355">
        <v>93</v>
      </c>
      <c r="DF699" s="364"/>
      <c r="DG699" s="354">
        <v>87</v>
      </c>
      <c r="DH699" s="355">
        <v>91</v>
      </c>
      <c r="DI699" s="355">
        <v>79</v>
      </c>
      <c r="DJ699" s="355">
        <v>83</v>
      </c>
      <c r="DK699" s="364"/>
      <c r="DL699" s="354">
        <v>128</v>
      </c>
      <c r="DM699" s="355">
        <v>109</v>
      </c>
      <c r="DN699" s="355">
        <v>140</v>
      </c>
      <c r="DO699" s="355">
        <v>136</v>
      </c>
      <c r="DP699" s="356">
        <v>132</v>
      </c>
      <c r="DQ699" s="354">
        <v>133</v>
      </c>
      <c r="DR699" s="355">
        <v>114</v>
      </c>
      <c r="DS699" s="355">
        <v>110</v>
      </c>
      <c r="DT699" s="355">
        <v>141</v>
      </c>
      <c r="DU699" s="356">
        <v>137</v>
      </c>
      <c r="DV699" s="354">
        <v>138</v>
      </c>
      <c r="DW699" s="355">
        <v>119</v>
      </c>
      <c r="DX699" s="355">
        <v>115</v>
      </c>
      <c r="DY699" s="355">
        <v>111</v>
      </c>
      <c r="DZ699" s="356">
        <v>142</v>
      </c>
      <c r="EA699" s="354">
        <v>123</v>
      </c>
      <c r="EB699" s="355">
        <v>139</v>
      </c>
      <c r="EC699" s="355">
        <v>135</v>
      </c>
      <c r="ED699" s="355">
        <v>131</v>
      </c>
      <c r="EE699" s="356">
        <v>127</v>
      </c>
      <c r="EF699" s="354">
        <v>113</v>
      </c>
      <c r="EG699" s="355">
        <v>129</v>
      </c>
      <c r="EH699" s="355">
        <v>125</v>
      </c>
      <c r="EI699" s="355">
        <v>121</v>
      </c>
      <c r="EJ699" s="356">
        <v>117</v>
      </c>
      <c r="EK699" s="354">
        <v>118</v>
      </c>
      <c r="EL699" s="355">
        <v>134</v>
      </c>
      <c r="EM699" s="355">
        <v>130</v>
      </c>
      <c r="EN699" s="355">
        <v>126</v>
      </c>
      <c r="EO699" s="356">
        <v>122</v>
      </c>
      <c r="EP699" s="354">
        <v>120</v>
      </c>
      <c r="EQ699" s="355">
        <v>124</v>
      </c>
      <c r="ER699" s="355">
        <v>112</v>
      </c>
      <c r="ES699" s="355">
        <v>116</v>
      </c>
      <c r="ET699" s="365"/>
      <c r="GX699" s="27"/>
      <c r="GY699" s="27"/>
      <c r="GZ699" s="27"/>
      <c r="HA699" s="27"/>
      <c r="HB699" s="27"/>
      <c r="HC699" s="27"/>
      <c r="HD699" s="27"/>
      <c r="HE699" s="27"/>
      <c r="HF699" s="27"/>
      <c r="HG699" s="27"/>
      <c r="HH699" s="27"/>
      <c r="HI699" s="27"/>
      <c r="HJ699" s="27"/>
      <c r="HK699" s="27"/>
      <c r="HL699" s="27"/>
      <c r="HM699" s="27"/>
      <c r="HN699" s="27"/>
      <c r="HO699" s="27"/>
      <c r="HP699" s="27"/>
      <c r="HQ699" s="27"/>
      <c r="HR699" s="27"/>
      <c r="HS699" s="27"/>
      <c r="HT699" s="27"/>
      <c r="HU699" s="27"/>
      <c r="HV699" s="27"/>
      <c r="HW699" s="27"/>
      <c r="HX699" s="27"/>
      <c r="HY699" s="27"/>
      <c r="HZ699" s="27"/>
      <c r="IA699" s="27"/>
      <c r="IB699" s="27"/>
      <c r="IC699" s="27"/>
      <c r="ID699" s="27"/>
      <c r="IE699" s="27"/>
      <c r="IF699" s="27"/>
      <c r="IG699" s="27"/>
      <c r="IH699" s="27"/>
      <c r="II699" s="27"/>
      <c r="IJ699" s="27"/>
      <c r="IK699" s="27"/>
      <c r="IL699" s="27"/>
      <c r="IM699" s="27"/>
      <c r="IN699" s="27"/>
      <c r="IO699" s="27"/>
      <c r="IP699" s="27"/>
      <c r="IQ699" s="27"/>
      <c r="IR699" s="27"/>
      <c r="IS699" s="27"/>
      <c r="IT699" s="27"/>
      <c r="IU699" s="27"/>
      <c r="IV699" s="27"/>
    </row>
    <row r="700" spans="1:256" s="361" customFormat="1" x14ac:dyDescent="0.2">
      <c r="A700" s="27"/>
      <c r="B700" s="27"/>
      <c r="C700" s="27"/>
      <c r="D700" s="362"/>
      <c r="E700" s="350" t="s">
        <v>159</v>
      </c>
      <c r="F700" s="357">
        <v>12</v>
      </c>
      <c r="G700" s="358">
        <v>23</v>
      </c>
      <c r="H700" s="358">
        <v>9</v>
      </c>
      <c r="I700" s="358">
        <v>20</v>
      </c>
      <c r="J700" s="359">
        <v>1</v>
      </c>
      <c r="K700" s="357">
        <v>13</v>
      </c>
      <c r="L700" s="358">
        <v>24</v>
      </c>
      <c r="M700" s="358">
        <v>10</v>
      </c>
      <c r="N700" s="358">
        <v>16</v>
      </c>
      <c r="O700" s="359">
        <v>2</v>
      </c>
      <c r="P700" s="357">
        <v>17</v>
      </c>
      <c r="Q700" s="358">
        <v>3</v>
      </c>
      <c r="R700" s="358">
        <v>14</v>
      </c>
      <c r="S700" s="358">
        <v>25</v>
      </c>
      <c r="T700" s="359">
        <v>6</v>
      </c>
      <c r="U700" s="357">
        <v>7</v>
      </c>
      <c r="V700" s="358">
        <v>18</v>
      </c>
      <c r="W700" s="358">
        <v>4</v>
      </c>
      <c r="X700" s="358">
        <v>15</v>
      </c>
      <c r="Y700" s="359">
        <v>21</v>
      </c>
      <c r="Z700" s="357">
        <v>22</v>
      </c>
      <c r="AA700" s="358">
        <v>8</v>
      </c>
      <c r="AB700" s="358">
        <v>19</v>
      </c>
      <c r="AC700" s="358">
        <v>5</v>
      </c>
      <c r="AD700" s="359">
        <v>11</v>
      </c>
      <c r="AE700" s="357">
        <v>37</v>
      </c>
      <c r="AF700" s="358">
        <v>48</v>
      </c>
      <c r="AG700" s="358">
        <v>34</v>
      </c>
      <c r="AH700" s="358">
        <v>45</v>
      </c>
      <c r="AI700" s="359">
        <v>26</v>
      </c>
      <c r="AJ700" s="357">
        <v>38</v>
      </c>
      <c r="AK700" s="358">
        <v>49</v>
      </c>
      <c r="AL700" s="358">
        <v>35</v>
      </c>
      <c r="AM700" s="358">
        <v>41</v>
      </c>
      <c r="AN700" s="359">
        <v>27</v>
      </c>
      <c r="AO700" s="357">
        <v>42</v>
      </c>
      <c r="AP700" s="358">
        <v>28</v>
      </c>
      <c r="AQ700" s="358">
        <v>39</v>
      </c>
      <c r="AR700" s="358">
        <v>50</v>
      </c>
      <c r="AS700" s="359">
        <v>31</v>
      </c>
      <c r="AT700" s="357">
        <v>32</v>
      </c>
      <c r="AU700" s="358">
        <v>43</v>
      </c>
      <c r="AV700" s="358">
        <v>29</v>
      </c>
      <c r="AW700" s="358">
        <v>40</v>
      </c>
      <c r="AX700" s="359">
        <v>46</v>
      </c>
      <c r="AY700" s="357">
        <v>47</v>
      </c>
      <c r="AZ700" s="358">
        <v>33</v>
      </c>
      <c r="BA700" s="358">
        <v>44</v>
      </c>
      <c r="BB700" s="358">
        <v>30</v>
      </c>
      <c r="BC700" s="359">
        <v>36</v>
      </c>
      <c r="BD700" s="357">
        <v>62</v>
      </c>
      <c r="BE700" s="358">
        <v>73</v>
      </c>
      <c r="BF700" s="358">
        <v>59</v>
      </c>
      <c r="BG700" s="358">
        <v>70</v>
      </c>
      <c r="BH700" s="359">
        <v>51</v>
      </c>
      <c r="BI700" s="357">
        <v>63</v>
      </c>
      <c r="BJ700" s="358">
        <v>74</v>
      </c>
      <c r="BK700" s="358">
        <v>60</v>
      </c>
      <c r="BL700" s="358">
        <v>66</v>
      </c>
      <c r="BM700" s="359">
        <v>52</v>
      </c>
      <c r="BN700" s="357">
        <v>67</v>
      </c>
      <c r="BO700" s="358">
        <v>53</v>
      </c>
      <c r="BP700" s="358">
        <v>64</v>
      </c>
      <c r="BQ700" s="358">
        <v>75</v>
      </c>
      <c r="BR700" s="359">
        <v>56</v>
      </c>
      <c r="BS700" s="357">
        <v>57</v>
      </c>
      <c r="BT700" s="358">
        <v>68</v>
      </c>
      <c r="BU700" s="358">
        <v>54</v>
      </c>
      <c r="BV700" s="358">
        <v>65</v>
      </c>
      <c r="BW700" s="359">
        <v>71</v>
      </c>
      <c r="BX700" s="357">
        <v>72</v>
      </c>
      <c r="BY700" s="358">
        <v>58</v>
      </c>
      <c r="BZ700" s="358">
        <v>69</v>
      </c>
      <c r="CA700" s="358">
        <v>55</v>
      </c>
      <c r="CB700" s="359">
        <v>61</v>
      </c>
      <c r="CC700" s="357">
        <v>79</v>
      </c>
      <c r="CD700" s="358">
        <v>95</v>
      </c>
      <c r="CE700" s="358">
        <v>105</v>
      </c>
      <c r="CF700" s="358">
        <v>100</v>
      </c>
      <c r="CG700" s="359">
        <v>88</v>
      </c>
      <c r="CH700" s="357">
        <v>103</v>
      </c>
      <c r="CI700" s="358">
        <v>93</v>
      </c>
      <c r="CJ700" s="358">
        <v>96</v>
      </c>
      <c r="CK700" s="358">
        <v>87</v>
      </c>
      <c r="CL700" s="359">
        <v>78</v>
      </c>
      <c r="CM700" s="357">
        <v>89</v>
      </c>
      <c r="CN700" s="358">
        <v>104</v>
      </c>
      <c r="CO700" s="358">
        <v>81</v>
      </c>
      <c r="CP700" s="358">
        <v>106</v>
      </c>
      <c r="CQ700" s="359">
        <v>98</v>
      </c>
      <c r="CR700" s="357">
        <v>108</v>
      </c>
      <c r="CS700" s="358">
        <v>90</v>
      </c>
      <c r="CT700" s="358">
        <v>101</v>
      </c>
      <c r="CU700" s="358">
        <v>92</v>
      </c>
      <c r="CV700" s="359">
        <v>83</v>
      </c>
      <c r="CW700" s="357">
        <v>85</v>
      </c>
      <c r="CX700" s="358">
        <v>80</v>
      </c>
      <c r="CY700" s="358">
        <v>102</v>
      </c>
      <c r="CZ700" s="358">
        <v>91</v>
      </c>
      <c r="DA700" s="359">
        <v>107</v>
      </c>
      <c r="DB700" s="357">
        <v>97</v>
      </c>
      <c r="DC700" s="358">
        <v>84</v>
      </c>
      <c r="DD700" s="358">
        <v>76</v>
      </c>
      <c r="DE700" s="358">
        <v>86</v>
      </c>
      <c r="DF700" s="364"/>
      <c r="DG700" s="357">
        <v>82</v>
      </c>
      <c r="DH700" s="358">
        <v>99</v>
      </c>
      <c r="DI700" s="358">
        <v>94</v>
      </c>
      <c r="DJ700" s="358">
        <v>77</v>
      </c>
      <c r="DK700" s="364"/>
      <c r="DL700" s="357">
        <v>112</v>
      </c>
      <c r="DM700" s="358">
        <v>128</v>
      </c>
      <c r="DN700" s="358">
        <v>139</v>
      </c>
      <c r="DO700" s="358">
        <v>130</v>
      </c>
      <c r="DP700" s="359">
        <v>121</v>
      </c>
      <c r="DQ700" s="357">
        <v>117</v>
      </c>
      <c r="DR700" s="358">
        <v>133</v>
      </c>
      <c r="DS700" s="358">
        <v>109</v>
      </c>
      <c r="DT700" s="358">
        <v>135</v>
      </c>
      <c r="DU700" s="359">
        <v>126</v>
      </c>
      <c r="DV700" s="357">
        <v>122</v>
      </c>
      <c r="DW700" s="358">
        <v>138</v>
      </c>
      <c r="DX700" s="358">
        <v>114</v>
      </c>
      <c r="DY700" s="358">
        <v>140</v>
      </c>
      <c r="DZ700" s="359">
        <v>131</v>
      </c>
      <c r="EA700" s="357">
        <v>142</v>
      </c>
      <c r="EB700" s="358">
        <v>123</v>
      </c>
      <c r="EC700" s="358">
        <v>134</v>
      </c>
      <c r="ED700" s="358">
        <v>125</v>
      </c>
      <c r="EE700" s="359">
        <v>116</v>
      </c>
      <c r="EF700" s="357">
        <v>132</v>
      </c>
      <c r="EG700" s="358">
        <v>113</v>
      </c>
      <c r="EH700" s="358">
        <v>124</v>
      </c>
      <c r="EI700" s="358">
        <v>115</v>
      </c>
      <c r="EJ700" s="359">
        <v>141</v>
      </c>
      <c r="EK700" s="357">
        <v>137</v>
      </c>
      <c r="EL700" s="358">
        <v>118</v>
      </c>
      <c r="EM700" s="358">
        <v>129</v>
      </c>
      <c r="EN700" s="358">
        <v>120</v>
      </c>
      <c r="EO700" s="359">
        <v>111</v>
      </c>
      <c r="EP700" s="357">
        <v>127</v>
      </c>
      <c r="EQ700" s="358">
        <v>136</v>
      </c>
      <c r="ER700" s="358">
        <v>119</v>
      </c>
      <c r="ES700" s="358">
        <v>110</v>
      </c>
      <c r="ET700" s="365"/>
      <c r="GX700" s="27"/>
      <c r="GY700" s="27"/>
      <c r="GZ700" s="27"/>
      <c r="HA700" s="27"/>
      <c r="HB700" s="27"/>
      <c r="HC700" s="27"/>
      <c r="HD700" s="27"/>
      <c r="HE700" s="27"/>
      <c r="HF700" s="27"/>
      <c r="HG700" s="27"/>
      <c r="HH700" s="27"/>
      <c r="HI700" s="27"/>
      <c r="HJ700" s="27"/>
      <c r="HK700" s="27"/>
      <c r="HL700" s="27"/>
      <c r="HM700" s="27"/>
      <c r="HN700" s="27"/>
      <c r="HO700" s="27"/>
      <c r="HP700" s="27"/>
      <c r="HQ700" s="27"/>
      <c r="HR700" s="27"/>
      <c r="HS700" s="27"/>
      <c r="HT700" s="27"/>
      <c r="HU700" s="27"/>
      <c r="HV700" s="27"/>
      <c r="HW700" s="27"/>
      <c r="HX700" s="27"/>
      <c r="HY700" s="27"/>
      <c r="HZ700" s="27"/>
      <c r="IA700" s="27"/>
      <c r="IB700" s="27"/>
      <c r="IC700" s="27"/>
      <c r="ID700" s="27"/>
      <c r="IE700" s="27"/>
      <c r="IF700" s="27"/>
      <c r="IG700" s="27"/>
      <c r="IH700" s="27"/>
      <c r="II700" s="27"/>
      <c r="IJ700" s="27"/>
      <c r="IK700" s="27"/>
      <c r="IL700" s="27"/>
      <c r="IM700" s="27"/>
      <c r="IN700" s="27"/>
      <c r="IO700" s="27"/>
      <c r="IP700" s="27"/>
      <c r="IQ700" s="27"/>
      <c r="IR700" s="27"/>
      <c r="IS700" s="27"/>
      <c r="IT700" s="27"/>
      <c r="IU700" s="27"/>
      <c r="IV700" s="27"/>
    </row>
    <row r="701" spans="1:256" s="363" customFormat="1" x14ac:dyDescent="0.2">
      <c r="A701" s="27"/>
      <c r="B701" s="27"/>
      <c r="C701" s="27"/>
      <c r="D701" s="362"/>
      <c r="E701" s="350"/>
      <c r="GX701" s="27"/>
      <c r="GY701" s="27"/>
      <c r="GZ701" s="27"/>
      <c r="HA701" s="27"/>
      <c r="HB701" s="27"/>
      <c r="HC701" s="27"/>
      <c r="HD701" s="27"/>
      <c r="HE701" s="27"/>
      <c r="HF701" s="27"/>
      <c r="HG701" s="27"/>
      <c r="HH701" s="27"/>
      <c r="HI701" s="27"/>
      <c r="HJ701" s="27"/>
      <c r="HK701" s="27"/>
      <c r="HL701" s="27"/>
      <c r="HM701" s="27"/>
      <c r="HN701" s="27"/>
      <c r="HO701" s="27"/>
      <c r="HP701" s="27"/>
      <c r="HQ701" s="27"/>
      <c r="HR701" s="27"/>
      <c r="HS701" s="27"/>
      <c r="HT701" s="27"/>
      <c r="HU701" s="27"/>
      <c r="HV701" s="27"/>
      <c r="HW701" s="27"/>
      <c r="HX701" s="27"/>
      <c r="HY701" s="27"/>
      <c r="HZ701" s="27"/>
      <c r="IA701" s="27"/>
      <c r="IB701" s="27"/>
      <c r="IC701" s="27"/>
      <c r="ID701" s="27"/>
      <c r="IE701" s="27"/>
      <c r="IF701" s="27"/>
      <c r="IG701" s="27"/>
      <c r="IH701" s="27"/>
      <c r="II701" s="27"/>
      <c r="IJ701" s="27"/>
      <c r="IK701" s="27"/>
      <c r="IL701" s="27"/>
      <c r="IM701" s="27"/>
      <c r="IN701" s="27"/>
      <c r="IO701" s="27"/>
      <c r="IP701" s="27"/>
      <c r="IQ701" s="27"/>
      <c r="IR701" s="27"/>
      <c r="IS701" s="27"/>
      <c r="IT701" s="27"/>
      <c r="IU701" s="27"/>
      <c r="IV701" s="27"/>
    </row>
    <row r="702" spans="1:256" s="363" customFormat="1" x14ac:dyDescent="0.2">
      <c r="A702" s="27"/>
      <c r="B702" s="27"/>
      <c r="C702" s="27"/>
      <c r="D702" s="362">
        <v>143</v>
      </c>
      <c r="E702" s="349" t="s">
        <v>180</v>
      </c>
      <c r="GX702" s="27"/>
      <c r="GY702" s="27"/>
      <c r="GZ702" s="27"/>
      <c r="HA702" s="27"/>
      <c r="HB702" s="27"/>
      <c r="HC702" s="27"/>
      <c r="HD702" s="27"/>
      <c r="HE702" s="27"/>
      <c r="HF702" s="27"/>
      <c r="HG702" s="27"/>
      <c r="HH702" s="27"/>
      <c r="HI702" s="27"/>
      <c r="HJ702" s="27"/>
      <c r="HK702" s="27"/>
      <c r="HL702" s="27"/>
      <c r="HM702" s="27"/>
      <c r="HN702" s="27"/>
      <c r="HO702" s="27"/>
      <c r="HP702" s="27"/>
      <c r="HQ702" s="27"/>
      <c r="HR702" s="27"/>
      <c r="HS702" s="27"/>
      <c r="HT702" s="27"/>
      <c r="HU702" s="27"/>
      <c r="HV702" s="27"/>
      <c r="HW702" s="27"/>
      <c r="HX702" s="27"/>
      <c r="HY702" s="27"/>
      <c r="HZ702" s="27"/>
      <c r="IA702" s="27"/>
      <c r="IB702" s="27"/>
      <c r="IC702" s="27"/>
      <c r="ID702" s="27"/>
      <c r="IE702" s="27"/>
      <c r="IF702" s="27"/>
      <c r="IG702" s="27"/>
      <c r="IH702" s="27"/>
      <c r="II702" s="27"/>
      <c r="IJ702" s="27"/>
      <c r="IK702" s="27"/>
      <c r="IL702" s="27"/>
      <c r="IM702" s="27"/>
      <c r="IN702" s="27"/>
      <c r="IO702" s="27"/>
      <c r="IP702" s="27"/>
      <c r="IQ702" s="27"/>
      <c r="IR702" s="27"/>
      <c r="IS702" s="27"/>
      <c r="IT702" s="27"/>
      <c r="IU702" s="27"/>
      <c r="IV702" s="27"/>
    </row>
    <row r="703" spans="1:256" x14ac:dyDescent="0.2">
      <c r="D703" s="362"/>
      <c r="E703" s="350" t="s">
        <v>130</v>
      </c>
      <c r="F703" s="351">
        <v>1</v>
      </c>
      <c r="G703" s="352">
        <v>2</v>
      </c>
      <c r="H703" s="352">
        <v>3</v>
      </c>
      <c r="I703" s="352">
        <v>4</v>
      </c>
      <c r="J703" s="353">
        <v>5</v>
      </c>
      <c r="K703" s="351">
        <v>6</v>
      </c>
      <c r="L703" s="352">
        <v>7</v>
      </c>
      <c r="M703" s="352">
        <v>8</v>
      </c>
      <c r="N703" s="352">
        <v>9</v>
      </c>
      <c r="O703" s="353">
        <v>10</v>
      </c>
      <c r="P703" s="351">
        <v>11</v>
      </c>
      <c r="Q703" s="352">
        <v>12</v>
      </c>
      <c r="R703" s="352">
        <v>13</v>
      </c>
      <c r="S703" s="352">
        <v>14</v>
      </c>
      <c r="T703" s="353">
        <v>15</v>
      </c>
      <c r="U703" s="351">
        <v>16</v>
      </c>
      <c r="V703" s="352">
        <v>17</v>
      </c>
      <c r="W703" s="352">
        <v>18</v>
      </c>
      <c r="X703" s="352">
        <v>19</v>
      </c>
      <c r="Y703" s="353">
        <v>20</v>
      </c>
      <c r="Z703" s="351">
        <v>21</v>
      </c>
      <c r="AA703" s="352">
        <v>22</v>
      </c>
      <c r="AB703" s="352">
        <v>23</v>
      </c>
      <c r="AC703" s="352">
        <v>24</v>
      </c>
      <c r="AD703" s="353">
        <v>25</v>
      </c>
      <c r="AE703" s="351">
        <v>26</v>
      </c>
      <c r="AF703" s="352">
        <v>27</v>
      </c>
      <c r="AG703" s="352">
        <v>28</v>
      </c>
      <c r="AH703" s="352">
        <v>29</v>
      </c>
      <c r="AI703" s="353">
        <v>30</v>
      </c>
      <c r="AJ703" s="351">
        <v>31</v>
      </c>
      <c r="AK703" s="352">
        <v>32</v>
      </c>
      <c r="AL703" s="352">
        <v>33</v>
      </c>
      <c r="AM703" s="352">
        <v>34</v>
      </c>
      <c r="AN703" s="353">
        <v>35</v>
      </c>
      <c r="AO703" s="351">
        <v>36</v>
      </c>
      <c r="AP703" s="352">
        <v>37</v>
      </c>
      <c r="AQ703" s="352">
        <v>38</v>
      </c>
      <c r="AR703" s="352">
        <v>39</v>
      </c>
      <c r="AS703" s="353">
        <v>40</v>
      </c>
      <c r="AT703" s="351">
        <v>41</v>
      </c>
      <c r="AU703" s="352">
        <v>42</v>
      </c>
      <c r="AV703" s="352">
        <v>43</v>
      </c>
      <c r="AW703" s="352">
        <v>44</v>
      </c>
      <c r="AX703" s="353">
        <v>45</v>
      </c>
      <c r="AY703" s="351">
        <v>46</v>
      </c>
      <c r="AZ703" s="352">
        <v>47</v>
      </c>
      <c r="BA703" s="352">
        <v>48</v>
      </c>
      <c r="BB703" s="352">
        <v>49</v>
      </c>
      <c r="BC703" s="353">
        <v>50</v>
      </c>
      <c r="BD703" s="351">
        <v>51</v>
      </c>
      <c r="BE703" s="352">
        <v>52</v>
      </c>
      <c r="BF703" s="352">
        <v>53</v>
      </c>
      <c r="BG703" s="352">
        <v>54</v>
      </c>
      <c r="BH703" s="353">
        <v>55</v>
      </c>
      <c r="BI703" s="351">
        <v>56</v>
      </c>
      <c r="BJ703" s="352">
        <v>57</v>
      </c>
      <c r="BK703" s="352">
        <v>58</v>
      </c>
      <c r="BL703" s="352">
        <v>59</v>
      </c>
      <c r="BM703" s="353">
        <v>60</v>
      </c>
      <c r="BN703" s="351">
        <v>61</v>
      </c>
      <c r="BO703" s="352">
        <v>62</v>
      </c>
      <c r="BP703" s="352">
        <v>63</v>
      </c>
      <c r="BQ703" s="352">
        <v>64</v>
      </c>
      <c r="BR703" s="353">
        <v>65</v>
      </c>
      <c r="BS703" s="351">
        <v>66</v>
      </c>
      <c r="BT703" s="352">
        <v>67</v>
      </c>
      <c r="BU703" s="352">
        <v>68</v>
      </c>
      <c r="BV703" s="352">
        <v>69</v>
      </c>
      <c r="BW703" s="353">
        <v>70</v>
      </c>
      <c r="BX703" s="351">
        <v>71</v>
      </c>
      <c r="BY703" s="352">
        <v>72</v>
      </c>
      <c r="BZ703" s="352">
        <v>73</v>
      </c>
      <c r="CA703" s="352">
        <v>74</v>
      </c>
      <c r="CB703" s="353">
        <v>75</v>
      </c>
      <c r="CC703" s="351">
        <v>76</v>
      </c>
      <c r="CD703" s="352">
        <v>77</v>
      </c>
      <c r="CE703" s="352">
        <v>78</v>
      </c>
      <c r="CF703" s="352">
        <v>79</v>
      </c>
      <c r="CG703" s="353">
        <v>80</v>
      </c>
      <c r="CH703" s="351">
        <v>81</v>
      </c>
      <c r="CI703" s="352">
        <v>82</v>
      </c>
      <c r="CJ703" s="352">
        <v>83</v>
      </c>
      <c r="CK703" s="352">
        <v>84</v>
      </c>
      <c r="CL703" s="353">
        <v>85</v>
      </c>
      <c r="CM703" s="351">
        <v>86</v>
      </c>
      <c r="CN703" s="352">
        <v>87</v>
      </c>
      <c r="CO703" s="352">
        <v>88</v>
      </c>
      <c r="CP703" s="352">
        <v>89</v>
      </c>
      <c r="CQ703" s="353">
        <v>90</v>
      </c>
      <c r="CR703" s="351">
        <v>91</v>
      </c>
      <c r="CS703" s="352">
        <v>92</v>
      </c>
      <c r="CT703" s="352">
        <v>93</v>
      </c>
      <c r="CU703" s="352">
        <v>94</v>
      </c>
      <c r="CV703" s="353">
        <v>95</v>
      </c>
      <c r="CW703" s="351">
        <v>96</v>
      </c>
      <c r="CX703" s="352">
        <v>97</v>
      </c>
      <c r="CY703" s="352">
        <v>98</v>
      </c>
      <c r="CZ703" s="352">
        <v>99</v>
      </c>
      <c r="DA703" s="353">
        <v>100</v>
      </c>
      <c r="DB703" s="351">
        <v>101</v>
      </c>
      <c r="DC703" s="352">
        <v>102</v>
      </c>
      <c r="DD703" s="352">
        <v>103</v>
      </c>
      <c r="DE703" s="352">
        <v>104</v>
      </c>
      <c r="DF703" s="364"/>
      <c r="DG703" s="351">
        <v>105</v>
      </c>
      <c r="DH703" s="352">
        <v>106</v>
      </c>
      <c r="DI703" s="352">
        <v>107</v>
      </c>
      <c r="DJ703" s="352">
        <v>108</v>
      </c>
      <c r="DK703" s="364"/>
      <c r="DL703" s="351">
        <v>109</v>
      </c>
      <c r="DM703" s="352">
        <v>110</v>
      </c>
      <c r="DN703" s="352">
        <v>111</v>
      </c>
      <c r="DO703" s="352">
        <v>112</v>
      </c>
      <c r="DP703" s="353">
        <v>113</v>
      </c>
      <c r="DQ703" s="351">
        <v>114</v>
      </c>
      <c r="DR703" s="352">
        <v>115</v>
      </c>
      <c r="DS703" s="352">
        <v>116</v>
      </c>
      <c r="DT703" s="352">
        <v>117</v>
      </c>
      <c r="DU703" s="353">
        <v>118</v>
      </c>
      <c r="DV703" s="351">
        <v>119</v>
      </c>
      <c r="DW703" s="352">
        <v>120</v>
      </c>
      <c r="DX703" s="352">
        <v>121</v>
      </c>
      <c r="DY703" s="352">
        <v>122</v>
      </c>
      <c r="DZ703" s="353">
        <v>123</v>
      </c>
      <c r="EA703" s="351">
        <v>124</v>
      </c>
      <c r="EB703" s="352">
        <v>125</v>
      </c>
      <c r="EC703" s="352">
        <v>126</v>
      </c>
      <c r="ED703" s="352">
        <v>127</v>
      </c>
      <c r="EE703" s="353">
        <v>128</v>
      </c>
      <c r="EF703" s="351">
        <v>129</v>
      </c>
      <c r="EG703" s="352">
        <v>130</v>
      </c>
      <c r="EH703" s="352">
        <v>131</v>
      </c>
      <c r="EI703" s="352">
        <v>132</v>
      </c>
      <c r="EJ703" s="353">
        <v>133</v>
      </c>
      <c r="EK703" s="351">
        <v>134</v>
      </c>
      <c r="EL703" s="352">
        <v>135</v>
      </c>
      <c r="EM703" s="352">
        <v>136</v>
      </c>
      <c r="EN703" s="352">
        <v>137</v>
      </c>
      <c r="EO703" s="353">
        <v>138</v>
      </c>
      <c r="EP703" s="351">
        <v>139</v>
      </c>
      <c r="EQ703" s="352">
        <v>140</v>
      </c>
      <c r="ER703" s="352">
        <v>141</v>
      </c>
      <c r="ES703" s="352">
        <v>142</v>
      </c>
      <c r="ET703" s="353">
        <v>143</v>
      </c>
      <c r="EU703" s="365"/>
      <c r="EV703" s="361"/>
      <c r="EW703" s="361"/>
      <c r="EX703" s="361"/>
      <c r="EY703" s="361"/>
      <c r="EZ703" s="361"/>
      <c r="FA703" s="361"/>
      <c r="FB703" s="361"/>
      <c r="FC703" s="361"/>
      <c r="FD703" s="361"/>
      <c r="FE703" s="361"/>
      <c r="FF703" s="361"/>
      <c r="FG703" s="361"/>
      <c r="FH703" s="361"/>
      <c r="FI703" s="361"/>
      <c r="FJ703" s="361"/>
      <c r="FK703" s="361"/>
      <c r="FL703" s="361"/>
      <c r="FM703" s="361"/>
      <c r="FN703" s="361"/>
      <c r="FO703" s="361"/>
      <c r="FP703" s="361"/>
      <c r="FQ703" s="361"/>
      <c r="FR703" s="361"/>
      <c r="FS703" s="361"/>
      <c r="FT703" s="361"/>
      <c r="FU703" s="361"/>
      <c r="FV703" s="361"/>
      <c r="FW703" s="361"/>
      <c r="FX703" s="361"/>
      <c r="FY703" s="361"/>
      <c r="FZ703" s="361"/>
      <c r="GA703" s="361"/>
      <c r="GB703" s="361"/>
      <c r="GC703" s="361"/>
      <c r="GD703" s="361"/>
      <c r="GE703" s="361"/>
      <c r="GF703" s="361"/>
      <c r="GG703" s="361"/>
      <c r="GH703" s="361"/>
      <c r="GI703" s="361"/>
      <c r="GJ703" s="361"/>
      <c r="GK703" s="361"/>
      <c r="GL703" s="361"/>
      <c r="GM703" s="361"/>
      <c r="GN703" s="361"/>
      <c r="GO703" s="361"/>
      <c r="GP703" s="361"/>
      <c r="GQ703" s="361"/>
      <c r="GR703" s="361"/>
      <c r="GS703" s="361"/>
      <c r="GT703" s="361"/>
      <c r="GU703" s="361"/>
      <c r="GV703" s="361"/>
      <c r="GW703" s="361"/>
    </row>
    <row r="704" spans="1:256" x14ac:dyDescent="0.2">
      <c r="D704" s="362"/>
      <c r="E704" s="350" t="s">
        <v>157</v>
      </c>
      <c r="F704" s="354">
        <v>14</v>
      </c>
      <c r="G704" s="355">
        <v>10</v>
      </c>
      <c r="H704" s="355">
        <v>1</v>
      </c>
      <c r="I704" s="355">
        <v>22</v>
      </c>
      <c r="J704" s="356">
        <v>18</v>
      </c>
      <c r="K704" s="354">
        <v>19</v>
      </c>
      <c r="L704" s="355">
        <v>15</v>
      </c>
      <c r="M704" s="355">
        <v>6</v>
      </c>
      <c r="N704" s="355">
        <v>2</v>
      </c>
      <c r="O704" s="356">
        <v>23</v>
      </c>
      <c r="P704" s="354">
        <v>24</v>
      </c>
      <c r="Q704" s="355">
        <v>20</v>
      </c>
      <c r="R704" s="355">
        <v>11</v>
      </c>
      <c r="S704" s="355">
        <v>7</v>
      </c>
      <c r="T704" s="356">
        <v>3</v>
      </c>
      <c r="U704" s="354">
        <v>4</v>
      </c>
      <c r="V704" s="355">
        <v>25</v>
      </c>
      <c r="W704" s="355">
        <v>16</v>
      </c>
      <c r="X704" s="355">
        <v>12</v>
      </c>
      <c r="Y704" s="356">
        <v>8</v>
      </c>
      <c r="Z704" s="354">
        <v>9</v>
      </c>
      <c r="AA704" s="355">
        <v>5</v>
      </c>
      <c r="AB704" s="355">
        <v>21</v>
      </c>
      <c r="AC704" s="355">
        <v>17</v>
      </c>
      <c r="AD704" s="356">
        <v>13</v>
      </c>
      <c r="AE704" s="354">
        <v>39</v>
      </c>
      <c r="AF704" s="355">
        <v>35</v>
      </c>
      <c r="AG704" s="355">
        <v>26</v>
      </c>
      <c r="AH704" s="355">
        <v>47</v>
      </c>
      <c r="AI704" s="356">
        <v>43</v>
      </c>
      <c r="AJ704" s="354">
        <v>44</v>
      </c>
      <c r="AK704" s="355">
        <v>40</v>
      </c>
      <c r="AL704" s="355">
        <v>31</v>
      </c>
      <c r="AM704" s="355">
        <v>27</v>
      </c>
      <c r="AN704" s="356">
        <v>48</v>
      </c>
      <c r="AO704" s="354">
        <v>49</v>
      </c>
      <c r="AP704" s="355">
        <v>45</v>
      </c>
      <c r="AQ704" s="355">
        <v>36</v>
      </c>
      <c r="AR704" s="355">
        <v>32</v>
      </c>
      <c r="AS704" s="356">
        <v>28</v>
      </c>
      <c r="AT704" s="354">
        <v>29</v>
      </c>
      <c r="AU704" s="355">
        <v>50</v>
      </c>
      <c r="AV704" s="355">
        <v>41</v>
      </c>
      <c r="AW704" s="355">
        <v>37</v>
      </c>
      <c r="AX704" s="356">
        <v>33</v>
      </c>
      <c r="AY704" s="354">
        <v>34</v>
      </c>
      <c r="AZ704" s="355">
        <v>30</v>
      </c>
      <c r="BA704" s="355">
        <v>46</v>
      </c>
      <c r="BB704" s="355">
        <v>42</v>
      </c>
      <c r="BC704" s="356">
        <v>38</v>
      </c>
      <c r="BD704" s="354">
        <v>64</v>
      </c>
      <c r="BE704" s="355">
        <v>60</v>
      </c>
      <c r="BF704" s="355">
        <v>51</v>
      </c>
      <c r="BG704" s="355">
        <v>72</v>
      </c>
      <c r="BH704" s="356">
        <v>68</v>
      </c>
      <c r="BI704" s="354">
        <v>69</v>
      </c>
      <c r="BJ704" s="355">
        <v>65</v>
      </c>
      <c r="BK704" s="355">
        <v>56</v>
      </c>
      <c r="BL704" s="355">
        <v>52</v>
      </c>
      <c r="BM704" s="356">
        <v>73</v>
      </c>
      <c r="BN704" s="354">
        <v>74</v>
      </c>
      <c r="BO704" s="355">
        <v>70</v>
      </c>
      <c r="BP704" s="355">
        <v>61</v>
      </c>
      <c r="BQ704" s="355">
        <v>57</v>
      </c>
      <c r="BR704" s="356">
        <v>53</v>
      </c>
      <c r="BS704" s="354">
        <v>54</v>
      </c>
      <c r="BT704" s="355">
        <v>75</v>
      </c>
      <c r="BU704" s="355">
        <v>66</v>
      </c>
      <c r="BV704" s="355">
        <v>62</v>
      </c>
      <c r="BW704" s="356">
        <v>58</v>
      </c>
      <c r="BX704" s="354">
        <v>59</v>
      </c>
      <c r="BY704" s="355">
        <v>55</v>
      </c>
      <c r="BZ704" s="355">
        <v>71</v>
      </c>
      <c r="CA704" s="355">
        <v>67</v>
      </c>
      <c r="CB704" s="356">
        <v>63</v>
      </c>
      <c r="CC704" s="354">
        <v>95</v>
      </c>
      <c r="CD704" s="355">
        <v>76</v>
      </c>
      <c r="CE704" s="355">
        <v>106</v>
      </c>
      <c r="CF704" s="355">
        <v>102</v>
      </c>
      <c r="CG704" s="356">
        <v>99</v>
      </c>
      <c r="CH704" s="354">
        <v>100</v>
      </c>
      <c r="CI704" s="355">
        <v>81</v>
      </c>
      <c r="CJ704" s="355">
        <v>77</v>
      </c>
      <c r="CK704" s="355">
        <v>107</v>
      </c>
      <c r="CL704" s="356">
        <v>103</v>
      </c>
      <c r="CM704" s="354">
        <v>104</v>
      </c>
      <c r="CN704" s="355">
        <v>86</v>
      </c>
      <c r="CO704" s="355">
        <v>82</v>
      </c>
      <c r="CP704" s="355">
        <v>78</v>
      </c>
      <c r="CQ704" s="356">
        <v>108</v>
      </c>
      <c r="CR704" s="354">
        <v>94</v>
      </c>
      <c r="CS704" s="355">
        <v>101</v>
      </c>
      <c r="CT704" s="355">
        <v>97</v>
      </c>
      <c r="CU704" s="355">
        <v>105</v>
      </c>
      <c r="CV704" s="356">
        <v>89</v>
      </c>
      <c r="CW704" s="354">
        <v>80</v>
      </c>
      <c r="CX704" s="355">
        <v>96</v>
      </c>
      <c r="CY704" s="355">
        <v>92</v>
      </c>
      <c r="CZ704" s="355">
        <v>88</v>
      </c>
      <c r="DA704" s="356">
        <v>84</v>
      </c>
      <c r="DB704" s="354">
        <v>90</v>
      </c>
      <c r="DC704" s="355">
        <v>98</v>
      </c>
      <c r="DD704" s="355">
        <v>85</v>
      </c>
      <c r="DE704" s="355">
        <v>93</v>
      </c>
      <c r="DF704" s="364"/>
      <c r="DG704" s="354">
        <v>87</v>
      </c>
      <c r="DH704" s="355">
        <v>91</v>
      </c>
      <c r="DI704" s="355">
        <v>79</v>
      </c>
      <c r="DJ704" s="355">
        <v>83</v>
      </c>
      <c r="DK704" s="364"/>
      <c r="DL704" s="354">
        <v>128</v>
      </c>
      <c r="DM704" s="355">
        <v>109</v>
      </c>
      <c r="DN704" s="355">
        <v>140</v>
      </c>
      <c r="DO704" s="355">
        <v>136</v>
      </c>
      <c r="DP704" s="356">
        <v>132</v>
      </c>
      <c r="DQ704" s="354">
        <v>133</v>
      </c>
      <c r="DR704" s="355">
        <v>114</v>
      </c>
      <c r="DS704" s="355">
        <v>110</v>
      </c>
      <c r="DT704" s="355">
        <v>141</v>
      </c>
      <c r="DU704" s="356">
        <v>137</v>
      </c>
      <c r="DV704" s="354">
        <v>138</v>
      </c>
      <c r="DW704" s="355">
        <v>119</v>
      </c>
      <c r="DX704" s="355">
        <v>115</v>
      </c>
      <c r="DY704" s="355">
        <v>111</v>
      </c>
      <c r="DZ704" s="356">
        <v>142</v>
      </c>
      <c r="EA704" s="354">
        <v>143</v>
      </c>
      <c r="EB704" s="355">
        <v>124</v>
      </c>
      <c r="EC704" s="355">
        <v>120</v>
      </c>
      <c r="ED704" s="355">
        <v>116</v>
      </c>
      <c r="EE704" s="356">
        <v>112</v>
      </c>
      <c r="EF704" s="354">
        <v>113</v>
      </c>
      <c r="EG704" s="355">
        <v>129</v>
      </c>
      <c r="EH704" s="355">
        <v>125</v>
      </c>
      <c r="EI704" s="355">
        <v>121</v>
      </c>
      <c r="EJ704" s="356">
        <v>117</v>
      </c>
      <c r="EK704" s="354">
        <v>118</v>
      </c>
      <c r="EL704" s="355">
        <v>134</v>
      </c>
      <c r="EM704" s="355">
        <v>130</v>
      </c>
      <c r="EN704" s="355">
        <v>126</v>
      </c>
      <c r="EO704" s="356">
        <v>122</v>
      </c>
      <c r="EP704" s="354">
        <v>123</v>
      </c>
      <c r="EQ704" s="355">
        <v>139</v>
      </c>
      <c r="ER704" s="355">
        <v>135</v>
      </c>
      <c r="ES704" s="355">
        <v>131</v>
      </c>
      <c r="ET704" s="356">
        <v>127</v>
      </c>
      <c r="EU704" s="365"/>
      <c r="EV704" s="361"/>
      <c r="EW704" s="361"/>
      <c r="EX704" s="361"/>
      <c r="EY704" s="361"/>
      <c r="EZ704" s="361"/>
      <c r="FA704" s="361"/>
      <c r="FB704" s="361"/>
      <c r="FC704" s="361"/>
      <c r="FD704" s="361"/>
      <c r="FE704" s="361"/>
      <c r="FF704" s="361"/>
      <c r="FG704" s="361"/>
      <c r="FH704" s="361"/>
      <c r="FI704" s="361"/>
      <c r="FJ704" s="361"/>
      <c r="FK704" s="361"/>
      <c r="FL704" s="361"/>
      <c r="FM704" s="361"/>
      <c r="FN704" s="361"/>
      <c r="FO704" s="361"/>
      <c r="FP704" s="361"/>
      <c r="FQ704" s="361"/>
      <c r="FR704" s="361"/>
      <c r="FS704" s="361"/>
      <c r="FT704" s="361"/>
      <c r="FU704" s="361"/>
      <c r="FV704" s="361"/>
      <c r="FW704" s="361"/>
      <c r="FX704" s="361"/>
      <c r="FY704" s="361"/>
      <c r="FZ704" s="361"/>
      <c r="GA704" s="361"/>
      <c r="GB704" s="361"/>
      <c r="GC704" s="361"/>
      <c r="GD704" s="361"/>
      <c r="GE704" s="361"/>
      <c r="GF704" s="361"/>
      <c r="GG704" s="361"/>
      <c r="GH704" s="361"/>
      <c r="GI704" s="361"/>
      <c r="GJ704" s="361"/>
      <c r="GK704" s="361"/>
      <c r="GL704" s="361"/>
      <c r="GM704" s="361"/>
      <c r="GN704" s="361"/>
      <c r="GO704" s="361"/>
      <c r="GP704" s="361"/>
      <c r="GQ704" s="361"/>
      <c r="GR704" s="361"/>
      <c r="GS704" s="361"/>
      <c r="GT704" s="361"/>
      <c r="GU704" s="361"/>
      <c r="GV704" s="361"/>
      <c r="GW704" s="361"/>
    </row>
    <row r="705" spans="1:256" x14ac:dyDescent="0.2">
      <c r="D705" s="362"/>
      <c r="E705" s="350" t="s">
        <v>159</v>
      </c>
      <c r="F705" s="357">
        <v>12</v>
      </c>
      <c r="G705" s="358">
        <v>23</v>
      </c>
      <c r="H705" s="358">
        <v>9</v>
      </c>
      <c r="I705" s="358">
        <v>20</v>
      </c>
      <c r="J705" s="359">
        <v>1</v>
      </c>
      <c r="K705" s="357">
        <v>13</v>
      </c>
      <c r="L705" s="358">
        <v>24</v>
      </c>
      <c r="M705" s="358">
        <v>10</v>
      </c>
      <c r="N705" s="358">
        <v>16</v>
      </c>
      <c r="O705" s="359">
        <v>2</v>
      </c>
      <c r="P705" s="357">
        <v>17</v>
      </c>
      <c r="Q705" s="358">
        <v>3</v>
      </c>
      <c r="R705" s="358">
        <v>14</v>
      </c>
      <c r="S705" s="358">
        <v>25</v>
      </c>
      <c r="T705" s="359">
        <v>6</v>
      </c>
      <c r="U705" s="357">
        <v>7</v>
      </c>
      <c r="V705" s="358">
        <v>18</v>
      </c>
      <c r="W705" s="358">
        <v>4</v>
      </c>
      <c r="X705" s="358">
        <v>15</v>
      </c>
      <c r="Y705" s="359">
        <v>21</v>
      </c>
      <c r="Z705" s="357">
        <v>22</v>
      </c>
      <c r="AA705" s="358">
        <v>8</v>
      </c>
      <c r="AB705" s="358">
        <v>19</v>
      </c>
      <c r="AC705" s="358">
        <v>5</v>
      </c>
      <c r="AD705" s="359">
        <v>11</v>
      </c>
      <c r="AE705" s="357">
        <v>37</v>
      </c>
      <c r="AF705" s="358">
        <v>48</v>
      </c>
      <c r="AG705" s="358">
        <v>34</v>
      </c>
      <c r="AH705" s="358">
        <v>45</v>
      </c>
      <c r="AI705" s="359">
        <v>26</v>
      </c>
      <c r="AJ705" s="357">
        <v>38</v>
      </c>
      <c r="AK705" s="358">
        <v>49</v>
      </c>
      <c r="AL705" s="358">
        <v>35</v>
      </c>
      <c r="AM705" s="358">
        <v>41</v>
      </c>
      <c r="AN705" s="359">
        <v>27</v>
      </c>
      <c r="AO705" s="357">
        <v>42</v>
      </c>
      <c r="AP705" s="358">
        <v>28</v>
      </c>
      <c r="AQ705" s="358">
        <v>39</v>
      </c>
      <c r="AR705" s="358">
        <v>50</v>
      </c>
      <c r="AS705" s="359">
        <v>31</v>
      </c>
      <c r="AT705" s="357">
        <v>32</v>
      </c>
      <c r="AU705" s="358">
        <v>43</v>
      </c>
      <c r="AV705" s="358">
        <v>29</v>
      </c>
      <c r="AW705" s="358">
        <v>40</v>
      </c>
      <c r="AX705" s="359">
        <v>46</v>
      </c>
      <c r="AY705" s="357">
        <v>47</v>
      </c>
      <c r="AZ705" s="358">
        <v>33</v>
      </c>
      <c r="BA705" s="358">
        <v>44</v>
      </c>
      <c r="BB705" s="358">
        <v>30</v>
      </c>
      <c r="BC705" s="359">
        <v>36</v>
      </c>
      <c r="BD705" s="357">
        <v>62</v>
      </c>
      <c r="BE705" s="358">
        <v>73</v>
      </c>
      <c r="BF705" s="358">
        <v>59</v>
      </c>
      <c r="BG705" s="358">
        <v>70</v>
      </c>
      <c r="BH705" s="359">
        <v>51</v>
      </c>
      <c r="BI705" s="357">
        <v>63</v>
      </c>
      <c r="BJ705" s="358">
        <v>74</v>
      </c>
      <c r="BK705" s="358">
        <v>60</v>
      </c>
      <c r="BL705" s="358">
        <v>66</v>
      </c>
      <c r="BM705" s="359">
        <v>52</v>
      </c>
      <c r="BN705" s="357">
        <v>67</v>
      </c>
      <c r="BO705" s="358">
        <v>53</v>
      </c>
      <c r="BP705" s="358">
        <v>64</v>
      </c>
      <c r="BQ705" s="358">
        <v>75</v>
      </c>
      <c r="BR705" s="359">
        <v>56</v>
      </c>
      <c r="BS705" s="357">
        <v>57</v>
      </c>
      <c r="BT705" s="358">
        <v>68</v>
      </c>
      <c r="BU705" s="358">
        <v>54</v>
      </c>
      <c r="BV705" s="358">
        <v>65</v>
      </c>
      <c r="BW705" s="359">
        <v>71</v>
      </c>
      <c r="BX705" s="357">
        <v>72</v>
      </c>
      <c r="BY705" s="358">
        <v>58</v>
      </c>
      <c r="BZ705" s="358">
        <v>69</v>
      </c>
      <c r="CA705" s="358">
        <v>55</v>
      </c>
      <c r="CB705" s="359">
        <v>61</v>
      </c>
      <c r="CC705" s="357">
        <v>79</v>
      </c>
      <c r="CD705" s="358">
        <v>95</v>
      </c>
      <c r="CE705" s="358">
        <v>105</v>
      </c>
      <c r="CF705" s="358">
        <v>100</v>
      </c>
      <c r="CG705" s="359">
        <v>88</v>
      </c>
      <c r="CH705" s="357">
        <v>103</v>
      </c>
      <c r="CI705" s="358">
        <v>93</v>
      </c>
      <c r="CJ705" s="358">
        <v>96</v>
      </c>
      <c r="CK705" s="358">
        <v>87</v>
      </c>
      <c r="CL705" s="359">
        <v>78</v>
      </c>
      <c r="CM705" s="357">
        <v>89</v>
      </c>
      <c r="CN705" s="358">
        <v>104</v>
      </c>
      <c r="CO705" s="358">
        <v>81</v>
      </c>
      <c r="CP705" s="358">
        <v>106</v>
      </c>
      <c r="CQ705" s="359">
        <v>98</v>
      </c>
      <c r="CR705" s="357">
        <v>108</v>
      </c>
      <c r="CS705" s="358">
        <v>90</v>
      </c>
      <c r="CT705" s="358">
        <v>101</v>
      </c>
      <c r="CU705" s="358">
        <v>92</v>
      </c>
      <c r="CV705" s="359">
        <v>83</v>
      </c>
      <c r="CW705" s="357">
        <v>85</v>
      </c>
      <c r="CX705" s="358">
        <v>80</v>
      </c>
      <c r="CY705" s="358">
        <v>102</v>
      </c>
      <c r="CZ705" s="358">
        <v>91</v>
      </c>
      <c r="DA705" s="359">
        <v>107</v>
      </c>
      <c r="DB705" s="357">
        <v>97</v>
      </c>
      <c r="DC705" s="358">
        <v>84</v>
      </c>
      <c r="DD705" s="358">
        <v>76</v>
      </c>
      <c r="DE705" s="358">
        <v>86</v>
      </c>
      <c r="DF705" s="364"/>
      <c r="DG705" s="357">
        <v>82</v>
      </c>
      <c r="DH705" s="358">
        <v>99</v>
      </c>
      <c r="DI705" s="358">
        <v>94</v>
      </c>
      <c r="DJ705" s="358">
        <v>77</v>
      </c>
      <c r="DK705" s="364"/>
      <c r="DL705" s="357">
        <v>112</v>
      </c>
      <c r="DM705" s="358">
        <v>128</v>
      </c>
      <c r="DN705" s="358">
        <v>139</v>
      </c>
      <c r="DO705" s="358">
        <v>130</v>
      </c>
      <c r="DP705" s="359">
        <v>121</v>
      </c>
      <c r="DQ705" s="357">
        <v>117</v>
      </c>
      <c r="DR705" s="358">
        <v>133</v>
      </c>
      <c r="DS705" s="358">
        <v>109</v>
      </c>
      <c r="DT705" s="358">
        <v>135</v>
      </c>
      <c r="DU705" s="359">
        <v>126</v>
      </c>
      <c r="DV705" s="357">
        <v>122</v>
      </c>
      <c r="DW705" s="358">
        <v>138</v>
      </c>
      <c r="DX705" s="358">
        <v>114</v>
      </c>
      <c r="DY705" s="358">
        <v>140</v>
      </c>
      <c r="DZ705" s="359">
        <v>131</v>
      </c>
      <c r="EA705" s="357">
        <v>127</v>
      </c>
      <c r="EB705" s="358">
        <v>143</v>
      </c>
      <c r="EC705" s="358">
        <v>119</v>
      </c>
      <c r="ED705" s="358">
        <v>110</v>
      </c>
      <c r="EE705" s="359">
        <v>136</v>
      </c>
      <c r="EF705" s="357">
        <v>132</v>
      </c>
      <c r="EG705" s="358">
        <v>113</v>
      </c>
      <c r="EH705" s="358">
        <v>124</v>
      </c>
      <c r="EI705" s="358">
        <v>115</v>
      </c>
      <c r="EJ705" s="359">
        <v>141</v>
      </c>
      <c r="EK705" s="357">
        <v>137</v>
      </c>
      <c r="EL705" s="358">
        <v>118</v>
      </c>
      <c r="EM705" s="358">
        <v>129</v>
      </c>
      <c r="EN705" s="358">
        <v>120</v>
      </c>
      <c r="EO705" s="359">
        <v>111</v>
      </c>
      <c r="EP705" s="357">
        <v>142</v>
      </c>
      <c r="EQ705" s="358">
        <v>123</v>
      </c>
      <c r="ER705" s="358">
        <v>134</v>
      </c>
      <c r="ES705" s="358">
        <v>125</v>
      </c>
      <c r="ET705" s="359">
        <v>116</v>
      </c>
      <c r="EU705" s="365"/>
      <c r="EV705" s="361"/>
      <c r="EW705" s="361"/>
      <c r="EX705" s="361"/>
      <c r="EY705" s="361"/>
      <c r="EZ705" s="361"/>
      <c r="FA705" s="361"/>
      <c r="FB705" s="361"/>
      <c r="FC705" s="361"/>
      <c r="FD705" s="361"/>
      <c r="FE705" s="361"/>
      <c r="FF705" s="361"/>
      <c r="FG705" s="361"/>
      <c r="FH705" s="361"/>
      <c r="FI705" s="361"/>
      <c r="FJ705" s="361"/>
      <c r="FK705" s="361"/>
      <c r="FL705" s="361"/>
      <c r="FM705" s="361"/>
      <c r="FN705" s="361"/>
      <c r="FO705" s="361"/>
      <c r="FP705" s="361"/>
      <c r="FQ705" s="361"/>
      <c r="FR705" s="361"/>
      <c r="FS705" s="361"/>
      <c r="FT705" s="361"/>
      <c r="FU705" s="361"/>
      <c r="FV705" s="361"/>
      <c r="FW705" s="361"/>
      <c r="FX705" s="361"/>
      <c r="FY705" s="361"/>
      <c r="FZ705" s="361"/>
      <c r="GA705" s="361"/>
      <c r="GB705" s="361"/>
      <c r="GC705" s="361"/>
      <c r="GD705" s="361"/>
      <c r="GE705" s="361"/>
      <c r="GF705" s="361"/>
      <c r="GG705" s="361"/>
      <c r="GH705" s="361"/>
      <c r="GI705" s="361"/>
      <c r="GJ705" s="361"/>
      <c r="GK705" s="361"/>
      <c r="GL705" s="361"/>
      <c r="GM705" s="361"/>
      <c r="GN705" s="361"/>
      <c r="GO705" s="361"/>
      <c r="GP705" s="361"/>
      <c r="GQ705" s="361"/>
      <c r="GR705" s="361"/>
      <c r="GS705" s="361"/>
      <c r="GT705" s="361"/>
      <c r="GU705" s="361"/>
      <c r="GV705" s="361"/>
      <c r="GW705" s="361"/>
    </row>
    <row r="706" spans="1:256" s="363" customFormat="1" x14ac:dyDescent="0.2">
      <c r="A706" s="27"/>
      <c r="B706" s="27"/>
      <c r="C706" s="27"/>
      <c r="D706" s="362"/>
      <c r="E706" s="350"/>
      <c r="GX706" s="27"/>
      <c r="GY706" s="27"/>
      <c r="GZ706" s="27"/>
      <c r="HA706" s="27"/>
      <c r="HB706" s="27"/>
      <c r="HC706" s="27"/>
      <c r="HD706" s="27"/>
      <c r="HE706" s="27"/>
      <c r="HF706" s="27"/>
      <c r="HG706" s="27"/>
      <c r="HH706" s="27"/>
      <c r="HI706" s="27"/>
      <c r="HJ706" s="27"/>
      <c r="HK706" s="27"/>
      <c r="HL706" s="27"/>
      <c r="HM706" s="27"/>
      <c r="HN706" s="27"/>
      <c r="HO706" s="27"/>
      <c r="HP706" s="27"/>
      <c r="HQ706" s="27"/>
      <c r="HR706" s="27"/>
      <c r="HS706" s="27"/>
      <c r="HT706" s="27"/>
      <c r="HU706" s="27"/>
      <c r="HV706" s="27"/>
      <c r="HW706" s="27"/>
      <c r="HX706" s="27"/>
      <c r="HY706" s="27"/>
      <c r="HZ706" s="27"/>
      <c r="IA706" s="27"/>
      <c r="IB706" s="27"/>
      <c r="IC706" s="27"/>
      <c r="ID706" s="27"/>
      <c r="IE706" s="27"/>
      <c r="IF706" s="27"/>
      <c r="IG706" s="27"/>
      <c r="IH706" s="27"/>
      <c r="II706" s="27"/>
      <c r="IJ706" s="27"/>
      <c r="IK706" s="27"/>
      <c r="IL706" s="27"/>
      <c r="IM706" s="27"/>
      <c r="IN706" s="27"/>
      <c r="IO706" s="27"/>
      <c r="IP706" s="27"/>
      <c r="IQ706" s="27"/>
      <c r="IR706" s="27"/>
      <c r="IS706" s="27"/>
      <c r="IT706" s="27"/>
      <c r="IU706" s="27"/>
      <c r="IV706" s="27"/>
    </row>
    <row r="707" spans="1:256" s="363" customFormat="1" x14ac:dyDescent="0.2">
      <c r="A707" s="27"/>
      <c r="B707" s="27"/>
      <c r="C707" s="27"/>
      <c r="D707" s="362">
        <v>144</v>
      </c>
      <c r="E707" s="349" t="s">
        <v>180</v>
      </c>
      <c r="GX707" s="27"/>
      <c r="GY707" s="27"/>
      <c r="GZ707" s="27"/>
      <c r="HA707" s="27"/>
      <c r="HB707" s="27"/>
      <c r="HC707" s="27"/>
      <c r="HD707" s="27"/>
      <c r="HE707" s="27"/>
      <c r="HF707" s="27"/>
      <c r="HG707" s="27"/>
      <c r="HH707" s="27"/>
      <c r="HI707" s="27"/>
      <c r="HJ707" s="27"/>
      <c r="HK707" s="27"/>
      <c r="HL707" s="27"/>
      <c r="HM707" s="27"/>
      <c r="HN707" s="27"/>
      <c r="HO707" s="27"/>
      <c r="HP707" s="27"/>
      <c r="HQ707" s="27"/>
      <c r="HR707" s="27"/>
      <c r="HS707" s="27"/>
      <c r="HT707" s="27"/>
      <c r="HU707" s="27"/>
      <c r="HV707" s="27"/>
      <c r="HW707" s="27"/>
      <c r="HX707" s="27"/>
      <c r="HY707" s="27"/>
      <c r="HZ707" s="27"/>
      <c r="IA707" s="27"/>
      <c r="IB707" s="27"/>
      <c r="IC707" s="27"/>
      <c r="ID707" s="27"/>
      <c r="IE707" s="27"/>
      <c r="IF707" s="27"/>
      <c r="IG707" s="27"/>
      <c r="IH707" s="27"/>
      <c r="II707" s="27"/>
      <c r="IJ707" s="27"/>
      <c r="IK707" s="27"/>
      <c r="IL707" s="27"/>
      <c r="IM707" s="27"/>
      <c r="IN707" s="27"/>
      <c r="IO707" s="27"/>
      <c r="IP707" s="27"/>
      <c r="IQ707" s="27"/>
      <c r="IR707" s="27"/>
      <c r="IS707" s="27"/>
      <c r="IT707" s="27"/>
      <c r="IU707" s="27"/>
      <c r="IV707" s="27"/>
    </row>
    <row r="708" spans="1:256" x14ac:dyDescent="0.2">
      <c r="D708" s="362"/>
      <c r="E708" s="350" t="s">
        <v>130</v>
      </c>
      <c r="F708" s="351">
        <v>1</v>
      </c>
      <c r="G708" s="352">
        <v>2</v>
      </c>
      <c r="H708" s="352">
        <v>3</v>
      </c>
      <c r="I708" s="352">
        <v>4</v>
      </c>
      <c r="J708" s="353">
        <v>5</v>
      </c>
      <c r="K708" s="351">
        <v>6</v>
      </c>
      <c r="L708" s="352">
        <v>7</v>
      </c>
      <c r="M708" s="352">
        <v>8</v>
      </c>
      <c r="N708" s="352">
        <v>9</v>
      </c>
      <c r="O708" s="353">
        <v>10</v>
      </c>
      <c r="P708" s="351">
        <v>11</v>
      </c>
      <c r="Q708" s="352">
        <v>12</v>
      </c>
      <c r="R708" s="352">
        <v>13</v>
      </c>
      <c r="S708" s="352">
        <v>14</v>
      </c>
      <c r="T708" s="353">
        <v>15</v>
      </c>
      <c r="U708" s="351">
        <v>16</v>
      </c>
      <c r="V708" s="352">
        <v>17</v>
      </c>
      <c r="W708" s="352">
        <v>18</v>
      </c>
      <c r="X708" s="352">
        <v>19</v>
      </c>
      <c r="Y708" s="353">
        <v>20</v>
      </c>
      <c r="Z708" s="351">
        <v>21</v>
      </c>
      <c r="AA708" s="352">
        <v>22</v>
      </c>
      <c r="AB708" s="352">
        <v>23</v>
      </c>
      <c r="AC708" s="352">
        <v>24</v>
      </c>
      <c r="AD708" s="353">
        <v>25</v>
      </c>
      <c r="AE708" s="351">
        <v>26</v>
      </c>
      <c r="AF708" s="352">
        <v>27</v>
      </c>
      <c r="AG708" s="352">
        <v>28</v>
      </c>
      <c r="AH708" s="352">
        <v>29</v>
      </c>
      <c r="AI708" s="353">
        <v>30</v>
      </c>
      <c r="AJ708" s="351">
        <v>31</v>
      </c>
      <c r="AK708" s="352">
        <v>32</v>
      </c>
      <c r="AL708" s="352">
        <v>33</v>
      </c>
      <c r="AM708" s="352">
        <v>34</v>
      </c>
      <c r="AN708" s="353">
        <v>35</v>
      </c>
      <c r="AO708" s="351">
        <v>36</v>
      </c>
      <c r="AP708" s="352">
        <v>37</v>
      </c>
      <c r="AQ708" s="352">
        <v>38</v>
      </c>
      <c r="AR708" s="352">
        <v>39</v>
      </c>
      <c r="AS708" s="353">
        <v>40</v>
      </c>
      <c r="AT708" s="351">
        <v>41</v>
      </c>
      <c r="AU708" s="352">
        <v>42</v>
      </c>
      <c r="AV708" s="352">
        <v>43</v>
      </c>
      <c r="AW708" s="352">
        <v>44</v>
      </c>
      <c r="AX708" s="353">
        <v>45</v>
      </c>
      <c r="AY708" s="351">
        <v>46</v>
      </c>
      <c r="AZ708" s="352">
        <v>47</v>
      </c>
      <c r="BA708" s="352">
        <v>48</v>
      </c>
      <c r="BB708" s="352">
        <v>49</v>
      </c>
      <c r="BC708" s="353">
        <v>50</v>
      </c>
      <c r="BD708" s="351">
        <v>51</v>
      </c>
      <c r="BE708" s="352">
        <v>52</v>
      </c>
      <c r="BF708" s="352">
        <v>53</v>
      </c>
      <c r="BG708" s="352">
        <v>54</v>
      </c>
      <c r="BH708" s="353">
        <v>55</v>
      </c>
      <c r="BI708" s="351">
        <v>56</v>
      </c>
      <c r="BJ708" s="352">
        <v>57</v>
      </c>
      <c r="BK708" s="352">
        <v>58</v>
      </c>
      <c r="BL708" s="352">
        <v>59</v>
      </c>
      <c r="BM708" s="353">
        <v>60</v>
      </c>
      <c r="BN708" s="351">
        <v>61</v>
      </c>
      <c r="BO708" s="352">
        <v>62</v>
      </c>
      <c r="BP708" s="352">
        <v>63</v>
      </c>
      <c r="BQ708" s="352">
        <v>64</v>
      </c>
      <c r="BR708" s="353">
        <v>65</v>
      </c>
      <c r="BS708" s="351">
        <v>66</v>
      </c>
      <c r="BT708" s="352">
        <v>67</v>
      </c>
      <c r="BU708" s="352">
        <v>68</v>
      </c>
      <c r="BV708" s="352">
        <v>69</v>
      </c>
      <c r="BW708" s="353">
        <v>70</v>
      </c>
      <c r="BX708" s="351">
        <v>71</v>
      </c>
      <c r="BY708" s="352">
        <v>72</v>
      </c>
      <c r="BZ708" s="352">
        <v>73</v>
      </c>
      <c r="CA708" s="352">
        <v>74</v>
      </c>
      <c r="CB708" s="353">
        <v>75</v>
      </c>
      <c r="CC708" s="351">
        <v>76</v>
      </c>
      <c r="CD708" s="352">
        <v>77</v>
      </c>
      <c r="CE708" s="352">
        <v>78</v>
      </c>
      <c r="CF708" s="352">
        <v>79</v>
      </c>
      <c r="CG708" s="353">
        <v>80</v>
      </c>
      <c r="CH708" s="351">
        <v>81</v>
      </c>
      <c r="CI708" s="352">
        <v>82</v>
      </c>
      <c r="CJ708" s="352">
        <v>83</v>
      </c>
      <c r="CK708" s="352">
        <v>84</v>
      </c>
      <c r="CL708" s="353">
        <v>85</v>
      </c>
      <c r="CM708" s="351">
        <v>86</v>
      </c>
      <c r="CN708" s="352">
        <v>87</v>
      </c>
      <c r="CO708" s="352">
        <v>88</v>
      </c>
      <c r="CP708" s="352">
        <v>89</v>
      </c>
      <c r="CQ708" s="353">
        <v>90</v>
      </c>
      <c r="CR708" s="351">
        <v>91</v>
      </c>
      <c r="CS708" s="352">
        <v>92</v>
      </c>
      <c r="CT708" s="352">
        <v>93</v>
      </c>
      <c r="CU708" s="352">
        <v>94</v>
      </c>
      <c r="CV708" s="353">
        <v>95</v>
      </c>
      <c r="CW708" s="351">
        <v>96</v>
      </c>
      <c r="CX708" s="352">
        <v>97</v>
      </c>
      <c r="CY708" s="352">
        <v>98</v>
      </c>
      <c r="CZ708" s="352">
        <v>99</v>
      </c>
      <c r="DA708" s="353">
        <v>100</v>
      </c>
      <c r="DB708" s="351">
        <v>101</v>
      </c>
      <c r="DC708" s="352">
        <v>102</v>
      </c>
      <c r="DD708" s="352">
        <v>103</v>
      </c>
      <c r="DE708" s="352">
        <v>104</v>
      </c>
      <c r="DF708" s="353">
        <v>105</v>
      </c>
      <c r="DG708" s="351">
        <v>106</v>
      </c>
      <c r="DH708" s="352">
        <v>107</v>
      </c>
      <c r="DI708" s="352">
        <v>108</v>
      </c>
      <c r="DJ708" s="352">
        <v>109</v>
      </c>
      <c r="DK708" s="364"/>
      <c r="DL708" s="351">
        <v>110</v>
      </c>
      <c r="DM708" s="352">
        <v>111</v>
      </c>
      <c r="DN708" s="352">
        <v>112</v>
      </c>
      <c r="DO708" s="352">
        <v>113</v>
      </c>
      <c r="DP708" s="353">
        <v>114</v>
      </c>
      <c r="DQ708" s="351">
        <v>115</v>
      </c>
      <c r="DR708" s="352">
        <v>116</v>
      </c>
      <c r="DS708" s="352">
        <v>117</v>
      </c>
      <c r="DT708" s="352">
        <v>118</v>
      </c>
      <c r="DU708" s="353">
        <v>119</v>
      </c>
      <c r="DV708" s="351">
        <v>120</v>
      </c>
      <c r="DW708" s="352">
        <v>121</v>
      </c>
      <c r="DX708" s="352">
        <v>122</v>
      </c>
      <c r="DY708" s="352">
        <v>123</v>
      </c>
      <c r="DZ708" s="353">
        <v>124</v>
      </c>
      <c r="EA708" s="351">
        <v>125</v>
      </c>
      <c r="EB708" s="352">
        <v>126</v>
      </c>
      <c r="EC708" s="352">
        <v>127</v>
      </c>
      <c r="ED708" s="352">
        <v>128</v>
      </c>
      <c r="EE708" s="353">
        <v>129</v>
      </c>
      <c r="EF708" s="351">
        <v>130</v>
      </c>
      <c r="EG708" s="352">
        <v>131</v>
      </c>
      <c r="EH708" s="352">
        <v>132</v>
      </c>
      <c r="EI708" s="352">
        <v>133</v>
      </c>
      <c r="EJ708" s="353">
        <v>134</v>
      </c>
      <c r="EK708" s="351">
        <v>135</v>
      </c>
      <c r="EL708" s="352">
        <v>136</v>
      </c>
      <c r="EM708" s="352">
        <v>137</v>
      </c>
      <c r="EN708" s="352">
        <v>138</v>
      </c>
      <c r="EO708" s="353">
        <v>139</v>
      </c>
      <c r="EP708" s="351">
        <v>140</v>
      </c>
      <c r="EQ708" s="352">
        <v>141</v>
      </c>
      <c r="ER708" s="352">
        <v>142</v>
      </c>
      <c r="ES708" s="352">
        <v>143</v>
      </c>
      <c r="ET708" s="353">
        <v>144</v>
      </c>
      <c r="EU708" s="365"/>
      <c r="EV708" s="361"/>
      <c r="EW708" s="361"/>
      <c r="EX708" s="361"/>
      <c r="EY708" s="361"/>
      <c r="EZ708" s="361"/>
      <c r="FA708" s="361"/>
      <c r="FB708" s="361"/>
      <c r="FC708" s="361"/>
      <c r="FD708" s="361"/>
      <c r="FE708" s="361"/>
      <c r="FF708" s="361"/>
      <c r="FG708" s="361"/>
      <c r="FH708" s="361"/>
      <c r="FI708" s="361"/>
      <c r="FJ708" s="361"/>
      <c r="FK708" s="361"/>
      <c r="FL708" s="361"/>
      <c r="FM708" s="361"/>
      <c r="FN708" s="361"/>
      <c r="FO708" s="361"/>
      <c r="FP708" s="361"/>
      <c r="FQ708" s="361"/>
      <c r="FR708" s="361"/>
      <c r="FS708" s="361"/>
      <c r="FT708" s="361"/>
      <c r="FU708" s="361"/>
      <c r="FV708" s="361"/>
      <c r="FW708" s="361"/>
      <c r="FX708" s="361"/>
      <c r="FY708" s="361"/>
      <c r="FZ708" s="361"/>
      <c r="GA708" s="361"/>
      <c r="GB708" s="361"/>
      <c r="GC708" s="361"/>
      <c r="GD708" s="361"/>
      <c r="GE708" s="361"/>
      <c r="GF708" s="361"/>
      <c r="GG708" s="361"/>
      <c r="GH708" s="361"/>
      <c r="GI708" s="361"/>
      <c r="GJ708" s="361"/>
      <c r="GK708" s="361"/>
      <c r="GL708" s="361"/>
      <c r="GM708" s="361"/>
      <c r="GN708" s="361"/>
      <c r="GO708" s="361"/>
      <c r="GP708" s="361"/>
      <c r="GQ708" s="361"/>
      <c r="GR708" s="361"/>
      <c r="GS708" s="361"/>
      <c r="GT708" s="361"/>
      <c r="GU708" s="361"/>
      <c r="GV708" s="361"/>
      <c r="GW708" s="361"/>
    </row>
    <row r="709" spans="1:256" x14ac:dyDescent="0.2">
      <c r="D709" s="362"/>
      <c r="E709" s="350" t="s">
        <v>157</v>
      </c>
      <c r="F709" s="354">
        <v>14</v>
      </c>
      <c r="G709" s="355">
        <v>10</v>
      </c>
      <c r="H709" s="355">
        <v>1</v>
      </c>
      <c r="I709" s="355">
        <v>22</v>
      </c>
      <c r="J709" s="356">
        <v>18</v>
      </c>
      <c r="K709" s="354">
        <v>19</v>
      </c>
      <c r="L709" s="355">
        <v>15</v>
      </c>
      <c r="M709" s="355">
        <v>6</v>
      </c>
      <c r="N709" s="355">
        <v>2</v>
      </c>
      <c r="O709" s="356">
        <v>23</v>
      </c>
      <c r="P709" s="354">
        <v>24</v>
      </c>
      <c r="Q709" s="355">
        <v>20</v>
      </c>
      <c r="R709" s="355">
        <v>11</v>
      </c>
      <c r="S709" s="355">
        <v>7</v>
      </c>
      <c r="T709" s="356">
        <v>3</v>
      </c>
      <c r="U709" s="354">
        <v>4</v>
      </c>
      <c r="V709" s="355">
        <v>25</v>
      </c>
      <c r="W709" s="355">
        <v>16</v>
      </c>
      <c r="X709" s="355">
        <v>12</v>
      </c>
      <c r="Y709" s="356">
        <v>8</v>
      </c>
      <c r="Z709" s="354">
        <v>9</v>
      </c>
      <c r="AA709" s="355">
        <v>5</v>
      </c>
      <c r="AB709" s="355">
        <v>21</v>
      </c>
      <c r="AC709" s="355">
        <v>17</v>
      </c>
      <c r="AD709" s="356">
        <v>13</v>
      </c>
      <c r="AE709" s="354">
        <v>39</v>
      </c>
      <c r="AF709" s="355">
        <v>35</v>
      </c>
      <c r="AG709" s="355">
        <v>26</v>
      </c>
      <c r="AH709" s="355">
        <v>47</v>
      </c>
      <c r="AI709" s="356">
        <v>43</v>
      </c>
      <c r="AJ709" s="354">
        <v>44</v>
      </c>
      <c r="AK709" s="355">
        <v>40</v>
      </c>
      <c r="AL709" s="355">
        <v>31</v>
      </c>
      <c r="AM709" s="355">
        <v>27</v>
      </c>
      <c r="AN709" s="356">
        <v>48</v>
      </c>
      <c r="AO709" s="354">
        <v>49</v>
      </c>
      <c r="AP709" s="355">
        <v>45</v>
      </c>
      <c r="AQ709" s="355">
        <v>36</v>
      </c>
      <c r="AR709" s="355">
        <v>32</v>
      </c>
      <c r="AS709" s="356">
        <v>28</v>
      </c>
      <c r="AT709" s="354">
        <v>29</v>
      </c>
      <c r="AU709" s="355">
        <v>50</v>
      </c>
      <c r="AV709" s="355">
        <v>41</v>
      </c>
      <c r="AW709" s="355">
        <v>37</v>
      </c>
      <c r="AX709" s="356">
        <v>33</v>
      </c>
      <c r="AY709" s="354">
        <v>34</v>
      </c>
      <c r="AZ709" s="355">
        <v>30</v>
      </c>
      <c r="BA709" s="355">
        <v>46</v>
      </c>
      <c r="BB709" s="355">
        <v>42</v>
      </c>
      <c r="BC709" s="356">
        <v>38</v>
      </c>
      <c r="BD709" s="354">
        <v>64</v>
      </c>
      <c r="BE709" s="355">
        <v>60</v>
      </c>
      <c r="BF709" s="355">
        <v>51</v>
      </c>
      <c r="BG709" s="355">
        <v>72</v>
      </c>
      <c r="BH709" s="356">
        <v>68</v>
      </c>
      <c r="BI709" s="354">
        <v>69</v>
      </c>
      <c r="BJ709" s="355">
        <v>65</v>
      </c>
      <c r="BK709" s="355">
        <v>56</v>
      </c>
      <c r="BL709" s="355">
        <v>52</v>
      </c>
      <c r="BM709" s="356">
        <v>73</v>
      </c>
      <c r="BN709" s="354">
        <v>74</v>
      </c>
      <c r="BO709" s="355">
        <v>70</v>
      </c>
      <c r="BP709" s="355">
        <v>61</v>
      </c>
      <c r="BQ709" s="355">
        <v>57</v>
      </c>
      <c r="BR709" s="356">
        <v>53</v>
      </c>
      <c r="BS709" s="354">
        <v>54</v>
      </c>
      <c r="BT709" s="355">
        <v>75</v>
      </c>
      <c r="BU709" s="355">
        <v>66</v>
      </c>
      <c r="BV709" s="355">
        <v>62</v>
      </c>
      <c r="BW709" s="356">
        <v>58</v>
      </c>
      <c r="BX709" s="354">
        <v>59</v>
      </c>
      <c r="BY709" s="355">
        <v>55</v>
      </c>
      <c r="BZ709" s="355">
        <v>71</v>
      </c>
      <c r="CA709" s="355">
        <v>67</v>
      </c>
      <c r="CB709" s="356">
        <v>63</v>
      </c>
      <c r="CC709" s="354">
        <v>95</v>
      </c>
      <c r="CD709" s="355">
        <v>76</v>
      </c>
      <c r="CE709" s="355">
        <v>107</v>
      </c>
      <c r="CF709" s="355">
        <v>103</v>
      </c>
      <c r="CG709" s="356">
        <v>99</v>
      </c>
      <c r="CH709" s="354">
        <v>100</v>
      </c>
      <c r="CI709" s="355">
        <v>81</v>
      </c>
      <c r="CJ709" s="355">
        <v>77</v>
      </c>
      <c r="CK709" s="355">
        <v>108</v>
      </c>
      <c r="CL709" s="356">
        <v>104</v>
      </c>
      <c r="CM709" s="354">
        <v>105</v>
      </c>
      <c r="CN709" s="355">
        <v>86</v>
      </c>
      <c r="CO709" s="355">
        <v>82</v>
      </c>
      <c r="CP709" s="355">
        <v>78</v>
      </c>
      <c r="CQ709" s="356">
        <v>109</v>
      </c>
      <c r="CR709" s="354">
        <v>90</v>
      </c>
      <c r="CS709" s="355">
        <v>106</v>
      </c>
      <c r="CT709" s="355">
        <v>102</v>
      </c>
      <c r="CU709" s="355">
        <v>98</v>
      </c>
      <c r="CV709" s="356">
        <v>94</v>
      </c>
      <c r="CW709" s="354">
        <v>80</v>
      </c>
      <c r="CX709" s="355">
        <v>96</v>
      </c>
      <c r="CY709" s="355">
        <v>92</v>
      </c>
      <c r="CZ709" s="355">
        <v>88</v>
      </c>
      <c r="DA709" s="356">
        <v>84</v>
      </c>
      <c r="DB709" s="354">
        <v>85</v>
      </c>
      <c r="DC709" s="355">
        <v>101</v>
      </c>
      <c r="DD709" s="355">
        <v>97</v>
      </c>
      <c r="DE709" s="355">
        <v>93</v>
      </c>
      <c r="DF709" s="356">
        <v>89</v>
      </c>
      <c r="DG709" s="354">
        <v>87</v>
      </c>
      <c r="DH709" s="355">
        <v>91</v>
      </c>
      <c r="DI709" s="355">
        <v>79</v>
      </c>
      <c r="DJ709" s="355">
        <v>83</v>
      </c>
      <c r="DK709" s="364"/>
      <c r="DL709" s="354">
        <v>129</v>
      </c>
      <c r="DM709" s="355">
        <v>110</v>
      </c>
      <c r="DN709" s="355">
        <v>141</v>
      </c>
      <c r="DO709" s="355">
        <v>137</v>
      </c>
      <c r="DP709" s="356">
        <v>133</v>
      </c>
      <c r="DQ709" s="354">
        <v>134</v>
      </c>
      <c r="DR709" s="355">
        <v>115</v>
      </c>
      <c r="DS709" s="355">
        <v>111</v>
      </c>
      <c r="DT709" s="355">
        <v>142</v>
      </c>
      <c r="DU709" s="356">
        <v>138</v>
      </c>
      <c r="DV709" s="354">
        <v>139</v>
      </c>
      <c r="DW709" s="355">
        <v>120</v>
      </c>
      <c r="DX709" s="355">
        <v>116</v>
      </c>
      <c r="DY709" s="355">
        <v>112</v>
      </c>
      <c r="DZ709" s="356">
        <v>143</v>
      </c>
      <c r="EA709" s="354">
        <v>144</v>
      </c>
      <c r="EB709" s="355">
        <v>125</v>
      </c>
      <c r="EC709" s="355">
        <v>121</v>
      </c>
      <c r="ED709" s="355">
        <v>117</v>
      </c>
      <c r="EE709" s="356">
        <v>113</v>
      </c>
      <c r="EF709" s="354">
        <v>114</v>
      </c>
      <c r="EG709" s="355">
        <v>130</v>
      </c>
      <c r="EH709" s="355">
        <v>126</v>
      </c>
      <c r="EI709" s="355">
        <v>122</v>
      </c>
      <c r="EJ709" s="356">
        <v>118</v>
      </c>
      <c r="EK709" s="354">
        <v>119</v>
      </c>
      <c r="EL709" s="355">
        <v>135</v>
      </c>
      <c r="EM709" s="355">
        <v>131</v>
      </c>
      <c r="EN709" s="355">
        <v>127</v>
      </c>
      <c r="EO709" s="356">
        <v>123</v>
      </c>
      <c r="EP709" s="354">
        <v>124</v>
      </c>
      <c r="EQ709" s="355">
        <v>140</v>
      </c>
      <c r="ER709" s="355">
        <v>136</v>
      </c>
      <c r="ES709" s="355">
        <v>132</v>
      </c>
      <c r="ET709" s="356">
        <v>128</v>
      </c>
      <c r="EU709" s="365"/>
      <c r="EV709" s="361"/>
      <c r="EW709" s="361"/>
      <c r="EX709" s="361"/>
      <c r="EY709" s="361"/>
      <c r="EZ709" s="361"/>
      <c r="FA709" s="361"/>
      <c r="FB709" s="361"/>
      <c r="FC709" s="361"/>
      <c r="FD709" s="361"/>
      <c r="FE709" s="361"/>
      <c r="FF709" s="361"/>
      <c r="FG709" s="361"/>
      <c r="FH709" s="361"/>
      <c r="FI709" s="361"/>
      <c r="FJ709" s="361"/>
      <c r="FK709" s="361"/>
      <c r="FL709" s="361"/>
      <c r="FM709" s="361"/>
      <c r="FN709" s="361"/>
      <c r="FO709" s="361"/>
      <c r="FP709" s="361"/>
      <c r="FQ709" s="361"/>
      <c r="FR709" s="361"/>
      <c r="FS709" s="361"/>
      <c r="FT709" s="361"/>
      <c r="FU709" s="361"/>
      <c r="FV709" s="361"/>
      <c r="FW709" s="361"/>
      <c r="FX709" s="361"/>
      <c r="FY709" s="361"/>
      <c r="FZ709" s="361"/>
      <c r="GA709" s="361"/>
      <c r="GB709" s="361"/>
      <c r="GC709" s="361"/>
      <c r="GD709" s="361"/>
      <c r="GE709" s="361"/>
      <c r="GF709" s="361"/>
      <c r="GG709" s="361"/>
      <c r="GH709" s="361"/>
      <c r="GI709" s="361"/>
      <c r="GJ709" s="361"/>
      <c r="GK709" s="361"/>
      <c r="GL709" s="361"/>
      <c r="GM709" s="361"/>
      <c r="GN709" s="361"/>
      <c r="GO709" s="361"/>
      <c r="GP709" s="361"/>
      <c r="GQ709" s="361"/>
      <c r="GR709" s="361"/>
      <c r="GS709" s="361"/>
      <c r="GT709" s="361"/>
      <c r="GU709" s="361"/>
      <c r="GV709" s="361"/>
      <c r="GW709" s="361"/>
    </row>
    <row r="710" spans="1:256" x14ac:dyDescent="0.2">
      <c r="D710" s="362"/>
      <c r="E710" s="350" t="s">
        <v>159</v>
      </c>
      <c r="F710" s="357">
        <v>12</v>
      </c>
      <c r="G710" s="358">
        <v>23</v>
      </c>
      <c r="H710" s="358">
        <v>9</v>
      </c>
      <c r="I710" s="358">
        <v>20</v>
      </c>
      <c r="J710" s="359">
        <v>1</v>
      </c>
      <c r="K710" s="357">
        <v>13</v>
      </c>
      <c r="L710" s="358">
        <v>24</v>
      </c>
      <c r="M710" s="358">
        <v>10</v>
      </c>
      <c r="N710" s="358">
        <v>16</v>
      </c>
      <c r="O710" s="359">
        <v>2</v>
      </c>
      <c r="P710" s="357">
        <v>17</v>
      </c>
      <c r="Q710" s="358">
        <v>3</v>
      </c>
      <c r="R710" s="358">
        <v>14</v>
      </c>
      <c r="S710" s="358">
        <v>25</v>
      </c>
      <c r="T710" s="359">
        <v>6</v>
      </c>
      <c r="U710" s="357">
        <v>7</v>
      </c>
      <c r="V710" s="358">
        <v>18</v>
      </c>
      <c r="W710" s="358">
        <v>4</v>
      </c>
      <c r="X710" s="358">
        <v>15</v>
      </c>
      <c r="Y710" s="359">
        <v>21</v>
      </c>
      <c r="Z710" s="357">
        <v>22</v>
      </c>
      <c r="AA710" s="358">
        <v>8</v>
      </c>
      <c r="AB710" s="358">
        <v>19</v>
      </c>
      <c r="AC710" s="358">
        <v>5</v>
      </c>
      <c r="AD710" s="359">
        <v>11</v>
      </c>
      <c r="AE710" s="357">
        <v>37</v>
      </c>
      <c r="AF710" s="358">
        <v>48</v>
      </c>
      <c r="AG710" s="358">
        <v>34</v>
      </c>
      <c r="AH710" s="358">
        <v>45</v>
      </c>
      <c r="AI710" s="359">
        <v>26</v>
      </c>
      <c r="AJ710" s="357">
        <v>38</v>
      </c>
      <c r="AK710" s="358">
        <v>49</v>
      </c>
      <c r="AL710" s="358">
        <v>35</v>
      </c>
      <c r="AM710" s="358">
        <v>41</v>
      </c>
      <c r="AN710" s="359">
        <v>27</v>
      </c>
      <c r="AO710" s="357">
        <v>42</v>
      </c>
      <c r="AP710" s="358">
        <v>28</v>
      </c>
      <c r="AQ710" s="358">
        <v>39</v>
      </c>
      <c r="AR710" s="358">
        <v>50</v>
      </c>
      <c r="AS710" s="359">
        <v>31</v>
      </c>
      <c r="AT710" s="357">
        <v>32</v>
      </c>
      <c r="AU710" s="358">
        <v>43</v>
      </c>
      <c r="AV710" s="358">
        <v>29</v>
      </c>
      <c r="AW710" s="358">
        <v>40</v>
      </c>
      <c r="AX710" s="359">
        <v>46</v>
      </c>
      <c r="AY710" s="357">
        <v>47</v>
      </c>
      <c r="AZ710" s="358">
        <v>33</v>
      </c>
      <c r="BA710" s="358">
        <v>44</v>
      </c>
      <c r="BB710" s="358">
        <v>30</v>
      </c>
      <c r="BC710" s="359">
        <v>36</v>
      </c>
      <c r="BD710" s="357">
        <v>62</v>
      </c>
      <c r="BE710" s="358">
        <v>73</v>
      </c>
      <c r="BF710" s="358">
        <v>59</v>
      </c>
      <c r="BG710" s="358">
        <v>70</v>
      </c>
      <c r="BH710" s="359">
        <v>51</v>
      </c>
      <c r="BI710" s="357">
        <v>63</v>
      </c>
      <c r="BJ710" s="358">
        <v>74</v>
      </c>
      <c r="BK710" s="358">
        <v>60</v>
      </c>
      <c r="BL710" s="358">
        <v>66</v>
      </c>
      <c r="BM710" s="359">
        <v>52</v>
      </c>
      <c r="BN710" s="357">
        <v>67</v>
      </c>
      <c r="BO710" s="358">
        <v>53</v>
      </c>
      <c r="BP710" s="358">
        <v>64</v>
      </c>
      <c r="BQ710" s="358">
        <v>75</v>
      </c>
      <c r="BR710" s="359">
        <v>56</v>
      </c>
      <c r="BS710" s="357">
        <v>57</v>
      </c>
      <c r="BT710" s="358">
        <v>68</v>
      </c>
      <c r="BU710" s="358">
        <v>54</v>
      </c>
      <c r="BV710" s="358">
        <v>65</v>
      </c>
      <c r="BW710" s="359">
        <v>71</v>
      </c>
      <c r="BX710" s="357">
        <v>72</v>
      </c>
      <c r="BY710" s="358">
        <v>58</v>
      </c>
      <c r="BZ710" s="358">
        <v>69</v>
      </c>
      <c r="CA710" s="358">
        <v>55</v>
      </c>
      <c r="CB710" s="359">
        <v>61</v>
      </c>
      <c r="CC710" s="357">
        <v>79</v>
      </c>
      <c r="CD710" s="358">
        <v>95</v>
      </c>
      <c r="CE710" s="358">
        <v>106</v>
      </c>
      <c r="CF710" s="358">
        <v>97</v>
      </c>
      <c r="CG710" s="359">
        <v>88</v>
      </c>
      <c r="CH710" s="357">
        <v>84</v>
      </c>
      <c r="CI710" s="358">
        <v>100</v>
      </c>
      <c r="CJ710" s="358">
        <v>76</v>
      </c>
      <c r="CK710" s="358">
        <v>102</v>
      </c>
      <c r="CL710" s="359">
        <v>93</v>
      </c>
      <c r="CM710" s="357">
        <v>89</v>
      </c>
      <c r="CN710" s="358">
        <v>105</v>
      </c>
      <c r="CO710" s="358">
        <v>81</v>
      </c>
      <c r="CP710" s="358">
        <v>107</v>
      </c>
      <c r="CQ710" s="359">
        <v>98</v>
      </c>
      <c r="CR710" s="357">
        <v>109</v>
      </c>
      <c r="CS710" s="358">
        <v>90</v>
      </c>
      <c r="CT710" s="358">
        <v>101</v>
      </c>
      <c r="CU710" s="358">
        <v>92</v>
      </c>
      <c r="CV710" s="359">
        <v>83</v>
      </c>
      <c r="CW710" s="357">
        <v>99</v>
      </c>
      <c r="CX710" s="358">
        <v>80</v>
      </c>
      <c r="CY710" s="358">
        <v>91</v>
      </c>
      <c r="CZ710" s="358">
        <v>82</v>
      </c>
      <c r="DA710" s="359">
        <v>108</v>
      </c>
      <c r="DB710" s="357">
        <v>104</v>
      </c>
      <c r="DC710" s="358">
        <v>85</v>
      </c>
      <c r="DD710" s="358">
        <v>96</v>
      </c>
      <c r="DE710" s="358">
        <v>87</v>
      </c>
      <c r="DF710" s="359">
        <v>78</v>
      </c>
      <c r="DG710" s="357">
        <v>94</v>
      </c>
      <c r="DH710" s="358">
        <v>103</v>
      </c>
      <c r="DI710" s="358">
        <v>86</v>
      </c>
      <c r="DJ710" s="358">
        <v>77</v>
      </c>
      <c r="DK710" s="364"/>
      <c r="DL710" s="357">
        <v>113</v>
      </c>
      <c r="DM710" s="358">
        <v>129</v>
      </c>
      <c r="DN710" s="358">
        <v>140</v>
      </c>
      <c r="DO710" s="358">
        <v>131</v>
      </c>
      <c r="DP710" s="359">
        <v>122</v>
      </c>
      <c r="DQ710" s="357">
        <v>118</v>
      </c>
      <c r="DR710" s="358">
        <v>134</v>
      </c>
      <c r="DS710" s="358">
        <v>110</v>
      </c>
      <c r="DT710" s="358">
        <v>136</v>
      </c>
      <c r="DU710" s="359">
        <v>127</v>
      </c>
      <c r="DV710" s="357">
        <v>123</v>
      </c>
      <c r="DW710" s="358">
        <v>139</v>
      </c>
      <c r="DX710" s="358">
        <v>115</v>
      </c>
      <c r="DY710" s="358">
        <v>141</v>
      </c>
      <c r="DZ710" s="359">
        <v>132</v>
      </c>
      <c r="EA710" s="357">
        <v>128</v>
      </c>
      <c r="EB710" s="358">
        <v>144</v>
      </c>
      <c r="EC710" s="358">
        <v>120</v>
      </c>
      <c r="ED710" s="358">
        <v>111</v>
      </c>
      <c r="EE710" s="359">
        <v>137</v>
      </c>
      <c r="EF710" s="357">
        <v>133</v>
      </c>
      <c r="EG710" s="358">
        <v>114</v>
      </c>
      <c r="EH710" s="358">
        <v>125</v>
      </c>
      <c r="EI710" s="358">
        <v>116</v>
      </c>
      <c r="EJ710" s="359">
        <v>142</v>
      </c>
      <c r="EK710" s="357">
        <v>138</v>
      </c>
      <c r="EL710" s="358">
        <v>119</v>
      </c>
      <c r="EM710" s="358">
        <v>130</v>
      </c>
      <c r="EN710" s="358">
        <v>121</v>
      </c>
      <c r="EO710" s="359">
        <v>112</v>
      </c>
      <c r="EP710" s="357">
        <v>143</v>
      </c>
      <c r="EQ710" s="358">
        <v>124</v>
      </c>
      <c r="ER710" s="358">
        <v>135</v>
      </c>
      <c r="ES710" s="358">
        <v>126</v>
      </c>
      <c r="ET710" s="359">
        <v>117</v>
      </c>
      <c r="EU710" s="365"/>
      <c r="EV710" s="361"/>
      <c r="EW710" s="361"/>
      <c r="EX710" s="361"/>
      <c r="EY710" s="361"/>
      <c r="EZ710" s="361"/>
      <c r="FA710" s="361"/>
      <c r="FB710" s="361"/>
      <c r="FC710" s="361"/>
      <c r="FD710" s="361"/>
      <c r="FE710" s="361"/>
      <c r="FF710" s="361"/>
      <c r="FG710" s="361"/>
      <c r="FH710" s="361"/>
      <c r="FI710" s="361"/>
      <c r="FJ710" s="361"/>
      <c r="FK710" s="361"/>
      <c r="FL710" s="361"/>
      <c r="FM710" s="361"/>
      <c r="FN710" s="361"/>
      <c r="FO710" s="361"/>
      <c r="FP710" s="361"/>
      <c r="FQ710" s="361"/>
      <c r="FR710" s="361"/>
      <c r="FS710" s="361"/>
      <c r="FT710" s="361"/>
      <c r="FU710" s="361"/>
      <c r="FV710" s="361"/>
      <c r="FW710" s="361"/>
      <c r="FX710" s="361"/>
      <c r="FY710" s="361"/>
      <c r="FZ710" s="361"/>
      <c r="GA710" s="361"/>
      <c r="GB710" s="361"/>
      <c r="GC710" s="361"/>
      <c r="GD710" s="361"/>
      <c r="GE710" s="361"/>
      <c r="GF710" s="361"/>
      <c r="GG710" s="361"/>
      <c r="GH710" s="361"/>
      <c r="GI710" s="361"/>
      <c r="GJ710" s="361"/>
      <c r="GK710" s="361"/>
      <c r="GL710" s="361"/>
      <c r="GM710" s="361"/>
      <c r="GN710" s="361"/>
      <c r="GO710" s="361"/>
      <c r="GP710" s="361"/>
      <c r="GQ710" s="361"/>
      <c r="GR710" s="361"/>
      <c r="GS710" s="361"/>
      <c r="GT710" s="361"/>
      <c r="GU710" s="361"/>
      <c r="GV710" s="361"/>
      <c r="GW710" s="361"/>
    </row>
    <row r="711" spans="1:256" s="363" customFormat="1" x14ac:dyDescent="0.2">
      <c r="A711" s="27"/>
      <c r="B711" s="27"/>
      <c r="C711" s="27"/>
      <c r="D711" s="362"/>
      <c r="E711" s="350"/>
      <c r="GX711" s="27"/>
      <c r="GY711" s="27"/>
      <c r="GZ711" s="27"/>
      <c r="HA711" s="27"/>
      <c r="HB711" s="27"/>
      <c r="HC711" s="27"/>
      <c r="HD711" s="27"/>
      <c r="HE711" s="27"/>
      <c r="HF711" s="27"/>
      <c r="HG711" s="27"/>
      <c r="HH711" s="27"/>
      <c r="HI711" s="27"/>
      <c r="HJ711" s="27"/>
      <c r="HK711" s="27"/>
      <c r="HL711" s="27"/>
      <c r="HM711" s="27"/>
      <c r="HN711" s="27"/>
      <c r="HO711" s="27"/>
      <c r="HP711" s="27"/>
      <c r="HQ711" s="27"/>
      <c r="HR711" s="27"/>
      <c r="HS711" s="27"/>
      <c r="HT711" s="27"/>
      <c r="HU711" s="27"/>
      <c r="HV711" s="27"/>
      <c r="HW711" s="27"/>
      <c r="HX711" s="27"/>
      <c r="HY711" s="27"/>
      <c r="HZ711" s="27"/>
      <c r="IA711" s="27"/>
      <c r="IB711" s="27"/>
      <c r="IC711" s="27"/>
      <c r="ID711" s="27"/>
      <c r="IE711" s="27"/>
      <c r="IF711" s="27"/>
      <c r="IG711" s="27"/>
      <c r="IH711" s="27"/>
      <c r="II711" s="27"/>
      <c r="IJ711" s="27"/>
      <c r="IK711" s="27"/>
      <c r="IL711" s="27"/>
      <c r="IM711" s="27"/>
      <c r="IN711" s="27"/>
      <c r="IO711" s="27"/>
      <c r="IP711" s="27"/>
      <c r="IQ711" s="27"/>
      <c r="IR711" s="27"/>
      <c r="IS711" s="27"/>
      <c r="IT711" s="27"/>
      <c r="IU711" s="27"/>
      <c r="IV711" s="27"/>
    </row>
    <row r="712" spans="1:256" s="363" customFormat="1" x14ac:dyDescent="0.2">
      <c r="A712" s="27"/>
      <c r="B712" s="27"/>
      <c r="C712" s="27"/>
      <c r="D712" s="362">
        <v>145</v>
      </c>
      <c r="E712" s="349" t="s">
        <v>180</v>
      </c>
      <c r="GX712" s="27"/>
      <c r="GY712" s="27"/>
      <c r="GZ712" s="27"/>
      <c r="HA712" s="27"/>
      <c r="HB712" s="27"/>
      <c r="HC712" s="27"/>
      <c r="HD712" s="27"/>
      <c r="HE712" s="27"/>
      <c r="HF712" s="27"/>
      <c r="HG712" s="27"/>
      <c r="HH712" s="27"/>
      <c r="HI712" s="27"/>
      <c r="HJ712" s="27"/>
      <c r="HK712" s="27"/>
      <c r="HL712" s="27"/>
      <c r="HM712" s="27"/>
      <c r="HN712" s="27"/>
      <c r="HO712" s="27"/>
      <c r="HP712" s="27"/>
      <c r="HQ712" s="27"/>
      <c r="HR712" s="27"/>
      <c r="HS712" s="27"/>
      <c r="HT712" s="27"/>
      <c r="HU712" s="27"/>
      <c r="HV712" s="27"/>
      <c r="HW712" s="27"/>
      <c r="HX712" s="27"/>
      <c r="HY712" s="27"/>
      <c r="HZ712" s="27"/>
      <c r="IA712" s="27"/>
      <c r="IB712" s="27"/>
      <c r="IC712" s="27"/>
      <c r="ID712" s="27"/>
      <c r="IE712" s="27"/>
      <c r="IF712" s="27"/>
      <c r="IG712" s="27"/>
      <c r="IH712" s="27"/>
      <c r="II712" s="27"/>
      <c r="IJ712" s="27"/>
      <c r="IK712" s="27"/>
      <c r="IL712" s="27"/>
      <c r="IM712" s="27"/>
      <c r="IN712" s="27"/>
      <c r="IO712" s="27"/>
      <c r="IP712" s="27"/>
      <c r="IQ712" s="27"/>
      <c r="IR712" s="27"/>
      <c r="IS712" s="27"/>
      <c r="IT712" s="27"/>
      <c r="IU712" s="27"/>
      <c r="IV712" s="27"/>
    </row>
    <row r="713" spans="1:256" x14ac:dyDescent="0.2">
      <c r="D713" s="362"/>
      <c r="E713" s="350" t="s">
        <v>130</v>
      </c>
      <c r="F713" s="351">
        <v>1</v>
      </c>
      <c r="G713" s="352">
        <v>2</v>
      </c>
      <c r="H713" s="352">
        <v>3</v>
      </c>
      <c r="I713" s="352">
        <v>4</v>
      </c>
      <c r="J713" s="353">
        <v>5</v>
      </c>
      <c r="K713" s="351">
        <v>6</v>
      </c>
      <c r="L713" s="352">
        <v>7</v>
      </c>
      <c r="M713" s="352">
        <v>8</v>
      </c>
      <c r="N713" s="352">
        <v>9</v>
      </c>
      <c r="O713" s="353">
        <v>10</v>
      </c>
      <c r="P713" s="351">
        <v>11</v>
      </c>
      <c r="Q713" s="352">
        <v>12</v>
      </c>
      <c r="R713" s="352">
        <v>13</v>
      </c>
      <c r="S713" s="352">
        <v>14</v>
      </c>
      <c r="T713" s="353">
        <v>15</v>
      </c>
      <c r="U713" s="351">
        <v>16</v>
      </c>
      <c r="V713" s="352">
        <v>17</v>
      </c>
      <c r="W713" s="352">
        <v>18</v>
      </c>
      <c r="X713" s="352">
        <v>19</v>
      </c>
      <c r="Y713" s="353">
        <v>20</v>
      </c>
      <c r="Z713" s="351">
        <v>21</v>
      </c>
      <c r="AA713" s="352">
        <v>22</v>
      </c>
      <c r="AB713" s="352">
        <v>23</v>
      </c>
      <c r="AC713" s="352">
        <v>24</v>
      </c>
      <c r="AD713" s="353">
        <v>25</v>
      </c>
      <c r="AE713" s="351">
        <v>26</v>
      </c>
      <c r="AF713" s="352">
        <v>27</v>
      </c>
      <c r="AG713" s="352">
        <v>28</v>
      </c>
      <c r="AH713" s="352">
        <v>29</v>
      </c>
      <c r="AI713" s="353">
        <v>30</v>
      </c>
      <c r="AJ713" s="351">
        <v>31</v>
      </c>
      <c r="AK713" s="352">
        <v>32</v>
      </c>
      <c r="AL713" s="352">
        <v>33</v>
      </c>
      <c r="AM713" s="352">
        <v>34</v>
      </c>
      <c r="AN713" s="353">
        <v>35</v>
      </c>
      <c r="AO713" s="351">
        <v>36</v>
      </c>
      <c r="AP713" s="352">
        <v>37</v>
      </c>
      <c r="AQ713" s="352">
        <v>38</v>
      </c>
      <c r="AR713" s="352">
        <v>39</v>
      </c>
      <c r="AS713" s="353">
        <v>40</v>
      </c>
      <c r="AT713" s="351">
        <v>41</v>
      </c>
      <c r="AU713" s="352">
        <v>42</v>
      </c>
      <c r="AV713" s="352">
        <v>43</v>
      </c>
      <c r="AW713" s="352">
        <v>44</v>
      </c>
      <c r="AX713" s="353">
        <v>45</v>
      </c>
      <c r="AY713" s="351">
        <v>46</v>
      </c>
      <c r="AZ713" s="352">
        <v>47</v>
      </c>
      <c r="BA713" s="352">
        <v>48</v>
      </c>
      <c r="BB713" s="352">
        <v>49</v>
      </c>
      <c r="BC713" s="353">
        <v>50</v>
      </c>
      <c r="BD713" s="351">
        <v>51</v>
      </c>
      <c r="BE713" s="352">
        <v>52</v>
      </c>
      <c r="BF713" s="352">
        <v>53</v>
      </c>
      <c r="BG713" s="352">
        <v>54</v>
      </c>
      <c r="BH713" s="353">
        <v>55</v>
      </c>
      <c r="BI713" s="351">
        <v>56</v>
      </c>
      <c r="BJ713" s="352">
        <v>57</v>
      </c>
      <c r="BK713" s="352">
        <v>58</v>
      </c>
      <c r="BL713" s="352">
        <v>59</v>
      </c>
      <c r="BM713" s="353">
        <v>60</v>
      </c>
      <c r="BN713" s="351">
        <v>61</v>
      </c>
      <c r="BO713" s="352">
        <v>62</v>
      </c>
      <c r="BP713" s="352">
        <v>63</v>
      </c>
      <c r="BQ713" s="352">
        <v>64</v>
      </c>
      <c r="BR713" s="353">
        <v>65</v>
      </c>
      <c r="BS713" s="351">
        <v>66</v>
      </c>
      <c r="BT713" s="352">
        <v>67</v>
      </c>
      <c r="BU713" s="352">
        <v>68</v>
      </c>
      <c r="BV713" s="352">
        <v>69</v>
      </c>
      <c r="BW713" s="353">
        <v>70</v>
      </c>
      <c r="BX713" s="351">
        <v>71</v>
      </c>
      <c r="BY713" s="352">
        <v>72</v>
      </c>
      <c r="BZ713" s="352">
        <v>73</v>
      </c>
      <c r="CA713" s="352">
        <v>74</v>
      </c>
      <c r="CB713" s="353">
        <v>75</v>
      </c>
      <c r="CC713" s="351">
        <v>76</v>
      </c>
      <c r="CD713" s="352">
        <v>77</v>
      </c>
      <c r="CE713" s="352">
        <v>78</v>
      </c>
      <c r="CF713" s="352">
        <v>79</v>
      </c>
      <c r="CG713" s="353">
        <v>80</v>
      </c>
      <c r="CH713" s="351">
        <v>81</v>
      </c>
      <c r="CI713" s="352">
        <v>82</v>
      </c>
      <c r="CJ713" s="352">
        <v>83</v>
      </c>
      <c r="CK713" s="352">
        <v>84</v>
      </c>
      <c r="CL713" s="353">
        <v>85</v>
      </c>
      <c r="CM713" s="351">
        <v>86</v>
      </c>
      <c r="CN713" s="352">
        <v>87</v>
      </c>
      <c r="CO713" s="352">
        <v>88</v>
      </c>
      <c r="CP713" s="352">
        <v>89</v>
      </c>
      <c r="CQ713" s="353">
        <v>90</v>
      </c>
      <c r="CR713" s="351">
        <v>91</v>
      </c>
      <c r="CS713" s="352">
        <v>92</v>
      </c>
      <c r="CT713" s="352">
        <v>93</v>
      </c>
      <c r="CU713" s="352">
        <v>94</v>
      </c>
      <c r="CV713" s="353">
        <v>95</v>
      </c>
      <c r="CW713" s="351">
        <v>96</v>
      </c>
      <c r="CX713" s="352">
        <v>97</v>
      </c>
      <c r="CY713" s="352">
        <v>98</v>
      </c>
      <c r="CZ713" s="352">
        <v>99</v>
      </c>
      <c r="DA713" s="353">
        <v>100</v>
      </c>
      <c r="DB713" s="351">
        <v>101</v>
      </c>
      <c r="DC713" s="352">
        <v>102</v>
      </c>
      <c r="DD713" s="352">
        <v>103</v>
      </c>
      <c r="DE713" s="352">
        <v>104</v>
      </c>
      <c r="DF713" s="353">
        <v>105</v>
      </c>
      <c r="DG713" s="351">
        <v>106</v>
      </c>
      <c r="DH713" s="352">
        <v>107</v>
      </c>
      <c r="DI713" s="352">
        <v>108</v>
      </c>
      <c r="DJ713" s="352">
        <v>109</v>
      </c>
      <c r="DK713" s="353">
        <v>110</v>
      </c>
      <c r="DL713" s="351">
        <v>111</v>
      </c>
      <c r="DM713" s="352">
        <v>112</v>
      </c>
      <c r="DN713" s="352">
        <v>113</v>
      </c>
      <c r="DO713" s="352">
        <v>114</v>
      </c>
      <c r="DP713" s="353">
        <v>115</v>
      </c>
      <c r="DQ713" s="351">
        <v>116</v>
      </c>
      <c r="DR713" s="352">
        <v>117</v>
      </c>
      <c r="DS713" s="352">
        <v>118</v>
      </c>
      <c r="DT713" s="352">
        <v>119</v>
      </c>
      <c r="DU713" s="353">
        <v>120</v>
      </c>
      <c r="DV713" s="351">
        <v>121</v>
      </c>
      <c r="DW713" s="352">
        <v>122</v>
      </c>
      <c r="DX713" s="352">
        <v>123</v>
      </c>
      <c r="DY713" s="352">
        <v>124</v>
      </c>
      <c r="DZ713" s="353">
        <v>125</v>
      </c>
      <c r="EA713" s="351">
        <v>126</v>
      </c>
      <c r="EB713" s="352">
        <v>127</v>
      </c>
      <c r="EC713" s="352">
        <v>128</v>
      </c>
      <c r="ED713" s="352">
        <v>129</v>
      </c>
      <c r="EE713" s="353">
        <v>130</v>
      </c>
      <c r="EF713" s="351">
        <v>131</v>
      </c>
      <c r="EG713" s="352">
        <v>132</v>
      </c>
      <c r="EH713" s="352">
        <v>133</v>
      </c>
      <c r="EI713" s="352">
        <v>134</v>
      </c>
      <c r="EJ713" s="353">
        <v>135</v>
      </c>
      <c r="EK713" s="351">
        <v>136</v>
      </c>
      <c r="EL713" s="352">
        <v>137</v>
      </c>
      <c r="EM713" s="352">
        <v>138</v>
      </c>
      <c r="EN713" s="352">
        <v>139</v>
      </c>
      <c r="EO713" s="353">
        <v>140</v>
      </c>
      <c r="EP713" s="351">
        <v>141</v>
      </c>
      <c r="EQ713" s="352">
        <v>142</v>
      </c>
      <c r="ER713" s="352">
        <v>143</v>
      </c>
      <c r="ES713" s="352">
        <v>144</v>
      </c>
      <c r="ET713" s="353">
        <v>145</v>
      </c>
      <c r="EU713" s="365"/>
      <c r="EV713" s="361"/>
      <c r="EW713" s="361"/>
      <c r="EX713" s="361"/>
      <c r="EY713" s="361"/>
      <c r="EZ713" s="361"/>
      <c r="FA713" s="361"/>
      <c r="FB713" s="361"/>
      <c r="FC713" s="361"/>
      <c r="FD713" s="361"/>
      <c r="FE713" s="361"/>
      <c r="FF713" s="361"/>
      <c r="FG713" s="361"/>
      <c r="FH713" s="361"/>
      <c r="FI713" s="361"/>
      <c r="FJ713" s="361"/>
      <c r="FK713" s="361"/>
      <c r="FL713" s="361"/>
      <c r="FM713" s="361"/>
      <c r="FN713" s="361"/>
      <c r="FO713" s="361"/>
      <c r="FP713" s="361"/>
      <c r="FQ713" s="361"/>
      <c r="FR713" s="361"/>
      <c r="FS713" s="361"/>
      <c r="FT713" s="361"/>
      <c r="FU713" s="361"/>
      <c r="FV713" s="361"/>
      <c r="FW713" s="361"/>
      <c r="FX713" s="361"/>
      <c r="FY713" s="361"/>
      <c r="FZ713" s="361"/>
      <c r="GA713" s="361"/>
      <c r="GB713" s="361"/>
      <c r="GC713" s="361"/>
      <c r="GD713" s="361"/>
      <c r="GE713" s="361"/>
      <c r="GF713" s="361"/>
      <c r="GG713" s="361"/>
      <c r="GH713" s="361"/>
      <c r="GI713" s="361"/>
      <c r="GJ713" s="361"/>
      <c r="GK713" s="361"/>
      <c r="GL713" s="361"/>
      <c r="GM713" s="361"/>
      <c r="GN713" s="361"/>
      <c r="GO713" s="361"/>
      <c r="GP713" s="361"/>
      <c r="GQ713" s="361"/>
      <c r="GR713" s="361"/>
      <c r="GS713" s="361"/>
      <c r="GT713" s="361"/>
      <c r="GU713" s="361"/>
      <c r="GV713" s="361"/>
      <c r="GW713" s="361"/>
    </row>
    <row r="714" spans="1:256" x14ac:dyDescent="0.2">
      <c r="D714" s="362"/>
      <c r="E714" s="350" t="s">
        <v>157</v>
      </c>
      <c r="F714" s="354">
        <v>14</v>
      </c>
      <c r="G714" s="355">
        <v>10</v>
      </c>
      <c r="H714" s="355">
        <v>1</v>
      </c>
      <c r="I714" s="355">
        <v>22</v>
      </c>
      <c r="J714" s="356">
        <v>18</v>
      </c>
      <c r="K714" s="354">
        <v>19</v>
      </c>
      <c r="L714" s="355">
        <v>15</v>
      </c>
      <c r="M714" s="355">
        <v>6</v>
      </c>
      <c r="N714" s="355">
        <v>2</v>
      </c>
      <c r="O714" s="356">
        <v>23</v>
      </c>
      <c r="P714" s="354">
        <v>24</v>
      </c>
      <c r="Q714" s="355">
        <v>20</v>
      </c>
      <c r="R714" s="355">
        <v>11</v>
      </c>
      <c r="S714" s="355">
        <v>7</v>
      </c>
      <c r="T714" s="356">
        <v>3</v>
      </c>
      <c r="U714" s="354">
        <v>4</v>
      </c>
      <c r="V714" s="355">
        <v>25</v>
      </c>
      <c r="W714" s="355">
        <v>16</v>
      </c>
      <c r="X714" s="355">
        <v>12</v>
      </c>
      <c r="Y714" s="356">
        <v>8</v>
      </c>
      <c r="Z714" s="354">
        <v>9</v>
      </c>
      <c r="AA714" s="355">
        <v>5</v>
      </c>
      <c r="AB714" s="355">
        <v>21</v>
      </c>
      <c r="AC714" s="355">
        <v>17</v>
      </c>
      <c r="AD714" s="356">
        <v>13</v>
      </c>
      <c r="AE714" s="354">
        <v>39</v>
      </c>
      <c r="AF714" s="355">
        <v>35</v>
      </c>
      <c r="AG714" s="355">
        <v>26</v>
      </c>
      <c r="AH714" s="355">
        <v>47</v>
      </c>
      <c r="AI714" s="356">
        <v>43</v>
      </c>
      <c r="AJ714" s="354">
        <v>44</v>
      </c>
      <c r="AK714" s="355">
        <v>40</v>
      </c>
      <c r="AL714" s="355">
        <v>31</v>
      </c>
      <c r="AM714" s="355">
        <v>27</v>
      </c>
      <c r="AN714" s="356">
        <v>48</v>
      </c>
      <c r="AO714" s="354">
        <v>49</v>
      </c>
      <c r="AP714" s="355">
        <v>45</v>
      </c>
      <c r="AQ714" s="355">
        <v>36</v>
      </c>
      <c r="AR714" s="355">
        <v>32</v>
      </c>
      <c r="AS714" s="356">
        <v>28</v>
      </c>
      <c r="AT714" s="354">
        <v>29</v>
      </c>
      <c r="AU714" s="355">
        <v>50</v>
      </c>
      <c r="AV714" s="355">
        <v>41</v>
      </c>
      <c r="AW714" s="355">
        <v>37</v>
      </c>
      <c r="AX714" s="356">
        <v>33</v>
      </c>
      <c r="AY714" s="354">
        <v>34</v>
      </c>
      <c r="AZ714" s="355">
        <v>30</v>
      </c>
      <c r="BA714" s="355">
        <v>46</v>
      </c>
      <c r="BB714" s="355">
        <v>42</v>
      </c>
      <c r="BC714" s="356">
        <v>38</v>
      </c>
      <c r="BD714" s="354">
        <v>64</v>
      </c>
      <c r="BE714" s="355">
        <v>60</v>
      </c>
      <c r="BF714" s="355">
        <v>51</v>
      </c>
      <c r="BG714" s="355">
        <v>72</v>
      </c>
      <c r="BH714" s="356">
        <v>68</v>
      </c>
      <c r="BI714" s="354">
        <v>69</v>
      </c>
      <c r="BJ714" s="355">
        <v>65</v>
      </c>
      <c r="BK714" s="355">
        <v>56</v>
      </c>
      <c r="BL714" s="355">
        <v>52</v>
      </c>
      <c r="BM714" s="356">
        <v>73</v>
      </c>
      <c r="BN714" s="354">
        <v>74</v>
      </c>
      <c r="BO714" s="355">
        <v>70</v>
      </c>
      <c r="BP714" s="355">
        <v>61</v>
      </c>
      <c r="BQ714" s="355">
        <v>57</v>
      </c>
      <c r="BR714" s="356">
        <v>53</v>
      </c>
      <c r="BS714" s="354">
        <v>54</v>
      </c>
      <c r="BT714" s="355">
        <v>75</v>
      </c>
      <c r="BU714" s="355">
        <v>66</v>
      </c>
      <c r="BV714" s="355">
        <v>62</v>
      </c>
      <c r="BW714" s="356">
        <v>58</v>
      </c>
      <c r="BX714" s="354">
        <v>59</v>
      </c>
      <c r="BY714" s="355">
        <v>55</v>
      </c>
      <c r="BZ714" s="355">
        <v>71</v>
      </c>
      <c r="CA714" s="355">
        <v>67</v>
      </c>
      <c r="CB714" s="356">
        <v>63</v>
      </c>
      <c r="CC714" s="354">
        <v>95</v>
      </c>
      <c r="CD714" s="355">
        <v>76</v>
      </c>
      <c r="CE714" s="355">
        <v>107</v>
      </c>
      <c r="CF714" s="355">
        <v>103</v>
      </c>
      <c r="CG714" s="356">
        <v>99</v>
      </c>
      <c r="CH714" s="354">
        <v>100</v>
      </c>
      <c r="CI714" s="355">
        <v>81</v>
      </c>
      <c r="CJ714" s="355">
        <v>77</v>
      </c>
      <c r="CK714" s="355">
        <v>108</v>
      </c>
      <c r="CL714" s="356">
        <v>104</v>
      </c>
      <c r="CM714" s="354">
        <v>105</v>
      </c>
      <c r="CN714" s="355">
        <v>86</v>
      </c>
      <c r="CO714" s="355">
        <v>82</v>
      </c>
      <c r="CP714" s="355">
        <v>78</v>
      </c>
      <c r="CQ714" s="356">
        <v>109</v>
      </c>
      <c r="CR714" s="354">
        <v>110</v>
      </c>
      <c r="CS714" s="355">
        <v>91</v>
      </c>
      <c r="CT714" s="355">
        <v>87</v>
      </c>
      <c r="CU714" s="355">
        <v>83</v>
      </c>
      <c r="CV714" s="356">
        <v>79</v>
      </c>
      <c r="CW714" s="354">
        <v>80</v>
      </c>
      <c r="CX714" s="355">
        <v>96</v>
      </c>
      <c r="CY714" s="355">
        <v>92</v>
      </c>
      <c r="CZ714" s="355">
        <v>88</v>
      </c>
      <c r="DA714" s="356">
        <v>84</v>
      </c>
      <c r="DB714" s="354">
        <v>85</v>
      </c>
      <c r="DC714" s="355">
        <v>101</v>
      </c>
      <c r="DD714" s="355">
        <v>97</v>
      </c>
      <c r="DE714" s="355">
        <v>93</v>
      </c>
      <c r="DF714" s="356">
        <v>89</v>
      </c>
      <c r="DG714" s="354">
        <v>90</v>
      </c>
      <c r="DH714" s="355">
        <v>106</v>
      </c>
      <c r="DI714" s="355">
        <v>102</v>
      </c>
      <c r="DJ714" s="355">
        <v>98</v>
      </c>
      <c r="DK714" s="356">
        <v>94</v>
      </c>
      <c r="DL714" s="354">
        <v>130</v>
      </c>
      <c r="DM714" s="355">
        <v>111</v>
      </c>
      <c r="DN714" s="355">
        <v>142</v>
      </c>
      <c r="DO714" s="355">
        <v>138</v>
      </c>
      <c r="DP714" s="356">
        <v>134</v>
      </c>
      <c r="DQ714" s="354">
        <v>135</v>
      </c>
      <c r="DR714" s="355">
        <v>116</v>
      </c>
      <c r="DS714" s="355">
        <v>112</v>
      </c>
      <c r="DT714" s="355">
        <v>143</v>
      </c>
      <c r="DU714" s="356">
        <v>139</v>
      </c>
      <c r="DV714" s="354">
        <v>140</v>
      </c>
      <c r="DW714" s="355">
        <v>121</v>
      </c>
      <c r="DX714" s="355">
        <v>117</v>
      </c>
      <c r="DY714" s="355">
        <v>113</v>
      </c>
      <c r="DZ714" s="356">
        <v>144</v>
      </c>
      <c r="EA714" s="354">
        <v>145</v>
      </c>
      <c r="EB714" s="355">
        <v>126</v>
      </c>
      <c r="EC714" s="355">
        <v>122</v>
      </c>
      <c r="ED714" s="355">
        <v>118</v>
      </c>
      <c r="EE714" s="356">
        <v>114</v>
      </c>
      <c r="EF714" s="354">
        <v>115</v>
      </c>
      <c r="EG714" s="355">
        <v>131</v>
      </c>
      <c r="EH714" s="355">
        <v>127</v>
      </c>
      <c r="EI714" s="355">
        <v>123</v>
      </c>
      <c r="EJ714" s="356">
        <v>119</v>
      </c>
      <c r="EK714" s="354">
        <v>120</v>
      </c>
      <c r="EL714" s="355">
        <v>136</v>
      </c>
      <c r="EM714" s="355">
        <v>132</v>
      </c>
      <c r="EN714" s="355">
        <v>128</v>
      </c>
      <c r="EO714" s="356">
        <v>124</v>
      </c>
      <c r="EP714" s="354">
        <v>125</v>
      </c>
      <c r="EQ714" s="355">
        <v>141</v>
      </c>
      <c r="ER714" s="355">
        <v>137</v>
      </c>
      <c r="ES714" s="355">
        <v>133</v>
      </c>
      <c r="ET714" s="356">
        <v>129</v>
      </c>
      <c r="EU714" s="365"/>
      <c r="EV714" s="361"/>
      <c r="EW714" s="361"/>
      <c r="EX714" s="361"/>
      <c r="EY714" s="361"/>
      <c r="EZ714" s="361"/>
      <c r="FA714" s="361"/>
      <c r="FB714" s="361"/>
      <c r="FC714" s="361"/>
      <c r="FD714" s="361"/>
      <c r="FE714" s="361"/>
      <c r="FF714" s="361"/>
      <c r="FG714" s="361"/>
      <c r="FH714" s="361"/>
      <c r="FI714" s="361"/>
      <c r="FJ714" s="361"/>
      <c r="FK714" s="361"/>
      <c r="FL714" s="361"/>
      <c r="FM714" s="361"/>
      <c r="FN714" s="361"/>
      <c r="FO714" s="361"/>
      <c r="FP714" s="361"/>
      <c r="FQ714" s="361"/>
      <c r="FR714" s="361"/>
      <c r="FS714" s="361"/>
      <c r="FT714" s="361"/>
      <c r="FU714" s="361"/>
      <c r="FV714" s="361"/>
      <c r="FW714" s="361"/>
      <c r="FX714" s="361"/>
      <c r="FY714" s="361"/>
      <c r="FZ714" s="361"/>
      <c r="GA714" s="361"/>
      <c r="GB714" s="361"/>
      <c r="GC714" s="361"/>
      <c r="GD714" s="361"/>
      <c r="GE714" s="361"/>
      <c r="GF714" s="361"/>
      <c r="GG714" s="361"/>
      <c r="GH714" s="361"/>
      <c r="GI714" s="361"/>
      <c r="GJ714" s="361"/>
      <c r="GK714" s="361"/>
      <c r="GL714" s="361"/>
      <c r="GM714" s="361"/>
      <c r="GN714" s="361"/>
      <c r="GO714" s="361"/>
      <c r="GP714" s="361"/>
      <c r="GQ714" s="361"/>
      <c r="GR714" s="361"/>
      <c r="GS714" s="361"/>
      <c r="GT714" s="361"/>
      <c r="GU714" s="361"/>
      <c r="GV714" s="361"/>
      <c r="GW714" s="361"/>
    </row>
    <row r="715" spans="1:256" x14ac:dyDescent="0.2">
      <c r="D715" s="362"/>
      <c r="E715" s="350" t="s">
        <v>159</v>
      </c>
      <c r="F715" s="357">
        <v>12</v>
      </c>
      <c r="G715" s="358">
        <v>23</v>
      </c>
      <c r="H715" s="358">
        <v>9</v>
      </c>
      <c r="I715" s="358">
        <v>20</v>
      </c>
      <c r="J715" s="359">
        <v>1</v>
      </c>
      <c r="K715" s="357">
        <v>13</v>
      </c>
      <c r="L715" s="358">
        <v>24</v>
      </c>
      <c r="M715" s="358">
        <v>10</v>
      </c>
      <c r="N715" s="358">
        <v>16</v>
      </c>
      <c r="O715" s="359">
        <v>2</v>
      </c>
      <c r="P715" s="357">
        <v>17</v>
      </c>
      <c r="Q715" s="358">
        <v>3</v>
      </c>
      <c r="R715" s="358">
        <v>14</v>
      </c>
      <c r="S715" s="358">
        <v>25</v>
      </c>
      <c r="T715" s="359">
        <v>6</v>
      </c>
      <c r="U715" s="357">
        <v>7</v>
      </c>
      <c r="V715" s="358">
        <v>18</v>
      </c>
      <c r="W715" s="358">
        <v>4</v>
      </c>
      <c r="X715" s="358">
        <v>15</v>
      </c>
      <c r="Y715" s="359">
        <v>21</v>
      </c>
      <c r="Z715" s="357">
        <v>22</v>
      </c>
      <c r="AA715" s="358">
        <v>8</v>
      </c>
      <c r="AB715" s="358">
        <v>19</v>
      </c>
      <c r="AC715" s="358">
        <v>5</v>
      </c>
      <c r="AD715" s="359">
        <v>11</v>
      </c>
      <c r="AE715" s="357">
        <v>37</v>
      </c>
      <c r="AF715" s="358">
        <v>48</v>
      </c>
      <c r="AG715" s="358">
        <v>34</v>
      </c>
      <c r="AH715" s="358">
        <v>45</v>
      </c>
      <c r="AI715" s="359">
        <v>26</v>
      </c>
      <c r="AJ715" s="357">
        <v>38</v>
      </c>
      <c r="AK715" s="358">
        <v>49</v>
      </c>
      <c r="AL715" s="358">
        <v>35</v>
      </c>
      <c r="AM715" s="358">
        <v>41</v>
      </c>
      <c r="AN715" s="359">
        <v>27</v>
      </c>
      <c r="AO715" s="357">
        <v>42</v>
      </c>
      <c r="AP715" s="358">
        <v>28</v>
      </c>
      <c r="AQ715" s="358">
        <v>39</v>
      </c>
      <c r="AR715" s="358">
        <v>50</v>
      </c>
      <c r="AS715" s="359">
        <v>31</v>
      </c>
      <c r="AT715" s="357">
        <v>32</v>
      </c>
      <c r="AU715" s="358">
        <v>43</v>
      </c>
      <c r="AV715" s="358">
        <v>29</v>
      </c>
      <c r="AW715" s="358">
        <v>40</v>
      </c>
      <c r="AX715" s="359">
        <v>46</v>
      </c>
      <c r="AY715" s="357">
        <v>47</v>
      </c>
      <c r="AZ715" s="358">
        <v>33</v>
      </c>
      <c r="BA715" s="358">
        <v>44</v>
      </c>
      <c r="BB715" s="358">
        <v>30</v>
      </c>
      <c r="BC715" s="359">
        <v>36</v>
      </c>
      <c r="BD715" s="357">
        <v>62</v>
      </c>
      <c r="BE715" s="358">
        <v>73</v>
      </c>
      <c r="BF715" s="358">
        <v>59</v>
      </c>
      <c r="BG715" s="358">
        <v>70</v>
      </c>
      <c r="BH715" s="359">
        <v>51</v>
      </c>
      <c r="BI715" s="357">
        <v>63</v>
      </c>
      <c r="BJ715" s="358">
        <v>74</v>
      </c>
      <c r="BK715" s="358">
        <v>60</v>
      </c>
      <c r="BL715" s="358">
        <v>66</v>
      </c>
      <c r="BM715" s="359">
        <v>52</v>
      </c>
      <c r="BN715" s="357">
        <v>67</v>
      </c>
      <c r="BO715" s="358">
        <v>53</v>
      </c>
      <c r="BP715" s="358">
        <v>64</v>
      </c>
      <c r="BQ715" s="358">
        <v>75</v>
      </c>
      <c r="BR715" s="359">
        <v>56</v>
      </c>
      <c r="BS715" s="357">
        <v>57</v>
      </c>
      <c r="BT715" s="358">
        <v>68</v>
      </c>
      <c r="BU715" s="358">
        <v>54</v>
      </c>
      <c r="BV715" s="358">
        <v>65</v>
      </c>
      <c r="BW715" s="359">
        <v>71</v>
      </c>
      <c r="BX715" s="357">
        <v>72</v>
      </c>
      <c r="BY715" s="358">
        <v>58</v>
      </c>
      <c r="BZ715" s="358">
        <v>69</v>
      </c>
      <c r="CA715" s="358">
        <v>55</v>
      </c>
      <c r="CB715" s="359">
        <v>61</v>
      </c>
      <c r="CC715" s="357">
        <v>79</v>
      </c>
      <c r="CD715" s="358">
        <v>95</v>
      </c>
      <c r="CE715" s="358">
        <v>106</v>
      </c>
      <c r="CF715" s="358">
        <v>97</v>
      </c>
      <c r="CG715" s="359">
        <v>88</v>
      </c>
      <c r="CH715" s="357">
        <v>84</v>
      </c>
      <c r="CI715" s="358">
        <v>100</v>
      </c>
      <c r="CJ715" s="358">
        <v>76</v>
      </c>
      <c r="CK715" s="358">
        <v>102</v>
      </c>
      <c r="CL715" s="359">
        <v>93</v>
      </c>
      <c r="CM715" s="357">
        <v>89</v>
      </c>
      <c r="CN715" s="358">
        <v>105</v>
      </c>
      <c r="CO715" s="358">
        <v>81</v>
      </c>
      <c r="CP715" s="358">
        <v>107</v>
      </c>
      <c r="CQ715" s="359">
        <v>98</v>
      </c>
      <c r="CR715" s="357">
        <v>94</v>
      </c>
      <c r="CS715" s="358">
        <v>110</v>
      </c>
      <c r="CT715" s="358">
        <v>86</v>
      </c>
      <c r="CU715" s="358">
        <v>77</v>
      </c>
      <c r="CV715" s="359">
        <v>103</v>
      </c>
      <c r="CW715" s="357">
        <v>99</v>
      </c>
      <c r="CX715" s="358">
        <v>80</v>
      </c>
      <c r="CY715" s="358">
        <v>91</v>
      </c>
      <c r="CZ715" s="358">
        <v>82</v>
      </c>
      <c r="DA715" s="359">
        <v>108</v>
      </c>
      <c r="DB715" s="357">
        <v>104</v>
      </c>
      <c r="DC715" s="358">
        <v>85</v>
      </c>
      <c r="DD715" s="358">
        <v>96</v>
      </c>
      <c r="DE715" s="358">
        <v>87</v>
      </c>
      <c r="DF715" s="359">
        <v>78</v>
      </c>
      <c r="DG715" s="357">
        <v>109</v>
      </c>
      <c r="DH715" s="358">
        <v>90</v>
      </c>
      <c r="DI715" s="358">
        <v>101</v>
      </c>
      <c r="DJ715" s="358">
        <v>92</v>
      </c>
      <c r="DK715" s="359">
        <v>83</v>
      </c>
      <c r="DL715" s="357">
        <v>114</v>
      </c>
      <c r="DM715" s="358">
        <v>130</v>
      </c>
      <c r="DN715" s="358">
        <v>141</v>
      </c>
      <c r="DO715" s="358">
        <v>132</v>
      </c>
      <c r="DP715" s="359">
        <v>123</v>
      </c>
      <c r="DQ715" s="357">
        <v>119</v>
      </c>
      <c r="DR715" s="358">
        <v>135</v>
      </c>
      <c r="DS715" s="358">
        <v>111</v>
      </c>
      <c r="DT715" s="358">
        <v>137</v>
      </c>
      <c r="DU715" s="359">
        <v>128</v>
      </c>
      <c r="DV715" s="357">
        <v>124</v>
      </c>
      <c r="DW715" s="358">
        <v>140</v>
      </c>
      <c r="DX715" s="358">
        <v>116</v>
      </c>
      <c r="DY715" s="358">
        <v>142</v>
      </c>
      <c r="DZ715" s="359">
        <v>133</v>
      </c>
      <c r="EA715" s="357">
        <v>129</v>
      </c>
      <c r="EB715" s="358">
        <v>145</v>
      </c>
      <c r="EC715" s="358">
        <v>121</v>
      </c>
      <c r="ED715" s="358">
        <v>112</v>
      </c>
      <c r="EE715" s="359">
        <v>138</v>
      </c>
      <c r="EF715" s="357">
        <v>134</v>
      </c>
      <c r="EG715" s="358">
        <v>115</v>
      </c>
      <c r="EH715" s="358">
        <v>126</v>
      </c>
      <c r="EI715" s="358">
        <v>117</v>
      </c>
      <c r="EJ715" s="359">
        <v>143</v>
      </c>
      <c r="EK715" s="357">
        <v>139</v>
      </c>
      <c r="EL715" s="358">
        <v>120</v>
      </c>
      <c r="EM715" s="358">
        <v>131</v>
      </c>
      <c r="EN715" s="358">
        <v>122</v>
      </c>
      <c r="EO715" s="359">
        <v>113</v>
      </c>
      <c r="EP715" s="357">
        <v>144</v>
      </c>
      <c r="EQ715" s="358">
        <v>125</v>
      </c>
      <c r="ER715" s="358">
        <v>136</v>
      </c>
      <c r="ES715" s="358">
        <v>127</v>
      </c>
      <c r="ET715" s="359">
        <v>118</v>
      </c>
      <c r="EU715" s="365"/>
      <c r="EV715" s="361"/>
      <c r="EW715" s="361"/>
      <c r="EX715" s="361"/>
      <c r="EY715" s="361"/>
      <c r="EZ715" s="361"/>
      <c r="FA715" s="361"/>
      <c r="FB715" s="361"/>
      <c r="FC715" s="361"/>
      <c r="FD715" s="361"/>
      <c r="FE715" s="361"/>
      <c r="FF715" s="361"/>
      <c r="FG715" s="361"/>
      <c r="FH715" s="361"/>
      <c r="FI715" s="361"/>
      <c r="FJ715" s="361"/>
      <c r="FK715" s="361"/>
      <c r="FL715" s="361"/>
      <c r="FM715" s="361"/>
      <c r="FN715" s="361"/>
      <c r="FO715" s="361"/>
      <c r="FP715" s="361"/>
      <c r="FQ715" s="361"/>
      <c r="FR715" s="361"/>
      <c r="FS715" s="361"/>
      <c r="FT715" s="361"/>
      <c r="FU715" s="361"/>
      <c r="FV715" s="361"/>
      <c r="FW715" s="361"/>
      <c r="FX715" s="361"/>
      <c r="FY715" s="361"/>
      <c r="FZ715" s="361"/>
      <c r="GA715" s="361"/>
      <c r="GB715" s="361"/>
      <c r="GC715" s="361"/>
      <c r="GD715" s="361"/>
      <c r="GE715" s="361"/>
      <c r="GF715" s="361"/>
      <c r="GG715" s="361"/>
      <c r="GH715" s="361"/>
      <c r="GI715" s="361"/>
      <c r="GJ715" s="361"/>
      <c r="GK715" s="361"/>
      <c r="GL715" s="361"/>
      <c r="GM715" s="361"/>
      <c r="GN715" s="361"/>
      <c r="GO715" s="361"/>
      <c r="GP715" s="361"/>
      <c r="GQ715" s="361"/>
      <c r="GR715" s="361"/>
      <c r="GS715" s="361"/>
      <c r="GT715" s="361"/>
      <c r="GU715" s="361"/>
      <c r="GV715" s="361"/>
      <c r="GW715" s="361"/>
    </row>
    <row r="716" spans="1:256" s="363" customFormat="1" x14ac:dyDescent="0.2">
      <c r="A716" s="27"/>
      <c r="B716" s="27"/>
      <c r="C716" s="27"/>
      <c r="D716" s="362"/>
      <c r="E716" s="350"/>
      <c r="GX716" s="27"/>
      <c r="GY716" s="27"/>
      <c r="GZ716" s="27"/>
      <c r="HA716" s="27"/>
      <c r="HB716" s="27"/>
      <c r="HC716" s="27"/>
      <c r="HD716" s="27"/>
      <c r="HE716" s="27"/>
      <c r="HF716" s="27"/>
      <c r="HG716" s="27"/>
      <c r="HH716" s="27"/>
      <c r="HI716" s="27"/>
      <c r="HJ716" s="27"/>
      <c r="HK716" s="27"/>
      <c r="HL716" s="27"/>
      <c r="HM716" s="27"/>
      <c r="HN716" s="27"/>
      <c r="HO716" s="27"/>
      <c r="HP716" s="27"/>
      <c r="HQ716" s="27"/>
      <c r="HR716" s="27"/>
      <c r="HS716" s="27"/>
      <c r="HT716" s="27"/>
      <c r="HU716" s="27"/>
      <c r="HV716" s="27"/>
      <c r="HW716" s="27"/>
      <c r="HX716" s="27"/>
      <c r="HY716" s="27"/>
      <c r="HZ716" s="27"/>
      <c r="IA716" s="27"/>
      <c r="IB716" s="27"/>
      <c r="IC716" s="27"/>
      <c r="ID716" s="27"/>
      <c r="IE716" s="27"/>
      <c r="IF716" s="27"/>
      <c r="IG716" s="27"/>
      <c r="IH716" s="27"/>
      <c r="II716" s="27"/>
      <c r="IJ716" s="27"/>
      <c r="IK716" s="27"/>
      <c r="IL716" s="27"/>
      <c r="IM716" s="27"/>
      <c r="IN716" s="27"/>
      <c r="IO716" s="27"/>
      <c r="IP716" s="27"/>
      <c r="IQ716" s="27"/>
      <c r="IR716" s="27"/>
      <c r="IS716" s="27"/>
      <c r="IT716" s="27"/>
      <c r="IU716" s="27"/>
      <c r="IV716" s="27"/>
    </row>
    <row r="717" spans="1:256" s="363" customFormat="1" x14ac:dyDescent="0.2">
      <c r="A717" s="27"/>
      <c r="B717" s="27"/>
      <c r="C717" s="27"/>
      <c r="D717" s="362">
        <v>146</v>
      </c>
      <c r="E717" s="349" t="s">
        <v>180</v>
      </c>
      <c r="GX717" s="27"/>
      <c r="GY717" s="27"/>
      <c r="GZ717" s="27"/>
      <c r="HA717" s="27"/>
      <c r="HB717" s="27"/>
      <c r="HC717" s="27"/>
      <c r="HD717" s="27"/>
      <c r="HE717" s="27"/>
      <c r="HF717" s="27"/>
      <c r="HG717" s="27"/>
      <c r="HH717" s="27"/>
      <c r="HI717" s="27"/>
      <c r="HJ717" s="27"/>
      <c r="HK717" s="27"/>
      <c r="HL717" s="27"/>
      <c r="HM717" s="27"/>
      <c r="HN717" s="27"/>
      <c r="HO717" s="27"/>
      <c r="HP717" s="27"/>
      <c r="HQ717" s="27"/>
      <c r="HR717" s="27"/>
      <c r="HS717" s="27"/>
      <c r="HT717" s="27"/>
      <c r="HU717" s="27"/>
      <c r="HV717" s="27"/>
      <c r="HW717" s="27"/>
      <c r="HX717" s="27"/>
      <c r="HY717" s="27"/>
      <c r="HZ717" s="27"/>
      <c r="IA717" s="27"/>
      <c r="IB717" s="27"/>
      <c r="IC717" s="27"/>
      <c r="ID717" s="27"/>
      <c r="IE717" s="27"/>
      <c r="IF717" s="27"/>
      <c r="IG717" s="27"/>
      <c r="IH717" s="27"/>
      <c r="II717" s="27"/>
      <c r="IJ717" s="27"/>
      <c r="IK717" s="27"/>
      <c r="IL717" s="27"/>
      <c r="IM717" s="27"/>
      <c r="IN717" s="27"/>
      <c r="IO717" s="27"/>
      <c r="IP717" s="27"/>
      <c r="IQ717" s="27"/>
      <c r="IR717" s="27"/>
      <c r="IS717" s="27"/>
      <c r="IT717" s="27"/>
      <c r="IU717" s="27"/>
      <c r="IV717" s="27"/>
    </row>
    <row r="718" spans="1:256" x14ac:dyDescent="0.2">
      <c r="D718" s="362"/>
      <c r="E718" s="350" t="s">
        <v>130</v>
      </c>
      <c r="F718" s="351">
        <v>1</v>
      </c>
      <c r="G718" s="352">
        <v>2</v>
      </c>
      <c r="H718" s="352">
        <v>3</v>
      </c>
      <c r="I718" s="352">
        <v>4</v>
      </c>
      <c r="J718" s="353">
        <v>5</v>
      </c>
      <c r="K718" s="351">
        <v>6</v>
      </c>
      <c r="L718" s="352">
        <v>7</v>
      </c>
      <c r="M718" s="352">
        <v>8</v>
      </c>
      <c r="N718" s="352">
        <v>9</v>
      </c>
      <c r="O718" s="353">
        <v>10</v>
      </c>
      <c r="P718" s="351">
        <v>11</v>
      </c>
      <c r="Q718" s="352">
        <v>12</v>
      </c>
      <c r="R718" s="352">
        <v>13</v>
      </c>
      <c r="S718" s="352">
        <v>14</v>
      </c>
      <c r="T718" s="353">
        <v>15</v>
      </c>
      <c r="U718" s="351">
        <v>16</v>
      </c>
      <c r="V718" s="352">
        <v>17</v>
      </c>
      <c r="W718" s="352">
        <v>18</v>
      </c>
      <c r="X718" s="352">
        <v>19</v>
      </c>
      <c r="Y718" s="353">
        <v>20</v>
      </c>
      <c r="Z718" s="351">
        <v>21</v>
      </c>
      <c r="AA718" s="352">
        <v>22</v>
      </c>
      <c r="AB718" s="352">
        <v>23</v>
      </c>
      <c r="AC718" s="352">
        <v>24</v>
      </c>
      <c r="AD718" s="353">
        <v>25</v>
      </c>
      <c r="AE718" s="351">
        <v>26</v>
      </c>
      <c r="AF718" s="352">
        <v>27</v>
      </c>
      <c r="AG718" s="352">
        <v>28</v>
      </c>
      <c r="AH718" s="352">
        <v>29</v>
      </c>
      <c r="AI718" s="353">
        <v>30</v>
      </c>
      <c r="AJ718" s="351">
        <v>31</v>
      </c>
      <c r="AK718" s="352">
        <v>32</v>
      </c>
      <c r="AL718" s="352">
        <v>33</v>
      </c>
      <c r="AM718" s="352">
        <v>34</v>
      </c>
      <c r="AN718" s="353">
        <v>35</v>
      </c>
      <c r="AO718" s="351">
        <v>36</v>
      </c>
      <c r="AP718" s="352">
        <v>37</v>
      </c>
      <c r="AQ718" s="352">
        <v>38</v>
      </c>
      <c r="AR718" s="352">
        <v>39</v>
      </c>
      <c r="AS718" s="353">
        <v>40</v>
      </c>
      <c r="AT718" s="351">
        <v>41</v>
      </c>
      <c r="AU718" s="352">
        <v>42</v>
      </c>
      <c r="AV718" s="352">
        <v>43</v>
      </c>
      <c r="AW718" s="352">
        <v>44</v>
      </c>
      <c r="AX718" s="353">
        <v>45</v>
      </c>
      <c r="AY718" s="351">
        <v>46</v>
      </c>
      <c r="AZ718" s="352">
        <v>47</v>
      </c>
      <c r="BA718" s="352">
        <v>48</v>
      </c>
      <c r="BB718" s="352">
        <v>49</v>
      </c>
      <c r="BC718" s="353">
        <v>50</v>
      </c>
      <c r="BD718" s="351">
        <v>51</v>
      </c>
      <c r="BE718" s="352">
        <v>52</v>
      </c>
      <c r="BF718" s="352">
        <v>53</v>
      </c>
      <c r="BG718" s="352">
        <v>54</v>
      </c>
      <c r="BH718" s="353">
        <v>55</v>
      </c>
      <c r="BI718" s="351">
        <v>56</v>
      </c>
      <c r="BJ718" s="352">
        <v>57</v>
      </c>
      <c r="BK718" s="352">
        <v>58</v>
      </c>
      <c r="BL718" s="352">
        <v>59</v>
      </c>
      <c r="BM718" s="353">
        <v>60</v>
      </c>
      <c r="BN718" s="351">
        <v>61</v>
      </c>
      <c r="BO718" s="352">
        <v>62</v>
      </c>
      <c r="BP718" s="352">
        <v>63</v>
      </c>
      <c r="BQ718" s="352">
        <v>64</v>
      </c>
      <c r="BR718" s="353">
        <v>65</v>
      </c>
      <c r="BS718" s="351">
        <v>66</v>
      </c>
      <c r="BT718" s="352">
        <v>67</v>
      </c>
      <c r="BU718" s="352">
        <v>68</v>
      </c>
      <c r="BV718" s="352">
        <v>69</v>
      </c>
      <c r="BW718" s="353">
        <v>70</v>
      </c>
      <c r="BX718" s="351">
        <v>71</v>
      </c>
      <c r="BY718" s="352">
        <v>72</v>
      </c>
      <c r="BZ718" s="352">
        <v>73</v>
      </c>
      <c r="CA718" s="352">
        <v>74</v>
      </c>
      <c r="CB718" s="353">
        <v>75</v>
      </c>
      <c r="CC718" s="351">
        <v>76</v>
      </c>
      <c r="CD718" s="352">
        <v>77</v>
      </c>
      <c r="CE718" s="352">
        <v>78</v>
      </c>
      <c r="CF718" s="352">
        <v>79</v>
      </c>
      <c r="CG718" s="353">
        <v>80</v>
      </c>
      <c r="CH718" s="351">
        <v>81</v>
      </c>
      <c r="CI718" s="352">
        <v>82</v>
      </c>
      <c r="CJ718" s="352">
        <v>83</v>
      </c>
      <c r="CK718" s="352">
        <v>84</v>
      </c>
      <c r="CL718" s="353">
        <v>85</v>
      </c>
      <c r="CM718" s="351">
        <v>86</v>
      </c>
      <c r="CN718" s="352">
        <v>87</v>
      </c>
      <c r="CO718" s="352">
        <v>88</v>
      </c>
      <c r="CP718" s="352">
        <v>89</v>
      </c>
      <c r="CQ718" s="353">
        <v>90</v>
      </c>
      <c r="CR718" s="351">
        <v>91</v>
      </c>
      <c r="CS718" s="352">
        <v>92</v>
      </c>
      <c r="CT718" s="352">
        <v>93</v>
      </c>
      <c r="CU718" s="352">
        <v>94</v>
      </c>
      <c r="CV718" s="353">
        <v>95</v>
      </c>
      <c r="CW718" s="351">
        <v>96</v>
      </c>
      <c r="CX718" s="352">
        <v>97</v>
      </c>
      <c r="CY718" s="352">
        <v>98</v>
      </c>
      <c r="CZ718" s="352">
        <v>99</v>
      </c>
      <c r="DA718" s="353">
        <v>100</v>
      </c>
      <c r="DB718" s="351">
        <v>101</v>
      </c>
      <c r="DC718" s="352">
        <v>102</v>
      </c>
      <c r="DD718" s="352">
        <v>103</v>
      </c>
      <c r="DE718" s="352">
        <v>104</v>
      </c>
      <c r="DF718" s="364"/>
      <c r="DG718" s="351">
        <v>105</v>
      </c>
      <c r="DH718" s="352">
        <v>106</v>
      </c>
      <c r="DI718" s="352">
        <v>107</v>
      </c>
      <c r="DJ718" s="352">
        <v>108</v>
      </c>
      <c r="DK718" s="364"/>
      <c r="DL718" s="351">
        <v>109</v>
      </c>
      <c r="DM718" s="352">
        <v>110</v>
      </c>
      <c r="DN718" s="352">
        <v>111</v>
      </c>
      <c r="DO718" s="352">
        <v>112</v>
      </c>
      <c r="DP718" s="353">
        <v>113</v>
      </c>
      <c r="DQ718" s="351">
        <v>114</v>
      </c>
      <c r="DR718" s="352">
        <v>115</v>
      </c>
      <c r="DS718" s="352">
        <v>116</v>
      </c>
      <c r="DT718" s="352">
        <v>117</v>
      </c>
      <c r="DU718" s="353">
        <v>118</v>
      </c>
      <c r="DV718" s="351">
        <v>119</v>
      </c>
      <c r="DW718" s="352">
        <v>120</v>
      </c>
      <c r="DX718" s="352">
        <v>121</v>
      </c>
      <c r="DY718" s="352">
        <v>122</v>
      </c>
      <c r="DZ718" s="353">
        <v>123</v>
      </c>
      <c r="EA718" s="351">
        <v>124</v>
      </c>
      <c r="EB718" s="352">
        <v>125</v>
      </c>
      <c r="EC718" s="352">
        <v>126</v>
      </c>
      <c r="ED718" s="352">
        <v>127</v>
      </c>
      <c r="EE718" s="353">
        <v>128</v>
      </c>
      <c r="EF718" s="351">
        <v>129</v>
      </c>
      <c r="EG718" s="352">
        <v>130</v>
      </c>
      <c r="EH718" s="352">
        <v>131</v>
      </c>
      <c r="EI718" s="352">
        <v>132</v>
      </c>
      <c r="EJ718" s="353">
        <v>133</v>
      </c>
      <c r="EK718" s="351">
        <v>134</v>
      </c>
      <c r="EL718" s="352">
        <v>135</v>
      </c>
      <c r="EM718" s="352">
        <v>136</v>
      </c>
      <c r="EN718" s="352">
        <v>137</v>
      </c>
      <c r="EO718" s="353">
        <v>138</v>
      </c>
      <c r="EP718" s="351">
        <v>139</v>
      </c>
      <c r="EQ718" s="352">
        <v>140</v>
      </c>
      <c r="ER718" s="352">
        <v>141</v>
      </c>
      <c r="ES718" s="352">
        <v>142</v>
      </c>
      <c r="ET718" s="364"/>
      <c r="EU718" s="351">
        <v>143</v>
      </c>
      <c r="EV718" s="352">
        <v>144</v>
      </c>
      <c r="EW718" s="352">
        <v>145</v>
      </c>
      <c r="EX718" s="352">
        <v>146</v>
      </c>
      <c r="EY718" s="365"/>
      <c r="EZ718" s="361"/>
      <c r="FA718" s="361"/>
      <c r="FB718" s="361"/>
      <c r="FC718" s="361"/>
      <c r="FD718" s="361"/>
      <c r="FE718" s="361"/>
      <c r="FF718" s="361"/>
      <c r="FG718" s="361"/>
      <c r="FH718" s="361"/>
      <c r="FI718" s="361"/>
      <c r="FJ718" s="361"/>
      <c r="FK718" s="361"/>
      <c r="FL718" s="361"/>
      <c r="FM718" s="361"/>
      <c r="FN718" s="361"/>
      <c r="FO718" s="361"/>
      <c r="FP718" s="361"/>
      <c r="FQ718" s="361"/>
      <c r="FR718" s="361"/>
      <c r="FS718" s="361"/>
      <c r="FT718" s="361"/>
      <c r="FU718" s="361"/>
      <c r="FV718" s="361"/>
      <c r="FW718" s="361"/>
      <c r="FX718" s="361"/>
      <c r="FY718" s="361"/>
      <c r="FZ718" s="361"/>
      <c r="GA718" s="361"/>
      <c r="GB718" s="361"/>
      <c r="GC718" s="361"/>
      <c r="GD718" s="361"/>
      <c r="GE718" s="361"/>
      <c r="GF718" s="361"/>
      <c r="GG718" s="361"/>
      <c r="GH718" s="361"/>
      <c r="GI718" s="361"/>
      <c r="GJ718" s="361"/>
      <c r="GK718" s="361"/>
      <c r="GL718" s="361"/>
      <c r="GM718" s="361"/>
      <c r="GN718" s="361"/>
      <c r="GO718" s="361"/>
      <c r="GP718" s="361"/>
      <c r="GQ718" s="361"/>
      <c r="GR718" s="361"/>
      <c r="GS718" s="361"/>
      <c r="GT718" s="361"/>
      <c r="GU718" s="361"/>
      <c r="GV718" s="361"/>
      <c r="GW718" s="361"/>
    </row>
    <row r="719" spans="1:256" x14ac:dyDescent="0.2">
      <c r="D719" s="362"/>
      <c r="E719" s="350" t="s">
        <v>157</v>
      </c>
      <c r="F719" s="354">
        <v>14</v>
      </c>
      <c r="G719" s="355">
        <v>10</v>
      </c>
      <c r="H719" s="355">
        <v>1</v>
      </c>
      <c r="I719" s="355">
        <v>22</v>
      </c>
      <c r="J719" s="356">
        <v>18</v>
      </c>
      <c r="K719" s="354">
        <v>19</v>
      </c>
      <c r="L719" s="355">
        <v>15</v>
      </c>
      <c r="M719" s="355">
        <v>6</v>
      </c>
      <c r="N719" s="355">
        <v>2</v>
      </c>
      <c r="O719" s="356">
        <v>23</v>
      </c>
      <c r="P719" s="354">
        <v>24</v>
      </c>
      <c r="Q719" s="355">
        <v>20</v>
      </c>
      <c r="R719" s="355">
        <v>11</v>
      </c>
      <c r="S719" s="355">
        <v>7</v>
      </c>
      <c r="T719" s="356">
        <v>3</v>
      </c>
      <c r="U719" s="354">
        <v>4</v>
      </c>
      <c r="V719" s="355">
        <v>25</v>
      </c>
      <c r="W719" s="355">
        <v>16</v>
      </c>
      <c r="X719" s="355">
        <v>12</v>
      </c>
      <c r="Y719" s="356">
        <v>8</v>
      </c>
      <c r="Z719" s="354">
        <v>9</v>
      </c>
      <c r="AA719" s="355">
        <v>5</v>
      </c>
      <c r="AB719" s="355">
        <v>21</v>
      </c>
      <c r="AC719" s="355">
        <v>17</v>
      </c>
      <c r="AD719" s="356">
        <v>13</v>
      </c>
      <c r="AE719" s="354">
        <v>39</v>
      </c>
      <c r="AF719" s="355">
        <v>35</v>
      </c>
      <c r="AG719" s="355">
        <v>26</v>
      </c>
      <c r="AH719" s="355">
        <v>47</v>
      </c>
      <c r="AI719" s="356">
        <v>43</v>
      </c>
      <c r="AJ719" s="354">
        <v>44</v>
      </c>
      <c r="AK719" s="355">
        <v>40</v>
      </c>
      <c r="AL719" s="355">
        <v>31</v>
      </c>
      <c r="AM719" s="355">
        <v>27</v>
      </c>
      <c r="AN719" s="356">
        <v>48</v>
      </c>
      <c r="AO719" s="354">
        <v>49</v>
      </c>
      <c r="AP719" s="355">
        <v>45</v>
      </c>
      <c r="AQ719" s="355">
        <v>36</v>
      </c>
      <c r="AR719" s="355">
        <v>32</v>
      </c>
      <c r="AS719" s="356">
        <v>28</v>
      </c>
      <c r="AT719" s="354">
        <v>29</v>
      </c>
      <c r="AU719" s="355">
        <v>50</v>
      </c>
      <c r="AV719" s="355">
        <v>41</v>
      </c>
      <c r="AW719" s="355">
        <v>37</v>
      </c>
      <c r="AX719" s="356">
        <v>33</v>
      </c>
      <c r="AY719" s="354">
        <v>34</v>
      </c>
      <c r="AZ719" s="355">
        <v>30</v>
      </c>
      <c r="BA719" s="355">
        <v>46</v>
      </c>
      <c r="BB719" s="355">
        <v>42</v>
      </c>
      <c r="BC719" s="356">
        <v>38</v>
      </c>
      <c r="BD719" s="354">
        <v>64</v>
      </c>
      <c r="BE719" s="355">
        <v>60</v>
      </c>
      <c r="BF719" s="355">
        <v>51</v>
      </c>
      <c r="BG719" s="355">
        <v>72</v>
      </c>
      <c r="BH719" s="356">
        <v>68</v>
      </c>
      <c r="BI719" s="354">
        <v>69</v>
      </c>
      <c r="BJ719" s="355">
        <v>65</v>
      </c>
      <c r="BK719" s="355">
        <v>56</v>
      </c>
      <c r="BL719" s="355">
        <v>52</v>
      </c>
      <c r="BM719" s="356">
        <v>73</v>
      </c>
      <c r="BN719" s="354">
        <v>74</v>
      </c>
      <c r="BO719" s="355">
        <v>70</v>
      </c>
      <c r="BP719" s="355">
        <v>61</v>
      </c>
      <c r="BQ719" s="355">
        <v>57</v>
      </c>
      <c r="BR719" s="356">
        <v>53</v>
      </c>
      <c r="BS719" s="354">
        <v>54</v>
      </c>
      <c r="BT719" s="355">
        <v>75</v>
      </c>
      <c r="BU719" s="355">
        <v>66</v>
      </c>
      <c r="BV719" s="355">
        <v>62</v>
      </c>
      <c r="BW719" s="356">
        <v>58</v>
      </c>
      <c r="BX719" s="354">
        <v>59</v>
      </c>
      <c r="BY719" s="355">
        <v>55</v>
      </c>
      <c r="BZ719" s="355">
        <v>71</v>
      </c>
      <c r="CA719" s="355">
        <v>67</v>
      </c>
      <c r="CB719" s="356">
        <v>63</v>
      </c>
      <c r="CC719" s="354">
        <v>95</v>
      </c>
      <c r="CD719" s="355">
        <v>76</v>
      </c>
      <c r="CE719" s="355">
        <v>106</v>
      </c>
      <c r="CF719" s="355">
        <v>102</v>
      </c>
      <c r="CG719" s="356">
        <v>99</v>
      </c>
      <c r="CH719" s="354">
        <v>100</v>
      </c>
      <c r="CI719" s="355">
        <v>81</v>
      </c>
      <c r="CJ719" s="355">
        <v>77</v>
      </c>
      <c r="CK719" s="355">
        <v>107</v>
      </c>
      <c r="CL719" s="356">
        <v>103</v>
      </c>
      <c r="CM719" s="354">
        <v>104</v>
      </c>
      <c r="CN719" s="355">
        <v>86</v>
      </c>
      <c r="CO719" s="355">
        <v>82</v>
      </c>
      <c r="CP719" s="355">
        <v>78</v>
      </c>
      <c r="CQ719" s="356">
        <v>108</v>
      </c>
      <c r="CR719" s="354">
        <v>94</v>
      </c>
      <c r="CS719" s="355">
        <v>101</v>
      </c>
      <c r="CT719" s="355">
        <v>97</v>
      </c>
      <c r="CU719" s="355">
        <v>105</v>
      </c>
      <c r="CV719" s="356">
        <v>89</v>
      </c>
      <c r="CW719" s="354">
        <v>80</v>
      </c>
      <c r="CX719" s="355">
        <v>96</v>
      </c>
      <c r="CY719" s="355">
        <v>92</v>
      </c>
      <c r="CZ719" s="355">
        <v>88</v>
      </c>
      <c r="DA719" s="356">
        <v>84</v>
      </c>
      <c r="DB719" s="354">
        <v>90</v>
      </c>
      <c r="DC719" s="355">
        <v>98</v>
      </c>
      <c r="DD719" s="355">
        <v>85</v>
      </c>
      <c r="DE719" s="355">
        <v>93</v>
      </c>
      <c r="DF719" s="364"/>
      <c r="DG719" s="354">
        <v>87</v>
      </c>
      <c r="DH719" s="355">
        <v>91</v>
      </c>
      <c r="DI719" s="355">
        <v>79</v>
      </c>
      <c r="DJ719" s="355">
        <v>83</v>
      </c>
      <c r="DK719" s="364"/>
      <c r="DL719" s="354">
        <v>133</v>
      </c>
      <c r="DM719" s="355">
        <v>109</v>
      </c>
      <c r="DN719" s="355">
        <v>144</v>
      </c>
      <c r="DO719" s="355">
        <v>141</v>
      </c>
      <c r="DP719" s="356">
        <v>137</v>
      </c>
      <c r="DQ719" s="354">
        <v>136</v>
      </c>
      <c r="DR719" s="355">
        <v>114</v>
      </c>
      <c r="DS719" s="355">
        <v>110</v>
      </c>
      <c r="DT719" s="355">
        <v>145</v>
      </c>
      <c r="DU719" s="356">
        <v>142</v>
      </c>
      <c r="DV719" s="354">
        <v>128</v>
      </c>
      <c r="DW719" s="355">
        <v>119</v>
      </c>
      <c r="DX719" s="355">
        <v>115</v>
      </c>
      <c r="DY719" s="355">
        <v>111</v>
      </c>
      <c r="DZ719" s="356">
        <v>146</v>
      </c>
      <c r="EA719" s="354">
        <v>118</v>
      </c>
      <c r="EB719" s="355">
        <v>143</v>
      </c>
      <c r="EC719" s="355">
        <v>140</v>
      </c>
      <c r="ED719" s="355">
        <v>138</v>
      </c>
      <c r="EE719" s="356">
        <v>132</v>
      </c>
      <c r="EF719" s="354">
        <v>113</v>
      </c>
      <c r="EG719" s="355">
        <v>129</v>
      </c>
      <c r="EH719" s="355">
        <v>125</v>
      </c>
      <c r="EI719" s="355">
        <v>121</v>
      </c>
      <c r="EJ719" s="356">
        <v>117</v>
      </c>
      <c r="EK719" s="354">
        <v>123</v>
      </c>
      <c r="EL719" s="355">
        <v>139</v>
      </c>
      <c r="EM719" s="355">
        <v>135</v>
      </c>
      <c r="EN719" s="355">
        <v>131</v>
      </c>
      <c r="EO719" s="356">
        <v>127</v>
      </c>
      <c r="EP719" s="354">
        <v>130</v>
      </c>
      <c r="EQ719" s="355">
        <v>134</v>
      </c>
      <c r="ER719" s="355">
        <v>122</v>
      </c>
      <c r="ES719" s="355">
        <v>126</v>
      </c>
      <c r="ET719" s="364"/>
      <c r="EU719" s="354">
        <v>120</v>
      </c>
      <c r="EV719" s="355">
        <v>124</v>
      </c>
      <c r="EW719" s="355">
        <v>112</v>
      </c>
      <c r="EX719" s="355">
        <v>116</v>
      </c>
      <c r="EY719" s="365"/>
      <c r="EZ719" s="361"/>
      <c r="FA719" s="361"/>
      <c r="FB719" s="361"/>
      <c r="FC719" s="361"/>
      <c r="FD719" s="361"/>
      <c r="FE719" s="361"/>
      <c r="FF719" s="361"/>
      <c r="FG719" s="361"/>
      <c r="FH719" s="361"/>
      <c r="FI719" s="361"/>
      <c r="FJ719" s="361"/>
      <c r="FK719" s="361"/>
      <c r="FL719" s="361"/>
      <c r="FM719" s="361"/>
      <c r="FN719" s="361"/>
      <c r="FO719" s="361"/>
      <c r="FP719" s="361"/>
      <c r="FQ719" s="361"/>
      <c r="FR719" s="361"/>
      <c r="FS719" s="361"/>
      <c r="FT719" s="361"/>
      <c r="FU719" s="361"/>
      <c r="FV719" s="361"/>
      <c r="FW719" s="361"/>
      <c r="FX719" s="361"/>
      <c r="FY719" s="361"/>
      <c r="FZ719" s="361"/>
      <c r="GA719" s="361"/>
      <c r="GB719" s="361"/>
      <c r="GC719" s="361"/>
      <c r="GD719" s="361"/>
      <c r="GE719" s="361"/>
      <c r="GF719" s="361"/>
      <c r="GG719" s="361"/>
      <c r="GH719" s="361"/>
      <c r="GI719" s="361"/>
      <c r="GJ719" s="361"/>
      <c r="GK719" s="361"/>
      <c r="GL719" s="361"/>
      <c r="GM719" s="361"/>
      <c r="GN719" s="361"/>
      <c r="GO719" s="361"/>
      <c r="GP719" s="361"/>
      <c r="GQ719" s="361"/>
      <c r="GR719" s="361"/>
      <c r="GS719" s="361"/>
      <c r="GT719" s="361"/>
      <c r="GU719" s="361"/>
      <c r="GV719" s="361"/>
      <c r="GW719" s="361"/>
    </row>
    <row r="720" spans="1:256" x14ac:dyDescent="0.2">
      <c r="D720" s="362"/>
      <c r="E720" s="350" t="s">
        <v>159</v>
      </c>
      <c r="F720" s="357">
        <v>12</v>
      </c>
      <c r="G720" s="358">
        <v>23</v>
      </c>
      <c r="H720" s="358">
        <v>9</v>
      </c>
      <c r="I720" s="358">
        <v>20</v>
      </c>
      <c r="J720" s="359">
        <v>1</v>
      </c>
      <c r="K720" s="357">
        <v>13</v>
      </c>
      <c r="L720" s="358">
        <v>24</v>
      </c>
      <c r="M720" s="358">
        <v>10</v>
      </c>
      <c r="N720" s="358">
        <v>16</v>
      </c>
      <c r="O720" s="359">
        <v>2</v>
      </c>
      <c r="P720" s="357">
        <v>17</v>
      </c>
      <c r="Q720" s="358">
        <v>3</v>
      </c>
      <c r="R720" s="358">
        <v>14</v>
      </c>
      <c r="S720" s="358">
        <v>25</v>
      </c>
      <c r="T720" s="359">
        <v>6</v>
      </c>
      <c r="U720" s="357">
        <v>7</v>
      </c>
      <c r="V720" s="358">
        <v>18</v>
      </c>
      <c r="W720" s="358">
        <v>4</v>
      </c>
      <c r="X720" s="358">
        <v>15</v>
      </c>
      <c r="Y720" s="359">
        <v>21</v>
      </c>
      <c r="Z720" s="357">
        <v>22</v>
      </c>
      <c r="AA720" s="358">
        <v>8</v>
      </c>
      <c r="AB720" s="358">
        <v>19</v>
      </c>
      <c r="AC720" s="358">
        <v>5</v>
      </c>
      <c r="AD720" s="359">
        <v>11</v>
      </c>
      <c r="AE720" s="357">
        <v>37</v>
      </c>
      <c r="AF720" s="358">
        <v>48</v>
      </c>
      <c r="AG720" s="358">
        <v>34</v>
      </c>
      <c r="AH720" s="358">
        <v>45</v>
      </c>
      <c r="AI720" s="359">
        <v>26</v>
      </c>
      <c r="AJ720" s="357">
        <v>38</v>
      </c>
      <c r="AK720" s="358">
        <v>49</v>
      </c>
      <c r="AL720" s="358">
        <v>35</v>
      </c>
      <c r="AM720" s="358">
        <v>41</v>
      </c>
      <c r="AN720" s="359">
        <v>27</v>
      </c>
      <c r="AO720" s="357">
        <v>42</v>
      </c>
      <c r="AP720" s="358">
        <v>28</v>
      </c>
      <c r="AQ720" s="358">
        <v>39</v>
      </c>
      <c r="AR720" s="358">
        <v>50</v>
      </c>
      <c r="AS720" s="359">
        <v>31</v>
      </c>
      <c r="AT720" s="357">
        <v>32</v>
      </c>
      <c r="AU720" s="358">
        <v>43</v>
      </c>
      <c r="AV720" s="358">
        <v>29</v>
      </c>
      <c r="AW720" s="358">
        <v>40</v>
      </c>
      <c r="AX720" s="359">
        <v>46</v>
      </c>
      <c r="AY720" s="357">
        <v>47</v>
      </c>
      <c r="AZ720" s="358">
        <v>33</v>
      </c>
      <c r="BA720" s="358">
        <v>44</v>
      </c>
      <c r="BB720" s="358">
        <v>30</v>
      </c>
      <c r="BC720" s="359">
        <v>36</v>
      </c>
      <c r="BD720" s="357">
        <v>62</v>
      </c>
      <c r="BE720" s="358">
        <v>73</v>
      </c>
      <c r="BF720" s="358">
        <v>59</v>
      </c>
      <c r="BG720" s="358">
        <v>70</v>
      </c>
      <c r="BH720" s="359">
        <v>51</v>
      </c>
      <c r="BI720" s="357">
        <v>63</v>
      </c>
      <c r="BJ720" s="358">
        <v>74</v>
      </c>
      <c r="BK720" s="358">
        <v>60</v>
      </c>
      <c r="BL720" s="358">
        <v>66</v>
      </c>
      <c r="BM720" s="359">
        <v>52</v>
      </c>
      <c r="BN720" s="357">
        <v>67</v>
      </c>
      <c r="BO720" s="358">
        <v>53</v>
      </c>
      <c r="BP720" s="358">
        <v>64</v>
      </c>
      <c r="BQ720" s="358">
        <v>75</v>
      </c>
      <c r="BR720" s="359">
        <v>56</v>
      </c>
      <c r="BS720" s="357">
        <v>57</v>
      </c>
      <c r="BT720" s="358">
        <v>68</v>
      </c>
      <c r="BU720" s="358">
        <v>54</v>
      </c>
      <c r="BV720" s="358">
        <v>65</v>
      </c>
      <c r="BW720" s="359">
        <v>71</v>
      </c>
      <c r="BX720" s="357">
        <v>72</v>
      </c>
      <c r="BY720" s="358">
        <v>58</v>
      </c>
      <c r="BZ720" s="358">
        <v>69</v>
      </c>
      <c r="CA720" s="358">
        <v>55</v>
      </c>
      <c r="CB720" s="359">
        <v>61</v>
      </c>
      <c r="CC720" s="357">
        <v>79</v>
      </c>
      <c r="CD720" s="358">
        <v>95</v>
      </c>
      <c r="CE720" s="358">
        <v>105</v>
      </c>
      <c r="CF720" s="358">
        <v>100</v>
      </c>
      <c r="CG720" s="359">
        <v>88</v>
      </c>
      <c r="CH720" s="357">
        <v>103</v>
      </c>
      <c r="CI720" s="358">
        <v>93</v>
      </c>
      <c r="CJ720" s="358">
        <v>96</v>
      </c>
      <c r="CK720" s="358">
        <v>87</v>
      </c>
      <c r="CL720" s="359">
        <v>78</v>
      </c>
      <c r="CM720" s="357">
        <v>89</v>
      </c>
      <c r="CN720" s="358">
        <v>104</v>
      </c>
      <c r="CO720" s="358">
        <v>81</v>
      </c>
      <c r="CP720" s="358">
        <v>106</v>
      </c>
      <c r="CQ720" s="359">
        <v>98</v>
      </c>
      <c r="CR720" s="357">
        <v>108</v>
      </c>
      <c r="CS720" s="358">
        <v>90</v>
      </c>
      <c r="CT720" s="358">
        <v>101</v>
      </c>
      <c r="CU720" s="358">
        <v>92</v>
      </c>
      <c r="CV720" s="359">
        <v>83</v>
      </c>
      <c r="CW720" s="357">
        <v>85</v>
      </c>
      <c r="CX720" s="358">
        <v>80</v>
      </c>
      <c r="CY720" s="358">
        <v>102</v>
      </c>
      <c r="CZ720" s="358">
        <v>91</v>
      </c>
      <c r="DA720" s="359">
        <v>107</v>
      </c>
      <c r="DB720" s="357">
        <v>97</v>
      </c>
      <c r="DC720" s="358">
        <v>84</v>
      </c>
      <c r="DD720" s="358">
        <v>76</v>
      </c>
      <c r="DE720" s="358">
        <v>86</v>
      </c>
      <c r="DF720" s="364"/>
      <c r="DG720" s="357">
        <v>82</v>
      </c>
      <c r="DH720" s="358">
        <v>99</v>
      </c>
      <c r="DI720" s="358">
        <v>94</v>
      </c>
      <c r="DJ720" s="358">
        <v>77</v>
      </c>
      <c r="DK720" s="364"/>
      <c r="DL720" s="357">
        <v>117</v>
      </c>
      <c r="DM720" s="358">
        <v>133</v>
      </c>
      <c r="DN720" s="358">
        <v>143</v>
      </c>
      <c r="DO720" s="358">
        <v>135</v>
      </c>
      <c r="DP720" s="359">
        <v>126</v>
      </c>
      <c r="DQ720" s="357">
        <v>146</v>
      </c>
      <c r="DR720" s="358">
        <v>123</v>
      </c>
      <c r="DS720" s="358">
        <v>134</v>
      </c>
      <c r="DT720" s="358">
        <v>125</v>
      </c>
      <c r="DU720" s="359">
        <v>116</v>
      </c>
      <c r="DV720" s="357">
        <v>140</v>
      </c>
      <c r="DW720" s="358">
        <v>122</v>
      </c>
      <c r="DX720" s="358">
        <v>114</v>
      </c>
      <c r="DY720" s="358">
        <v>144</v>
      </c>
      <c r="DZ720" s="359">
        <v>131</v>
      </c>
      <c r="EA720" s="357">
        <v>112</v>
      </c>
      <c r="EB720" s="358">
        <v>128</v>
      </c>
      <c r="EC720" s="358">
        <v>139</v>
      </c>
      <c r="ED720" s="358">
        <v>130</v>
      </c>
      <c r="EE720" s="359">
        <v>121</v>
      </c>
      <c r="EF720" s="357">
        <v>141</v>
      </c>
      <c r="EG720" s="358">
        <v>113</v>
      </c>
      <c r="EH720" s="358">
        <v>124</v>
      </c>
      <c r="EI720" s="358">
        <v>115</v>
      </c>
      <c r="EJ720" s="359">
        <v>145</v>
      </c>
      <c r="EK720" s="357">
        <v>142</v>
      </c>
      <c r="EL720" s="358">
        <v>138</v>
      </c>
      <c r="EM720" s="358">
        <v>129</v>
      </c>
      <c r="EN720" s="358">
        <v>120</v>
      </c>
      <c r="EO720" s="359">
        <v>111</v>
      </c>
      <c r="EP720" s="357">
        <v>127</v>
      </c>
      <c r="EQ720" s="358">
        <v>118</v>
      </c>
      <c r="ER720" s="358">
        <v>109</v>
      </c>
      <c r="ES720" s="358">
        <v>136</v>
      </c>
      <c r="ET720" s="364"/>
      <c r="EU720" s="357">
        <v>137</v>
      </c>
      <c r="EV720" s="358">
        <v>132</v>
      </c>
      <c r="EW720" s="358">
        <v>119</v>
      </c>
      <c r="EX720" s="358">
        <v>110</v>
      </c>
      <c r="EY720" s="365"/>
      <c r="EZ720" s="361"/>
      <c r="FA720" s="361"/>
      <c r="FB720" s="361"/>
      <c r="FC720" s="361"/>
      <c r="FD720" s="361"/>
      <c r="FE720" s="361"/>
      <c r="FF720" s="361"/>
      <c r="FG720" s="361"/>
      <c r="FH720" s="361"/>
      <c r="FI720" s="361"/>
      <c r="FJ720" s="361"/>
      <c r="FK720" s="361"/>
      <c r="FL720" s="361"/>
      <c r="FM720" s="361"/>
      <c r="FN720" s="361"/>
      <c r="FO720" s="361"/>
      <c r="FP720" s="361"/>
      <c r="FQ720" s="361"/>
      <c r="FR720" s="361"/>
      <c r="FS720" s="361"/>
      <c r="FT720" s="361"/>
      <c r="FU720" s="361"/>
      <c r="FV720" s="361"/>
      <c r="FW720" s="361"/>
      <c r="FX720" s="361"/>
      <c r="FY720" s="361"/>
      <c r="FZ720" s="361"/>
      <c r="GA720" s="361"/>
      <c r="GB720" s="361"/>
      <c r="GC720" s="361"/>
      <c r="GD720" s="361"/>
      <c r="GE720" s="361"/>
      <c r="GF720" s="361"/>
      <c r="GG720" s="361"/>
      <c r="GH720" s="361"/>
      <c r="GI720" s="361"/>
      <c r="GJ720" s="361"/>
      <c r="GK720" s="361"/>
      <c r="GL720" s="361"/>
      <c r="GM720" s="361"/>
      <c r="GN720" s="361"/>
      <c r="GO720" s="361"/>
      <c r="GP720" s="361"/>
      <c r="GQ720" s="361"/>
      <c r="GR720" s="361"/>
      <c r="GS720" s="361"/>
      <c r="GT720" s="361"/>
      <c r="GU720" s="361"/>
      <c r="GV720" s="361"/>
      <c r="GW720" s="361"/>
    </row>
    <row r="721" spans="1:256" s="363" customFormat="1" x14ac:dyDescent="0.2">
      <c r="A721" s="27"/>
      <c r="B721" s="27"/>
      <c r="C721" s="27"/>
      <c r="D721" s="362"/>
      <c r="E721" s="360"/>
      <c r="GX721" s="27"/>
      <c r="GY721" s="27"/>
      <c r="GZ721" s="27"/>
      <c r="HA721" s="27"/>
      <c r="HB721" s="27"/>
      <c r="HC721" s="27"/>
      <c r="HD721" s="27"/>
      <c r="HE721" s="27"/>
      <c r="HF721" s="27"/>
      <c r="HG721" s="27"/>
      <c r="HH721" s="27"/>
      <c r="HI721" s="27"/>
      <c r="HJ721" s="27"/>
      <c r="HK721" s="27"/>
      <c r="HL721" s="27"/>
      <c r="HM721" s="27"/>
      <c r="HN721" s="27"/>
      <c r="HO721" s="27"/>
      <c r="HP721" s="27"/>
      <c r="HQ721" s="27"/>
      <c r="HR721" s="27"/>
      <c r="HS721" s="27"/>
      <c r="HT721" s="27"/>
      <c r="HU721" s="27"/>
      <c r="HV721" s="27"/>
      <c r="HW721" s="27"/>
      <c r="HX721" s="27"/>
      <c r="HY721" s="27"/>
      <c r="HZ721" s="27"/>
      <c r="IA721" s="27"/>
      <c r="IB721" s="27"/>
      <c r="IC721" s="27"/>
      <c r="ID721" s="27"/>
      <c r="IE721" s="27"/>
      <c r="IF721" s="27"/>
      <c r="IG721" s="27"/>
      <c r="IH721" s="27"/>
      <c r="II721" s="27"/>
      <c r="IJ721" s="27"/>
      <c r="IK721" s="27"/>
      <c r="IL721" s="27"/>
      <c r="IM721" s="27"/>
      <c r="IN721" s="27"/>
      <c r="IO721" s="27"/>
      <c r="IP721" s="27"/>
      <c r="IQ721" s="27"/>
      <c r="IR721" s="27"/>
      <c r="IS721" s="27"/>
      <c r="IT721" s="27"/>
      <c r="IU721" s="27"/>
      <c r="IV721" s="27"/>
    </row>
    <row r="722" spans="1:256" s="363" customFormat="1" x14ac:dyDescent="0.2">
      <c r="A722" s="27"/>
      <c r="B722" s="27"/>
      <c r="C722" s="27"/>
      <c r="D722" s="362">
        <v>147</v>
      </c>
      <c r="E722" s="349" t="s">
        <v>180</v>
      </c>
      <c r="GX722" s="27"/>
      <c r="GY722" s="27"/>
      <c r="GZ722" s="27"/>
      <c r="HA722" s="27"/>
      <c r="HB722" s="27"/>
      <c r="HC722" s="27"/>
      <c r="HD722" s="27"/>
      <c r="HE722" s="27"/>
      <c r="HF722" s="27"/>
      <c r="HG722" s="27"/>
      <c r="HH722" s="27"/>
      <c r="HI722" s="27"/>
      <c r="HJ722" s="27"/>
      <c r="HK722" s="27"/>
      <c r="HL722" s="27"/>
      <c r="HM722" s="27"/>
      <c r="HN722" s="27"/>
      <c r="HO722" s="27"/>
      <c r="HP722" s="27"/>
      <c r="HQ722" s="27"/>
      <c r="HR722" s="27"/>
      <c r="HS722" s="27"/>
      <c r="HT722" s="27"/>
      <c r="HU722" s="27"/>
      <c r="HV722" s="27"/>
      <c r="HW722" s="27"/>
      <c r="HX722" s="27"/>
      <c r="HY722" s="27"/>
      <c r="HZ722" s="27"/>
      <c r="IA722" s="27"/>
      <c r="IB722" s="27"/>
      <c r="IC722" s="27"/>
      <c r="ID722" s="27"/>
      <c r="IE722" s="27"/>
      <c r="IF722" s="27"/>
      <c r="IG722" s="27"/>
      <c r="IH722" s="27"/>
      <c r="II722" s="27"/>
      <c r="IJ722" s="27"/>
      <c r="IK722" s="27"/>
      <c r="IL722" s="27"/>
      <c r="IM722" s="27"/>
      <c r="IN722" s="27"/>
      <c r="IO722" s="27"/>
      <c r="IP722" s="27"/>
      <c r="IQ722" s="27"/>
      <c r="IR722" s="27"/>
      <c r="IS722" s="27"/>
      <c r="IT722" s="27"/>
      <c r="IU722" s="27"/>
      <c r="IV722" s="27"/>
    </row>
    <row r="723" spans="1:256" x14ac:dyDescent="0.2">
      <c r="D723" s="362"/>
      <c r="E723" s="350" t="s">
        <v>130</v>
      </c>
      <c r="F723" s="351">
        <v>1</v>
      </c>
      <c r="G723" s="352">
        <v>2</v>
      </c>
      <c r="H723" s="352">
        <v>3</v>
      </c>
      <c r="I723" s="352">
        <v>4</v>
      </c>
      <c r="J723" s="353">
        <v>5</v>
      </c>
      <c r="K723" s="351">
        <v>6</v>
      </c>
      <c r="L723" s="352">
        <v>7</v>
      </c>
      <c r="M723" s="352">
        <v>8</v>
      </c>
      <c r="N723" s="352">
        <v>9</v>
      </c>
      <c r="O723" s="353">
        <v>10</v>
      </c>
      <c r="P723" s="351">
        <v>11</v>
      </c>
      <c r="Q723" s="352">
        <v>12</v>
      </c>
      <c r="R723" s="352">
        <v>13</v>
      </c>
      <c r="S723" s="352">
        <v>14</v>
      </c>
      <c r="T723" s="353">
        <v>15</v>
      </c>
      <c r="U723" s="351">
        <v>16</v>
      </c>
      <c r="V723" s="352">
        <v>17</v>
      </c>
      <c r="W723" s="352">
        <v>18</v>
      </c>
      <c r="X723" s="352">
        <v>19</v>
      </c>
      <c r="Y723" s="353">
        <v>20</v>
      </c>
      <c r="Z723" s="351">
        <v>21</v>
      </c>
      <c r="AA723" s="352">
        <v>22</v>
      </c>
      <c r="AB723" s="352">
        <v>23</v>
      </c>
      <c r="AC723" s="352">
        <v>24</v>
      </c>
      <c r="AD723" s="353">
        <v>25</v>
      </c>
      <c r="AE723" s="351">
        <v>26</v>
      </c>
      <c r="AF723" s="352">
        <v>27</v>
      </c>
      <c r="AG723" s="352">
        <v>28</v>
      </c>
      <c r="AH723" s="352">
        <v>29</v>
      </c>
      <c r="AI723" s="353">
        <v>30</v>
      </c>
      <c r="AJ723" s="351">
        <v>31</v>
      </c>
      <c r="AK723" s="352">
        <v>32</v>
      </c>
      <c r="AL723" s="352">
        <v>33</v>
      </c>
      <c r="AM723" s="352">
        <v>34</v>
      </c>
      <c r="AN723" s="353">
        <v>35</v>
      </c>
      <c r="AO723" s="351">
        <v>36</v>
      </c>
      <c r="AP723" s="352">
        <v>37</v>
      </c>
      <c r="AQ723" s="352">
        <v>38</v>
      </c>
      <c r="AR723" s="352">
        <v>39</v>
      </c>
      <c r="AS723" s="353">
        <v>40</v>
      </c>
      <c r="AT723" s="351">
        <v>41</v>
      </c>
      <c r="AU723" s="352">
        <v>42</v>
      </c>
      <c r="AV723" s="352">
        <v>43</v>
      </c>
      <c r="AW723" s="352">
        <v>44</v>
      </c>
      <c r="AX723" s="353">
        <v>45</v>
      </c>
      <c r="AY723" s="351">
        <v>46</v>
      </c>
      <c r="AZ723" s="352">
        <v>47</v>
      </c>
      <c r="BA723" s="352">
        <v>48</v>
      </c>
      <c r="BB723" s="352">
        <v>49</v>
      </c>
      <c r="BC723" s="353">
        <v>50</v>
      </c>
      <c r="BD723" s="351">
        <v>51</v>
      </c>
      <c r="BE723" s="352">
        <v>52</v>
      </c>
      <c r="BF723" s="352">
        <v>53</v>
      </c>
      <c r="BG723" s="352">
        <v>54</v>
      </c>
      <c r="BH723" s="353">
        <v>55</v>
      </c>
      <c r="BI723" s="351">
        <v>56</v>
      </c>
      <c r="BJ723" s="352">
        <v>57</v>
      </c>
      <c r="BK723" s="352">
        <v>58</v>
      </c>
      <c r="BL723" s="352">
        <v>59</v>
      </c>
      <c r="BM723" s="353">
        <v>60</v>
      </c>
      <c r="BN723" s="351">
        <v>61</v>
      </c>
      <c r="BO723" s="352">
        <v>62</v>
      </c>
      <c r="BP723" s="352">
        <v>63</v>
      </c>
      <c r="BQ723" s="352">
        <v>64</v>
      </c>
      <c r="BR723" s="353">
        <v>65</v>
      </c>
      <c r="BS723" s="351">
        <v>66</v>
      </c>
      <c r="BT723" s="352">
        <v>67</v>
      </c>
      <c r="BU723" s="352">
        <v>68</v>
      </c>
      <c r="BV723" s="352">
        <v>69</v>
      </c>
      <c r="BW723" s="353">
        <v>70</v>
      </c>
      <c r="BX723" s="351">
        <v>71</v>
      </c>
      <c r="BY723" s="352">
        <v>72</v>
      </c>
      <c r="BZ723" s="352">
        <v>73</v>
      </c>
      <c r="CA723" s="352">
        <v>74</v>
      </c>
      <c r="CB723" s="353">
        <v>75</v>
      </c>
      <c r="CC723" s="351">
        <v>76</v>
      </c>
      <c r="CD723" s="352">
        <v>77</v>
      </c>
      <c r="CE723" s="352">
        <v>78</v>
      </c>
      <c r="CF723" s="352">
        <v>79</v>
      </c>
      <c r="CG723" s="353">
        <v>80</v>
      </c>
      <c r="CH723" s="351">
        <v>81</v>
      </c>
      <c r="CI723" s="352">
        <v>82</v>
      </c>
      <c r="CJ723" s="352">
        <v>83</v>
      </c>
      <c r="CK723" s="352">
        <v>84</v>
      </c>
      <c r="CL723" s="353">
        <v>85</v>
      </c>
      <c r="CM723" s="351">
        <v>86</v>
      </c>
      <c r="CN723" s="352">
        <v>87</v>
      </c>
      <c r="CO723" s="352">
        <v>88</v>
      </c>
      <c r="CP723" s="352">
        <v>89</v>
      </c>
      <c r="CQ723" s="353">
        <v>90</v>
      </c>
      <c r="CR723" s="351">
        <v>91</v>
      </c>
      <c r="CS723" s="352">
        <v>92</v>
      </c>
      <c r="CT723" s="352">
        <v>93</v>
      </c>
      <c r="CU723" s="352">
        <v>94</v>
      </c>
      <c r="CV723" s="353">
        <v>95</v>
      </c>
      <c r="CW723" s="351">
        <v>96</v>
      </c>
      <c r="CX723" s="352">
        <v>97</v>
      </c>
      <c r="CY723" s="352">
        <v>98</v>
      </c>
      <c r="CZ723" s="352">
        <v>99</v>
      </c>
      <c r="DA723" s="353">
        <v>100</v>
      </c>
      <c r="DB723" s="351">
        <v>101</v>
      </c>
      <c r="DC723" s="352">
        <v>102</v>
      </c>
      <c r="DD723" s="352">
        <v>103</v>
      </c>
      <c r="DE723" s="352">
        <v>104</v>
      </c>
      <c r="DF723" s="353">
        <v>105</v>
      </c>
      <c r="DG723" s="351">
        <v>106</v>
      </c>
      <c r="DH723" s="352">
        <v>107</v>
      </c>
      <c r="DI723" s="352">
        <v>108</v>
      </c>
      <c r="DJ723" s="352">
        <v>109</v>
      </c>
      <c r="DK723" s="364"/>
      <c r="DL723" s="351">
        <v>110</v>
      </c>
      <c r="DM723" s="352">
        <v>111</v>
      </c>
      <c r="DN723" s="352">
        <v>112</v>
      </c>
      <c r="DO723" s="352">
        <v>113</v>
      </c>
      <c r="DP723" s="353">
        <v>114</v>
      </c>
      <c r="DQ723" s="351">
        <v>115</v>
      </c>
      <c r="DR723" s="352">
        <v>116</v>
      </c>
      <c r="DS723" s="352">
        <v>117</v>
      </c>
      <c r="DT723" s="352">
        <v>118</v>
      </c>
      <c r="DU723" s="353">
        <v>119</v>
      </c>
      <c r="DV723" s="351">
        <v>120</v>
      </c>
      <c r="DW723" s="352">
        <v>121</v>
      </c>
      <c r="DX723" s="352">
        <v>122</v>
      </c>
      <c r="DY723" s="352">
        <v>123</v>
      </c>
      <c r="DZ723" s="353">
        <v>124</v>
      </c>
      <c r="EA723" s="351">
        <v>125</v>
      </c>
      <c r="EB723" s="352">
        <v>126</v>
      </c>
      <c r="EC723" s="352">
        <v>127</v>
      </c>
      <c r="ED723" s="352">
        <v>128</v>
      </c>
      <c r="EE723" s="353">
        <v>129</v>
      </c>
      <c r="EF723" s="351">
        <v>130</v>
      </c>
      <c r="EG723" s="352">
        <v>131</v>
      </c>
      <c r="EH723" s="352">
        <v>132</v>
      </c>
      <c r="EI723" s="352">
        <v>133</v>
      </c>
      <c r="EJ723" s="353">
        <v>134</v>
      </c>
      <c r="EK723" s="351">
        <v>135</v>
      </c>
      <c r="EL723" s="352">
        <v>136</v>
      </c>
      <c r="EM723" s="352">
        <v>137</v>
      </c>
      <c r="EN723" s="352">
        <v>138</v>
      </c>
      <c r="EO723" s="353">
        <v>139</v>
      </c>
      <c r="EP723" s="351">
        <v>140</v>
      </c>
      <c r="EQ723" s="352">
        <v>141</v>
      </c>
      <c r="ER723" s="352">
        <v>142</v>
      </c>
      <c r="ES723" s="352">
        <v>143</v>
      </c>
      <c r="ET723" s="364"/>
      <c r="EU723" s="351">
        <v>144</v>
      </c>
      <c r="EV723" s="352">
        <v>145</v>
      </c>
      <c r="EW723" s="352">
        <v>146</v>
      </c>
      <c r="EX723" s="352">
        <v>147</v>
      </c>
      <c r="EY723" s="365"/>
      <c r="EZ723" s="361"/>
      <c r="FA723" s="361"/>
      <c r="FB723" s="361"/>
      <c r="FC723" s="361"/>
      <c r="FD723" s="361"/>
      <c r="FE723" s="361"/>
      <c r="FF723" s="361"/>
      <c r="FG723" s="361"/>
      <c r="FH723" s="361"/>
      <c r="FI723" s="361"/>
      <c r="FJ723" s="361"/>
      <c r="FK723" s="361"/>
      <c r="FL723" s="361"/>
      <c r="FM723" s="361"/>
      <c r="FN723" s="361"/>
      <c r="FO723" s="361"/>
      <c r="FP723" s="361"/>
      <c r="FQ723" s="361"/>
      <c r="FR723" s="361"/>
      <c r="FS723" s="361"/>
      <c r="FT723" s="361"/>
      <c r="FU723" s="361"/>
      <c r="FV723" s="361"/>
      <c r="FW723" s="361"/>
      <c r="FX723" s="361"/>
      <c r="FY723" s="361"/>
      <c r="FZ723" s="361"/>
      <c r="GA723" s="361"/>
      <c r="GB723" s="361"/>
      <c r="GC723" s="361"/>
      <c r="GD723" s="361"/>
      <c r="GE723" s="361"/>
      <c r="GF723" s="361"/>
      <c r="GG723" s="361"/>
      <c r="GH723" s="361"/>
      <c r="GI723" s="361"/>
      <c r="GJ723" s="361"/>
      <c r="GK723" s="361"/>
      <c r="GL723" s="361"/>
      <c r="GM723" s="361"/>
      <c r="GN723" s="361"/>
      <c r="GO723" s="361"/>
      <c r="GP723" s="361"/>
      <c r="GQ723" s="361"/>
      <c r="GR723" s="361"/>
      <c r="GS723" s="361"/>
      <c r="GT723" s="361"/>
      <c r="GU723" s="361"/>
      <c r="GV723" s="361"/>
      <c r="GW723" s="361"/>
    </row>
    <row r="724" spans="1:256" x14ac:dyDescent="0.2">
      <c r="D724" s="362"/>
      <c r="E724" s="350" t="s">
        <v>157</v>
      </c>
      <c r="F724" s="354">
        <v>14</v>
      </c>
      <c r="G724" s="355">
        <v>10</v>
      </c>
      <c r="H724" s="355">
        <v>1</v>
      </c>
      <c r="I724" s="355">
        <v>22</v>
      </c>
      <c r="J724" s="356">
        <v>18</v>
      </c>
      <c r="K724" s="354">
        <v>19</v>
      </c>
      <c r="L724" s="355">
        <v>15</v>
      </c>
      <c r="M724" s="355">
        <v>6</v>
      </c>
      <c r="N724" s="355">
        <v>2</v>
      </c>
      <c r="O724" s="356">
        <v>23</v>
      </c>
      <c r="P724" s="354">
        <v>24</v>
      </c>
      <c r="Q724" s="355">
        <v>20</v>
      </c>
      <c r="R724" s="355">
        <v>11</v>
      </c>
      <c r="S724" s="355">
        <v>7</v>
      </c>
      <c r="T724" s="356">
        <v>3</v>
      </c>
      <c r="U724" s="354">
        <v>4</v>
      </c>
      <c r="V724" s="355">
        <v>25</v>
      </c>
      <c r="W724" s="355">
        <v>16</v>
      </c>
      <c r="X724" s="355">
        <v>12</v>
      </c>
      <c r="Y724" s="356">
        <v>8</v>
      </c>
      <c r="Z724" s="354">
        <v>9</v>
      </c>
      <c r="AA724" s="355">
        <v>5</v>
      </c>
      <c r="AB724" s="355">
        <v>21</v>
      </c>
      <c r="AC724" s="355">
        <v>17</v>
      </c>
      <c r="AD724" s="356">
        <v>13</v>
      </c>
      <c r="AE724" s="354">
        <v>39</v>
      </c>
      <c r="AF724" s="355">
        <v>35</v>
      </c>
      <c r="AG724" s="355">
        <v>26</v>
      </c>
      <c r="AH724" s="355">
        <v>47</v>
      </c>
      <c r="AI724" s="356">
        <v>43</v>
      </c>
      <c r="AJ724" s="354">
        <v>44</v>
      </c>
      <c r="AK724" s="355">
        <v>40</v>
      </c>
      <c r="AL724" s="355">
        <v>31</v>
      </c>
      <c r="AM724" s="355">
        <v>27</v>
      </c>
      <c r="AN724" s="356">
        <v>48</v>
      </c>
      <c r="AO724" s="354">
        <v>49</v>
      </c>
      <c r="AP724" s="355">
        <v>45</v>
      </c>
      <c r="AQ724" s="355">
        <v>36</v>
      </c>
      <c r="AR724" s="355">
        <v>32</v>
      </c>
      <c r="AS724" s="356">
        <v>28</v>
      </c>
      <c r="AT724" s="354">
        <v>29</v>
      </c>
      <c r="AU724" s="355">
        <v>50</v>
      </c>
      <c r="AV724" s="355">
        <v>41</v>
      </c>
      <c r="AW724" s="355">
        <v>37</v>
      </c>
      <c r="AX724" s="356">
        <v>33</v>
      </c>
      <c r="AY724" s="354">
        <v>34</v>
      </c>
      <c r="AZ724" s="355">
        <v>30</v>
      </c>
      <c r="BA724" s="355">
        <v>46</v>
      </c>
      <c r="BB724" s="355">
        <v>42</v>
      </c>
      <c r="BC724" s="356">
        <v>38</v>
      </c>
      <c r="BD724" s="354">
        <v>64</v>
      </c>
      <c r="BE724" s="355">
        <v>60</v>
      </c>
      <c r="BF724" s="355">
        <v>51</v>
      </c>
      <c r="BG724" s="355">
        <v>72</v>
      </c>
      <c r="BH724" s="356">
        <v>68</v>
      </c>
      <c r="BI724" s="354">
        <v>69</v>
      </c>
      <c r="BJ724" s="355">
        <v>65</v>
      </c>
      <c r="BK724" s="355">
        <v>56</v>
      </c>
      <c r="BL724" s="355">
        <v>52</v>
      </c>
      <c r="BM724" s="356">
        <v>73</v>
      </c>
      <c r="BN724" s="354">
        <v>74</v>
      </c>
      <c r="BO724" s="355">
        <v>70</v>
      </c>
      <c r="BP724" s="355">
        <v>61</v>
      </c>
      <c r="BQ724" s="355">
        <v>57</v>
      </c>
      <c r="BR724" s="356">
        <v>53</v>
      </c>
      <c r="BS724" s="354">
        <v>54</v>
      </c>
      <c r="BT724" s="355">
        <v>75</v>
      </c>
      <c r="BU724" s="355">
        <v>66</v>
      </c>
      <c r="BV724" s="355">
        <v>62</v>
      </c>
      <c r="BW724" s="356">
        <v>58</v>
      </c>
      <c r="BX724" s="354">
        <v>59</v>
      </c>
      <c r="BY724" s="355">
        <v>55</v>
      </c>
      <c r="BZ724" s="355">
        <v>71</v>
      </c>
      <c r="CA724" s="355">
        <v>67</v>
      </c>
      <c r="CB724" s="356">
        <v>63</v>
      </c>
      <c r="CC724" s="354">
        <v>95</v>
      </c>
      <c r="CD724" s="355">
        <v>76</v>
      </c>
      <c r="CE724" s="355">
        <v>107</v>
      </c>
      <c r="CF724" s="355">
        <v>103</v>
      </c>
      <c r="CG724" s="356">
        <v>99</v>
      </c>
      <c r="CH724" s="354">
        <v>100</v>
      </c>
      <c r="CI724" s="355">
        <v>81</v>
      </c>
      <c r="CJ724" s="355">
        <v>77</v>
      </c>
      <c r="CK724" s="355">
        <v>108</v>
      </c>
      <c r="CL724" s="356">
        <v>104</v>
      </c>
      <c r="CM724" s="354">
        <v>105</v>
      </c>
      <c r="CN724" s="355">
        <v>86</v>
      </c>
      <c r="CO724" s="355">
        <v>82</v>
      </c>
      <c r="CP724" s="355">
        <v>78</v>
      </c>
      <c r="CQ724" s="356">
        <v>109</v>
      </c>
      <c r="CR724" s="354">
        <v>90</v>
      </c>
      <c r="CS724" s="355">
        <v>106</v>
      </c>
      <c r="CT724" s="355">
        <v>102</v>
      </c>
      <c r="CU724" s="355">
        <v>98</v>
      </c>
      <c r="CV724" s="356">
        <v>94</v>
      </c>
      <c r="CW724" s="354">
        <v>80</v>
      </c>
      <c r="CX724" s="355">
        <v>96</v>
      </c>
      <c r="CY724" s="355">
        <v>92</v>
      </c>
      <c r="CZ724" s="355">
        <v>88</v>
      </c>
      <c r="DA724" s="356">
        <v>84</v>
      </c>
      <c r="DB724" s="354">
        <v>85</v>
      </c>
      <c r="DC724" s="355">
        <v>101</v>
      </c>
      <c r="DD724" s="355">
        <v>97</v>
      </c>
      <c r="DE724" s="355">
        <v>93</v>
      </c>
      <c r="DF724" s="356">
        <v>89</v>
      </c>
      <c r="DG724" s="354">
        <v>87</v>
      </c>
      <c r="DH724" s="355">
        <v>91</v>
      </c>
      <c r="DI724" s="355">
        <v>79</v>
      </c>
      <c r="DJ724" s="355">
        <v>83</v>
      </c>
      <c r="DK724" s="364"/>
      <c r="DL724" s="354">
        <v>134</v>
      </c>
      <c r="DM724" s="355">
        <v>110</v>
      </c>
      <c r="DN724" s="355">
        <v>145</v>
      </c>
      <c r="DO724" s="355">
        <v>142</v>
      </c>
      <c r="DP724" s="356">
        <v>138</v>
      </c>
      <c r="DQ724" s="354">
        <v>137</v>
      </c>
      <c r="DR724" s="355">
        <v>115</v>
      </c>
      <c r="DS724" s="355">
        <v>111</v>
      </c>
      <c r="DT724" s="355">
        <v>146</v>
      </c>
      <c r="DU724" s="356">
        <v>143</v>
      </c>
      <c r="DV724" s="354">
        <v>129</v>
      </c>
      <c r="DW724" s="355">
        <v>120</v>
      </c>
      <c r="DX724" s="355">
        <v>116</v>
      </c>
      <c r="DY724" s="355">
        <v>112</v>
      </c>
      <c r="DZ724" s="356">
        <v>147</v>
      </c>
      <c r="EA724" s="354">
        <v>119</v>
      </c>
      <c r="EB724" s="355">
        <v>144</v>
      </c>
      <c r="EC724" s="355">
        <v>141</v>
      </c>
      <c r="ED724" s="355">
        <v>139</v>
      </c>
      <c r="EE724" s="356">
        <v>133</v>
      </c>
      <c r="EF724" s="354">
        <v>114</v>
      </c>
      <c r="EG724" s="355">
        <v>130</v>
      </c>
      <c r="EH724" s="355">
        <v>126</v>
      </c>
      <c r="EI724" s="355">
        <v>122</v>
      </c>
      <c r="EJ724" s="356">
        <v>118</v>
      </c>
      <c r="EK724" s="354">
        <v>124</v>
      </c>
      <c r="EL724" s="355">
        <v>140</v>
      </c>
      <c r="EM724" s="355">
        <v>136</v>
      </c>
      <c r="EN724" s="355">
        <v>132</v>
      </c>
      <c r="EO724" s="356">
        <v>128</v>
      </c>
      <c r="EP724" s="354">
        <v>131</v>
      </c>
      <c r="EQ724" s="355">
        <v>135</v>
      </c>
      <c r="ER724" s="355">
        <v>123</v>
      </c>
      <c r="ES724" s="355">
        <v>127</v>
      </c>
      <c r="ET724" s="364"/>
      <c r="EU724" s="354">
        <v>121</v>
      </c>
      <c r="EV724" s="355">
        <v>125</v>
      </c>
      <c r="EW724" s="355">
        <v>113</v>
      </c>
      <c r="EX724" s="355">
        <v>117</v>
      </c>
      <c r="EY724" s="365"/>
      <c r="EZ724" s="361"/>
      <c r="FA724" s="361"/>
      <c r="FB724" s="361"/>
      <c r="FC724" s="361"/>
      <c r="FD724" s="361"/>
      <c r="FE724" s="361"/>
      <c r="FF724" s="361"/>
      <c r="FG724" s="361"/>
      <c r="FH724" s="361"/>
      <c r="FI724" s="361"/>
      <c r="FJ724" s="361"/>
      <c r="FK724" s="361"/>
      <c r="FL724" s="361"/>
      <c r="FM724" s="361"/>
      <c r="FN724" s="361"/>
      <c r="FO724" s="361"/>
      <c r="FP724" s="361"/>
      <c r="FQ724" s="361"/>
      <c r="FR724" s="361"/>
      <c r="FS724" s="361"/>
      <c r="FT724" s="361"/>
      <c r="FU724" s="361"/>
      <c r="FV724" s="361"/>
      <c r="FW724" s="361"/>
      <c r="FX724" s="361"/>
      <c r="FY724" s="361"/>
      <c r="FZ724" s="361"/>
      <c r="GA724" s="361"/>
      <c r="GB724" s="361"/>
      <c r="GC724" s="361"/>
      <c r="GD724" s="361"/>
      <c r="GE724" s="361"/>
      <c r="GF724" s="361"/>
      <c r="GG724" s="361"/>
      <c r="GH724" s="361"/>
      <c r="GI724" s="361"/>
      <c r="GJ724" s="361"/>
      <c r="GK724" s="361"/>
      <c r="GL724" s="361"/>
      <c r="GM724" s="361"/>
      <c r="GN724" s="361"/>
      <c r="GO724" s="361"/>
      <c r="GP724" s="361"/>
      <c r="GQ724" s="361"/>
      <c r="GR724" s="361"/>
      <c r="GS724" s="361"/>
      <c r="GT724" s="361"/>
      <c r="GU724" s="361"/>
      <c r="GV724" s="361"/>
      <c r="GW724" s="361"/>
    </row>
    <row r="725" spans="1:256" x14ac:dyDescent="0.2">
      <c r="D725" s="362"/>
      <c r="E725" s="350" t="s">
        <v>159</v>
      </c>
      <c r="F725" s="357">
        <v>12</v>
      </c>
      <c r="G725" s="358">
        <v>23</v>
      </c>
      <c r="H725" s="358">
        <v>9</v>
      </c>
      <c r="I725" s="358">
        <v>20</v>
      </c>
      <c r="J725" s="359">
        <v>1</v>
      </c>
      <c r="K725" s="357">
        <v>13</v>
      </c>
      <c r="L725" s="358">
        <v>24</v>
      </c>
      <c r="M725" s="358">
        <v>10</v>
      </c>
      <c r="N725" s="358">
        <v>16</v>
      </c>
      <c r="O725" s="359">
        <v>2</v>
      </c>
      <c r="P725" s="357">
        <v>17</v>
      </c>
      <c r="Q725" s="358">
        <v>3</v>
      </c>
      <c r="R725" s="358">
        <v>14</v>
      </c>
      <c r="S725" s="358">
        <v>25</v>
      </c>
      <c r="T725" s="359">
        <v>6</v>
      </c>
      <c r="U725" s="357">
        <v>7</v>
      </c>
      <c r="V725" s="358">
        <v>18</v>
      </c>
      <c r="W725" s="358">
        <v>4</v>
      </c>
      <c r="X725" s="358">
        <v>15</v>
      </c>
      <c r="Y725" s="359">
        <v>21</v>
      </c>
      <c r="Z725" s="357">
        <v>22</v>
      </c>
      <c r="AA725" s="358">
        <v>8</v>
      </c>
      <c r="AB725" s="358">
        <v>19</v>
      </c>
      <c r="AC725" s="358">
        <v>5</v>
      </c>
      <c r="AD725" s="359">
        <v>11</v>
      </c>
      <c r="AE725" s="357">
        <v>37</v>
      </c>
      <c r="AF725" s="358">
        <v>48</v>
      </c>
      <c r="AG725" s="358">
        <v>34</v>
      </c>
      <c r="AH725" s="358">
        <v>45</v>
      </c>
      <c r="AI725" s="359">
        <v>26</v>
      </c>
      <c r="AJ725" s="357">
        <v>38</v>
      </c>
      <c r="AK725" s="358">
        <v>49</v>
      </c>
      <c r="AL725" s="358">
        <v>35</v>
      </c>
      <c r="AM725" s="358">
        <v>41</v>
      </c>
      <c r="AN725" s="359">
        <v>27</v>
      </c>
      <c r="AO725" s="357">
        <v>42</v>
      </c>
      <c r="AP725" s="358">
        <v>28</v>
      </c>
      <c r="AQ725" s="358">
        <v>39</v>
      </c>
      <c r="AR725" s="358">
        <v>50</v>
      </c>
      <c r="AS725" s="359">
        <v>31</v>
      </c>
      <c r="AT725" s="357">
        <v>32</v>
      </c>
      <c r="AU725" s="358">
        <v>43</v>
      </c>
      <c r="AV725" s="358">
        <v>29</v>
      </c>
      <c r="AW725" s="358">
        <v>40</v>
      </c>
      <c r="AX725" s="359">
        <v>46</v>
      </c>
      <c r="AY725" s="357">
        <v>47</v>
      </c>
      <c r="AZ725" s="358">
        <v>33</v>
      </c>
      <c r="BA725" s="358">
        <v>44</v>
      </c>
      <c r="BB725" s="358">
        <v>30</v>
      </c>
      <c r="BC725" s="359">
        <v>36</v>
      </c>
      <c r="BD725" s="357">
        <v>62</v>
      </c>
      <c r="BE725" s="358">
        <v>73</v>
      </c>
      <c r="BF725" s="358">
        <v>59</v>
      </c>
      <c r="BG725" s="358">
        <v>70</v>
      </c>
      <c r="BH725" s="359">
        <v>51</v>
      </c>
      <c r="BI725" s="357">
        <v>63</v>
      </c>
      <c r="BJ725" s="358">
        <v>74</v>
      </c>
      <c r="BK725" s="358">
        <v>60</v>
      </c>
      <c r="BL725" s="358">
        <v>66</v>
      </c>
      <c r="BM725" s="359">
        <v>52</v>
      </c>
      <c r="BN725" s="357">
        <v>67</v>
      </c>
      <c r="BO725" s="358">
        <v>53</v>
      </c>
      <c r="BP725" s="358">
        <v>64</v>
      </c>
      <c r="BQ725" s="358">
        <v>75</v>
      </c>
      <c r="BR725" s="359">
        <v>56</v>
      </c>
      <c r="BS725" s="357">
        <v>57</v>
      </c>
      <c r="BT725" s="358">
        <v>68</v>
      </c>
      <c r="BU725" s="358">
        <v>54</v>
      </c>
      <c r="BV725" s="358">
        <v>65</v>
      </c>
      <c r="BW725" s="359">
        <v>71</v>
      </c>
      <c r="BX725" s="357">
        <v>72</v>
      </c>
      <c r="BY725" s="358">
        <v>58</v>
      </c>
      <c r="BZ725" s="358">
        <v>69</v>
      </c>
      <c r="CA725" s="358">
        <v>55</v>
      </c>
      <c r="CB725" s="359">
        <v>61</v>
      </c>
      <c r="CC725" s="357">
        <v>79</v>
      </c>
      <c r="CD725" s="358">
        <v>95</v>
      </c>
      <c r="CE725" s="358">
        <v>106</v>
      </c>
      <c r="CF725" s="358">
        <v>97</v>
      </c>
      <c r="CG725" s="359">
        <v>88</v>
      </c>
      <c r="CH725" s="357">
        <v>84</v>
      </c>
      <c r="CI725" s="358">
        <v>100</v>
      </c>
      <c r="CJ725" s="358">
        <v>76</v>
      </c>
      <c r="CK725" s="358">
        <v>102</v>
      </c>
      <c r="CL725" s="359">
        <v>93</v>
      </c>
      <c r="CM725" s="357">
        <v>89</v>
      </c>
      <c r="CN725" s="358">
        <v>105</v>
      </c>
      <c r="CO725" s="358">
        <v>81</v>
      </c>
      <c r="CP725" s="358">
        <v>107</v>
      </c>
      <c r="CQ725" s="359">
        <v>98</v>
      </c>
      <c r="CR725" s="357">
        <v>109</v>
      </c>
      <c r="CS725" s="358">
        <v>90</v>
      </c>
      <c r="CT725" s="358">
        <v>101</v>
      </c>
      <c r="CU725" s="358">
        <v>92</v>
      </c>
      <c r="CV725" s="359">
        <v>83</v>
      </c>
      <c r="CW725" s="357">
        <v>99</v>
      </c>
      <c r="CX725" s="358">
        <v>80</v>
      </c>
      <c r="CY725" s="358">
        <v>91</v>
      </c>
      <c r="CZ725" s="358">
        <v>82</v>
      </c>
      <c r="DA725" s="359">
        <v>108</v>
      </c>
      <c r="DB725" s="357">
        <v>104</v>
      </c>
      <c r="DC725" s="358">
        <v>85</v>
      </c>
      <c r="DD725" s="358">
        <v>96</v>
      </c>
      <c r="DE725" s="358">
        <v>87</v>
      </c>
      <c r="DF725" s="359">
        <v>78</v>
      </c>
      <c r="DG725" s="357">
        <v>94</v>
      </c>
      <c r="DH725" s="358">
        <v>103</v>
      </c>
      <c r="DI725" s="358">
        <v>86</v>
      </c>
      <c r="DJ725" s="358">
        <v>77</v>
      </c>
      <c r="DK725" s="364"/>
      <c r="DL725" s="357">
        <v>118</v>
      </c>
      <c r="DM725" s="358">
        <v>134</v>
      </c>
      <c r="DN725" s="358">
        <v>144</v>
      </c>
      <c r="DO725" s="358">
        <v>136</v>
      </c>
      <c r="DP725" s="359">
        <v>127</v>
      </c>
      <c r="DQ725" s="357">
        <v>147</v>
      </c>
      <c r="DR725" s="358">
        <v>124</v>
      </c>
      <c r="DS725" s="358">
        <v>135</v>
      </c>
      <c r="DT725" s="358">
        <v>126</v>
      </c>
      <c r="DU725" s="359">
        <v>117</v>
      </c>
      <c r="DV725" s="357">
        <v>141</v>
      </c>
      <c r="DW725" s="358">
        <v>123</v>
      </c>
      <c r="DX725" s="358">
        <v>115</v>
      </c>
      <c r="DY725" s="358">
        <v>145</v>
      </c>
      <c r="DZ725" s="359">
        <v>132</v>
      </c>
      <c r="EA725" s="357">
        <v>113</v>
      </c>
      <c r="EB725" s="358">
        <v>129</v>
      </c>
      <c r="EC725" s="358">
        <v>140</v>
      </c>
      <c r="ED725" s="358">
        <v>131</v>
      </c>
      <c r="EE725" s="359">
        <v>122</v>
      </c>
      <c r="EF725" s="357">
        <v>142</v>
      </c>
      <c r="EG725" s="358">
        <v>114</v>
      </c>
      <c r="EH725" s="358">
        <v>125</v>
      </c>
      <c r="EI725" s="358">
        <v>116</v>
      </c>
      <c r="EJ725" s="359">
        <v>146</v>
      </c>
      <c r="EK725" s="357">
        <v>143</v>
      </c>
      <c r="EL725" s="358">
        <v>139</v>
      </c>
      <c r="EM725" s="358">
        <v>130</v>
      </c>
      <c r="EN725" s="358">
        <v>121</v>
      </c>
      <c r="EO725" s="359">
        <v>112</v>
      </c>
      <c r="EP725" s="357">
        <v>128</v>
      </c>
      <c r="EQ725" s="358">
        <v>119</v>
      </c>
      <c r="ER725" s="358">
        <v>110</v>
      </c>
      <c r="ES725" s="358">
        <v>137</v>
      </c>
      <c r="ET725" s="364"/>
      <c r="EU725" s="357">
        <v>138</v>
      </c>
      <c r="EV725" s="358">
        <v>133</v>
      </c>
      <c r="EW725" s="358">
        <v>120</v>
      </c>
      <c r="EX725" s="358">
        <v>111</v>
      </c>
      <c r="EY725" s="365"/>
      <c r="EZ725" s="361"/>
      <c r="FA725" s="361"/>
      <c r="FB725" s="361"/>
      <c r="FC725" s="361"/>
      <c r="FD725" s="361"/>
      <c r="FE725" s="361"/>
      <c r="FF725" s="361"/>
      <c r="FG725" s="361"/>
      <c r="FH725" s="361"/>
      <c r="FI725" s="361"/>
      <c r="FJ725" s="361"/>
      <c r="FK725" s="361"/>
      <c r="FL725" s="361"/>
      <c r="FM725" s="361"/>
      <c r="FN725" s="361"/>
      <c r="FO725" s="361"/>
      <c r="FP725" s="361"/>
      <c r="FQ725" s="361"/>
      <c r="FR725" s="361"/>
      <c r="FS725" s="361"/>
      <c r="FT725" s="361"/>
      <c r="FU725" s="361"/>
      <c r="FV725" s="361"/>
      <c r="FW725" s="361"/>
      <c r="FX725" s="361"/>
      <c r="FY725" s="361"/>
      <c r="FZ725" s="361"/>
      <c r="GA725" s="361"/>
      <c r="GB725" s="361"/>
      <c r="GC725" s="361"/>
      <c r="GD725" s="361"/>
      <c r="GE725" s="361"/>
      <c r="GF725" s="361"/>
      <c r="GG725" s="361"/>
      <c r="GH725" s="361"/>
      <c r="GI725" s="361"/>
      <c r="GJ725" s="361"/>
      <c r="GK725" s="361"/>
      <c r="GL725" s="361"/>
      <c r="GM725" s="361"/>
      <c r="GN725" s="361"/>
      <c r="GO725" s="361"/>
      <c r="GP725" s="361"/>
      <c r="GQ725" s="361"/>
      <c r="GR725" s="361"/>
      <c r="GS725" s="361"/>
      <c r="GT725" s="361"/>
      <c r="GU725" s="361"/>
      <c r="GV725" s="361"/>
      <c r="GW725" s="361"/>
    </row>
    <row r="726" spans="1:256" s="363" customFormat="1" x14ac:dyDescent="0.2">
      <c r="A726" s="27"/>
      <c r="B726" s="27"/>
      <c r="C726" s="27"/>
      <c r="D726" s="362"/>
      <c r="E726" s="360"/>
      <c r="GX726" s="27"/>
      <c r="GY726" s="27"/>
      <c r="GZ726" s="27"/>
      <c r="HA726" s="27"/>
      <c r="HB726" s="27"/>
      <c r="HC726" s="27"/>
      <c r="HD726" s="27"/>
      <c r="HE726" s="27"/>
      <c r="HF726" s="27"/>
      <c r="HG726" s="27"/>
      <c r="HH726" s="27"/>
      <c r="HI726" s="27"/>
      <c r="HJ726" s="27"/>
      <c r="HK726" s="27"/>
      <c r="HL726" s="27"/>
      <c r="HM726" s="27"/>
      <c r="HN726" s="27"/>
      <c r="HO726" s="27"/>
      <c r="HP726" s="27"/>
      <c r="HQ726" s="27"/>
      <c r="HR726" s="27"/>
      <c r="HS726" s="27"/>
      <c r="HT726" s="27"/>
      <c r="HU726" s="27"/>
      <c r="HV726" s="27"/>
      <c r="HW726" s="27"/>
      <c r="HX726" s="27"/>
      <c r="HY726" s="27"/>
      <c r="HZ726" s="27"/>
      <c r="IA726" s="27"/>
      <c r="IB726" s="27"/>
      <c r="IC726" s="27"/>
      <c r="ID726" s="27"/>
      <c r="IE726" s="27"/>
      <c r="IF726" s="27"/>
      <c r="IG726" s="27"/>
      <c r="IH726" s="27"/>
      <c r="II726" s="27"/>
      <c r="IJ726" s="27"/>
      <c r="IK726" s="27"/>
      <c r="IL726" s="27"/>
      <c r="IM726" s="27"/>
      <c r="IN726" s="27"/>
      <c r="IO726" s="27"/>
      <c r="IP726" s="27"/>
      <c r="IQ726" s="27"/>
      <c r="IR726" s="27"/>
      <c r="IS726" s="27"/>
      <c r="IT726" s="27"/>
      <c r="IU726" s="27"/>
      <c r="IV726" s="27"/>
    </row>
    <row r="727" spans="1:256" s="363" customFormat="1" x14ac:dyDescent="0.2">
      <c r="A727" s="27"/>
      <c r="B727" s="27"/>
      <c r="C727" s="27"/>
      <c r="D727" s="362">
        <v>148</v>
      </c>
      <c r="E727" s="349" t="s">
        <v>180</v>
      </c>
      <c r="GX727" s="27"/>
      <c r="GY727" s="27"/>
      <c r="GZ727" s="27"/>
      <c r="HA727" s="27"/>
      <c r="HB727" s="27"/>
      <c r="HC727" s="27"/>
      <c r="HD727" s="27"/>
      <c r="HE727" s="27"/>
      <c r="HF727" s="27"/>
      <c r="HG727" s="27"/>
      <c r="HH727" s="27"/>
      <c r="HI727" s="27"/>
      <c r="HJ727" s="27"/>
      <c r="HK727" s="27"/>
      <c r="HL727" s="27"/>
      <c r="HM727" s="27"/>
      <c r="HN727" s="27"/>
      <c r="HO727" s="27"/>
      <c r="HP727" s="27"/>
      <c r="HQ727" s="27"/>
      <c r="HR727" s="27"/>
      <c r="HS727" s="27"/>
      <c r="HT727" s="27"/>
      <c r="HU727" s="27"/>
      <c r="HV727" s="27"/>
      <c r="HW727" s="27"/>
      <c r="HX727" s="27"/>
      <c r="HY727" s="27"/>
      <c r="HZ727" s="27"/>
      <c r="IA727" s="27"/>
      <c r="IB727" s="27"/>
      <c r="IC727" s="27"/>
      <c r="ID727" s="27"/>
      <c r="IE727" s="27"/>
      <c r="IF727" s="27"/>
      <c r="IG727" s="27"/>
      <c r="IH727" s="27"/>
      <c r="II727" s="27"/>
      <c r="IJ727" s="27"/>
      <c r="IK727" s="27"/>
      <c r="IL727" s="27"/>
      <c r="IM727" s="27"/>
      <c r="IN727" s="27"/>
      <c r="IO727" s="27"/>
      <c r="IP727" s="27"/>
      <c r="IQ727" s="27"/>
      <c r="IR727" s="27"/>
      <c r="IS727" s="27"/>
      <c r="IT727" s="27"/>
      <c r="IU727" s="27"/>
      <c r="IV727" s="27"/>
    </row>
    <row r="728" spans="1:256" x14ac:dyDescent="0.2">
      <c r="D728" s="362"/>
      <c r="E728" s="350" t="s">
        <v>130</v>
      </c>
      <c r="F728" s="351">
        <v>1</v>
      </c>
      <c r="G728" s="352">
        <v>2</v>
      </c>
      <c r="H728" s="352">
        <v>3</v>
      </c>
      <c r="I728" s="352">
        <v>4</v>
      </c>
      <c r="J728" s="353">
        <v>5</v>
      </c>
      <c r="K728" s="351">
        <v>6</v>
      </c>
      <c r="L728" s="352">
        <v>7</v>
      </c>
      <c r="M728" s="352">
        <v>8</v>
      </c>
      <c r="N728" s="352">
        <v>9</v>
      </c>
      <c r="O728" s="353">
        <v>10</v>
      </c>
      <c r="P728" s="351">
        <v>11</v>
      </c>
      <c r="Q728" s="352">
        <v>12</v>
      </c>
      <c r="R728" s="352">
        <v>13</v>
      </c>
      <c r="S728" s="352">
        <v>14</v>
      </c>
      <c r="T728" s="353">
        <v>15</v>
      </c>
      <c r="U728" s="351">
        <v>16</v>
      </c>
      <c r="V728" s="352">
        <v>17</v>
      </c>
      <c r="W728" s="352">
        <v>18</v>
      </c>
      <c r="X728" s="352">
        <v>19</v>
      </c>
      <c r="Y728" s="353">
        <v>20</v>
      </c>
      <c r="Z728" s="351">
        <v>21</v>
      </c>
      <c r="AA728" s="352">
        <v>22</v>
      </c>
      <c r="AB728" s="352">
        <v>23</v>
      </c>
      <c r="AC728" s="352">
        <v>24</v>
      </c>
      <c r="AD728" s="353">
        <v>25</v>
      </c>
      <c r="AE728" s="351">
        <v>26</v>
      </c>
      <c r="AF728" s="352">
        <v>27</v>
      </c>
      <c r="AG728" s="352">
        <v>28</v>
      </c>
      <c r="AH728" s="352">
        <v>29</v>
      </c>
      <c r="AI728" s="353">
        <v>30</v>
      </c>
      <c r="AJ728" s="351">
        <v>31</v>
      </c>
      <c r="AK728" s="352">
        <v>32</v>
      </c>
      <c r="AL728" s="352">
        <v>33</v>
      </c>
      <c r="AM728" s="352">
        <v>34</v>
      </c>
      <c r="AN728" s="353">
        <v>35</v>
      </c>
      <c r="AO728" s="351">
        <v>36</v>
      </c>
      <c r="AP728" s="352">
        <v>37</v>
      </c>
      <c r="AQ728" s="352">
        <v>38</v>
      </c>
      <c r="AR728" s="352">
        <v>39</v>
      </c>
      <c r="AS728" s="353">
        <v>40</v>
      </c>
      <c r="AT728" s="351">
        <v>41</v>
      </c>
      <c r="AU728" s="352">
        <v>42</v>
      </c>
      <c r="AV728" s="352">
        <v>43</v>
      </c>
      <c r="AW728" s="352">
        <v>44</v>
      </c>
      <c r="AX728" s="353">
        <v>45</v>
      </c>
      <c r="AY728" s="351">
        <v>46</v>
      </c>
      <c r="AZ728" s="352">
        <v>47</v>
      </c>
      <c r="BA728" s="352">
        <v>48</v>
      </c>
      <c r="BB728" s="352">
        <v>49</v>
      </c>
      <c r="BC728" s="353">
        <v>50</v>
      </c>
      <c r="BD728" s="351">
        <v>51</v>
      </c>
      <c r="BE728" s="352">
        <v>52</v>
      </c>
      <c r="BF728" s="352">
        <v>53</v>
      </c>
      <c r="BG728" s="352">
        <v>54</v>
      </c>
      <c r="BH728" s="353">
        <v>55</v>
      </c>
      <c r="BI728" s="351">
        <v>56</v>
      </c>
      <c r="BJ728" s="352">
        <v>57</v>
      </c>
      <c r="BK728" s="352">
        <v>58</v>
      </c>
      <c r="BL728" s="352">
        <v>59</v>
      </c>
      <c r="BM728" s="353">
        <v>60</v>
      </c>
      <c r="BN728" s="351">
        <v>61</v>
      </c>
      <c r="BO728" s="352">
        <v>62</v>
      </c>
      <c r="BP728" s="352">
        <v>63</v>
      </c>
      <c r="BQ728" s="352">
        <v>64</v>
      </c>
      <c r="BR728" s="353">
        <v>65</v>
      </c>
      <c r="BS728" s="351">
        <v>66</v>
      </c>
      <c r="BT728" s="352">
        <v>67</v>
      </c>
      <c r="BU728" s="352">
        <v>68</v>
      </c>
      <c r="BV728" s="352">
        <v>69</v>
      </c>
      <c r="BW728" s="353">
        <v>70</v>
      </c>
      <c r="BX728" s="351">
        <v>71</v>
      </c>
      <c r="BY728" s="352">
        <v>72</v>
      </c>
      <c r="BZ728" s="352">
        <v>73</v>
      </c>
      <c r="CA728" s="352">
        <v>74</v>
      </c>
      <c r="CB728" s="353">
        <v>75</v>
      </c>
      <c r="CC728" s="351">
        <v>76</v>
      </c>
      <c r="CD728" s="352">
        <v>77</v>
      </c>
      <c r="CE728" s="352">
        <v>78</v>
      </c>
      <c r="CF728" s="352">
        <v>79</v>
      </c>
      <c r="CG728" s="353">
        <v>80</v>
      </c>
      <c r="CH728" s="351">
        <v>81</v>
      </c>
      <c r="CI728" s="352">
        <v>82</v>
      </c>
      <c r="CJ728" s="352">
        <v>83</v>
      </c>
      <c r="CK728" s="352">
        <v>84</v>
      </c>
      <c r="CL728" s="353">
        <v>85</v>
      </c>
      <c r="CM728" s="351">
        <v>86</v>
      </c>
      <c r="CN728" s="352">
        <v>87</v>
      </c>
      <c r="CO728" s="352">
        <v>88</v>
      </c>
      <c r="CP728" s="352">
        <v>89</v>
      </c>
      <c r="CQ728" s="353">
        <v>90</v>
      </c>
      <c r="CR728" s="351">
        <v>91</v>
      </c>
      <c r="CS728" s="352">
        <v>92</v>
      </c>
      <c r="CT728" s="352">
        <v>93</v>
      </c>
      <c r="CU728" s="352">
        <v>94</v>
      </c>
      <c r="CV728" s="353">
        <v>95</v>
      </c>
      <c r="CW728" s="351">
        <v>96</v>
      </c>
      <c r="CX728" s="352">
        <v>97</v>
      </c>
      <c r="CY728" s="352">
        <v>98</v>
      </c>
      <c r="CZ728" s="352">
        <v>99</v>
      </c>
      <c r="DA728" s="353">
        <v>100</v>
      </c>
      <c r="DB728" s="351">
        <v>101</v>
      </c>
      <c r="DC728" s="352">
        <v>102</v>
      </c>
      <c r="DD728" s="352">
        <v>103</v>
      </c>
      <c r="DE728" s="352">
        <v>104</v>
      </c>
      <c r="DF728" s="353">
        <v>105</v>
      </c>
      <c r="DG728" s="351">
        <v>106</v>
      </c>
      <c r="DH728" s="352">
        <v>107</v>
      </c>
      <c r="DI728" s="352">
        <v>108</v>
      </c>
      <c r="DJ728" s="352">
        <v>109</v>
      </c>
      <c r="DK728" s="353">
        <v>110</v>
      </c>
      <c r="DL728" s="351">
        <v>111</v>
      </c>
      <c r="DM728" s="352">
        <v>112</v>
      </c>
      <c r="DN728" s="352">
        <v>113</v>
      </c>
      <c r="DO728" s="352">
        <v>114</v>
      </c>
      <c r="DP728" s="353">
        <v>115</v>
      </c>
      <c r="DQ728" s="351">
        <v>116</v>
      </c>
      <c r="DR728" s="352">
        <v>117</v>
      </c>
      <c r="DS728" s="352">
        <v>118</v>
      </c>
      <c r="DT728" s="352">
        <v>119</v>
      </c>
      <c r="DU728" s="353">
        <v>120</v>
      </c>
      <c r="DV728" s="351">
        <v>121</v>
      </c>
      <c r="DW728" s="352">
        <v>122</v>
      </c>
      <c r="DX728" s="352">
        <v>123</v>
      </c>
      <c r="DY728" s="352">
        <v>124</v>
      </c>
      <c r="DZ728" s="353">
        <v>125</v>
      </c>
      <c r="EA728" s="351">
        <v>126</v>
      </c>
      <c r="EB728" s="352">
        <v>127</v>
      </c>
      <c r="EC728" s="352">
        <v>128</v>
      </c>
      <c r="ED728" s="352">
        <v>129</v>
      </c>
      <c r="EE728" s="353">
        <v>130</v>
      </c>
      <c r="EF728" s="351">
        <v>131</v>
      </c>
      <c r="EG728" s="352">
        <v>132</v>
      </c>
      <c r="EH728" s="352">
        <v>133</v>
      </c>
      <c r="EI728" s="352">
        <v>134</v>
      </c>
      <c r="EJ728" s="353">
        <v>135</v>
      </c>
      <c r="EK728" s="351">
        <v>136</v>
      </c>
      <c r="EL728" s="352">
        <v>137</v>
      </c>
      <c r="EM728" s="352">
        <v>138</v>
      </c>
      <c r="EN728" s="352">
        <v>139</v>
      </c>
      <c r="EO728" s="353">
        <v>140</v>
      </c>
      <c r="EP728" s="351">
        <v>141</v>
      </c>
      <c r="EQ728" s="352">
        <v>142</v>
      </c>
      <c r="ER728" s="352">
        <v>143</v>
      </c>
      <c r="ES728" s="352">
        <v>144</v>
      </c>
      <c r="ET728" s="364"/>
      <c r="EU728" s="351">
        <v>145</v>
      </c>
      <c r="EV728" s="352">
        <v>146</v>
      </c>
      <c r="EW728" s="352">
        <v>147</v>
      </c>
      <c r="EX728" s="352">
        <v>148</v>
      </c>
      <c r="EY728" s="365"/>
      <c r="EZ728" s="361"/>
      <c r="FA728" s="361"/>
      <c r="FB728" s="361"/>
      <c r="FC728" s="361"/>
      <c r="FD728" s="361"/>
      <c r="FE728" s="361"/>
      <c r="FF728" s="361"/>
      <c r="FG728" s="361"/>
      <c r="FH728" s="361"/>
      <c r="FI728" s="361"/>
      <c r="FJ728" s="361"/>
      <c r="FK728" s="361"/>
      <c r="FL728" s="361"/>
      <c r="FM728" s="361"/>
      <c r="FN728" s="361"/>
      <c r="FO728" s="361"/>
      <c r="FP728" s="361"/>
      <c r="FQ728" s="361"/>
      <c r="FR728" s="361"/>
      <c r="FS728" s="361"/>
      <c r="FT728" s="361"/>
      <c r="FU728" s="361"/>
      <c r="FV728" s="361"/>
      <c r="FW728" s="361"/>
      <c r="FX728" s="361"/>
      <c r="FY728" s="361"/>
      <c r="FZ728" s="361"/>
      <c r="GA728" s="361"/>
      <c r="GB728" s="361"/>
      <c r="GC728" s="361"/>
      <c r="GD728" s="361"/>
      <c r="GE728" s="361"/>
      <c r="GF728" s="361"/>
      <c r="GG728" s="361"/>
      <c r="GH728" s="361"/>
      <c r="GI728" s="361"/>
      <c r="GJ728" s="361"/>
      <c r="GK728" s="361"/>
      <c r="GL728" s="361"/>
      <c r="GM728" s="361"/>
      <c r="GN728" s="361"/>
      <c r="GO728" s="361"/>
      <c r="GP728" s="361"/>
      <c r="GQ728" s="361"/>
      <c r="GR728" s="361"/>
      <c r="GS728" s="361"/>
      <c r="GT728" s="361"/>
      <c r="GU728" s="361"/>
      <c r="GV728" s="361"/>
      <c r="GW728" s="361"/>
    </row>
    <row r="729" spans="1:256" x14ac:dyDescent="0.2">
      <c r="D729" s="362"/>
      <c r="E729" s="350" t="s">
        <v>157</v>
      </c>
      <c r="F729" s="354">
        <v>14</v>
      </c>
      <c r="G729" s="355">
        <v>10</v>
      </c>
      <c r="H729" s="355">
        <v>1</v>
      </c>
      <c r="I729" s="355">
        <v>22</v>
      </c>
      <c r="J729" s="356">
        <v>18</v>
      </c>
      <c r="K729" s="354">
        <v>19</v>
      </c>
      <c r="L729" s="355">
        <v>15</v>
      </c>
      <c r="M729" s="355">
        <v>6</v>
      </c>
      <c r="N729" s="355">
        <v>2</v>
      </c>
      <c r="O729" s="356">
        <v>23</v>
      </c>
      <c r="P729" s="354">
        <v>24</v>
      </c>
      <c r="Q729" s="355">
        <v>20</v>
      </c>
      <c r="R729" s="355">
        <v>11</v>
      </c>
      <c r="S729" s="355">
        <v>7</v>
      </c>
      <c r="T729" s="356">
        <v>3</v>
      </c>
      <c r="U729" s="354">
        <v>4</v>
      </c>
      <c r="V729" s="355">
        <v>25</v>
      </c>
      <c r="W729" s="355">
        <v>16</v>
      </c>
      <c r="X729" s="355">
        <v>12</v>
      </c>
      <c r="Y729" s="356">
        <v>8</v>
      </c>
      <c r="Z729" s="354">
        <v>9</v>
      </c>
      <c r="AA729" s="355">
        <v>5</v>
      </c>
      <c r="AB729" s="355">
        <v>21</v>
      </c>
      <c r="AC729" s="355">
        <v>17</v>
      </c>
      <c r="AD729" s="356">
        <v>13</v>
      </c>
      <c r="AE729" s="354">
        <v>39</v>
      </c>
      <c r="AF729" s="355">
        <v>35</v>
      </c>
      <c r="AG729" s="355">
        <v>26</v>
      </c>
      <c r="AH729" s="355">
        <v>47</v>
      </c>
      <c r="AI729" s="356">
        <v>43</v>
      </c>
      <c r="AJ729" s="354">
        <v>44</v>
      </c>
      <c r="AK729" s="355">
        <v>40</v>
      </c>
      <c r="AL729" s="355">
        <v>31</v>
      </c>
      <c r="AM729" s="355">
        <v>27</v>
      </c>
      <c r="AN729" s="356">
        <v>48</v>
      </c>
      <c r="AO729" s="354">
        <v>49</v>
      </c>
      <c r="AP729" s="355">
        <v>45</v>
      </c>
      <c r="AQ729" s="355">
        <v>36</v>
      </c>
      <c r="AR729" s="355">
        <v>32</v>
      </c>
      <c r="AS729" s="356">
        <v>28</v>
      </c>
      <c r="AT729" s="354">
        <v>29</v>
      </c>
      <c r="AU729" s="355">
        <v>50</v>
      </c>
      <c r="AV729" s="355">
        <v>41</v>
      </c>
      <c r="AW729" s="355">
        <v>37</v>
      </c>
      <c r="AX729" s="356">
        <v>33</v>
      </c>
      <c r="AY729" s="354">
        <v>34</v>
      </c>
      <c r="AZ729" s="355">
        <v>30</v>
      </c>
      <c r="BA729" s="355">
        <v>46</v>
      </c>
      <c r="BB729" s="355">
        <v>42</v>
      </c>
      <c r="BC729" s="356">
        <v>38</v>
      </c>
      <c r="BD729" s="354">
        <v>64</v>
      </c>
      <c r="BE729" s="355">
        <v>60</v>
      </c>
      <c r="BF729" s="355">
        <v>51</v>
      </c>
      <c r="BG729" s="355">
        <v>72</v>
      </c>
      <c r="BH729" s="356">
        <v>68</v>
      </c>
      <c r="BI729" s="354">
        <v>69</v>
      </c>
      <c r="BJ729" s="355">
        <v>65</v>
      </c>
      <c r="BK729" s="355">
        <v>56</v>
      </c>
      <c r="BL729" s="355">
        <v>52</v>
      </c>
      <c r="BM729" s="356">
        <v>73</v>
      </c>
      <c r="BN729" s="354">
        <v>74</v>
      </c>
      <c r="BO729" s="355">
        <v>70</v>
      </c>
      <c r="BP729" s="355">
        <v>61</v>
      </c>
      <c r="BQ729" s="355">
        <v>57</v>
      </c>
      <c r="BR729" s="356">
        <v>53</v>
      </c>
      <c r="BS729" s="354">
        <v>54</v>
      </c>
      <c r="BT729" s="355">
        <v>75</v>
      </c>
      <c r="BU729" s="355">
        <v>66</v>
      </c>
      <c r="BV729" s="355">
        <v>62</v>
      </c>
      <c r="BW729" s="356">
        <v>58</v>
      </c>
      <c r="BX729" s="354">
        <v>59</v>
      </c>
      <c r="BY729" s="355">
        <v>55</v>
      </c>
      <c r="BZ729" s="355">
        <v>71</v>
      </c>
      <c r="CA729" s="355">
        <v>67</v>
      </c>
      <c r="CB729" s="356">
        <v>63</v>
      </c>
      <c r="CC729" s="354">
        <v>95</v>
      </c>
      <c r="CD729" s="355">
        <v>76</v>
      </c>
      <c r="CE729" s="355">
        <v>107</v>
      </c>
      <c r="CF729" s="355">
        <v>103</v>
      </c>
      <c r="CG729" s="356">
        <v>99</v>
      </c>
      <c r="CH729" s="354">
        <v>100</v>
      </c>
      <c r="CI729" s="355">
        <v>81</v>
      </c>
      <c r="CJ729" s="355">
        <v>77</v>
      </c>
      <c r="CK729" s="355">
        <v>108</v>
      </c>
      <c r="CL729" s="356">
        <v>104</v>
      </c>
      <c r="CM729" s="354">
        <v>105</v>
      </c>
      <c r="CN729" s="355">
        <v>86</v>
      </c>
      <c r="CO729" s="355">
        <v>82</v>
      </c>
      <c r="CP729" s="355">
        <v>78</v>
      </c>
      <c r="CQ729" s="356">
        <v>109</v>
      </c>
      <c r="CR729" s="354">
        <v>110</v>
      </c>
      <c r="CS729" s="355">
        <v>91</v>
      </c>
      <c r="CT729" s="355">
        <v>87</v>
      </c>
      <c r="CU729" s="355">
        <v>83</v>
      </c>
      <c r="CV729" s="356">
        <v>79</v>
      </c>
      <c r="CW729" s="354">
        <v>80</v>
      </c>
      <c r="CX729" s="355">
        <v>96</v>
      </c>
      <c r="CY729" s="355">
        <v>92</v>
      </c>
      <c r="CZ729" s="355">
        <v>88</v>
      </c>
      <c r="DA729" s="356">
        <v>84</v>
      </c>
      <c r="DB729" s="354">
        <v>85</v>
      </c>
      <c r="DC729" s="355">
        <v>101</v>
      </c>
      <c r="DD729" s="355">
        <v>97</v>
      </c>
      <c r="DE729" s="355">
        <v>93</v>
      </c>
      <c r="DF729" s="356">
        <v>89</v>
      </c>
      <c r="DG729" s="354">
        <v>90</v>
      </c>
      <c r="DH729" s="355">
        <v>106</v>
      </c>
      <c r="DI729" s="355">
        <v>102</v>
      </c>
      <c r="DJ729" s="355">
        <v>98</v>
      </c>
      <c r="DK729" s="356">
        <v>94</v>
      </c>
      <c r="DL729" s="354">
        <v>135</v>
      </c>
      <c r="DM729" s="355">
        <v>111</v>
      </c>
      <c r="DN729" s="355">
        <v>146</v>
      </c>
      <c r="DO729" s="355">
        <v>143</v>
      </c>
      <c r="DP729" s="356">
        <v>139</v>
      </c>
      <c r="DQ729" s="354">
        <v>138</v>
      </c>
      <c r="DR729" s="355">
        <v>116</v>
      </c>
      <c r="DS729" s="355">
        <v>112</v>
      </c>
      <c r="DT729" s="355">
        <v>147</v>
      </c>
      <c r="DU729" s="356">
        <v>144</v>
      </c>
      <c r="DV729" s="354">
        <v>130</v>
      </c>
      <c r="DW729" s="355">
        <v>121</v>
      </c>
      <c r="DX729" s="355">
        <v>117</v>
      </c>
      <c r="DY729" s="355">
        <v>113</v>
      </c>
      <c r="DZ729" s="356">
        <v>148</v>
      </c>
      <c r="EA729" s="354">
        <v>120</v>
      </c>
      <c r="EB729" s="355">
        <v>145</v>
      </c>
      <c r="EC729" s="355">
        <v>142</v>
      </c>
      <c r="ED729" s="355">
        <v>140</v>
      </c>
      <c r="EE729" s="356">
        <v>134</v>
      </c>
      <c r="EF729" s="354">
        <v>115</v>
      </c>
      <c r="EG729" s="355">
        <v>131</v>
      </c>
      <c r="EH729" s="355">
        <v>127</v>
      </c>
      <c r="EI729" s="355">
        <v>123</v>
      </c>
      <c r="EJ729" s="356">
        <v>119</v>
      </c>
      <c r="EK729" s="354">
        <v>125</v>
      </c>
      <c r="EL729" s="355">
        <v>141</v>
      </c>
      <c r="EM729" s="355">
        <v>137</v>
      </c>
      <c r="EN729" s="355">
        <v>133</v>
      </c>
      <c r="EO729" s="356">
        <v>129</v>
      </c>
      <c r="EP729" s="354">
        <v>132</v>
      </c>
      <c r="EQ729" s="355">
        <v>136</v>
      </c>
      <c r="ER729" s="355">
        <v>124</v>
      </c>
      <c r="ES729" s="355">
        <v>128</v>
      </c>
      <c r="ET729" s="364"/>
      <c r="EU729" s="354">
        <v>122</v>
      </c>
      <c r="EV729" s="355">
        <v>126</v>
      </c>
      <c r="EW729" s="355">
        <v>114</v>
      </c>
      <c r="EX729" s="355">
        <v>118</v>
      </c>
      <c r="EY729" s="365"/>
      <c r="EZ729" s="361"/>
      <c r="FA729" s="361"/>
      <c r="FB729" s="361"/>
      <c r="FC729" s="361"/>
      <c r="FD729" s="361"/>
      <c r="FE729" s="361"/>
      <c r="FF729" s="361"/>
      <c r="FG729" s="361"/>
      <c r="FH729" s="361"/>
      <c r="FI729" s="361"/>
      <c r="FJ729" s="361"/>
      <c r="FK729" s="361"/>
      <c r="FL729" s="361"/>
      <c r="FM729" s="361"/>
      <c r="FN729" s="361"/>
      <c r="FO729" s="361"/>
      <c r="FP729" s="361"/>
      <c r="FQ729" s="361"/>
      <c r="FR729" s="361"/>
      <c r="FS729" s="361"/>
      <c r="FT729" s="361"/>
      <c r="FU729" s="361"/>
      <c r="FV729" s="361"/>
      <c r="FW729" s="361"/>
      <c r="FX729" s="361"/>
      <c r="FY729" s="361"/>
      <c r="FZ729" s="361"/>
      <c r="GA729" s="361"/>
      <c r="GB729" s="361"/>
      <c r="GC729" s="361"/>
      <c r="GD729" s="361"/>
      <c r="GE729" s="361"/>
      <c r="GF729" s="361"/>
      <c r="GG729" s="361"/>
      <c r="GH729" s="361"/>
      <c r="GI729" s="361"/>
      <c r="GJ729" s="361"/>
      <c r="GK729" s="361"/>
      <c r="GL729" s="361"/>
      <c r="GM729" s="361"/>
      <c r="GN729" s="361"/>
      <c r="GO729" s="361"/>
      <c r="GP729" s="361"/>
      <c r="GQ729" s="361"/>
      <c r="GR729" s="361"/>
      <c r="GS729" s="361"/>
      <c r="GT729" s="361"/>
      <c r="GU729" s="361"/>
      <c r="GV729" s="361"/>
      <c r="GW729" s="361"/>
    </row>
    <row r="730" spans="1:256" x14ac:dyDescent="0.2">
      <c r="D730" s="362"/>
      <c r="E730" s="350" t="s">
        <v>159</v>
      </c>
      <c r="F730" s="357">
        <v>12</v>
      </c>
      <c r="G730" s="358">
        <v>23</v>
      </c>
      <c r="H730" s="358">
        <v>9</v>
      </c>
      <c r="I730" s="358">
        <v>20</v>
      </c>
      <c r="J730" s="359">
        <v>1</v>
      </c>
      <c r="K730" s="357">
        <v>13</v>
      </c>
      <c r="L730" s="358">
        <v>24</v>
      </c>
      <c r="M730" s="358">
        <v>10</v>
      </c>
      <c r="N730" s="358">
        <v>16</v>
      </c>
      <c r="O730" s="359">
        <v>2</v>
      </c>
      <c r="P730" s="357">
        <v>17</v>
      </c>
      <c r="Q730" s="358">
        <v>3</v>
      </c>
      <c r="R730" s="358">
        <v>14</v>
      </c>
      <c r="S730" s="358">
        <v>25</v>
      </c>
      <c r="T730" s="359">
        <v>6</v>
      </c>
      <c r="U730" s="357">
        <v>7</v>
      </c>
      <c r="V730" s="358">
        <v>18</v>
      </c>
      <c r="W730" s="358">
        <v>4</v>
      </c>
      <c r="X730" s="358">
        <v>15</v>
      </c>
      <c r="Y730" s="359">
        <v>21</v>
      </c>
      <c r="Z730" s="357">
        <v>22</v>
      </c>
      <c r="AA730" s="358">
        <v>8</v>
      </c>
      <c r="AB730" s="358">
        <v>19</v>
      </c>
      <c r="AC730" s="358">
        <v>5</v>
      </c>
      <c r="AD730" s="359">
        <v>11</v>
      </c>
      <c r="AE730" s="357">
        <v>37</v>
      </c>
      <c r="AF730" s="358">
        <v>48</v>
      </c>
      <c r="AG730" s="358">
        <v>34</v>
      </c>
      <c r="AH730" s="358">
        <v>45</v>
      </c>
      <c r="AI730" s="359">
        <v>26</v>
      </c>
      <c r="AJ730" s="357">
        <v>38</v>
      </c>
      <c r="AK730" s="358">
        <v>49</v>
      </c>
      <c r="AL730" s="358">
        <v>35</v>
      </c>
      <c r="AM730" s="358">
        <v>41</v>
      </c>
      <c r="AN730" s="359">
        <v>27</v>
      </c>
      <c r="AO730" s="357">
        <v>42</v>
      </c>
      <c r="AP730" s="358">
        <v>28</v>
      </c>
      <c r="AQ730" s="358">
        <v>39</v>
      </c>
      <c r="AR730" s="358">
        <v>50</v>
      </c>
      <c r="AS730" s="359">
        <v>31</v>
      </c>
      <c r="AT730" s="357">
        <v>32</v>
      </c>
      <c r="AU730" s="358">
        <v>43</v>
      </c>
      <c r="AV730" s="358">
        <v>29</v>
      </c>
      <c r="AW730" s="358">
        <v>40</v>
      </c>
      <c r="AX730" s="359">
        <v>46</v>
      </c>
      <c r="AY730" s="357">
        <v>47</v>
      </c>
      <c r="AZ730" s="358">
        <v>33</v>
      </c>
      <c r="BA730" s="358">
        <v>44</v>
      </c>
      <c r="BB730" s="358">
        <v>30</v>
      </c>
      <c r="BC730" s="359">
        <v>36</v>
      </c>
      <c r="BD730" s="357">
        <v>62</v>
      </c>
      <c r="BE730" s="358">
        <v>73</v>
      </c>
      <c r="BF730" s="358">
        <v>59</v>
      </c>
      <c r="BG730" s="358">
        <v>70</v>
      </c>
      <c r="BH730" s="359">
        <v>51</v>
      </c>
      <c r="BI730" s="357">
        <v>63</v>
      </c>
      <c r="BJ730" s="358">
        <v>74</v>
      </c>
      <c r="BK730" s="358">
        <v>60</v>
      </c>
      <c r="BL730" s="358">
        <v>66</v>
      </c>
      <c r="BM730" s="359">
        <v>52</v>
      </c>
      <c r="BN730" s="357">
        <v>67</v>
      </c>
      <c r="BO730" s="358">
        <v>53</v>
      </c>
      <c r="BP730" s="358">
        <v>64</v>
      </c>
      <c r="BQ730" s="358">
        <v>75</v>
      </c>
      <c r="BR730" s="359">
        <v>56</v>
      </c>
      <c r="BS730" s="357">
        <v>57</v>
      </c>
      <c r="BT730" s="358">
        <v>68</v>
      </c>
      <c r="BU730" s="358">
        <v>54</v>
      </c>
      <c r="BV730" s="358">
        <v>65</v>
      </c>
      <c r="BW730" s="359">
        <v>71</v>
      </c>
      <c r="BX730" s="357">
        <v>72</v>
      </c>
      <c r="BY730" s="358">
        <v>58</v>
      </c>
      <c r="BZ730" s="358">
        <v>69</v>
      </c>
      <c r="CA730" s="358">
        <v>55</v>
      </c>
      <c r="CB730" s="359">
        <v>61</v>
      </c>
      <c r="CC730" s="357">
        <v>79</v>
      </c>
      <c r="CD730" s="358">
        <v>95</v>
      </c>
      <c r="CE730" s="358">
        <v>106</v>
      </c>
      <c r="CF730" s="358">
        <v>97</v>
      </c>
      <c r="CG730" s="359">
        <v>88</v>
      </c>
      <c r="CH730" s="357">
        <v>84</v>
      </c>
      <c r="CI730" s="358">
        <v>100</v>
      </c>
      <c r="CJ730" s="358">
        <v>76</v>
      </c>
      <c r="CK730" s="358">
        <v>102</v>
      </c>
      <c r="CL730" s="359">
        <v>93</v>
      </c>
      <c r="CM730" s="357">
        <v>89</v>
      </c>
      <c r="CN730" s="358">
        <v>105</v>
      </c>
      <c r="CO730" s="358">
        <v>81</v>
      </c>
      <c r="CP730" s="358">
        <v>107</v>
      </c>
      <c r="CQ730" s="359">
        <v>98</v>
      </c>
      <c r="CR730" s="357">
        <v>94</v>
      </c>
      <c r="CS730" s="358">
        <v>110</v>
      </c>
      <c r="CT730" s="358">
        <v>86</v>
      </c>
      <c r="CU730" s="358">
        <v>77</v>
      </c>
      <c r="CV730" s="359">
        <v>103</v>
      </c>
      <c r="CW730" s="357">
        <v>99</v>
      </c>
      <c r="CX730" s="358">
        <v>80</v>
      </c>
      <c r="CY730" s="358">
        <v>91</v>
      </c>
      <c r="CZ730" s="358">
        <v>82</v>
      </c>
      <c r="DA730" s="359">
        <v>108</v>
      </c>
      <c r="DB730" s="357">
        <v>104</v>
      </c>
      <c r="DC730" s="358">
        <v>85</v>
      </c>
      <c r="DD730" s="358">
        <v>96</v>
      </c>
      <c r="DE730" s="358">
        <v>87</v>
      </c>
      <c r="DF730" s="359">
        <v>78</v>
      </c>
      <c r="DG730" s="357">
        <v>109</v>
      </c>
      <c r="DH730" s="358">
        <v>90</v>
      </c>
      <c r="DI730" s="358">
        <v>101</v>
      </c>
      <c r="DJ730" s="358">
        <v>92</v>
      </c>
      <c r="DK730" s="359">
        <v>83</v>
      </c>
      <c r="DL730" s="357">
        <v>119</v>
      </c>
      <c r="DM730" s="358">
        <v>135</v>
      </c>
      <c r="DN730" s="358">
        <v>145</v>
      </c>
      <c r="DO730" s="358">
        <v>137</v>
      </c>
      <c r="DP730" s="359">
        <v>128</v>
      </c>
      <c r="DQ730" s="357">
        <v>148</v>
      </c>
      <c r="DR730" s="358">
        <v>125</v>
      </c>
      <c r="DS730" s="358">
        <v>136</v>
      </c>
      <c r="DT730" s="358">
        <v>127</v>
      </c>
      <c r="DU730" s="359">
        <v>118</v>
      </c>
      <c r="DV730" s="357">
        <v>142</v>
      </c>
      <c r="DW730" s="358">
        <v>124</v>
      </c>
      <c r="DX730" s="358">
        <v>116</v>
      </c>
      <c r="DY730" s="358">
        <v>146</v>
      </c>
      <c r="DZ730" s="359">
        <v>133</v>
      </c>
      <c r="EA730" s="357">
        <v>114</v>
      </c>
      <c r="EB730" s="358">
        <v>130</v>
      </c>
      <c r="EC730" s="358">
        <v>141</v>
      </c>
      <c r="ED730" s="358">
        <v>132</v>
      </c>
      <c r="EE730" s="359">
        <v>123</v>
      </c>
      <c r="EF730" s="357">
        <v>143</v>
      </c>
      <c r="EG730" s="358">
        <v>115</v>
      </c>
      <c r="EH730" s="358">
        <v>126</v>
      </c>
      <c r="EI730" s="358">
        <v>117</v>
      </c>
      <c r="EJ730" s="359">
        <v>147</v>
      </c>
      <c r="EK730" s="357">
        <v>144</v>
      </c>
      <c r="EL730" s="358">
        <v>140</v>
      </c>
      <c r="EM730" s="358">
        <v>131</v>
      </c>
      <c r="EN730" s="358">
        <v>122</v>
      </c>
      <c r="EO730" s="359">
        <v>113</v>
      </c>
      <c r="EP730" s="357">
        <v>129</v>
      </c>
      <c r="EQ730" s="358">
        <v>120</v>
      </c>
      <c r="ER730" s="358">
        <v>111</v>
      </c>
      <c r="ES730" s="358">
        <v>138</v>
      </c>
      <c r="ET730" s="364"/>
      <c r="EU730" s="357">
        <v>139</v>
      </c>
      <c r="EV730" s="358">
        <v>134</v>
      </c>
      <c r="EW730" s="358">
        <v>121</v>
      </c>
      <c r="EX730" s="358">
        <v>112</v>
      </c>
      <c r="EY730" s="365"/>
      <c r="EZ730" s="361"/>
      <c r="FA730" s="361"/>
      <c r="FB730" s="361"/>
      <c r="FC730" s="361"/>
      <c r="FD730" s="361"/>
      <c r="FE730" s="361"/>
      <c r="FF730" s="361"/>
      <c r="FG730" s="361"/>
      <c r="FH730" s="361"/>
      <c r="FI730" s="361"/>
      <c r="FJ730" s="361"/>
      <c r="FK730" s="361"/>
      <c r="FL730" s="361"/>
      <c r="FM730" s="361"/>
      <c r="FN730" s="361"/>
      <c r="FO730" s="361"/>
      <c r="FP730" s="361"/>
      <c r="FQ730" s="361"/>
      <c r="FR730" s="361"/>
      <c r="FS730" s="361"/>
      <c r="FT730" s="361"/>
      <c r="FU730" s="361"/>
      <c r="FV730" s="361"/>
      <c r="FW730" s="361"/>
      <c r="FX730" s="361"/>
      <c r="FY730" s="361"/>
      <c r="FZ730" s="361"/>
      <c r="GA730" s="361"/>
      <c r="GB730" s="361"/>
      <c r="GC730" s="361"/>
      <c r="GD730" s="361"/>
      <c r="GE730" s="361"/>
      <c r="GF730" s="361"/>
      <c r="GG730" s="361"/>
      <c r="GH730" s="361"/>
      <c r="GI730" s="361"/>
      <c r="GJ730" s="361"/>
      <c r="GK730" s="361"/>
      <c r="GL730" s="361"/>
      <c r="GM730" s="361"/>
      <c r="GN730" s="361"/>
      <c r="GO730" s="361"/>
      <c r="GP730" s="361"/>
      <c r="GQ730" s="361"/>
      <c r="GR730" s="361"/>
      <c r="GS730" s="361"/>
      <c r="GT730" s="361"/>
      <c r="GU730" s="361"/>
      <c r="GV730" s="361"/>
      <c r="GW730" s="361"/>
    </row>
    <row r="731" spans="1:256" s="363" customFormat="1" x14ac:dyDescent="0.2">
      <c r="A731" s="27"/>
      <c r="B731" s="27"/>
      <c r="C731" s="27"/>
      <c r="D731" s="362"/>
      <c r="E731" s="360"/>
      <c r="GX731" s="27"/>
      <c r="GY731" s="27"/>
      <c r="GZ731" s="27"/>
      <c r="HA731" s="27"/>
      <c r="HB731" s="27"/>
      <c r="HC731" s="27"/>
      <c r="HD731" s="27"/>
      <c r="HE731" s="27"/>
      <c r="HF731" s="27"/>
      <c r="HG731" s="27"/>
      <c r="HH731" s="27"/>
      <c r="HI731" s="27"/>
      <c r="HJ731" s="27"/>
      <c r="HK731" s="27"/>
      <c r="HL731" s="27"/>
      <c r="HM731" s="27"/>
      <c r="HN731" s="27"/>
      <c r="HO731" s="27"/>
      <c r="HP731" s="27"/>
      <c r="HQ731" s="27"/>
      <c r="HR731" s="27"/>
      <c r="HS731" s="27"/>
      <c r="HT731" s="27"/>
      <c r="HU731" s="27"/>
      <c r="HV731" s="27"/>
      <c r="HW731" s="27"/>
      <c r="HX731" s="27"/>
      <c r="HY731" s="27"/>
      <c r="HZ731" s="27"/>
      <c r="IA731" s="27"/>
      <c r="IB731" s="27"/>
      <c r="IC731" s="27"/>
      <c r="ID731" s="27"/>
      <c r="IE731" s="27"/>
      <c r="IF731" s="27"/>
      <c r="IG731" s="27"/>
      <c r="IH731" s="27"/>
      <c r="II731" s="27"/>
      <c r="IJ731" s="27"/>
      <c r="IK731" s="27"/>
      <c r="IL731" s="27"/>
      <c r="IM731" s="27"/>
      <c r="IN731" s="27"/>
      <c r="IO731" s="27"/>
      <c r="IP731" s="27"/>
      <c r="IQ731" s="27"/>
      <c r="IR731" s="27"/>
      <c r="IS731" s="27"/>
      <c r="IT731" s="27"/>
      <c r="IU731" s="27"/>
      <c r="IV731" s="27"/>
    </row>
    <row r="732" spans="1:256" s="363" customFormat="1" x14ac:dyDescent="0.2">
      <c r="A732" s="27"/>
      <c r="B732" s="27"/>
      <c r="C732" s="27"/>
      <c r="D732" s="362">
        <v>149</v>
      </c>
      <c r="E732" s="349" t="s">
        <v>180</v>
      </c>
      <c r="GX732" s="27"/>
      <c r="GY732" s="27"/>
      <c r="GZ732" s="27"/>
      <c r="HA732" s="27"/>
      <c r="HB732" s="27"/>
      <c r="HC732" s="27"/>
      <c r="HD732" s="27"/>
      <c r="HE732" s="27"/>
      <c r="HF732" s="27"/>
      <c r="HG732" s="27"/>
      <c r="HH732" s="27"/>
      <c r="HI732" s="27"/>
      <c r="HJ732" s="27"/>
      <c r="HK732" s="27"/>
      <c r="HL732" s="27"/>
      <c r="HM732" s="27"/>
      <c r="HN732" s="27"/>
      <c r="HO732" s="27"/>
      <c r="HP732" s="27"/>
      <c r="HQ732" s="27"/>
      <c r="HR732" s="27"/>
      <c r="HS732" s="27"/>
      <c r="HT732" s="27"/>
      <c r="HU732" s="27"/>
      <c r="HV732" s="27"/>
      <c r="HW732" s="27"/>
      <c r="HX732" s="27"/>
      <c r="HY732" s="27"/>
      <c r="HZ732" s="27"/>
      <c r="IA732" s="27"/>
      <c r="IB732" s="27"/>
      <c r="IC732" s="27"/>
      <c r="ID732" s="27"/>
      <c r="IE732" s="27"/>
      <c r="IF732" s="27"/>
      <c r="IG732" s="27"/>
      <c r="IH732" s="27"/>
      <c r="II732" s="27"/>
      <c r="IJ732" s="27"/>
      <c r="IK732" s="27"/>
      <c r="IL732" s="27"/>
      <c r="IM732" s="27"/>
      <c r="IN732" s="27"/>
      <c r="IO732" s="27"/>
      <c r="IP732" s="27"/>
      <c r="IQ732" s="27"/>
      <c r="IR732" s="27"/>
      <c r="IS732" s="27"/>
      <c r="IT732" s="27"/>
      <c r="IU732" s="27"/>
      <c r="IV732" s="27"/>
    </row>
    <row r="733" spans="1:256" x14ac:dyDescent="0.2">
      <c r="D733" s="362"/>
      <c r="E733" s="350" t="s">
        <v>130</v>
      </c>
      <c r="F733" s="351">
        <v>1</v>
      </c>
      <c r="G733" s="352">
        <v>2</v>
      </c>
      <c r="H733" s="352">
        <v>3</v>
      </c>
      <c r="I733" s="352">
        <v>4</v>
      </c>
      <c r="J733" s="353">
        <v>5</v>
      </c>
      <c r="K733" s="351">
        <v>6</v>
      </c>
      <c r="L733" s="352">
        <v>7</v>
      </c>
      <c r="M733" s="352">
        <v>8</v>
      </c>
      <c r="N733" s="352">
        <v>9</v>
      </c>
      <c r="O733" s="353">
        <v>10</v>
      </c>
      <c r="P733" s="351">
        <v>11</v>
      </c>
      <c r="Q733" s="352">
        <v>12</v>
      </c>
      <c r="R733" s="352">
        <v>13</v>
      </c>
      <c r="S733" s="352">
        <v>14</v>
      </c>
      <c r="T733" s="353">
        <v>15</v>
      </c>
      <c r="U733" s="351">
        <v>16</v>
      </c>
      <c r="V733" s="352">
        <v>17</v>
      </c>
      <c r="W733" s="352">
        <v>18</v>
      </c>
      <c r="X733" s="352">
        <v>19</v>
      </c>
      <c r="Y733" s="353">
        <v>20</v>
      </c>
      <c r="Z733" s="351">
        <v>21</v>
      </c>
      <c r="AA733" s="352">
        <v>22</v>
      </c>
      <c r="AB733" s="352">
        <v>23</v>
      </c>
      <c r="AC733" s="352">
        <v>24</v>
      </c>
      <c r="AD733" s="353">
        <v>25</v>
      </c>
      <c r="AE733" s="351">
        <v>26</v>
      </c>
      <c r="AF733" s="352">
        <v>27</v>
      </c>
      <c r="AG733" s="352">
        <v>28</v>
      </c>
      <c r="AH733" s="352">
        <v>29</v>
      </c>
      <c r="AI733" s="353">
        <v>30</v>
      </c>
      <c r="AJ733" s="351">
        <v>31</v>
      </c>
      <c r="AK733" s="352">
        <v>32</v>
      </c>
      <c r="AL733" s="352">
        <v>33</v>
      </c>
      <c r="AM733" s="352">
        <v>34</v>
      </c>
      <c r="AN733" s="353">
        <v>35</v>
      </c>
      <c r="AO733" s="351">
        <v>36</v>
      </c>
      <c r="AP733" s="352">
        <v>37</v>
      </c>
      <c r="AQ733" s="352">
        <v>38</v>
      </c>
      <c r="AR733" s="352">
        <v>39</v>
      </c>
      <c r="AS733" s="353">
        <v>40</v>
      </c>
      <c r="AT733" s="351">
        <v>41</v>
      </c>
      <c r="AU733" s="352">
        <v>42</v>
      </c>
      <c r="AV733" s="352">
        <v>43</v>
      </c>
      <c r="AW733" s="352">
        <v>44</v>
      </c>
      <c r="AX733" s="353">
        <v>45</v>
      </c>
      <c r="AY733" s="351">
        <v>46</v>
      </c>
      <c r="AZ733" s="352">
        <v>47</v>
      </c>
      <c r="BA733" s="352">
        <v>48</v>
      </c>
      <c r="BB733" s="352">
        <v>49</v>
      </c>
      <c r="BC733" s="353">
        <v>50</v>
      </c>
      <c r="BD733" s="351">
        <v>51</v>
      </c>
      <c r="BE733" s="352">
        <v>52</v>
      </c>
      <c r="BF733" s="352">
        <v>53</v>
      </c>
      <c r="BG733" s="352">
        <v>54</v>
      </c>
      <c r="BH733" s="353">
        <v>55</v>
      </c>
      <c r="BI733" s="351">
        <v>56</v>
      </c>
      <c r="BJ733" s="352">
        <v>57</v>
      </c>
      <c r="BK733" s="352">
        <v>58</v>
      </c>
      <c r="BL733" s="352">
        <v>59</v>
      </c>
      <c r="BM733" s="353">
        <v>60</v>
      </c>
      <c r="BN733" s="351">
        <v>61</v>
      </c>
      <c r="BO733" s="352">
        <v>62</v>
      </c>
      <c r="BP733" s="352">
        <v>63</v>
      </c>
      <c r="BQ733" s="352">
        <v>64</v>
      </c>
      <c r="BR733" s="353">
        <v>65</v>
      </c>
      <c r="BS733" s="351">
        <v>66</v>
      </c>
      <c r="BT733" s="352">
        <v>67</v>
      </c>
      <c r="BU733" s="352">
        <v>68</v>
      </c>
      <c r="BV733" s="352">
        <v>69</v>
      </c>
      <c r="BW733" s="353">
        <v>70</v>
      </c>
      <c r="BX733" s="351">
        <v>71</v>
      </c>
      <c r="BY733" s="352">
        <v>72</v>
      </c>
      <c r="BZ733" s="352">
        <v>73</v>
      </c>
      <c r="CA733" s="352">
        <v>74</v>
      </c>
      <c r="CB733" s="353">
        <v>75</v>
      </c>
      <c r="CC733" s="351">
        <v>76</v>
      </c>
      <c r="CD733" s="352">
        <v>77</v>
      </c>
      <c r="CE733" s="352">
        <v>78</v>
      </c>
      <c r="CF733" s="352">
        <v>79</v>
      </c>
      <c r="CG733" s="353">
        <v>80</v>
      </c>
      <c r="CH733" s="351">
        <v>81</v>
      </c>
      <c r="CI733" s="352">
        <v>82</v>
      </c>
      <c r="CJ733" s="352">
        <v>83</v>
      </c>
      <c r="CK733" s="352">
        <v>84</v>
      </c>
      <c r="CL733" s="353">
        <v>85</v>
      </c>
      <c r="CM733" s="351">
        <v>86</v>
      </c>
      <c r="CN733" s="352">
        <v>87</v>
      </c>
      <c r="CO733" s="352">
        <v>88</v>
      </c>
      <c r="CP733" s="352">
        <v>89</v>
      </c>
      <c r="CQ733" s="353">
        <v>90</v>
      </c>
      <c r="CR733" s="351">
        <v>91</v>
      </c>
      <c r="CS733" s="352">
        <v>92</v>
      </c>
      <c r="CT733" s="352">
        <v>93</v>
      </c>
      <c r="CU733" s="352">
        <v>94</v>
      </c>
      <c r="CV733" s="353">
        <v>95</v>
      </c>
      <c r="CW733" s="351">
        <v>96</v>
      </c>
      <c r="CX733" s="352">
        <v>97</v>
      </c>
      <c r="CY733" s="352">
        <v>98</v>
      </c>
      <c r="CZ733" s="352">
        <v>99</v>
      </c>
      <c r="DA733" s="353">
        <v>100</v>
      </c>
      <c r="DB733" s="351">
        <v>101</v>
      </c>
      <c r="DC733" s="352">
        <v>102</v>
      </c>
      <c r="DD733" s="352">
        <v>103</v>
      </c>
      <c r="DE733" s="352">
        <v>104</v>
      </c>
      <c r="DF733" s="353">
        <v>105</v>
      </c>
      <c r="DG733" s="351">
        <v>106</v>
      </c>
      <c r="DH733" s="352">
        <v>107</v>
      </c>
      <c r="DI733" s="352">
        <v>108</v>
      </c>
      <c r="DJ733" s="352">
        <v>109</v>
      </c>
      <c r="DK733" s="353">
        <v>110</v>
      </c>
      <c r="DL733" s="351">
        <v>111</v>
      </c>
      <c r="DM733" s="352">
        <v>112</v>
      </c>
      <c r="DN733" s="352">
        <v>113</v>
      </c>
      <c r="DO733" s="352">
        <v>114</v>
      </c>
      <c r="DP733" s="353">
        <v>115</v>
      </c>
      <c r="DQ733" s="351">
        <v>116</v>
      </c>
      <c r="DR733" s="352">
        <v>117</v>
      </c>
      <c r="DS733" s="352">
        <v>118</v>
      </c>
      <c r="DT733" s="352">
        <v>119</v>
      </c>
      <c r="DU733" s="353">
        <v>120</v>
      </c>
      <c r="DV733" s="351">
        <v>121</v>
      </c>
      <c r="DW733" s="352">
        <v>122</v>
      </c>
      <c r="DX733" s="352">
        <v>123</v>
      </c>
      <c r="DY733" s="352">
        <v>124</v>
      </c>
      <c r="DZ733" s="353">
        <v>125</v>
      </c>
      <c r="EA733" s="351">
        <v>126</v>
      </c>
      <c r="EB733" s="352">
        <v>127</v>
      </c>
      <c r="EC733" s="352">
        <v>128</v>
      </c>
      <c r="ED733" s="352">
        <v>129</v>
      </c>
      <c r="EE733" s="353">
        <v>130</v>
      </c>
      <c r="EF733" s="351">
        <v>131</v>
      </c>
      <c r="EG733" s="352">
        <v>132</v>
      </c>
      <c r="EH733" s="352">
        <v>133</v>
      </c>
      <c r="EI733" s="352">
        <v>134</v>
      </c>
      <c r="EJ733" s="353">
        <v>135</v>
      </c>
      <c r="EK733" s="351">
        <v>136</v>
      </c>
      <c r="EL733" s="352">
        <v>137</v>
      </c>
      <c r="EM733" s="352">
        <v>138</v>
      </c>
      <c r="EN733" s="352">
        <v>139</v>
      </c>
      <c r="EO733" s="353">
        <v>140</v>
      </c>
      <c r="EP733" s="351">
        <v>141</v>
      </c>
      <c r="EQ733" s="352">
        <v>142</v>
      </c>
      <c r="ER733" s="352">
        <v>143</v>
      </c>
      <c r="ES733" s="352">
        <v>144</v>
      </c>
      <c r="ET733" s="353">
        <v>145</v>
      </c>
      <c r="EU733" s="351">
        <v>146</v>
      </c>
      <c r="EV733" s="352">
        <v>147</v>
      </c>
      <c r="EW733" s="352">
        <v>148</v>
      </c>
      <c r="EX733" s="352">
        <v>149</v>
      </c>
      <c r="EY733" s="365"/>
      <c r="EZ733" s="361"/>
      <c r="FA733" s="361"/>
      <c r="FB733" s="361"/>
      <c r="FC733" s="361"/>
      <c r="FD733" s="361"/>
      <c r="FE733" s="361"/>
      <c r="FF733" s="361"/>
      <c r="FG733" s="361"/>
      <c r="FH733" s="361"/>
      <c r="FI733" s="361"/>
      <c r="FJ733" s="361"/>
      <c r="FK733" s="361"/>
      <c r="FL733" s="361"/>
      <c r="FM733" s="361"/>
      <c r="FN733" s="361"/>
      <c r="FO733" s="361"/>
      <c r="FP733" s="361"/>
      <c r="FQ733" s="361"/>
      <c r="FR733" s="361"/>
      <c r="FS733" s="361"/>
      <c r="FT733" s="361"/>
      <c r="FU733" s="361"/>
      <c r="FV733" s="361"/>
      <c r="FW733" s="361"/>
      <c r="FX733" s="361"/>
      <c r="FY733" s="361"/>
      <c r="FZ733" s="361"/>
      <c r="GA733" s="361"/>
      <c r="GB733" s="361"/>
      <c r="GC733" s="361"/>
      <c r="GD733" s="361"/>
      <c r="GE733" s="361"/>
      <c r="GF733" s="361"/>
      <c r="GG733" s="361"/>
      <c r="GH733" s="361"/>
      <c r="GI733" s="361"/>
      <c r="GJ733" s="361"/>
      <c r="GK733" s="361"/>
      <c r="GL733" s="361"/>
      <c r="GM733" s="361"/>
      <c r="GN733" s="361"/>
      <c r="GO733" s="361"/>
      <c r="GP733" s="361"/>
      <c r="GQ733" s="361"/>
      <c r="GR733" s="361"/>
      <c r="GS733" s="361"/>
      <c r="GT733" s="361"/>
      <c r="GU733" s="361"/>
      <c r="GV733" s="361"/>
      <c r="GW733" s="361"/>
    </row>
    <row r="734" spans="1:256" x14ac:dyDescent="0.2">
      <c r="D734" s="362"/>
      <c r="E734" s="350" t="s">
        <v>157</v>
      </c>
      <c r="F734" s="354">
        <v>14</v>
      </c>
      <c r="G734" s="355">
        <v>10</v>
      </c>
      <c r="H734" s="355">
        <v>1</v>
      </c>
      <c r="I734" s="355">
        <v>22</v>
      </c>
      <c r="J734" s="356">
        <v>18</v>
      </c>
      <c r="K734" s="354">
        <v>19</v>
      </c>
      <c r="L734" s="355">
        <v>15</v>
      </c>
      <c r="M734" s="355">
        <v>6</v>
      </c>
      <c r="N734" s="355">
        <v>2</v>
      </c>
      <c r="O734" s="356">
        <v>23</v>
      </c>
      <c r="P734" s="354">
        <v>24</v>
      </c>
      <c r="Q734" s="355">
        <v>20</v>
      </c>
      <c r="R734" s="355">
        <v>11</v>
      </c>
      <c r="S734" s="355">
        <v>7</v>
      </c>
      <c r="T734" s="356">
        <v>3</v>
      </c>
      <c r="U734" s="354">
        <v>4</v>
      </c>
      <c r="V734" s="355">
        <v>25</v>
      </c>
      <c r="W734" s="355">
        <v>16</v>
      </c>
      <c r="X734" s="355">
        <v>12</v>
      </c>
      <c r="Y734" s="356">
        <v>8</v>
      </c>
      <c r="Z734" s="354">
        <v>9</v>
      </c>
      <c r="AA734" s="355">
        <v>5</v>
      </c>
      <c r="AB734" s="355">
        <v>21</v>
      </c>
      <c r="AC734" s="355">
        <v>17</v>
      </c>
      <c r="AD734" s="356">
        <v>13</v>
      </c>
      <c r="AE734" s="354">
        <v>39</v>
      </c>
      <c r="AF734" s="355">
        <v>35</v>
      </c>
      <c r="AG734" s="355">
        <v>26</v>
      </c>
      <c r="AH734" s="355">
        <v>47</v>
      </c>
      <c r="AI734" s="356">
        <v>43</v>
      </c>
      <c r="AJ734" s="354">
        <v>44</v>
      </c>
      <c r="AK734" s="355">
        <v>40</v>
      </c>
      <c r="AL734" s="355">
        <v>31</v>
      </c>
      <c r="AM734" s="355">
        <v>27</v>
      </c>
      <c r="AN734" s="356">
        <v>48</v>
      </c>
      <c r="AO734" s="354">
        <v>49</v>
      </c>
      <c r="AP734" s="355">
        <v>45</v>
      </c>
      <c r="AQ734" s="355">
        <v>36</v>
      </c>
      <c r="AR734" s="355">
        <v>32</v>
      </c>
      <c r="AS734" s="356">
        <v>28</v>
      </c>
      <c r="AT734" s="354">
        <v>29</v>
      </c>
      <c r="AU734" s="355">
        <v>50</v>
      </c>
      <c r="AV734" s="355">
        <v>41</v>
      </c>
      <c r="AW734" s="355">
        <v>37</v>
      </c>
      <c r="AX734" s="356">
        <v>33</v>
      </c>
      <c r="AY734" s="354">
        <v>34</v>
      </c>
      <c r="AZ734" s="355">
        <v>30</v>
      </c>
      <c r="BA734" s="355">
        <v>46</v>
      </c>
      <c r="BB734" s="355">
        <v>42</v>
      </c>
      <c r="BC734" s="356">
        <v>38</v>
      </c>
      <c r="BD734" s="354">
        <v>64</v>
      </c>
      <c r="BE734" s="355">
        <v>60</v>
      </c>
      <c r="BF734" s="355">
        <v>51</v>
      </c>
      <c r="BG734" s="355">
        <v>72</v>
      </c>
      <c r="BH734" s="356">
        <v>68</v>
      </c>
      <c r="BI734" s="354">
        <v>69</v>
      </c>
      <c r="BJ734" s="355">
        <v>65</v>
      </c>
      <c r="BK734" s="355">
        <v>56</v>
      </c>
      <c r="BL734" s="355">
        <v>52</v>
      </c>
      <c r="BM734" s="356">
        <v>73</v>
      </c>
      <c r="BN734" s="354">
        <v>74</v>
      </c>
      <c r="BO734" s="355">
        <v>70</v>
      </c>
      <c r="BP734" s="355">
        <v>61</v>
      </c>
      <c r="BQ734" s="355">
        <v>57</v>
      </c>
      <c r="BR734" s="356">
        <v>53</v>
      </c>
      <c r="BS734" s="354">
        <v>54</v>
      </c>
      <c r="BT734" s="355">
        <v>75</v>
      </c>
      <c r="BU734" s="355">
        <v>66</v>
      </c>
      <c r="BV734" s="355">
        <v>62</v>
      </c>
      <c r="BW734" s="356">
        <v>58</v>
      </c>
      <c r="BX734" s="354">
        <v>59</v>
      </c>
      <c r="BY734" s="355">
        <v>55</v>
      </c>
      <c r="BZ734" s="355">
        <v>71</v>
      </c>
      <c r="CA734" s="355">
        <v>67</v>
      </c>
      <c r="CB734" s="356">
        <v>63</v>
      </c>
      <c r="CC734" s="354">
        <v>95</v>
      </c>
      <c r="CD734" s="355">
        <v>76</v>
      </c>
      <c r="CE734" s="355">
        <v>107</v>
      </c>
      <c r="CF734" s="355">
        <v>103</v>
      </c>
      <c r="CG734" s="356">
        <v>99</v>
      </c>
      <c r="CH734" s="354">
        <v>100</v>
      </c>
      <c r="CI734" s="355">
        <v>81</v>
      </c>
      <c r="CJ734" s="355">
        <v>77</v>
      </c>
      <c r="CK734" s="355">
        <v>108</v>
      </c>
      <c r="CL734" s="356">
        <v>104</v>
      </c>
      <c r="CM734" s="354">
        <v>105</v>
      </c>
      <c r="CN734" s="355">
        <v>86</v>
      </c>
      <c r="CO734" s="355">
        <v>82</v>
      </c>
      <c r="CP734" s="355">
        <v>78</v>
      </c>
      <c r="CQ734" s="356">
        <v>109</v>
      </c>
      <c r="CR734" s="354">
        <v>110</v>
      </c>
      <c r="CS734" s="355">
        <v>91</v>
      </c>
      <c r="CT734" s="355">
        <v>87</v>
      </c>
      <c r="CU734" s="355">
        <v>83</v>
      </c>
      <c r="CV734" s="356">
        <v>79</v>
      </c>
      <c r="CW734" s="354">
        <v>80</v>
      </c>
      <c r="CX734" s="355">
        <v>96</v>
      </c>
      <c r="CY734" s="355">
        <v>92</v>
      </c>
      <c r="CZ734" s="355">
        <v>88</v>
      </c>
      <c r="DA734" s="356">
        <v>84</v>
      </c>
      <c r="DB734" s="354">
        <v>85</v>
      </c>
      <c r="DC734" s="355">
        <v>101</v>
      </c>
      <c r="DD734" s="355">
        <v>97</v>
      </c>
      <c r="DE734" s="355">
        <v>93</v>
      </c>
      <c r="DF734" s="356">
        <v>89</v>
      </c>
      <c r="DG734" s="354">
        <v>90</v>
      </c>
      <c r="DH734" s="355">
        <v>106</v>
      </c>
      <c r="DI734" s="355">
        <v>102</v>
      </c>
      <c r="DJ734" s="355">
        <v>98</v>
      </c>
      <c r="DK734" s="356">
        <v>94</v>
      </c>
      <c r="DL734" s="354">
        <v>135</v>
      </c>
      <c r="DM734" s="355">
        <v>111</v>
      </c>
      <c r="DN734" s="355">
        <v>147</v>
      </c>
      <c r="DO734" s="355">
        <v>143</v>
      </c>
      <c r="DP734" s="356">
        <v>139</v>
      </c>
      <c r="DQ734" s="354">
        <v>140</v>
      </c>
      <c r="DR734" s="355">
        <v>116</v>
      </c>
      <c r="DS734" s="355">
        <v>112</v>
      </c>
      <c r="DT734" s="355">
        <v>148</v>
      </c>
      <c r="DU734" s="356">
        <v>144</v>
      </c>
      <c r="DV734" s="354">
        <v>145</v>
      </c>
      <c r="DW734" s="355">
        <v>121</v>
      </c>
      <c r="DX734" s="355">
        <v>117</v>
      </c>
      <c r="DY734" s="355">
        <v>113</v>
      </c>
      <c r="DZ734" s="356">
        <v>149</v>
      </c>
      <c r="EA734" s="354">
        <v>130</v>
      </c>
      <c r="EB734" s="355">
        <v>146</v>
      </c>
      <c r="EC734" s="355">
        <v>142</v>
      </c>
      <c r="ED734" s="355">
        <v>138</v>
      </c>
      <c r="EE734" s="356">
        <v>134</v>
      </c>
      <c r="EF734" s="354">
        <v>115</v>
      </c>
      <c r="EG734" s="355">
        <v>131</v>
      </c>
      <c r="EH734" s="355">
        <v>127</v>
      </c>
      <c r="EI734" s="355">
        <v>123</v>
      </c>
      <c r="EJ734" s="356">
        <v>119</v>
      </c>
      <c r="EK734" s="354">
        <v>120</v>
      </c>
      <c r="EL734" s="355">
        <v>136</v>
      </c>
      <c r="EM734" s="355">
        <v>132</v>
      </c>
      <c r="EN734" s="355">
        <v>128</v>
      </c>
      <c r="EO734" s="356">
        <v>124</v>
      </c>
      <c r="EP734" s="354">
        <v>125</v>
      </c>
      <c r="EQ734" s="355">
        <v>141</v>
      </c>
      <c r="ER734" s="355">
        <v>137</v>
      </c>
      <c r="ES734" s="355">
        <v>133</v>
      </c>
      <c r="ET734" s="356">
        <v>129</v>
      </c>
      <c r="EU734" s="354">
        <v>122</v>
      </c>
      <c r="EV734" s="355">
        <v>126</v>
      </c>
      <c r="EW734" s="355">
        <v>114</v>
      </c>
      <c r="EX734" s="355">
        <v>118</v>
      </c>
      <c r="EY734" s="365"/>
      <c r="EZ734" s="361"/>
      <c r="FA734" s="361"/>
      <c r="FB734" s="361"/>
      <c r="FC734" s="361"/>
      <c r="FD734" s="361"/>
      <c r="FE734" s="361"/>
      <c r="FF734" s="361"/>
      <c r="FG734" s="361"/>
      <c r="FH734" s="361"/>
      <c r="FI734" s="361"/>
      <c r="FJ734" s="361"/>
      <c r="FK734" s="361"/>
      <c r="FL734" s="361"/>
      <c r="FM734" s="361"/>
      <c r="FN734" s="361"/>
      <c r="FO734" s="361"/>
      <c r="FP734" s="361"/>
      <c r="FQ734" s="361"/>
      <c r="FR734" s="361"/>
      <c r="FS734" s="361"/>
      <c r="FT734" s="361"/>
      <c r="FU734" s="361"/>
      <c r="FV734" s="361"/>
      <c r="FW734" s="361"/>
      <c r="FX734" s="361"/>
      <c r="FY734" s="361"/>
      <c r="FZ734" s="361"/>
      <c r="GA734" s="361"/>
      <c r="GB734" s="361"/>
      <c r="GC734" s="361"/>
      <c r="GD734" s="361"/>
      <c r="GE734" s="361"/>
      <c r="GF734" s="361"/>
      <c r="GG734" s="361"/>
      <c r="GH734" s="361"/>
      <c r="GI734" s="361"/>
      <c r="GJ734" s="361"/>
      <c r="GK734" s="361"/>
      <c r="GL734" s="361"/>
      <c r="GM734" s="361"/>
      <c r="GN734" s="361"/>
      <c r="GO734" s="361"/>
      <c r="GP734" s="361"/>
      <c r="GQ734" s="361"/>
      <c r="GR734" s="361"/>
      <c r="GS734" s="361"/>
      <c r="GT734" s="361"/>
      <c r="GU734" s="361"/>
      <c r="GV734" s="361"/>
      <c r="GW734" s="361"/>
    </row>
    <row r="735" spans="1:256" x14ac:dyDescent="0.2">
      <c r="D735" s="362"/>
      <c r="E735" s="350" t="s">
        <v>159</v>
      </c>
      <c r="F735" s="357">
        <v>12</v>
      </c>
      <c r="G735" s="358">
        <v>23</v>
      </c>
      <c r="H735" s="358">
        <v>9</v>
      </c>
      <c r="I735" s="358">
        <v>20</v>
      </c>
      <c r="J735" s="359">
        <v>1</v>
      </c>
      <c r="K735" s="357">
        <v>13</v>
      </c>
      <c r="L735" s="358">
        <v>24</v>
      </c>
      <c r="M735" s="358">
        <v>10</v>
      </c>
      <c r="N735" s="358">
        <v>16</v>
      </c>
      <c r="O735" s="359">
        <v>2</v>
      </c>
      <c r="P735" s="357">
        <v>17</v>
      </c>
      <c r="Q735" s="358">
        <v>3</v>
      </c>
      <c r="R735" s="358">
        <v>14</v>
      </c>
      <c r="S735" s="358">
        <v>25</v>
      </c>
      <c r="T735" s="359">
        <v>6</v>
      </c>
      <c r="U735" s="357">
        <v>7</v>
      </c>
      <c r="V735" s="358">
        <v>18</v>
      </c>
      <c r="W735" s="358">
        <v>4</v>
      </c>
      <c r="X735" s="358">
        <v>15</v>
      </c>
      <c r="Y735" s="359">
        <v>21</v>
      </c>
      <c r="Z735" s="357">
        <v>22</v>
      </c>
      <c r="AA735" s="358">
        <v>8</v>
      </c>
      <c r="AB735" s="358">
        <v>19</v>
      </c>
      <c r="AC735" s="358">
        <v>5</v>
      </c>
      <c r="AD735" s="359">
        <v>11</v>
      </c>
      <c r="AE735" s="357">
        <v>37</v>
      </c>
      <c r="AF735" s="358">
        <v>48</v>
      </c>
      <c r="AG735" s="358">
        <v>34</v>
      </c>
      <c r="AH735" s="358">
        <v>45</v>
      </c>
      <c r="AI735" s="359">
        <v>26</v>
      </c>
      <c r="AJ735" s="357">
        <v>38</v>
      </c>
      <c r="AK735" s="358">
        <v>49</v>
      </c>
      <c r="AL735" s="358">
        <v>35</v>
      </c>
      <c r="AM735" s="358">
        <v>41</v>
      </c>
      <c r="AN735" s="359">
        <v>27</v>
      </c>
      <c r="AO735" s="357">
        <v>42</v>
      </c>
      <c r="AP735" s="358">
        <v>28</v>
      </c>
      <c r="AQ735" s="358">
        <v>39</v>
      </c>
      <c r="AR735" s="358">
        <v>50</v>
      </c>
      <c r="AS735" s="359">
        <v>31</v>
      </c>
      <c r="AT735" s="357">
        <v>32</v>
      </c>
      <c r="AU735" s="358">
        <v>43</v>
      </c>
      <c r="AV735" s="358">
        <v>29</v>
      </c>
      <c r="AW735" s="358">
        <v>40</v>
      </c>
      <c r="AX735" s="359">
        <v>46</v>
      </c>
      <c r="AY735" s="357">
        <v>47</v>
      </c>
      <c r="AZ735" s="358">
        <v>33</v>
      </c>
      <c r="BA735" s="358">
        <v>44</v>
      </c>
      <c r="BB735" s="358">
        <v>30</v>
      </c>
      <c r="BC735" s="359">
        <v>36</v>
      </c>
      <c r="BD735" s="357">
        <v>62</v>
      </c>
      <c r="BE735" s="358">
        <v>73</v>
      </c>
      <c r="BF735" s="358">
        <v>59</v>
      </c>
      <c r="BG735" s="358">
        <v>70</v>
      </c>
      <c r="BH735" s="359">
        <v>51</v>
      </c>
      <c r="BI735" s="357">
        <v>63</v>
      </c>
      <c r="BJ735" s="358">
        <v>74</v>
      </c>
      <c r="BK735" s="358">
        <v>60</v>
      </c>
      <c r="BL735" s="358">
        <v>66</v>
      </c>
      <c r="BM735" s="359">
        <v>52</v>
      </c>
      <c r="BN735" s="357">
        <v>67</v>
      </c>
      <c r="BO735" s="358">
        <v>53</v>
      </c>
      <c r="BP735" s="358">
        <v>64</v>
      </c>
      <c r="BQ735" s="358">
        <v>75</v>
      </c>
      <c r="BR735" s="359">
        <v>56</v>
      </c>
      <c r="BS735" s="357">
        <v>57</v>
      </c>
      <c r="BT735" s="358">
        <v>68</v>
      </c>
      <c r="BU735" s="358">
        <v>54</v>
      </c>
      <c r="BV735" s="358">
        <v>65</v>
      </c>
      <c r="BW735" s="359">
        <v>71</v>
      </c>
      <c r="BX735" s="357">
        <v>72</v>
      </c>
      <c r="BY735" s="358">
        <v>58</v>
      </c>
      <c r="BZ735" s="358">
        <v>69</v>
      </c>
      <c r="CA735" s="358">
        <v>55</v>
      </c>
      <c r="CB735" s="359">
        <v>61</v>
      </c>
      <c r="CC735" s="357">
        <v>79</v>
      </c>
      <c r="CD735" s="358">
        <v>95</v>
      </c>
      <c r="CE735" s="358">
        <v>106</v>
      </c>
      <c r="CF735" s="358">
        <v>97</v>
      </c>
      <c r="CG735" s="359">
        <v>88</v>
      </c>
      <c r="CH735" s="357">
        <v>84</v>
      </c>
      <c r="CI735" s="358">
        <v>100</v>
      </c>
      <c r="CJ735" s="358">
        <v>76</v>
      </c>
      <c r="CK735" s="358">
        <v>102</v>
      </c>
      <c r="CL735" s="359">
        <v>93</v>
      </c>
      <c r="CM735" s="357">
        <v>89</v>
      </c>
      <c r="CN735" s="358">
        <v>105</v>
      </c>
      <c r="CO735" s="358">
        <v>81</v>
      </c>
      <c r="CP735" s="358">
        <v>107</v>
      </c>
      <c r="CQ735" s="359">
        <v>98</v>
      </c>
      <c r="CR735" s="357">
        <v>94</v>
      </c>
      <c r="CS735" s="358">
        <v>110</v>
      </c>
      <c r="CT735" s="358">
        <v>86</v>
      </c>
      <c r="CU735" s="358">
        <v>77</v>
      </c>
      <c r="CV735" s="359">
        <v>103</v>
      </c>
      <c r="CW735" s="357">
        <v>99</v>
      </c>
      <c r="CX735" s="358">
        <v>80</v>
      </c>
      <c r="CY735" s="358">
        <v>91</v>
      </c>
      <c r="CZ735" s="358">
        <v>82</v>
      </c>
      <c r="DA735" s="359">
        <v>108</v>
      </c>
      <c r="DB735" s="357">
        <v>104</v>
      </c>
      <c r="DC735" s="358">
        <v>85</v>
      </c>
      <c r="DD735" s="358">
        <v>96</v>
      </c>
      <c r="DE735" s="358">
        <v>87</v>
      </c>
      <c r="DF735" s="359">
        <v>78</v>
      </c>
      <c r="DG735" s="357">
        <v>109</v>
      </c>
      <c r="DH735" s="358">
        <v>90</v>
      </c>
      <c r="DI735" s="358">
        <v>101</v>
      </c>
      <c r="DJ735" s="358">
        <v>92</v>
      </c>
      <c r="DK735" s="359">
        <v>83</v>
      </c>
      <c r="DL735" s="357">
        <v>119</v>
      </c>
      <c r="DM735" s="358">
        <v>135</v>
      </c>
      <c r="DN735" s="358">
        <v>146</v>
      </c>
      <c r="DO735" s="358">
        <v>137</v>
      </c>
      <c r="DP735" s="359">
        <v>128</v>
      </c>
      <c r="DQ735" s="357">
        <v>124</v>
      </c>
      <c r="DR735" s="358">
        <v>140</v>
      </c>
      <c r="DS735" s="358">
        <v>111</v>
      </c>
      <c r="DT735" s="358">
        <v>142</v>
      </c>
      <c r="DU735" s="359">
        <v>133</v>
      </c>
      <c r="DV735" s="357">
        <v>129</v>
      </c>
      <c r="DW735" s="358">
        <v>145</v>
      </c>
      <c r="DX735" s="358">
        <v>116</v>
      </c>
      <c r="DY735" s="358">
        <v>147</v>
      </c>
      <c r="DZ735" s="359">
        <v>138</v>
      </c>
      <c r="EA735" s="357">
        <v>114</v>
      </c>
      <c r="EB735" s="358">
        <v>130</v>
      </c>
      <c r="EC735" s="358">
        <v>141</v>
      </c>
      <c r="ED735" s="358">
        <v>132</v>
      </c>
      <c r="EE735" s="359">
        <v>123</v>
      </c>
      <c r="EF735" s="357">
        <v>139</v>
      </c>
      <c r="EG735" s="358">
        <v>115</v>
      </c>
      <c r="EH735" s="358">
        <v>126</v>
      </c>
      <c r="EI735" s="358">
        <v>117</v>
      </c>
      <c r="EJ735" s="359">
        <v>148</v>
      </c>
      <c r="EK735" s="357">
        <v>144</v>
      </c>
      <c r="EL735" s="358">
        <v>120</v>
      </c>
      <c r="EM735" s="358">
        <v>131</v>
      </c>
      <c r="EN735" s="358">
        <v>122</v>
      </c>
      <c r="EO735" s="359">
        <v>113</v>
      </c>
      <c r="EP735" s="357">
        <v>149</v>
      </c>
      <c r="EQ735" s="358">
        <v>125</v>
      </c>
      <c r="ER735" s="358">
        <v>136</v>
      </c>
      <c r="ES735" s="358">
        <v>127</v>
      </c>
      <c r="ET735" s="359">
        <v>118</v>
      </c>
      <c r="EU735" s="357">
        <v>143</v>
      </c>
      <c r="EV735" s="358">
        <v>134</v>
      </c>
      <c r="EW735" s="358">
        <v>121</v>
      </c>
      <c r="EX735" s="358">
        <v>112</v>
      </c>
      <c r="EY735" s="365"/>
      <c r="EZ735" s="361"/>
      <c r="FA735" s="361"/>
      <c r="FB735" s="361"/>
      <c r="FC735" s="361"/>
      <c r="FD735" s="361"/>
      <c r="FE735" s="361"/>
      <c r="FF735" s="361"/>
      <c r="FG735" s="361"/>
      <c r="FH735" s="361"/>
      <c r="FI735" s="361"/>
      <c r="FJ735" s="361"/>
      <c r="FK735" s="361"/>
      <c r="FL735" s="361"/>
      <c r="FM735" s="361"/>
      <c r="FN735" s="361"/>
      <c r="FO735" s="361"/>
      <c r="FP735" s="361"/>
      <c r="FQ735" s="361"/>
      <c r="FR735" s="361"/>
      <c r="FS735" s="361"/>
      <c r="FT735" s="361"/>
      <c r="FU735" s="361"/>
      <c r="FV735" s="361"/>
      <c r="FW735" s="361"/>
      <c r="FX735" s="361"/>
      <c r="FY735" s="361"/>
      <c r="FZ735" s="361"/>
      <c r="GA735" s="361"/>
      <c r="GB735" s="361"/>
      <c r="GC735" s="361"/>
      <c r="GD735" s="361"/>
      <c r="GE735" s="361"/>
      <c r="GF735" s="361"/>
      <c r="GG735" s="361"/>
      <c r="GH735" s="361"/>
      <c r="GI735" s="361"/>
      <c r="GJ735" s="361"/>
      <c r="GK735" s="361"/>
      <c r="GL735" s="361"/>
      <c r="GM735" s="361"/>
      <c r="GN735" s="361"/>
      <c r="GO735" s="361"/>
      <c r="GP735" s="361"/>
      <c r="GQ735" s="361"/>
      <c r="GR735" s="361"/>
      <c r="GS735" s="361"/>
      <c r="GT735" s="361"/>
      <c r="GU735" s="361"/>
      <c r="GV735" s="361"/>
      <c r="GW735" s="361"/>
    </row>
    <row r="736" spans="1:256" s="363" customFormat="1" x14ac:dyDescent="0.2">
      <c r="A736" s="27"/>
      <c r="B736" s="27"/>
      <c r="C736" s="27"/>
      <c r="D736" s="362"/>
      <c r="E736" s="360"/>
      <c r="GX736" s="27"/>
      <c r="GY736" s="27"/>
      <c r="GZ736" s="27"/>
      <c r="HA736" s="27"/>
      <c r="HB736" s="27"/>
      <c r="HC736" s="27"/>
      <c r="HD736" s="27"/>
      <c r="HE736" s="27"/>
      <c r="HF736" s="27"/>
      <c r="HG736" s="27"/>
      <c r="HH736" s="27"/>
      <c r="HI736" s="27"/>
      <c r="HJ736" s="27"/>
      <c r="HK736" s="27"/>
      <c r="HL736" s="27"/>
      <c r="HM736" s="27"/>
      <c r="HN736" s="27"/>
      <c r="HO736" s="27"/>
      <c r="HP736" s="27"/>
      <c r="HQ736" s="27"/>
      <c r="HR736" s="27"/>
      <c r="HS736" s="27"/>
      <c r="HT736" s="27"/>
      <c r="HU736" s="27"/>
      <c r="HV736" s="27"/>
      <c r="HW736" s="27"/>
      <c r="HX736" s="27"/>
      <c r="HY736" s="27"/>
      <c r="HZ736" s="27"/>
      <c r="IA736" s="27"/>
      <c r="IB736" s="27"/>
      <c r="IC736" s="27"/>
      <c r="ID736" s="27"/>
      <c r="IE736" s="27"/>
      <c r="IF736" s="27"/>
      <c r="IG736" s="27"/>
      <c r="IH736" s="27"/>
      <c r="II736" s="27"/>
      <c r="IJ736" s="27"/>
      <c r="IK736" s="27"/>
      <c r="IL736" s="27"/>
      <c r="IM736" s="27"/>
      <c r="IN736" s="27"/>
      <c r="IO736" s="27"/>
      <c r="IP736" s="27"/>
      <c r="IQ736" s="27"/>
      <c r="IR736" s="27"/>
      <c r="IS736" s="27"/>
      <c r="IT736" s="27"/>
      <c r="IU736" s="27"/>
      <c r="IV736" s="27"/>
    </row>
    <row r="737" spans="1:256" s="363" customFormat="1" x14ac:dyDescent="0.2">
      <c r="A737" s="27"/>
      <c r="B737" s="27"/>
      <c r="C737" s="27"/>
      <c r="D737" s="362">
        <v>150</v>
      </c>
      <c r="E737" s="349" t="s">
        <v>180</v>
      </c>
      <c r="GX737" s="27"/>
      <c r="GY737" s="27"/>
      <c r="GZ737" s="27"/>
      <c r="HA737" s="27"/>
      <c r="HB737" s="27"/>
      <c r="HC737" s="27"/>
      <c r="HD737" s="27"/>
      <c r="HE737" s="27"/>
      <c r="HF737" s="27"/>
      <c r="HG737" s="27"/>
      <c r="HH737" s="27"/>
      <c r="HI737" s="27"/>
      <c r="HJ737" s="27"/>
      <c r="HK737" s="27"/>
      <c r="HL737" s="27"/>
      <c r="HM737" s="27"/>
      <c r="HN737" s="27"/>
      <c r="HO737" s="27"/>
      <c r="HP737" s="27"/>
      <c r="HQ737" s="27"/>
      <c r="HR737" s="27"/>
      <c r="HS737" s="27"/>
      <c r="HT737" s="27"/>
      <c r="HU737" s="27"/>
      <c r="HV737" s="27"/>
      <c r="HW737" s="27"/>
      <c r="HX737" s="27"/>
      <c r="HY737" s="27"/>
      <c r="HZ737" s="27"/>
      <c r="IA737" s="27"/>
      <c r="IB737" s="27"/>
      <c r="IC737" s="27"/>
      <c r="ID737" s="27"/>
      <c r="IE737" s="27"/>
      <c r="IF737" s="27"/>
      <c r="IG737" s="27"/>
      <c r="IH737" s="27"/>
      <c r="II737" s="27"/>
      <c r="IJ737" s="27"/>
      <c r="IK737" s="27"/>
      <c r="IL737" s="27"/>
      <c r="IM737" s="27"/>
      <c r="IN737" s="27"/>
      <c r="IO737" s="27"/>
      <c r="IP737" s="27"/>
      <c r="IQ737" s="27"/>
      <c r="IR737" s="27"/>
      <c r="IS737" s="27"/>
      <c r="IT737" s="27"/>
      <c r="IU737" s="27"/>
      <c r="IV737" s="27"/>
    </row>
    <row r="738" spans="1:256" x14ac:dyDescent="0.2">
      <c r="D738" s="362"/>
      <c r="E738" s="350" t="s">
        <v>130</v>
      </c>
      <c r="F738" s="351">
        <v>1</v>
      </c>
      <c r="G738" s="352">
        <v>2</v>
      </c>
      <c r="H738" s="352">
        <v>3</v>
      </c>
      <c r="I738" s="352">
        <v>4</v>
      </c>
      <c r="J738" s="353">
        <v>5</v>
      </c>
      <c r="K738" s="351">
        <v>6</v>
      </c>
      <c r="L738" s="352">
        <v>7</v>
      </c>
      <c r="M738" s="352">
        <v>8</v>
      </c>
      <c r="N738" s="352">
        <v>9</v>
      </c>
      <c r="O738" s="353">
        <v>10</v>
      </c>
      <c r="P738" s="351">
        <v>11</v>
      </c>
      <c r="Q738" s="352">
        <v>12</v>
      </c>
      <c r="R738" s="352">
        <v>13</v>
      </c>
      <c r="S738" s="352">
        <v>14</v>
      </c>
      <c r="T738" s="353">
        <v>15</v>
      </c>
      <c r="U738" s="351">
        <v>16</v>
      </c>
      <c r="V738" s="352">
        <v>17</v>
      </c>
      <c r="W738" s="352">
        <v>18</v>
      </c>
      <c r="X738" s="352">
        <v>19</v>
      </c>
      <c r="Y738" s="353">
        <v>20</v>
      </c>
      <c r="Z738" s="351">
        <v>21</v>
      </c>
      <c r="AA738" s="352">
        <v>22</v>
      </c>
      <c r="AB738" s="352">
        <v>23</v>
      </c>
      <c r="AC738" s="352">
        <v>24</v>
      </c>
      <c r="AD738" s="353">
        <v>25</v>
      </c>
      <c r="AE738" s="351">
        <v>26</v>
      </c>
      <c r="AF738" s="352">
        <v>27</v>
      </c>
      <c r="AG738" s="352">
        <v>28</v>
      </c>
      <c r="AH738" s="352">
        <v>29</v>
      </c>
      <c r="AI738" s="353">
        <v>30</v>
      </c>
      <c r="AJ738" s="351">
        <v>31</v>
      </c>
      <c r="AK738" s="352">
        <v>32</v>
      </c>
      <c r="AL738" s="352">
        <v>33</v>
      </c>
      <c r="AM738" s="352">
        <v>34</v>
      </c>
      <c r="AN738" s="353">
        <v>35</v>
      </c>
      <c r="AO738" s="351">
        <v>36</v>
      </c>
      <c r="AP738" s="352">
        <v>37</v>
      </c>
      <c r="AQ738" s="352">
        <v>38</v>
      </c>
      <c r="AR738" s="352">
        <v>39</v>
      </c>
      <c r="AS738" s="353">
        <v>40</v>
      </c>
      <c r="AT738" s="351">
        <v>41</v>
      </c>
      <c r="AU738" s="352">
        <v>42</v>
      </c>
      <c r="AV738" s="352">
        <v>43</v>
      </c>
      <c r="AW738" s="352">
        <v>44</v>
      </c>
      <c r="AX738" s="353">
        <v>45</v>
      </c>
      <c r="AY738" s="351">
        <v>46</v>
      </c>
      <c r="AZ738" s="352">
        <v>47</v>
      </c>
      <c r="BA738" s="352">
        <v>48</v>
      </c>
      <c r="BB738" s="352">
        <v>49</v>
      </c>
      <c r="BC738" s="353">
        <v>50</v>
      </c>
      <c r="BD738" s="351">
        <v>51</v>
      </c>
      <c r="BE738" s="352">
        <v>52</v>
      </c>
      <c r="BF738" s="352">
        <v>53</v>
      </c>
      <c r="BG738" s="352">
        <v>54</v>
      </c>
      <c r="BH738" s="353">
        <v>55</v>
      </c>
      <c r="BI738" s="351">
        <v>56</v>
      </c>
      <c r="BJ738" s="352">
        <v>57</v>
      </c>
      <c r="BK738" s="352">
        <v>58</v>
      </c>
      <c r="BL738" s="352">
        <v>59</v>
      </c>
      <c r="BM738" s="353">
        <v>60</v>
      </c>
      <c r="BN738" s="351">
        <v>61</v>
      </c>
      <c r="BO738" s="352">
        <v>62</v>
      </c>
      <c r="BP738" s="352">
        <v>63</v>
      </c>
      <c r="BQ738" s="352">
        <v>64</v>
      </c>
      <c r="BR738" s="353">
        <v>65</v>
      </c>
      <c r="BS738" s="351">
        <v>66</v>
      </c>
      <c r="BT738" s="352">
        <v>67</v>
      </c>
      <c r="BU738" s="352">
        <v>68</v>
      </c>
      <c r="BV738" s="352">
        <v>69</v>
      </c>
      <c r="BW738" s="353">
        <v>70</v>
      </c>
      <c r="BX738" s="351">
        <v>71</v>
      </c>
      <c r="BY738" s="352">
        <v>72</v>
      </c>
      <c r="BZ738" s="352">
        <v>73</v>
      </c>
      <c r="CA738" s="352">
        <v>74</v>
      </c>
      <c r="CB738" s="353">
        <v>75</v>
      </c>
      <c r="CC738" s="351">
        <v>76</v>
      </c>
      <c r="CD738" s="352">
        <v>77</v>
      </c>
      <c r="CE738" s="352">
        <v>78</v>
      </c>
      <c r="CF738" s="352">
        <v>79</v>
      </c>
      <c r="CG738" s="353">
        <v>80</v>
      </c>
      <c r="CH738" s="351">
        <v>81</v>
      </c>
      <c r="CI738" s="352">
        <v>82</v>
      </c>
      <c r="CJ738" s="352">
        <v>83</v>
      </c>
      <c r="CK738" s="352">
        <v>84</v>
      </c>
      <c r="CL738" s="353">
        <v>85</v>
      </c>
      <c r="CM738" s="351">
        <v>86</v>
      </c>
      <c r="CN738" s="352">
        <v>87</v>
      </c>
      <c r="CO738" s="352">
        <v>88</v>
      </c>
      <c r="CP738" s="352">
        <v>89</v>
      </c>
      <c r="CQ738" s="353">
        <v>90</v>
      </c>
      <c r="CR738" s="351">
        <v>91</v>
      </c>
      <c r="CS738" s="352">
        <v>92</v>
      </c>
      <c r="CT738" s="352">
        <v>93</v>
      </c>
      <c r="CU738" s="352">
        <v>94</v>
      </c>
      <c r="CV738" s="353">
        <v>95</v>
      </c>
      <c r="CW738" s="351">
        <v>96</v>
      </c>
      <c r="CX738" s="352">
        <v>97</v>
      </c>
      <c r="CY738" s="352">
        <v>98</v>
      </c>
      <c r="CZ738" s="352">
        <v>99</v>
      </c>
      <c r="DA738" s="353">
        <v>100</v>
      </c>
      <c r="DB738" s="351">
        <v>101</v>
      </c>
      <c r="DC738" s="352">
        <v>102</v>
      </c>
      <c r="DD738" s="352">
        <v>103</v>
      </c>
      <c r="DE738" s="352">
        <v>104</v>
      </c>
      <c r="DF738" s="353">
        <v>105</v>
      </c>
      <c r="DG738" s="351">
        <v>106</v>
      </c>
      <c r="DH738" s="352">
        <v>107</v>
      </c>
      <c r="DI738" s="352">
        <v>108</v>
      </c>
      <c r="DJ738" s="352">
        <v>109</v>
      </c>
      <c r="DK738" s="353">
        <v>110</v>
      </c>
      <c r="DL738" s="351">
        <v>111</v>
      </c>
      <c r="DM738" s="352">
        <v>112</v>
      </c>
      <c r="DN738" s="352">
        <v>113</v>
      </c>
      <c r="DO738" s="352">
        <v>114</v>
      </c>
      <c r="DP738" s="353">
        <v>115</v>
      </c>
      <c r="DQ738" s="351">
        <v>116</v>
      </c>
      <c r="DR738" s="352">
        <v>117</v>
      </c>
      <c r="DS738" s="352">
        <v>118</v>
      </c>
      <c r="DT738" s="352">
        <v>119</v>
      </c>
      <c r="DU738" s="353">
        <v>120</v>
      </c>
      <c r="DV738" s="351">
        <v>121</v>
      </c>
      <c r="DW738" s="352">
        <v>122</v>
      </c>
      <c r="DX738" s="352">
        <v>123</v>
      </c>
      <c r="DY738" s="352">
        <v>124</v>
      </c>
      <c r="DZ738" s="353">
        <v>125</v>
      </c>
      <c r="EA738" s="351">
        <v>126</v>
      </c>
      <c r="EB738" s="352">
        <v>127</v>
      </c>
      <c r="EC738" s="352">
        <v>128</v>
      </c>
      <c r="ED738" s="352">
        <v>129</v>
      </c>
      <c r="EE738" s="353">
        <v>130</v>
      </c>
      <c r="EF738" s="351">
        <v>131</v>
      </c>
      <c r="EG738" s="352">
        <v>132</v>
      </c>
      <c r="EH738" s="352">
        <v>133</v>
      </c>
      <c r="EI738" s="352">
        <v>134</v>
      </c>
      <c r="EJ738" s="353">
        <v>135</v>
      </c>
      <c r="EK738" s="351">
        <v>136</v>
      </c>
      <c r="EL738" s="352">
        <v>137</v>
      </c>
      <c r="EM738" s="352">
        <v>138</v>
      </c>
      <c r="EN738" s="352">
        <v>139</v>
      </c>
      <c r="EO738" s="353">
        <v>140</v>
      </c>
      <c r="EP738" s="351">
        <v>141</v>
      </c>
      <c r="EQ738" s="352">
        <v>142</v>
      </c>
      <c r="ER738" s="352">
        <v>143</v>
      </c>
      <c r="ES738" s="352">
        <v>144</v>
      </c>
      <c r="ET738" s="353">
        <v>145</v>
      </c>
      <c r="EU738" s="351">
        <v>146</v>
      </c>
      <c r="EV738" s="352">
        <v>147</v>
      </c>
      <c r="EW738" s="352">
        <v>148</v>
      </c>
      <c r="EX738" s="352">
        <v>149</v>
      </c>
      <c r="EY738" s="353">
        <v>150</v>
      </c>
      <c r="EZ738" s="365"/>
      <c r="FA738" s="361"/>
      <c r="FB738" s="361"/>
      <c r="FC738" s="361"/>
      <c r="FD738" s="361"/>
      <c r="FE738" s="361"/>
      <c r="FF738" s="361"/>
      <c r="FG738" s="361"/>
      <c r="FH738" s="361"/>
      <c r="FI738" s="361"/>
      <c r="FJ738" s="361"/>
      <c r="FK738" s="361"/>
      <c r="FL738" s="361"/>
      <c r="FM738" s="361"/>
      <c r="FN738" s="361"/>
      <c r="FO738" s="361"/>
      <c r="FP738" s="361"/>
      <c r="FQ738" s="361"/>
      <c r="FR738" s="361"/>
      <c r="FS738" s="361"/>
      <c r="FT738" s="361"/>
      <c r="FU738" s="361"/>
      <c r="FV738" s="361"/>
      <c r="FW738" s="361"/>
      <c r="FX738" s="361"/>
      <c r="FY738" s="361"/>
      <c r="FZ738" s="361"/>
      <c r="GA738" s="361"/>
      <c r="GB738" s="361"/>
      <c r="GC738" s="361"/>
      <c r="GD738" s="361"/>
      <c r="GE738" s="361"/>
      <c r="GF738" s="361"/>
      <c r="GG738" s="361"/>
      <c r="GH738" s="361"/>
      <c r="GI738" s="361"/>
      <c r="GJ738" s="361"/>
      <c r="GK738" s="361"/>
      <c r="GL738" s="361"/>
      <c r="GM738" s="361"/>
      <c r="GN738" s="361"/>
      <c r="GO738" s="361"/>
      <c r="GP738" s="361"/>
      <c r="GQ738" s="361"/>
      <c r="GR738" s="361"/>
      <c r="GS738" s="361"/>
      <c r="GT738" s="361"/>
      <c r="GU738" s="361"/>
      <c r="GV738" s="361"/>
      <c r="GW738" s="361"/>
    </row>
    <row r="739" spans="1:256" x14ac:dyDescent="0.2">
      <c r="D739" s="362"/>
      <c r="E739" s="350" t="s">
        <v>157</v>
      </c>
      <c r="F739" s="354">
        <v>14</v>
      </c>
      <c r="G739" s="355">
        <v>10</v>
      </c>
      <c r="H739" s="355">
        <v>1</v>
      </c>
      <c r="I739" s="355">
        <v>22</v>
      </c>
      <c r="J739" s="356">
        <v>18</v>
      </c>
      <c r="K739" s="354">
        <v>19</v>
      </c>
      <c r="L739" s="355">
        <v>15</v>
      </c>
      <c r="M739" s="355">
        <v>6</v>
      </c>
      <c r="N739" s="355">
        <v>2</v>
      </c>
      <c r="O739" s="356">
        <v>23</v>
      </c>
      <c r="P739" s="354">
        <v>24</v>
      </c>
      <c r="Q739" s="355">
        <v>20</v>
      </c>
      <c r="R739" s="355">
        <v>11</v>
      </c>
      <c r="S739" s="355">
        <v>7</v>
      </c>
      <c r="T739" s="356">
        <v>3</v>
      </c>
      <c r="U739" s="354">
        <v>4</v>
      </c>
      <c r="V739" s="355">
        <v>25</v>
      </c>
      <c r="W739" s="355">
        <v>16</v>
      </c>
      <c r="X739" s="355">
        <v>12</v>
      </c>
      <c r="Y739" s="356">
        <v>8</v>
      </c>
      <c r="Z739" s="354">
        <v>9</v>
      </c>
      <c r="AA739" s="355">
        <v>5</v>
      </c>
      <c r="AB739" s="355">
        <v>21</v>
      </c>
      <c r="AC739" s="355">
        <v>17</v>
      </c>
      <c r="AD739" s="356">
        <v>13</v>
      </c>
      <c r="AE739" s="354">
        <v>39</v>
      </c>
      <c r="AF739" s="355">
        <v>35</v>
      </c>
      <c r="AG739" s="355">
        <v>26</v>
      </c>
      <c r="AH739" s="355">
        <v>47</v>
      </c>
      <c r="AI739" s="356">
        <v>43</v>
      </c>
      <c r="AJ739" s="354">
        <v>44</v>
      </c>
      <c r="AK739" s="355">
        <v>40</v>
      </c>
      <c r="AL739" s="355">
        <v>31</v>
      </c>
      <c r="AM739" s="355">
        <v>27</v>
      </c>
      <c r="AN739" s="356">
        <v>48</v>
      </c>
      <c r="AO739" s="354">
        <v>49</v>
      </c>
      <c r="AP739" s="355">
        <v>45</v>
      </c>
      <c r="AQ739" s="355">
        <v>36</v>
      </c>
      <c r="AR739" s="355">
        <v>32</v>
      </c>
      <c r="AS739" s="356">
        <v>28</v>
      </c>
      <c r="AT739" s="354">
        <v>29</v>
      </c>
      <c r="AU739" s="355">
        <v>50</v>
      </c>
      <c r="AV739" s="355">
        <v>41</v>
      </c>
      <c r="AW739" s="355">
        <v>37</v>
      </c>
      <c r="AX739" s="356">
        <v>33</v>
      </c>
      <c r="AY739" s="354">
        <v>34</v>
      </c>
      <c r="AZ739" s="355">
        <v>30</v>
      </c>
      <c r="BA739" s="355">
        <v>46</v>
      </c>
      <c r="BB739" s="355">
        <v>42</v>
      </c>
      <c r="BC739" s="356">
        <v>38</v>
      </c>
      <c r="BD739" s="354">
        <v>64</v>
      </c>
      <c r="BE739" s="355">
        <v>60</v>
      </c>
      <c r="BF739" s="355">
        <v>51</v>
      </c>
      <c r="BG739" s="355">
        <v>72</v>
      </c>
      <c r="BH739" s="356">
        <v>68</v>
      </c>
      <c r="BI739" s="354">
        <v>69</v>
      </c>
      <c r="BJ739" s="355">
        <v>65</v>
      </c>
      <c r="BK739" s="355">
        <v>56</v>
      </c>
      <c r="BL739" s="355">
        <v>52</v>
      </c>
      <c r="BM739" s="356">
        <v>73</v>
      </c>
      <c r="BN739" s="354">
        <v>74</v>
      </c>
      <c r="BO739" s="355">
        <v>70</v>
      </c>
      <c r="BP739" s="355">
        <v>61</v>
      </c>
      <c r="BQ739" s="355">
        <v>57</v>
      </c>
      <c r="BR739" s="356">
        <v>53</v>
      </c>
      <c r="BS739" s="354">
        <v>54</v>
      </c>
      <c r="BT739" s="355">
        <v>75</v>
      </c>
      <c r="BU739" s="355">
        <v>66</v>
      </c>
      <c r="BV739" s="355">
        <v>62</v>
      </c>
      <c r="BW739" s="356">
        <v>58</v>
      </c>
      <c r="BX739" s="354">
        <v>59</v>
      </c>
      <c r="BY739" s="355">
        <v>55</v>
      </c>
      <c r="BZ739" s="355">
        <v>71</v>
      </c>
      <c r="CA739" s="355">
        <v>67</v>
      </c>
      <c r="CB739" s="356">
        <v>63</v>
      </c>
      <c r="CC739" s="354">
        <v>89</v>
      </c>
      <c r="CD739" s="355">
        <v>85</v>
      </c>
      <c r="CE739" s="355">
        <v>76</v>
      </c>
      <c r="CF739" s="355">
        <v>97</v>
      </c>
      <c r="CG739" s="356">
        <v>93</v>
      </c>
      <c r="CH739" s="354">
        <v>94</v>
      </c>
      <c r="CI739" s="355">
        <v>90</v>
      </c>
      <c r="CJ739" s="355">
        <v>81</v>
      </c>
      <c r="CK739" s="355">
        <v>77</v>
      </c>
      <c r="CL739" s="356">
        <v>98</v>
      </c>
      <c r="CM739" s="354">
        <v>99</v>
      </c>
      <c r="CN739" s="355">
        <v>95</v>
      </c>
      <c r="CO739" s="355">
        <v>86</v>
      </c>
      <c r="CP739" s="355">
        <v>82</v>
      </c>
      <c r="CQ739" s="356">
        <v>78</v>
      </c>
      <c r="CR739" s="354">
        <v>79</v>
      </c>
      <c r="CS739" s="355">
        <v>100</v>
      </c>
      <c r="CT739" s="355">
        <v>91</v>
      </c>
      <c r="CU739" s="355">
        <v>87</v>
      </c>
      <c r="CV739" s="356">
        <v>83</v>
      </c>
      <c r="CW739" s="354">
        <v>84</v>
      </c>
      <c r="CX739" s="355">
        <v>80</v>
      </c>
      <c r="CY739" s="355">
        <v>96</v>
      </c>
      <c r="CZ739" s="355">
        <v>92</v>
      </c>
      <c r="DA739" s="356">
        <v>88</v>
      </c>
      <c r="DB739" s="354">
        <v>114</v>
      </c>
      <c r="DC739" s="355">
        <v>110</v>
      </c>
      <c r="DD739" s="355">
        <v>101</v>
      </c>
      <c r="DE739" s="355">
        <v>122</v>
      </c>
      <c r="DF739" s="356">
        <v>118</v>
      </c>
      <c r="DG739" s="354">
        <v>119</v>
      </c>
      <c r="DH739" s="355">
        <v>115</v>
      </c>
      <c r="DI739" s="355">
        <v>106</v>
      </c>
      <c r="DJ739" s="355">
        <v>102</v>
      </c>
      <c r="DK739" s="356">
        <v>123</v>
      </c>
      <c r="DL739" s="354">
        <v>124</v>
      </c>
      <c r="DM739" s="355">
        <v>120</v>
      </c>
      <c r="DN739" s="355">
        <v>111</v>
      </c>
      <c r="DO739" s="355">
        <v>107</v>
      </c>
      <c r="DP739" s="356">
        <v>103</v>
      </c>
      <c r="DQ739" s="354">
        <v>104</v>
      </c>
      <c r="DR739" s="355">
        <v>125</v>
      </c>
      <c r="DS739" s="355">
        <v>116</v>
      </c>
      <c r="DT739" s="355">
        <v>112</v>
      </c>
      <c r="DU739" s="356">
        <v>108</v>
      </c>
      <c r="DV739" s="354">
        <v>109</v>
      </c>
      <c r="DW739" s="355">
        <v>105</v>
      </c>
      <c r="DX739" s="355">
        <v>121</v>
      </c>
      <c r="DY739" s="355">
        <v>117</v>
      </c>
      <c r="DZ739" s="356">
        <v>113</v>
      </c>
      <c r="EA739" s="354">
        <v>139</v>
      </c>
      <c r="EB739" s="355">
        <v>135</v>
      </c>
      <c r="EC739" s="355">
        <v>126</v>
      </c>
      <c r="ED739" s="355">
        <v>147</v>
      </c>
      <c r="EE739" s="356">
        <v>143</v>
      </c>
      <c r="EF739" s="354">
        <v>144</v>
      </c>
      <c r="EG739" s="355">
        <v>140</v>
      </c>
      <c r="EH739" s="355">
        <v>131</v>
      </c>
      <c r="EI739" s="355">
        <v>127</v>
      </c>
      <c r="EJ739" s="356">
        <v>148</v>
      </c>
      <c r="EK739" s="354">
        <v>149</v>
      </c>
      <c r="EL739" s="355">
        <v>145</v>
      </c>
      <c r="EM739" s="355">
        <v>136</v>
      </c>
      <c r="EN739" s="355">
        <v>132</v>
      </c>
      <c r="EO739" s="356">
        <v>128</v>
      </c>
      <c r="EP739" s="354">
        <v>129</v>
      </c>
      <c r="EQ739" s="355">
        <v>150</v>
      </c>
      <c r="ER739" s="355">
        <v>141</v>
      </c>
      <c r="ES739" s="355">
        <v>137</v>
      </c>
      <c r="ET739" s="356">
        <v>133</v>
      </c>
      <c r="EU739" s="354">
        <v>134</v>
      </c>
      <c r="EV739" s="355">
        <v>130</v>
      </c>
      <c r="EW739" s="355">
        <v>146</v>
      </c>
      <c r="EX739" s="355">
        <v>142</v>
      </c>
      <c r="EY739" s="356">
        <v>138</v>
      </c>
      <c r="EZ739" s="365"/>
      <c r="FA739" s="361"/>
      <c r="FB739" s="361"/>
      <c r="FC739" s="361"/>
      <c r="FD739" s="361"/>
      <c r="FE739" s="361"/>
      <c r="FF739" s="361"/>
      <c r="FG739" s="361"/>
      <c r="FH739" s="361"/>
      <c r="FI739" s="361"/>
      <c r="FJ739" s="361"/>
      <c r="FK739" s="361"/>
      <c r="FL739" s="361"/>
      <c r="FM739" s="361"/>
      <c r="FN739" s="361"/>
      <c r="FO739" s="361"/>
      <c r="FP739" s="361"/>
      <c r="FQ739" s="361"/>
      <c r="FR739" s="361"/>
      <c r="FS739" s="361"/>
      <c r="FT739" s="361"/>
      <c r="FU739" s="361"/>
      <c r="FV739" s="361"/>
      <c r="FW739" s="361"/>
      <c r="FX739" s="361"/>
      <c r="FY739" s="361"/>
      <c r="FZ739" s="361"/>
      <c r="GA739" s="361"/>
      <c r="GB739" s="361"/>
      <c r="GC739" s="361"/>
      <c r="GD739" s="361"/>
      <c r="GE739" s="361"/>
      <c r="GF739" s="361"/>
      <c r="GG739" s="361"/>
      <c r="GH739" s="361"/>
      <c r="GI739" s="361"/>
      <c r="GJ739" s="361"/>
      <c r="GK739" s="361"/>
      <c r="GL739" s="361"/>
      <c r="GM739" s="361"/>
      <c r="GN739" s="361"/>
      <c r="GO739" s="361"/>
      <c r="GP739" s="361"/>
      <c r="GQ739" s="361"/>
      <c r="GR739" s="361"/>
      <c r="GS739" s="361"/>
      <c r="GT739" s="361"/>
      <c r="GU739" s="361"/>
      <c r="GV739" s="361"/>
      <c r="GW739" s="361"/>
    </row>
    <row r="740" spans="1:256" x14ac:dyDescent="0.2">
      <c r="D740" s="362"/>
      <c r="E740" s="350" t="s">
        <v>159</v>
      </c>
      <c r="F740" s="357">
        <v>12</v>
      </c>
      <c r="G740" s="358">
        <v>23</v>
      </c>
      <c r="H740" s="358">
        <v>9</v>
      </c>
      <c r="I740" s="358">
        <v>20</v>
      </c>
      <c r="J740" s="359">
        <v>1</v>
      </c>
      <c r="K740" s="357">
        <v>13</v>
      </c>
      <c r="L740" s="358">
        <v>24</v>
      </c>
      <c r="M740" s="358">
        <v>10</v>
      </c>
      <c r="N740" s="358">
        <v>16</v>
      </c>
      <c r="O740" s="359">
        <v>2</v>
      </c>
      <c r="P740" s="357">
        <v>17</v>
      </c>
      <c r="Q740" s="358">
        <v>3</v>
      </c>
      <c r="R740" s="358">
        <v>14</v>
      </c>
      <c r="S740" s="358">
        <v>25</v>
      </c>
      <c r="T740" s="359">
        <v>6</v>
      </c>
      <c r="U740" s="357">
        <v>7</v>
      </c>
      <c r="V740" s="358">
        <v>18</v>
      </c>
      <c r="W740" s="358">
        <v>4</v>
      </c>
      <c r="X740" s="358">
        <v>15</v>
      </c>
      <c r="Y740" s="359">
        <v>21</v>
      </c>
      <c r="Z740" s="357">
        <v>22</v>
      </c>
      <c r="AA740" s="358">
        <v>8</v>
      </c>
      <c r="AB740" s="358">
        <v>19</v>
      </c>
      <c r="AC740" s="358">
        <v>5</v>
      </c>
      <c r="AD740" s="359">
        <v>11</v>
      </c>
      <c r="AE740" s="357">
        <v>37</v>
      </c>
      <c r="AF740" s="358">
        <v>48</v>
      </c>
      <c r="AG740" s="358">
        <v>34</v>
      </c>
      <c r="AH740" s="358">
        <v>45</v>
      </c>
      <c r="AI740" s="359">
        <v>26</v>
      </c>
      <c r="AJ740" s="357">
        <v>38</v>
      </c>
      <c r="AK740" s="358">
        <v>49</v>
      </c>
      <c r="AL740" s="358">
        <v>35</v>
      </c>
      <c r="AM740" s="358">
        <v>41</v>
      </c>
      <c r="AN740" s="359">
        <v>27</v>
      </c>
      <c r="AO740" s="357">
        <v>42</v>
      </c>
      <c r="AP740" s="358">
        <v>28</v>
      </c>
      <c r="AQ740" s="358">
        <v>39</v>
      </c>
      <c r="AR740" s="358">
        <v>50</v>
      </c>
      <c r="AS740" s="359">
        <v>31</v>
      </c>
      <c r="AT740" s="357">
        <v>32</v>
      </c>
      <c r="AU740" s="358">
        <v>43</v>
      </c>
      <c r="AV740" s="358">
        <v>29</v>
      </c>
      <c r="AW740" s="358">
        <v>40</v>
      </c>
      <c r="AX740" s="359">
        <v>46</v>
      </c>
      <c r="AY740" s="357">
        <v>47</v>
      </c>
      <c r="AZ740" s="358">
        <v>33</v>
      </c>
      <c r="BA740" s="358">
        <v>44</v>
      </c>
      <c r="BB740" s="358">
        <v>30</v>
      </c>
      <c r="BC740" s="359">
        <v>36</v>
      </c>
      <c r="BD740" s="357">
        <v>62</v>
      </c>
      <c r="BE740" s="358">
        <v>73</v>
      </c>
      <c r="BF740" s="358">
        <v>59</v>
      </c>
      <c r="BG740" s="358">
        <v>70</v>
      </c>
      <c r="BH740" s="359">
        <v>51</v>
      </c>
      <c r="BI740" s="357">
        <v>63</v>
      </c>
      <c r="BJ740" s="358">
        <v>74</v>
      </c>
      <c r="BK740" s="358">
        <v>60</v>
      </c>
      <c r="BL740" s="358">
        <v>66</v>
      </c>
      <c r="BM740" s="359">
        <v>52</v>
      </c>
      <c r="BN740" s="357">
        <v>67</v>
      </c>
      <c r="BO740" s="358">
        <v>53</v>
      </c>
      <c r="BP740" s="358">
        <v>64</v>
      </c>
      <c r="BQ740" s="358">
        <v>75</v>
      </c>
      <c r="BR740" s="359">
        <v>56</v>
      </c>
      <c r="BS740" s="357">
        <v>57</v>
      </c>
      <c r="BT740" s="358">
        <v>68</v>
      </c>
      <c r="BU740" s="358">
        <v>54</v>
      </c>
      <c r="BV740" s="358">
        <v>65</v>
      </c>
      <c r="BW740" s="359">
        <v>71</v>
      </c>
      <c r="BX740" s="357">
        <v>72</v>
      </c>
      <c r="BY740" s="358">
        <v>58</v>
      </c>
      <c r="BZ740" s="358">
        <v>69</v>
      </c>
      <c r="CA740" s="358">
        <v>55</v>
      </c>
      <c r="CB740" s="359">
        <v>61</v>
      </c>
      <c r="CC740" s="357">
        <v>87</v>
      </c>
      <c r="CD740" s="358">
        <v>98</v>
      </c>
      <c r="CE740" s="358">
        <v>84</v>
      </c>
      <c r="CF740" s="358">
        <v>95</v>
      </c>
      <c r="CG740" s="359">
        <v>76</v>
      </c>
      <c r="CH740" s="357">
        <v>88</v>
      </c>
      <c r="CI740" s="358">
        <v>99</v>
      </c>
      <c r="CJ740" s="358">
        <v>85</v>
      </c>
      <c r="CK740" s="358">
        <v>91</v>
      </c>
      <c r="CL740" s="359">
        <v>77</v>
      </c>
      <c r="CM740" s="357">
        <v>92</v>
      </c>
      <c r="CN740" s="358">
        <v>78</v>
      </c>
      <c r="CO740" s="358">
        <v>89</v>
      </c>
      <c r="CP740" s="358">
        <v>100</v>
      </c>
      <c r="CQ740" s="359">
        <v>81</v>
      </c>
      <c r="CR740" s="357">
        <v>82</v>
      </c>
      <c r="CS740" s="358">
        <v>93</v>
      </c>
      <c r="CT740" s="358">
        <v>79</v>
      </c>
      <c r="CU740" s="358">
        <v>90</v>
      </c>
      <c r="CV740" s="359">
        <v>96</v>
      </c>
      <c r="CW740" s="357">
        <v>97</v>
      </c>
      <c r="CX740" s="358">
        <v>83</v>
      </c>
      <c r="CY740" s="358">
        <v>94</v>
      </c>
      <c r="CZ740" s="358">
        <v>80</v>
      </c>
      <c r="DA740" s="359">
        <v>86</v>
      </c>
      <c r="DB740" s="357">
        <v>112</v>
      </c>
      <c r="DC740" s="358">
        <v>123</v>
      </c>
      <c r="DD740" s="358">
        <v>109</v>
      </c>
      <c r="DE740" s="358">
        <v>120</v>
      </c>
      <c r="DF740" s="359">
        <v>101</v>
      </c>
      <c r="DG740" s="357">
        <v>113</v>
      </c>
      <c r="DH740" s="358">
        <v>124</v>
      </c>
      <c r="DI740" s="358">
        <v>110</v>
      </c>
      <c r="DJ740" s="358">
        <v>116</v>
      </c>
      <c r="DK740" s="359">
        <v>102</v>
      </c>
      <c r="DL740" s="357">
        <v>117</v>
      </c>
      <c r="DM740" s="358">
        <v>103</v>
      </c>
      <c r="DN740" s="358">
        <v>114</v>
      </c>
      <c r="DO740" s="358">
        <v>125</v>
      </c>
      <c r="DP740" s="359">
        <v>106</v>
      </c>
      <c r="DQ740" s="357">
        <v>107</v>
      </c>
      <c r="DR740" s="358">
        <v>118</v>
      </c>
      <c r="DS740" s="358">
        <v>104</v>
      </c>
      <c r="DT740" s="358">
        <v>115</v>
      </c>
      <c r="DU740" s="359">
        <v>121</v>
      </c>
      <c r="DV740" s="357">
        <v>122</v>
      </c>
      <c r="DW740" s="358">
        <v>108</v>
      </c>
      <c r="DX740" s="358">
        <v>119</v>
      </c>
      <c r="DY740" s="358">
        <v>105</v>
      </c>
      <c r="DZ740" s="359">
        <v>111</v>
      </c>
      <c r="EA740" s="357">
        <v>137</v>
      </c>
      <c r="EB740" s="358">
        <v>148</v>
      </c>
      <c r="EC740" s="358">
        <v>134</v>
      </c>
      <c r="ED740" s="358">
        <v>145</v>
      </c>
      <c r="EE740" s="359">
        <v>126</v>
      </c>
      <c r="EF740" s="357">
        <v>138</v>
      </c>
      <c r="EG740" s="358">
        <v>149</v>
      </c>
      <c r="EH740" s="358">
        <v>135</v>
      </c>
      <c r="EI740" s="358">
        <v>141</v>
      </c>
      <c r="EJ740" s="359">
        <v>127</v>
      </c>
      <c r="EK740" s="357">
        <v>142</v>
      </c>
      <c r="EL740" s="358">
        <v>128</v>
      </c>
      <c r="EM740" s="358">
        <v>139</v>
      </c>
      <c r="EN740" s="358">
        <v>150</v>
      </c>
      <c r="EO740" s="359">
        <v>131</v>
      </c>
      <c r="EP740" s="357">
        <v>132</v>
      </c>
      <c r="EQ740" s="358">
        <v>143</v>
      </c>
      <c r="ER740" s="358">
        <v>129</v>
      </c>
      <c r="ES740" s="358">
        <v>140</v>
      </c>
      <c r="ET740" s="359">
        <v>146</v>
      </c>
      <c r="EU740" s="357">
        <v>147</v>
      </c>
      <c r="EV740" s="358">
        <v>133</v>
      </c>
      <c r="EW740" s="358">
        <v>144</v>
      </c>
      <c r="EX740" s="358">
        <v>130</v>
      </c>
      <c r="EY740" s="359">
        <v>136</v>
      </c>
      <c r="EZ740" s="365"/>
      <c r="FA740" s="361"/>
      <c r="FB740" s="361"/>
      <c r="FC740" s="361"/>
      <c r="FD740" s="361"/>
      <c r="FE740" s="361"/>
      <c r="FF740" s="361"/>
      <c r="FG740" s="361"/>
      <c r="FH740" s="361"/>
      <c r="FI740" s="361"/>
      <c r="FJ740" s="361"/>
      <c r="FK740" s="361"/>
      <c r="FL740" s="361"/>
      <c r="FM740" s="361"/>
      <c r="FN740" s="361"/>
      <c r="FO740" s="361"/>
      <c r="FP740" s="361"/>
      <c r="FQ740" s="361"/>
      <c r="FR740" s="361"/>
      <c r="FS740" s="361"/>
      <c r="FT740" s="361"/>
      <c r="FU740" s="361"/>
      <c r="FV740" s="361"/>
      <c r="FW740" s="361"/>
      <c r="FX740" s="361"/>
      <c r="FY740" s="361"/>
      <c r="FZ740" s="361"/>
      <c r="GA740" s="361"/>
      <c r="GB740" s="361"/>
      <c r="GC740" s="361"/>
      <c r="GD740" s="361"/>
      <c r="GE740" s="361"/>
      <c r="GF740" s="361"/>
      <c r="GG740" s="361"/>
      <c r="GH740" s="361"/>
      <c r="GI740" s="361"/>
      <c r="GJ740" s="361"/>
      <c r="GK740" s="361"/>
      <c r="GL740" s="361"/>
      <c r="GM740" s="361"/>
      <c r="GN740" s="361"/>
      <c r="GO740" s="361"/>
      <c r="GP740" s="361"/>
      <c r="GQ740" s="361"/>
      <c r="GR740" s="361"/>
      <c r="GS740" s="361"/>
      <c r="GT740" s="361"/>
      <c r="GU740" s="361"/>
      <c r="GV740" s="361"/>
      <c r="GW740" s="361"/>
    </row>
    <row r="741" spans="1:256" s="363" customFormat="1" x14ac:dyDescent="0.2">
      <c r="A741" s="27"/>
      <c r="B741" s="27"/>
      <c r="C741" s="27"/>
      <c r="D741" s="362"/>
      <c r="E741" s="360"/>
      <c r="GX741" s="27"/>
      <c r="GY741" s="27"/>
      <c r="GZ741" s="27"/>
      <c r="HA741" s="27"/>
      <c r="HB741" s="27"/>
      <c r="HC741" s="27"/>
      <c r="HD741" s="27"/>
      <c r="HE741" s="27"/>
      <c r="HF741" s="27"/>
      <c r="HG741" s="27"/>
      <c r="HH741" s="27"/>
      <c r="HI741" s="27"/>
      <c r="HJ741" s="27"/>
      <c r="HK741" s="27"/>
      <c r="HL741" s="27"/>
      <c r="HM741" s="27"/>
      <c r="HN741" s="27"/>
      <c r="HO741" s="27"/>
      <c r="HP741" s="27"/>
      <c r="HQ741" s="27"/>
      <c r="HR741" s="27"/>
      <c r="HS741" s="27"/>
      <c r="HT741" s="27"/>
      <c r="HU741" s="27"/>
      <c r="HV741" s="27"/>
      <c r="HW741" s="27"/>
      <c r="HX741" s="27"/>
      <c r="HY741" s="27"/>
      <c r="HZ741" s="27"/>
      <c r="IA741" s="27"/>
      <c r="IB741" s="27"/>
      <c r="IC741" s="27"/>
      <c r="ID741" s="27"/>
      <c r="IE741" s="27"/>
      <c r="IF741" s="27"/>
      <c r="IG741" s="27"/>
      <c r="IH741" s="27"/>
      <c r="II741" s="27"/>
      <c r="IJ741" s="27"/>
      <c r="IK741" s="27"/>
      <c r="IL741" s="27"/>
      <c r="IM741" s="27"/>
      <c r="IN741" s="27"/>
      <c r="IO741" s="27"/>
      <c r="IP741" s="27"/>
      <c r="IQ741" s="27"/>
      <c r="IR741" s="27"/>
      <c r="IS741" s="27"/>
      <c r="IT741" s="27"/>
      <c r="IU741" s="27"/>
      <c r="IV741" s="27"/>
    </row>
    <row r="742" spans="1:256" s="363" customFormat="1" x14ac:dyDescent="0.2">
      <c r="A742" s="27"/>
      <c r="B742" s="27"/>
      <c r="C742" s="27"/>
      <c r="D742" s="362">
        <v>151</v>
      </c>
      <c r="E742" s="349" t="s">
        <v>180</v>
      </c>
      <c r="GX742" s="27"/>
      <c r="GY742" s="27"/>
      <c r="GZ742" s="27"/>
      <c r="HA742" s="27"/>
      <c r="HB742" s="27"/>
      <c r="HC742" s="27"/>
      <c r="HD742" s="27"/>
      <c r="HE742" s="27"/>
      <c r="HF742" s="27"/>
      <c r="HG742" s="27"/>
      <c r="HH742" s="27"/>
      <c r="HI742" s="27"/>
      <c r="HJ742" s="27"/>
      <c r="HK742" s="27"/>
      <c r="HL742" s="27"/>
      <c r="HM742" s="27"/>
      <c r="HN742" s="27"/>
      <c r="HO742" s="27"/>
      <c r="HP742" s="27"/>
      <c r="HQ742" s="27"/>
      <c r="HR742" s="27"/>
      <c r="HS742" s="27"/>
      <c r="HT742" s="27"/>
      <c r="HU742" s="27"/>
      <c r="HV742" s="27"/>
      <c r="HW742" s="27"/>
      <c r="HX742" s="27"/>
      <c r="HY742" s="27"/>
      <c r="HZ742" s="27"/>
      <c r="IA742" s="27"/>
      <c r="IB742" s="27"/>
      <c r="IC742" s="27"/>
      <c r="ID742" s="27"/>
      <c r="IE742" s="27"/>
      <c r="IF742" s="27"/>
      <c r="IG742" s="27"/>
      <c r="IH742" s="27"/>
      <c r="II742" s="27"/>
      <c r="IJ742" s="27"/>
      <c r="IK742" s="27"/>
      <c r="IL742" s="27"/>
      <c r="IM742" s="27"/>
      <c r="IN742" s="27"/>
      <c r="IO742" s="27"/>
      <c r="IP742" s="27"/>
      <c r="IQ742" s="27"/>
      <c r="IR742" s="27"/>
      <c r="IS742" s="27"/>
      <c r="IT742" s="27"/>
      <c r="IU742" s="27"/>
      <c r="IV742" s="27"/>
    </row>
    <row r="743" spans="1:256" x14ac:dyDescent="0.2">
      <c r="D743" s="362"/>
      <c r="E743" s="350" t="s">
        <v>130</v>
      </c>
      <c r="F743" s="351">
        <v>1</v>
      </c>
      <c r="G743" s="352">
        <v>2</v>
      </c>
      <c r="H743" s="352">
        <v>3</v>
      </c>
      <c r="I743" s="352">
        <v>4</v>
      </c>
      <c r="J743" s="353">
        <v>5</v>
      </c>
      <c r="K743" s="351">
        <v>6</v>
      </c>
      <c r="L743" s="352">
        <v>7</v>
      </c>
      <c r="M743" s="352">
        <v>8</v>
      </c>
      <c r="N743" s="352">
        <v>9</v>
      </c>
      <c r="O743" s="353">
        <v>10</v>
      </c>
      <c r="P743" s="351">
        <v>11</v>
      </c>
      <c r="Q743" s="352">
        <v>12</v>
      </c>
      <c r="R743" s="352">
        <v>13</v>
      </c>
      <c r="S743" s="352">
        <v>14</v>
      </c>
      <c r="T743" s="353">
        <v>15</v>
      </c>
      <c r="U743" s="351">
        <v>16</v>
      </c>
      <c r="V743" s="352">
        <v>17</v>
      </c>
      <c r="W743" s="352">
        <v>18</v>
      </c>
      <c r="X743" s="352">
        <v>19</v>
      </c>
      <c r="Y743" s="353">
        <v>20</v>
      </c>
      <c r="Z743" s="351">
        <v>21</v>
      </c>
      <c r="AA743" s="352">
        <v>22</v>
      </c>
      <c r="AB743" s="352">
        <v>23</v>
      </c>
      <c r="AC743" s="352">
        <v>24</v>
      </c>
      <c r="AD743" s="353">
        <v>25</v>
      </c>
      <c r="AE743" s="351">
        <v>26</v>
      </c>
      <c r="AF743" s="352">
        <v>27</v>
      </c>
      <c r="AG743" s="352">
        <v>28</v>
      </c>
      <c r="AH743" s="352">
        <v>29</v>
      </c>
      <c r="AI743" s="353">
        <v>30</v>
      </c>
      <c r="AJ743" s="351">
        <v>31</v>
      </c>
      <c r="AK743" s="352">
        <v>32</v>
      </c>
      <c r="AL743" s="352">
        <v>33</v>
      </c>
      <c r="AM743" s="352">
        <v>34</v>
      </c>
      <c r="AN743" s="353">
        <v>35</v>
      </c>
      <c r="AO743" s="351">
        <v>36</v>
      </c>
      <c r="AP743" s="352">
        <v>37</v>
      </c>
      <c r="AQ743" s="352">
        <v>38</v>
      </c>
      <c r="AR743" s="352">
        <v>39</v>
      </c>
      <c r="AS743" s="353">
        <v>40</v>
      </c>
      <c r="AT743" s="351">
        <v>41</v>
      </c>
      <c r="AU743" s="352">
        <v>42</v>
      </c>
      <c r="AV743" s="352">
        <v>43</v>
      </c>
      <c r="AW743" s="352">
        <v>44</v>
      </c>
      <c r="AX743" s="353">
        <v>45</v>
      </c>
      <c r="AY743" s="351">
        <v>46</v>
      </c>
      <c r="AZ743" s="352">
        <v>47</v>
      </c>
      <c r="BA743" s="352">
        <v>48</v>
      </c>
      <c r="BB743" s="352">
        <v>49</v>
      </c>
      <c r="BC743" s="353">
        <v>50</v>
      </c>
      <c r="BD743" s="351">
        <v>51</v>
      </c>
      <c r="BE743" s="352">
        <v>52</v>
      </c>
      <c r="BF743" s="352">
        <v>53</v>
      </c>
      <c r="BG743" s="352">
        <v>54</v>
      </c>
      <c r="BH743" s="353">
        <v>55</v>
      </c>
      <c r="BI743" s="351">
        <v>56</v>
      </c>
      <c r="BJ743" s="352">
        <v>57</v>
      </c>
      <c r="BK743" s="352">
        <v>58</v>
      </c>
      <c r="BL743" s="352">
        <v>59</v>
      </c>
      <c r="BM743" s="353">
        <v>60</v>
      </c>
      <c r="BN743" s="351">
        <v>61</v>
      </c>
      <c r="BO743" s="352">
        <v>62</v>
      </c>
      <c r="BP743" s="352">
        <v>63</v>
      </c>
      <c r="BQ743" s="352">
        <v>64</v>
      </c>
      <c r="BR743" s="353">
        <v>65</v>
      </c>
      <c r="BS743" s="351">
        <v>66</v>
      </c>
      <c r="BT743" s="352">
        <v>67</v>
      </c>
      <c r="BU743" s="352">
        <v>68</v>
      </c>
      <c r="BV743" s="352">
        <v>69</v>
      </c>
      <c r="BW743" s="353">
        <v>70</v>
      </c>
      <c r="BX743" s="351">
        <v>71</v>
      </c>
      <c r="BY743" s="352">
        <v>72</v>
      </c>
      <c r="BZ743" s="352">
        <v>73</v>
      </c>
      <c r="CA743" s="352">
        <v>74</v>
      </c>
      <c r="CB743" s="353">
        <v>75</v>
      </c>
      <c r="CC743" s="351">
        <v>76</v>
      </c>
      <c r="CD743" s="352">
        <v>77</v>
      </c>
      <c r="CE743" s="352">
        <v>78</v>
      </c>
      <c r="CF743" s="352">
        <v>79</v>
      </c>
      <c r="CG743" s="353">
        <v>80</v>
      </c>
      <c r="CH743" s="351">
        <v>81</v>
      </c>
      <c r="CI743" s="352">
        <v>82</v>
      </c>
      <c r="CJ743" s="352">
        <v>83</v>
      </c>
      <c r="CK743" s="352">
        <v>84</v>
      </c>
      <c r="CL743" s="353">
        <v>85</v>
      </c>
      <c r="CM743" s="351">
        <v>86</v>
      </c>
      <c r="CN743" s="352">
        <v>87</v>
      </c>
      <c r="CO743" s="352">
        <v>88</v>
      </c>
      <c r="CP743" s="352">
        <v>89</v>
      </c>
      <c r="CQ743" s="353">
        <v>90</v>
      </c>
      <c r="CR743" s="351">
        <v>91</v>
      </c>
      <c r="CS743" s="352">
        <v>92</v>
      </c>
      <c r="CT743" s="352">
        <v>93</v>
      </c>
      <c r="CU743" s="352">
        <v>94</v>
      </c>
      <c r="CV743" s="353">
        <v>95</v>
      </c>
      <c r="CW743" s="351">
        <v>96</v>
      </c>
      <c r="CX743" s="352">
        <v>97</v>
      </c>
      <c r="CY743" s="352">
        <v>98</v>
      </c>
      <c r="CZ743" s="352">
        <v>99</v>
      </c>
      <c r="DA743" s="353">
        <v>100</v>
      </c>
      <c r="DB743" s="351">
        <v>101</v>
      </c>
      <c r="DC743" s="352">
        <v>102</v>
      </c>
      <c r="DD743" s="352">
        <v>103</v>
      </c>
      <c r="DE743" s="352">
        <v>104</v>
      </c>
      <c r="DF743" s="353">
        <v>105</v>
      </c>
      <c r="DG743" s="351">
        <v>106</v>
      </c>
      <c r="DH743" s="352">
        <v>107</v>
      </c>
      <c r="DI743" s="352">
        <v>108</v>
      </c>
      <c r="DJ743" s="352">
        <v>109</v>
      </c>
      <c r="DK743" s="353">
        <v>110</v>
      </c>
      <c r="DL743" s="351">
        <v>111</v>
      </c>
      <c r="DM743" s="352">
        <v>112</v>
      </c>
      <c r="DN743" s="352">
        <v>113</v>
      </c>
      <c r="DO743" s="352">
        <v>114</v>
      </c>
      <c r="DP743" s="353">
        <v>115</v>
      </c>
      <c r="DQ743" s="351">
        <v>116</v>
      </c>
      <c r="DR743" s="352">
        <v>117</v>
      </c>
      <c r="DS743" s="352">
        <v>118</v>
      </c>
      <c r="DT743" s="352">
        <v>119</v>
      </c>
      <c r="DU743" s="353">
        <v>120</v>
      </c>
      <c r="DV743" s="351">
        <v>121</v>
      </c>
      <c r="DW743" s="352">
        <v>122</v>
      </c>
      <c r="DX743" s="352">
        <v>123</v>
      </c>
      <c r="DY743" s="352">
        <v>124</v>
      </c>
      <c r="DZ743" s="353">
        <v>125</v>
      </c>
      <c r="EA743" s="351">
        <v>126</v>
      </c>
      <c r="EB743" s="352">
        <v>127</v>
      </c>
      <c r="EC743" s="352">
        <v>128</v>
      </c>
      <c r="ED743" s="352">
        <v>129</v>
      </c>
      <c r="EE743" s="353">
        <v>130</v>
      </c>
      <c r="EF743" s="351">
        <v>131</v>
      </c>
      <c r="EG743" s="352">
        <v>132</v>
      </c>
      <c r="EH743" s="352">
        <v>133</v>
      </c>
      <c r="EI743" s="352">
        <v>134</v>
      </c>
      <c r="EJ743" s="353">
        <v>135</v>
      </c>
      <c r="EK743" s="351">
        <v>136</v>
      </c>
      <c r="EL743" s="352">
        <v>137</v>
      </c>
      <c r="EM743" s="352">
        <v>138</v>
      </c>
      <c r="EN743" s="352">
        <v>139</v>
      </c>
      <c r="EO743" s="364"/>
      <c r="EP743" s="351">
        <v>140</v>
      </c>
      <c r="EQ743" s="352">
        <v>141</v>
      </c>
      <c r="ER743" s="352">
        <v>142</v>
      </c>
      <c r="ES743" s="352">
        <v>143</v>
      </c>
      <c r="ET743" s="364"/>
      <c r="EU743" s="351">
        <v>144</v>
      </c>
      <c r="EV743" s="352">
        <v>145</v>
      </c>
      <c r="EW743" s="352">
        <v>146</v>
      </c>
      <c r="EX743" s="352">
        <v>147</v>
      </c>
      <c r="EY743" s="364"/>
      <c r="EZ743" s="351">
        <v>148</v>
      </c>
      <c r="FA743" s="352">
        <v>149</v>
      </c>
      <c r="FB743" s="352">
        <v>150</v>
      </c>
      <c r="FC743" s="352">
        <v>151</v>
      </c>
      <c r="FD743" s="365"/>
      <c r="FE743" s="361"/>
      <c r="FF743" s="361"/>
      <c r="FG743" s="361"/>
      <c r="FH743" s="361"/>
      <c r="FI743" s="361"/>
      <c r="FJ743" s="361"/>
      <c r="FK743" s="361"/>
      <c r="FL743" s="361"/>
      <c r="FM743" s="361"/>
      <c r="FN743" s="361"/>
      <c r="FO743" s="361"/>
      <c r="FP743" s="361"/>
      <c r="FQ743" s="361"/>
      <c r="FR743" s="361"/>
      <c r="FS743" s="361"/>
      <c r="FT743" s="361"/>
      <c r="FU743" s="361"/>
      <c r="FV743" s="361"/>
      <c r="FW743" s="361"/>
      <c r="FX743" s="361"/>
      <c r="FY743" s="361"/>
      <c r="FZ743" s="361"/>
      <c r="GA743" s="361"/>
      <c r="GB743" s="361"/>
      <c r="GC743" s="361"/>
      <c r="GD743" s="361"/>
      <c r="GE743" s="361"/>
      <c r="GF743" s="361"/>
      <c r="GG743" s="361"/>
      <c r="GH743" s="361"/>
      <c r="GI743" s="361"/>
      <c r="GJ743" s="361"/>
      <c r="GK743" s="361"/>
      <c r="GL743" s="361"/>
      <c r="GM743" s="361"/>
      <c r="GN743" s="361"/>
      <c r="GO743" s="361"/>
      <c r="GP743" s="361"/>
      <c r="GQ743" s="361"/>
      <c r="GR743" s="361"/>
      <c r="GS743" s="361"/>
      <c r="GT743" s="361"/>
      <c r="GU743" s="361"/>
      <c r="GV743" s="361"/>
      <c r="GW743" s="361"/>
    </row>
    <row r="744" spans="1:256" x14ac:dyDescent="0.2">
      <c r="D744" s="362"/>
      <c r="E744" s="350" t="s">
        <v>157</v>
      </c>
      <c r="F744" s="354">
        <v>14</v>
      </c>
      <c r="G744" s="355">
        <v>10</v>
      </c>
      <c r="H744" s="355">
        <v>1</v>
      </c>
      <c r="I744" s="355">
        <v>22</v>
      </c>
      <c r="J744" s="356">
        <v>18</v>
      </c>
      <c r="K744" s="354">
        <v>19</v>
      </c>
      <c r="L744" s="355">
        <v>15</v>
      </c>
      <c r="M744" s="355">
        <v>6</v>
      </c>
      <c r="N744" s="355">
        <v>2</v>
      </c>
      <c r="O744" s="356">
        <v>23</v>
      </c>
      <c r="P744" s="354">
        <v>24</v>
      </c>
      <c r="Q744" s="355">
        <v>20</v>
      </c>
      <c r="R744" s="355">
        <v>11</v>
      </c>
      <c r="S744" s="355">
        <v>7</v>
      </c>
      <c r="T744" s="356">
        <v>3</v>
      </c>
      <c r="U744" s="354">
        <v>4</v>
      </c>
      <c r="V744" s="355">
        <v>25</v>
      </c>
      <c r="W744" s="355">
        <v>16</v>
      </c>
      <c r="X744" s="355">
        <v>12</v>
      </c>
      <c r="Y744" s="356">
        <v>8</v>
      </c>
      <c r="Z744" s="354">
        <v>9</v>
      </c>
      <c r="AA744" s="355">
        <v>5</v>
      </c>
      <c r="AB744" s="355">
        <v>21</v>
      </c>
      <c r="AC744" s="355">
        <v>17</v>
      </c>
      <c r="AD744" s="356">
        <v>13</v>
      </c>
      <c r="AE744" s="354">
        <v>39</v>
      </c>
      <c r="AF744" s="355">
        <v>35</v>
      </c>
      <c r="AG744" s="355">
        <v>26</v>
      </c>
      <c r="AH744" s="355">
        <v>47</v>
      </c>
      <c r="AI744" s="356">
        <v>43</v>
      </c>
      <c r="AJ744" s="354">
        <v>44</v>
      </c>
      <c r="AK744" s="355">
        <v>40</v>
      </c>
      <c r="AL744" s="355">
        <v>31</v>
      </c>
      <c r="AM744" s="355">
        <v>27</v>
      </c>
      <c r="AN744" s="356">
        <v>48</v>
      </c>
      <c r="AO744" s="354">
        <v>49</v>
      </c>
      <c r="AP744" s="355">
        <v>45</v>
      </c>
      <c r="AQ744" s="355">
        <v>36</v>
      </c>
      <c r="AR744" s="355">
        <v>32</v>
      </c>
      <c r="AS744" s="356">
        <v>28</v>
      </c>
      <c r="AT744" s="354">
        <v>29</v>
      </c>
      <c r="AU744" s="355">
        <v>50</v>
      </c>
      <c r="AV744" s="355">
        <v>41</v>
      </c>
      <c r="AW744" s="355">
        <v>37</v>
      </c>
      <c r="AX744" s="356">
        <v>33</v>
      </c>
      <c r="AY744" s="354">
        <v>34</v>
      </c>
      <c r="AZ744" s="355">
        <v>30</v>
      </c>
      <c r="BA744" s="355">
        <v>46</v>
      </c>
      <c r="BB744" s="355">
        <v>42</v>
      </c>
      <c r="BC744" s="356">
        <v>38</v>
      </c>
      <c r="BD744" s="354">
        <v>64</v>
      </c>
      <c r="BE744" s="355">
        <v>60</v>
      </c>
      <c r="BF744" s="355">
        <v>51</v>
      </c>
      <c r="BG744" s="355">
        <v>72</v>
      </c>
      <c r="BH744" s="356">
        <v>68</v>
      </c>
      <c r="BI744" s="354">
        <v>69</v>
      </c>
      <c r="BJ744" s="355">
        <v>65</v>
      </c>
      <c r="BK744" s="355">
        <v>56</v>
      </c>
      <c r="BL744" s="355">
        <v>52</v>
      </c>
      <c r="BM744" s="356">
        <v>73</v>
      </c>
      <c r="BN744" s="354">
        <v>74</v>
      </c>
      <c r="BO744" s="355">
        <v>70</v>
      </c>
      <c r="BP744" s="355">
        <v>61</v>
      </c>
      <c r="BQ744" s="355">
        <v>57</v>
      </c>
      <c r="BR744" s="356">
        <v>53</v>
      </c>
      <c r="BS744" s="354">
        <v>54</v>
      </c>
      <c r="BT744" s="355">
        <v>75</v>
      </c>
      <c r="BU744" s="355">
        <v>66</v>
      </c>
      <c r="BV744" s="355">
        <v>62</v>
      </c>
      <c r="BW744" s="356">
        <v>58</v>
      </c>
      <c r="BX744" s="354">
        <v>59</v>
      </c>
      <c r="BY744" s="355">
        <v>55</v>
      </c>
      <c r="BZ744" s="355">
        <v>71</v>
      </c>
      <c r="CA744" s="355">
        <v>67</v>
      </c>
      <c r="CB744" s="356">
        <v>63</v>
      </c>
      <c r="CC744" s="354">
        <v>89</v>
      </c>
      <c r="CD744" s="355">
        <v>85</v>
      </c>
      <c r="CE744" s="355">
        <v>76</v>
      </c>
      <c r="CF744" s="355">
        <v>97</v>
      </c>
      <c r="CG744" s="356">
        <v>93</v>
      </c>
      <c r="CH744" s="354">
        <v>94</v>
      </c>
      <c r="CI744" s="355">
        <v>90</v>
      </c>
      <c r="CJ744" s="355">
        <v>81</v>
      </c>
      <c r="CK744" s="355">
        <v>77</v>
      </c>
      <c r="CL744" s="356">
        <v>98</v>
      </c>
      <c r="CM744" s="354">
        <v>99</v>
      </c>
      <c r="CN744" s="355">
        <v>95</v>
      </c>
      <c r="CO744" s="355">
        <v>86</v>
      </c>
      <c r="CP744" s="355">
        <v>82</v>
      </c>
      <c r="CQ744" s="356">
        <v>78</v>
      </c>
      <c r="CR744" s="354">
        <v>79</v>
      </c>
      <c r="CS744" s="355">
        <v>100</v>
      </c>
      <c r="CT744" s="355">
        <v>91</v>
      </c>
      <c r="CU744" s="355">
        <v>87</v>
      </c>
      <c r="CV744" s="356">
        <v>83</v>
      </c>
      <c r="CW744" s="354">
        <v>84</v>
      </c>
      <c r="CX744" s="355">
        <v>80</v>
      </c>
      <c r="CY744" s="355">
        <v>96</v>
      </c>
      <c r="CZ744" s="355">
        <v>92</v>
      </c>
      <c r="DA744" s="356">
        <v>88</v>
      </c>
      <c r="DB744" s="354">
        <v>114</v>
      </c>
      <c r="DC744" s="355">
        <v>110</v>
      </c>
      <c r="DD744" s="355">
        <v>101</v>
      </c>
      <c r="DE744" s="355">
        <v>122</v>
      </c>
      <c r="DF744" s="356">
        <v>118</v>
      </c>
      <c r="DG744" s="354">
        <v>119</v>
      </c>
      <c r="DH744" s="355">
        <v>115</v>
      </c>
      <c r="DI744" s="355">
        <v>106</v>
      </c>
      <c r="DJ744" s="355">
        <v>102</v>
      </c>
      <c r="DK744" s="356">
        <v>123</v>
      </c>
      <c r="DL744" s="354">
        <v>124</v>
      </c>
      <c r="DM744" s="355">
        <v>120</v>
      </c>
      <c r="DN744" s="355">
        <v>111</v>
      </c>
      <c r="DO744" s="355">
        <v>107</v>
      </c>
      <c r="DP744" s="356">
        <v>103</v>
      </c>
      <c r="DQ744" s="354">
        <v>104</v>
      </c>
      <c r="DR744" s="355">
        <v>125</v>
      </c>
      <c r="DS744" s="355">
        <v>116</v>
      </c>
      <c r="DT744" s="355">
        <v>112</v>
      </c>
      <c r="DU744" s="356">
        <v>108</v>
      </c>
      <c r="DV744" s="354">
        <v>109</v>
      </c>
      <c r="DW744" s="355">
        <v>105</v>
      </c>
      <c r="DX744" s="355">
        <v>121</v>
      </c>
      <c r="DY744" s="355">
        <v>117</v>
      </c>
      <c r="DZ744" s="356">
        <v>113</v>
      </c>
      <c r="EA744" s="354">
        <v>143</v>
      </c>
      <c r="EB744" s="355">
        <v>136</v>
      </c>
      <c r="EC744" s="355">
        <v>149</v>
      </c>
      <c r="ED744" s="355">
        <v>146</v>
      </c>
      <c r="EE744" s="356">
        <v>126</v>
      </c>
      <c r="EF744" s="354">
        <v>135</v>
      </c>
      <c r="EG744" s="355">
        <v>140</v>
      </c>
      <c r="EH744" s="355">
        <v>137</v>
      </c>
      <c r="EI744" s="355">
        <v>150</v>
      </c>
      <c r="EJ744" s="356">
        <v>147</v>
      </c>
      <c r="EK744" s="354">
        <v>138</v>
      </c>
      <c r="EL744" s="355">
        <v>148</v>
      </c>
      <c r="EM744" s="355">
        <v>127</v>
      </c>
      <c r="EN744" s="355">
        <v>133</v>
      </c>
      <c r="EO744" s="364"/>
      <c r="EP744" s="354">
        <v>139</v>
      </c>
      <c r="EQ744" s="355">
        <v>131</v>
      </c>
      <c r="ER744" s="355">
        <v>129</v>
      </c>
      <c r="ES744" s="355">
        <v>141</v>
      </c>
      <c r="ET744" s="364"/>
      <c r="EU744" s="354">
        <v>132</v>
      </c>
      <c r="EV744" s="355">
        <v>130</v>
      </c>
      <c r="EW744" s="355">
        <v>144</v>
      </c>
      <c r="EX744" s="355">
        <v>142</v>
      </c>
      <c r="EY744" s="364"/>
      <c r="EZ744" s="354">
        <v>145</v>
      </c>
      <c r="FA744" s="355">
        <v>134</v>
      </c>
      <c r="FB744" s="355">
        <v>151</v>
      </c>
      <c r="FC744" s="355">
        <v>128</v>
      </c>
      <c r="FD744" s="365"/>
      <c r="FE744" s="361"/>
      <c r="FF744" s="361"/>
      <c r="FG744" s="361"/>
      <c r="FH744" s="361"/>
      <c r="FI744" s="361"/>
      <c r="FJ744" s="361"/>
      <c r="FK744" s="361"/>
      <c r="FL744" s="361"/>
      <c r="FM744" s="361"/>
      <c r="FN744" s="361"/>
      <c r="FO744" s="361"/>
      <c r="FP744" s="361"/>
      <c r="FQ744" s="361"/>
      <c r="FR744" s="361"/>
      <c r="FS744" s="361"/>
      <c r="FT744" s="361"/>
      <c r="FU744" s="361"/>
      <c r="FV744" s="361"/>
      <c r="FW744" s="361"/>
      <c r="FX744" s="361"/>
      <c r="FY744" s="361"/>
      <c r="FZ744" s="361"/>
      <c r="GA744" s="361"/>
      <c r="GB744" s="361"/>
      <c r="GC744" s="361"/>
      <c r="GD744" s="361"/>
      <c r="GE744" s="361"/>
      <c r="GF744" s="361"/>
      <c r="GG744" s="361"/>
      <c r="GH744" s="361"/>
      <c r="GI744" s="361"/>
      <c r="GJ744" s="361"/>
      <c r="GK744" s="361"/>
      <c r="GL744" s="361"/>
      <c r="GM744" s="361"/>
      <c r="GN744" s="361"/>
      <c r="GO744" s="361"/>
      <c r="GP744" s="361"/>
      <c r="GQ744" s="361"/>
      <c r="GR744" s="361"/>
      <c r="GS744" s="361"/>
      <c r="GT744" s="361"/>
      <c r="GU744" s="361"/>
      <c r="GV744" s="361"/>
      <c r="GW744" s="361"/>
    </row>
    <row r="745" spans="1:256" x14ac:dyDescent="0.2">
      <c r="D745" s="362"/>
      <c r="E745" s="350" t="s">
        <v>159</v>
      </c>
      <c r="F745" s="357">
        <v>12</v>
      </c>
      <c r="G745" s="358">
        <v>23</v>
      </c>
      <c r="H745" s="358">
        <v>9</v>
      </c>
      <c r="I745" s="358">
        <v>20</v>
      </c>
      <c r="J745" s="359">
        <v>1</v>
      </c>
      <c r="K745" s="357">
        <v>13</v>
      </c>
      <c r="L745" s="358">
        <v>24</v>
      </c>
      <c r="M745" s="358">
        <v>10</v>
      </c>
      <c r="N745" s="358">
        <v>16</v>
      </c>
      <c r="O745" s="359">
        <v>2</v>
      </c>
      <c r="P745" s="357">
        <v>17</v>
      </c>
      <c r="Q745" s="358">
        <v>3</v>
      </c>
      <c r="R745" s="358">
        <v>14</v>
      </c>
      <c r="S745" s="358">
        <v>25</v>
      </c>
      <c r="T745" s="359">
        <v>6</v>
      </c>
      <c r="U745" s="357">
        <v>7</v>
      </c>
      <c r="V745" s="358">
        <v>18</v>
      </c>
      <c r="W745" s="358">
        <v>4</v>
      </c>
      <c r="X745" s="358">
        <v>15</v>
      </c>
      <c r="Y745" s="359">
        <v>21</v>
      </c>
      <c r="Z745" s="357">
        <v>22</v>
      </c>
      <c r="AA745" s="358">
        <v>8</v>
      </c>
      <c r="AB745" s="358">
        <v>19</v>
      </c>
      <c r="AC745" s="358">
        <v>5</v>
      </c>
      <c r="AD745" s="359">
        <v>11</v>
      </c>
      <c r="AE745" s="357">
        <v>37</v>
      </c>
      <c r="AF745" s="358">
        <v>48</v>
      </c>
      <c r="AG745" s="358">
        <v>34</v>
      </c>
      <c r="AH745" s="358">
        <v>45</v>
      </c>
      <c r="AI745" s="359">
        <v>26</v>
      </c>
      <c r="AJ745" s="357">
        <v>38</v>
      </c>
      <c r="AK745" s="358">
        <v>49</v>
      </c>
      <c r="AL745" s="358">
        <v>35</v>
      </c>
      <c r="AM745" s="358">
        <v>41</v>
      </c>
      <c r="AN745" s="359">
        <v>27</v>
      </c>
      <c r="AO745" s="357">
        <v>42</v>
      </c>
      <c r="AP745" s="358">
        <v>28</v>
      </c>
      <c r="AQ745" s="358">
        <v>39</v>
      </c>
      <c r="AR745" s="358">
        <v>50</v>
      </c>
      <c r="AS745" s="359">
        <v>31</v>
      </c>
      <c r="AT745" s="357">
        <v>32</v>
      </c>
      <c r="AU745" s="358">
        <v>43</v>
      </c>
      <c r="AV745" s="358">
        <v>29</v>
      </c>
      <c r="AW745" s="358">
        <v>40</v>
      </c>
      <c r="AX745" s="359">
        <v>46</v>
      </c>
      <c r="AY745" s="357">
        <v>47</v>
      </c>
      <c r="AZ745" s="358">
        <v>33</v>
      </c>
      <c r="BA745" s="358">
        <v>44</v>
      </c>
      <c r="BB745" s="358">
        <v>30</v>
      </c>
      <c r="BC745" s="359">
        <v>36</v>
      </c>
      <c r="BD745" s="357">
        <v>62</v>
      </c>
      <c r="BE745" s="358">
        <v>73</v>
      </c>
      <c r="BF745" s="358">
        <v>59</v>
      </c>
      <c r="BG745" s="358">
        <v>70</v>
      </c>
      <c r="BH745" s="359">
        <v>51</v>
      </c>
      <c r="BI745" s="357">
        <v>63</v>
      </c>
      <c r="BJ745" s="358">
        <v>74</v>
      </c>
      <c r="BK745" s="358">
        <v>60</v>
      </c>
      <c r="BL745" s="358">
        <v>66</v>
      </c>
      <c r="BM745" s="359">
        <v>52</v>
      </c>
      <c r="BN745" s="357">
        <v>67</v>
      </c>
      <c r="BO745" s="358">
        <v>53</v>
      </c>
      <c r="BP745" s="358">
        <v>64</v>
      </c>
      <c r="BQ745" s="358">
        <v>75</v>
      </c>
      <c r="BR745" s="359">
        <v>56</v>
      </c>
      <c r="BS745" s="357">
        <v>57</v>
      </c>
      <c r="BT745" s="358">
        <v>68</v>
      </c>
      <c r="BU745" s="358">
        <v>54</v>
      </c>
      <c r="BV745" s="358">
        <v>65</v>
      </c>
      <c r="BW745" s="359">
        <v>71</v>
      </c>
      <c r="BX745" s="357">
        <v>72</v>
      </c>
      <c r="BY745" s="358">
        <v>58</v>
      </c>
      <c r="BZ745" s="358">
        <v>69</v>
      </c>
      <c r="CA745" s="358">
        <v>55</v>
      </c>
      <c r="CB745" s="359">
        <v>61</v>
      </c>
      <c r="CC745" s="357">
        <v>87</v>
      </c>
      <c r="CD745" s="358">
        <v>98</v>
      </c>
      <c r="CE745" s="358">
        <v>84</v>
      </c>
      <c r="CF745" s="358">
        <v>95</v>
      </c>
      <c r="CG745" s="359">
        <v>76</v>
      </c>
      <c r="CH745" s="357">
        <v>88</v>
      </c>
      <c r="CI745" s="358">
        <v>99</v>
      </c>
      <c r="CJ745" s="358">
        <v>85</v>
      </c>
      <c r="CK745" s="358">
        <v>91</v>
      </c>
      <c r="CL745" s="359">
        <v>77</v>
      </c>
      <c r="CM745" s="357">
        <v>92</v>
      </c>
      <c r="CN745" s="358">
        <v>78</v>
      </c>
      <c r="CO745" s="358">
        <v>89</v>
      </c>
      <c r="CP745" s="358">
        <v>100</v>
      </c>
      <c r="CQ745" s="359">
        <v>81</v>
      </c>
      <c r="CR745" s="357">
        <v>82</v>
      </c>
      <c r="CS745" s="358">
        <v>93</v>
      </c>
      <c r="CT745" s="358">
        <v>79</v>
      </c>
      <c r="CU745" s="358">
        <v>90</v>
      </c>
      <c r="CV745" s="359">
        <v>96</v>
      </c>
      <c r="CW745" s="357">
        <v>97</v>
      </c>
      <c r="CX745" s="358">
        <v>83</v>
      </c>
      <c r="CY745" s="358">
        <v>94</v>
      </c>
      <c r="CZ745" s="358">
        <v>80</v>
      </c>
      <c r="DA745" s="359">
        <v>86</v>
      </c>
      <c r="DB745" s="357">
        <v>112</v>
      </c>
      <c r="DC745" s="358">
        <v>123</v>
      </c>
      <c r="DD745" s="358">
        <v>109</v>
      </c>
      <c r="DE745" s="358">
        <v>120</v>
      </c>
      <c r="DF745" s="359">
        <v>101</v>
      </c>
      <c r="DG745" s="357">
        <v>113</v>
      </c>
      <c r="DH745" s="358">
        <v>124</v>
      </c>
      <c r="DI745" s="358">
        <v>110</v>
      </c>
      <c r="DJ745" s="358">
        <v>116</v>
      </c>
      <c r="DK745" s="359">
        <v>102</v>
      </c>
      <c r="DL745" s="357">
        <v>117</v>
      </c>
      <c r="DM745" s="358">
        <v>103</v>
      </c>
      <c r="DN745" s="358">
        <v>114</v>
      </c>
      <c r="DO745" s="358">
        <v>125</v>
      </c>
      <c r="DP745" s="359">
        <v>106</v>
      </c>
      <c r="DQ745" s="357">
        <v>107</v>
      </c>
      <c r="DR745" s="358">
        <v>118</v>
      </c>
      <c r="DS745" s="358">
        <v>104</v>
      </c>
      <c r="DT745" s="358">
        <v>115</v>
      </c>
      <c r="DU745" s="359">
        <v>121</v>
      </c>
      <c r="DV745" s="357">
        <v>122</v>
      </c>
      <c r="DW745" s="358">
        <v>108</v>
      </c>
      <c r="DX745" s="358">
        <v>119</v>
      </c>
      <c r="DY745" s="358">
        <v>105</v>
      </c>
      <c r="DZ745" s="359">
        <v>111</v>
      </c>
      <c r="EA745" s="357">
        <v>151</v>
      </c>
      <c r="EB745" s="358">
        <v>144</v>
      </c>
      <c r="EC745" s="358">
        <v>134</v>
      </c>
      <c r="ED745" s="358">
        <v>138</v>
      </c>
      <c r="EE745" s="359">
        <v>141</v>
      </c>
      <c r="EF745" s="357">
        <v>127</v>
      </c>
      <c r="EG745" s="358">
        <v>142</v>
      </c>
      <c r="EH745" s="358">
        <v>148</v>
      </c>
      <c r="EI745" s="358">
        <v>145</v>
      </c>
      <c r="EJ745" s="359">
        <v>139</v>
      </c>
      <c r="EK745" s="357">
        <v>150</v>
      </c>
      <c r="EL745" s="358">
        <v>128</v>
      </c>
      <c r="EM745" s="358">
        <v>136</v>
      </c>
      <c r="EN745" s="358">
        <v>135</v>
      </c>
      <c r="EO745" s="364"/>
      <c r="EP745" s="357">
        <v>130</v>
      </c>
      <c r="EQ745" s="358">
        <v>143</v>
      </c>
      <c r="ER745" s="358">
        <v>131</v>
      </c>
      <c r="ES745" s="358">
        <v>137</v>
      </c>
      <c r="ET745" s="364"/>
      <c r="EU745" s="357">
        <v>146</v>
      </c>
      <c r="EV745" s="358">
        <v>129</v>
      </c>
      <c r="EW745" s="358">
        <v>140</v>
      </c>
      <c r="EX745" s="358">
        <v>132</v>
      </c>
      <c r="EY745" s="364"/>
      <c r="EZ745" s="357">
        <v>147</v>
      </c>
      <c r="FA745" s="358">
        <v>133</v>
      </c>
      <c r="FB745" s="358">
        <v>126</v>
      </c>
      <c r="FC745" s="358">
        <v>149</v>
      </c>
      <c r="FD745" s="365"/>
      <c r="FE745" s="361"/>
      <c r="FF745" s="361"/>
      <c r="FG745" s="361"/>
      <c r="FH745" s="361"/>
      <c r="FI745" s="361"/>
      <c r="FJ745" s="361"/>
      <c r="FK745" s="361"/>
      <c r="FL745" s="361"/>
      <c r="FM745" s="361"/>
      <c r="FN745" s="361"/>
      <c r="FO745" s="361"/>
      <c r="FP745" s="361"/>
      <c r="FQ745" s="361"/>
      <c r="FR745" s="361"/>
      <c r="FS745" s="361"/>
      <c r="FT745" s="361"/>
      <c r="FU745" s="361"/>
      <c r="FV745" s="361"/>
      <c r="FW745" s="361"/>
      <c r="FX745" s="361"/>
      <c r="FY745" s="361"/>
      <c r="FZ745" s="361"/>
      <c r="GA745" s="361"/>
      <c r="GB745" s="361"/>
      <c r="GC745" s="361"/>
      <c r="GD745" s="361"/>
      <c r="GE745" s="361"/>
      <c r="GF745" s="361"/>
      <c r="GG745" s="361"/>
      <c r="GH745" s="361"/>
      <c r="GI745" s="361"/>
      <c r="GJ745" s="361"/>
      <c r="GK745" s="361"/>
      <c r="GL745" s="361"/>
      <c r="GM745" s="361"/>
      <c r="GN745" s="361"/>
      <c r="GO745" s="361"/>
      <c r="GP745" s="361"/>
      <c r="GQ745" s="361"/>
      <c r="GR745" s="361"/>
      <c r="GS745" s="361"/>
      <c r="GT745" s="361"/>
      <c r="GU745" s="361"/>
      <c r="GV745" s="361"/>
      <c r="GW745" s="361"/>
    </row>
    <row r="746" spans="1:256" s="363" customFormat="1" x14ac:dyDescent="0.2">
      <c r="A746" s="27"/>
      <c r="B746" s="27"/>
      <c r="C746" s="27"/>
      <c r="D746" s="362"/>
      <c r="E746" s="360"/>
      <c r="GX746" s="27"/>
      <c r="GY746" s="27"/>
      <c r="GZ746" s="27"/>
      <c r="HA746" s="27"/>
      <c r="HB746" s="27"/>
      <c r="HC746" s="27"/>
      <c r="HD746" s="27"/>
      <c r="HE746" s="27"/>
      <c r="HF746" s="27"/>
      <c r="HG746" s="27"/>
      <c r="HH746" s="27"/>
      <c r="HI746" s="27"/>
      <c r="HJ746" s="27"/>
      <c r="HK746" s="27"/>
      <c r="HL746" s="27"/>
      <c r="HM746" s="27"/>
      <c r="HN746" s="27"/>
      <c r="HO746" s="27"/>
      <c r="HP746" s="27"/>
      <c r="HQ746" s="27"/>
      <c r="HR746" s="27"/>
      <c r="HS746" s="27"/>
      <c r="HT746" s="27"/>
      <c r="HU746" s="27"/>
      <c r="HV746" s="27"/>
      <c r="HW746" s="27"/>
      <c r="HX746" s="27"/>
      <c r="HY746" s="27"/>
      <c r="HZ746" s="27"/>
      <c r="IA746" s="27"/>
      <c r="IB746" s="27"/>
      <c r="IC746" s="27"/>
      <c r="ID746" s="27"/>
      <c r="IE746" s="27"/>
      <c r="IF746" s="27"/>
      <c r="IG746" s="27"/>
      <c r="IH746" s="27"/>
      <c r="II746" s="27"/>
      <c r="IJ746" s="27"/>
      <c r="IK746" s="27"/>
      <c r="IL746" s="27"/>
      <c r="IM746" s="27"/>
      <c r="IN746" s="27"/>
      <c r="IO746" s="27"/>
      <c r="IP746" s="27"/>
      <c r="IQ746" s="27"/>
      <c r="IR746" s="27"/>
      <c r="IS746" s="27"/>
      <c r="IT746" s="27"/>
      <c r="IU746" s="27"/>
      <c r="IV746" s="27"/>
    </row>
    <row r="747" spans="1:256" s="363" customFormat="1" x14ac:dyDescent="0.2">
      <c r="A747" s="27"/>
      <c r="B747" s="27"/>
      <c r="C747" s="27"/>
      <c r="D747" s="362">
        <v>152</v>
      </c>
      <c r="E747" s="349" t="s">
        <v>180</v>
      </c>
      <c r="GX747" s="27"/>
      <c r="GY747" s="27"/>
      <c r="GZ747" s="27"/>
      <c r="HA747" s="27"/>
      <c r="HB747" s="27"/>
      <c r="HC747" s="27"/>
      <c r="HD747" s="27"/>
      <c r="HE747" s="27"/>
      <c r="HF747" s="27"/>
      <c r="HG747" s="27"/>
      <c r="HH747" s="27"/>
      <c r="HI747" s="27"/>
      <c r="HJ747" s="27"/>
      <c r="HK747" s="27"/>
      <c r="HL747" s="27"/>
      <c r="HM747" s="27"/>
      <c r="HN747" s="27"/>
      <c r="HO747" s="27"/>
      <c r="HP747" s="27"/>
      <c r="HQ747" s="27"/>
      <c r="HR747" s="27"/>
      <c r="HS747" s="27"/>
      <c r="HT747" s="27"/>
      <c r="HU747" s="27"/>
      <c r="HV747" s="27"/>
      <c r="HW747" s="27"/>
      <c r="HX747" s="27"/>
      <c r="HY747" s="27"/>
      <c r="HZ747" s="27"/>
      <c r="IA747" s="27"/>
      <c r="IB747" s="27"/>
      <c r="IC747" s="27"/>
      <c r="ID747" s="27"/>
      <c r="IE747" s="27"/>
      <c r="IF747" s="27"/>
      <c r="IG747" s="27"/>
      <c r="IH747" s="27"/>
      <c r="II747" s="27"/>
      <c r="IJ747" s="27"/>
      <c r="IK747" s="27"/>
      <c r="IL747" s="27"/>
      <c r="IM747" s="27"/>
      <c r="IN747" s="27"/>
      <c r="IO747" s="27"/>
      <c r="IP747" s="27"/>
      <c r="IQ747" s="27"/>
      <c r="IR747" s="27"/>
      <c r="IS747" s="27"/>
      <c r="IT747" s="27"/>
      <c r="IU747" s="27"/>
      <c r="IV747" s="27"/>
    </row>
    <row r="748" spans="1:256" x14ac:dyDescent="0.2">
      <c r="D748" s="362"/>
      <c r="E748" s="350" t="s">
        <v>130</v>
      </c>
      <c r="F748" s="351">
        <v>1</v>
      </c>
      <c r="G748" s="352">
        <v>2</v>
      </c>
      <c r="H748" s="352">
        <v>3</v>
      </c>
      <c r="I748" s="352">
        <v>4</v>
      </c>
      <c r="J748" s="353">
        <v>5</v>
      </c>
      <c r="K748" s="351">
        <v>6</v>
      </c>
      <c r="L748" s="352">
        <v>7</v>
      </c>
      <c r="M748" s="352">
        <v>8</v>
      </c>
      <c r="N748" s="352">
        <v>9</v>
      </c>
      <c r="O748" s="353">
        <v>10</v>
      </c>
      <c r="P748" s="351">
        <v>11</v>
      </c>
      <c r="Q748" s="352">
        <v>12</v>
      </c>
      <c r="R748" s="352">
        <v>13</v>
      </c>
      <c r="S748" s="352">
        <v>14</v>
      </c>
      <c r="T748" s="353">
        <v>15</v>
      </c>
      <c r="U748" s="351">
        <v>16</v>
      </c>
      <c r="V748" s="352">
        <v>17</v>
      </c>
      <c r="W748" s="352">
        <v>18</v>
      </c>
      <c r="X748" s="352">
        <v>19</v>
      </c>
      <c r="Y748" s="353">
        <v>20</v>
      </c>
      <c r="Z748" s="351">
        <v>21</v>
      </c>
      <c r="AA748" s="352">
        <v>22</v>
      </c>
      <c r="AB748" s="352">
        <v>23</v>
      </c>
      <c r="AC748" s="352">
        <v>24</v>
      </c>
      <c r="AD748" s="353">
        <v>25</v>
      </c>
      <c r="AE748" s="351">
        <v>26</v>
      </c>
      <c r="AF748" s="352">
        <v>27</v>
      </c>
      <c r="AG748" s="352">
        <v>28</v>
      </c>
      <c r="AH748" s="352">
        <v>29</v>
      </c>
      <c r="AI748" s="353">
        <v>30</v>
      </c>
      <c r="AJ748" s="351">
        <v>31</v>
      </c>
      <c r="AK748" s="352">
        <v>32</v>
      </c>
      <c r="AL748" s="352">
        <v>33</v>
      </c>
      <c r="AM748" s="352">
        <v>34</v>
      </c>
      <c r="AN748" s="353">
        <v>35</v>
      </c>
      <c r="AO748" s="351">
        <v>36</v>
      </c>
      <c r="AP748" s="352">
        <v>37</v>
      </c>
      <c r="AQ748" s="352">
        <v>38</v>
      </c>
      <c r="AR748" s="352">
        <v>39</v>
      </c>
      <c r="AS748" s="353">
        <v>40</v>
      </c>
      <c r="AT748" s="351">
        <v>41</v>
      </c>
      <c r="AU748" s="352">
        <v>42</v>
      </c>
      <c r="AV748" s="352">
        <v>43</v>
      </c>
      <c r="AW748" s="352">
        <v>44</v>
      </c>
      <c r="AX748" s="353">
        <v>45</v>
      </c>
      <c r="AY748" s="351">
        <v>46</v>
      </c>
      <c r="AZ748" s="352">
        <v>47</v>
      </c>
      <c r="BA748" s="352">
        <v>48</v>
      </c>
      <c r="BB748" s="352">
        <v>49</v>
      </c>
      <c r="BC748" s="353">
        <v>50</v>
      </c>
      <c r="BD748" s="351">
        <v>51</v>
      </c>
      <c r="BE748" s="352">
        <v>52</v>
      </c>
      <c r="BF748" s="352">
        <v>53</v>
      </c>
      <c r="BG748" s="352">
        <v>54</v>
      </c>
      <c r="BH748" s="353">
        <v>55</v>
      </c>
      <c r="BI748" s="351">
        <v>56</v>
      </c>
      <c r="BJ748" s="352">
        <v>57</v>
      </c>
      <c r="BK748" s="352">
        <v>58</v>
      </c>
      <c r="BL748" s="352">
        <v>59</v>
      </c>
      <c r="BM748" s="353">
        <v>60</v>
      </c>
      <c r="BN748" s="351">
        <v>61</v>
      </c>
      <c r="BO748" s="352">
        <v>62</v>
      </c>
      <c r="BP748" s="352">
        <v>63</v>
      </c>
      <c r="BQ748" s="352">
        <v>64</v>
      </c>
      <c r="BR748" s="353">
        <v>65</v>
      </c>
      <c r="BS748" s="351">
        <v>66</v>
      </c>
      <c r="BT748" s="352">
        <v>67</v>
      </c>
      <c r="BU748" s="352">
        <v>68</v>
      </c>
      <c r="BV748" s="352">
        <v>69</v>
      </c>
      <c r="BW748" s="353">
        <v>70</v>
      </c>
      <c r="BX748" s="351">
        <v>71</v>
      </c>
      <c r="BY748" s="352">
        <v>72</v>
      </c>
      <c r="BZ748" s="352">
        <v>73</v>
      </c>
      <c r="CA748" s="352">
        <v>74</v>
      </c>
      <c r="CB748" s="353">
        <v>75</v>
      </c>
      <c r="CC748" s="351">
        <v>76</v>
      </c>
      <c r="CD748" s="352">
        <v>77</v>
      </c>
      <c r="CE748" s="352">
        <v>78</v>
      </c>
      <c r="CF748" s="352">
        <v>79</v>
      </c>
      <c r="CG748" s="353">
        <v>80</v>
      </c>
      <c r="CH748" s="351">
        <v>81</v>
      </c>
      <c r="CI748" s="352">
        <v>82</v>
      </c>
      <c r="CJ748" s="352">
        <v>83</v>
      </c>
      <c r="CK748" s="352">
        <v>84</v>
      </c>
      <c r="CL748" s="353">
        <v>85</v>
      </c>
      <c r="CM748" s="351">
        <v>86</v>
      </c>
      <c r="CN748" s="352">
        <v>87</v>
      </c>
      <c r="CO748" s="352">
        <v>88</v>
      </c>
      <c r="CP748" s="352">
        <v>89</v>
      </c>
      <c r="CQ748" s="353">
        <v>90</v>
      </c>
      <c r="CR748" s="351">
        <v>91</v>
      </c>
      <c r="CS748" s="352">
        <v>92</v>
      </c>
      <c r="CT748" s="352">
        <v>93</v>
      </c>
      <c r="CU748" s="352">
        <v>94</v>
      </c>
      <c r="CV748" s="353">
        <v>95</v>
      </c>
      <c r="CW748" s="351">
        <v>96</v>
      </c>
      <c r="CX748" s="352">
        <v>97</v>
      </c>
      <c r="CY748" s="352">
        <v>98</v>
      </c>
      <c r="CZ748" s="352">
        <v>99</v>
      </c>
      <c r="DA748" s="353">
        <v>100</v>
      </c>
      <c r="DB748" s="351">
        <v>101</v>
      </c>
      <c r="DC748" s="352">
        <v>102</v>
      </c>
      <c r="DD748" s="352">
        <v>103</v>
      </c>
      <c r="DE748" s="352">
        <v>104</v>
      </c>
      <c r="DF748" s="353">
        <v>105</v>
      </c>
      <c r="DG748" s="351">
        <v>106</v>
      </c>
      <c r="DH748" s="352">
        <v>107</v>
      </c>
      <c r="DI748" s="352">
        <v>108</v>
      </c>
      <c r="DJ748" s="352">
        <v>109</v>
      </c>
      <c r="DK748" s="353">
        <v>110</v>
      </c>
      <c r="DL748" s="351">
        <v>111</v>
      </c>
      <c r="DM748" s="352">
        <v>112</v>
      </c>
      <c r="DN748" s="352">
        <v>113</v>
      </c>
      <c r="DO748" s="352">
        <v>114</v>
      </c>
      <c r="DP748" s="353">
        <v>115</v>
      </c>
      <c r="DQ748" s="351">
        <v>116</v>
      </c>
      <c r="DR748" s="352">
        <v>117</v>
      </c>
      <c r="DS748" s="352">
        <v>118</v>
      </c>
      <c r="DT748" s="352">
        <v>119</v>
      </c>
      <c r="DU748" s="353">
        <v>120</v>
      </c>
      <c r="DV748" s="351">
        <v>121</v>
      </c>
      <c r="DW748" s="352">
        <v>122</v>
      </c>
      <c r="DX748" s="352">
        <v>123</v>
      </c>
      <c r="DY748" s="352">
        <v>124</v>
      </c>
      <c r="DZ748" s="353">
        <v>125</v>
      </c>
      <c r="EA748" s="351">
        <v>126</v>
      </c>
      <c r="EB748" s="352">
        <v>127</v>
      </c>
      <c r="EC748" s="352">
        <v>128</v>
      </c>
      <c r="ED748" s="352">
        <v>129</v>
      </c>
      <c r="EE748" s="353">
        <v>130</v>
      </c>
      <c r="EF748" s="351">
        <v>131</v>
      </c>
      <c r="EG748" s="352">
        <v>132</v>
      </c>
      <c r="EH748" s="352">
        <v>133</v>
      </c>
      <c r="EI748" s="352">
        <v>134</v>
      </c>
      <c r="EJ748" s="353">
        <v>135</v>
      </c>
      <c r="EK748" s="351">
        <v>136</v>
      </c>
      <c r="EL748" s="352">
        <v>137</v>
      </c>
      <c r="EM748" s="352">
        <v>138</v>
      </c>
      <c r="EN748" s="352">
        <v>139</v>
      </c>
      <c r="EO748" s="353">
        <v>140</v>
      </c>
      <c r="EP748" s="351">
        <v>141</v>
      </c>
      <c r="EQ748" s="352">
        <v>142</v>
      </c>
      <c r="ER748" s="352">
        <v>143</v>
      </c>
      <c r="ES748" s="352">
        <v>144</v>
      </c>
      <c r="ET748" s="364"/>
      <c r="EU748" s="351">
        <v>145</v>
      </c>
      <c r="EV748" s="352">
        <v>146</v>
      </c>
      <c r="EW748" s="352">
        <v>147</v>
      </c>
      <c r="EX748" s="352">
        <v>148</v>
      </c>
      <c r="EY748" s="364"/>
      <c r="EZ748" s="351">
        <v>149</v>
      </c>
      <c r="FA748" s="352">
        <v>150</v>
      </c>
      <c r="FB748" s="352">
        <v>151</v>
      </c>
      <c r="FC748" s="352">
        <v>152</v>
      </c>
      <c r="FD748" s="365"/>
      <c r="FE748" s="361"/>
      <c r="FF748" s="361"/>
      <c r="FG748" s="361"/>
      <c r="FH748" s="361"/>
      <c r="FI748" s="361"/>
      <c r="FJ748" s="361"/>
      <c r="FK748" s="361"/>
      <c r="FL748" s="361"/>
      <c r="FM748" s="361"/>
      <c r="FN748" s="361"/>
      <c r="FO748" s="361"/>
      <c r="FP748" s="361"/>
      <c r="FQ748" s="361"/>
      <c r="FR748" s="361"/>
      <c r="FS748" s="361"/>
      <c r="FT748" s="361"/>
      <c r="FU748" s="361"/>
      <c r="FV748" s="361"/>
      <c r="FW748" s="361"/>
      <c r="FX748" s="361"/>
      <c r="FY748" s="361"/>
      <c r="FZ748" s="361"/>
      <c r="GA748" s="361"/>
      <c r="GB748" s="361"/>
      <c r="GC748" s="361"/>
      <c r="GD748" s="361"/>
      <c r="GE748" s="361"/>
      <c r="GF748" s="361"/>
      <c r="GG748" s="361"/>
      <c r="GH748" s="361"/>
      <c r="GI748" s="361"/>
      <c r="GJ748" s="361"/>
      <c r="GK748" s="361"/>
      <c r="GL748" s="361"/>
      <c r="GM748" s="361"/>
      <c r="GN748" s="361"/>
      <c r="GO748" s="361"/>
      <c r="GP748" s="361"/>
      <c r="GQ748" s="361"/>
      <c r="GR748" s="361"/>
      <c r="GS748" s="361"/>
      <c r="GT748" s="361"/>
      <c r="GU748" s="361"/>
      <c r="GV748" s="361"/>
      <c r="GW748" s="361"/>
    </row>
    <row r="749" spans="1:256" x14ac:dyDescent="0.2">
      <c r="D749" s="362"/>
      <c r="E749" s="350" t="s">
        <v>157</v>
      </c>
      <c r="F749" s="354">
        <v>14</v>
      </c>
      <c r="G749" s="355">
        <v>10</v>
      </c>
      <c r="H749" s="355">
        <v>1</v>
      </c>
      <c r="I749" s="355">
        <v>22</v>
      </c>
      <c r="J749" s="356">
        <v>18</v>
      </c>
      <c r="K749" s="354">
        <v>19</v>
      </c>
      <c r="L749" s="355">
        <v>15</v>
      </c>
      <c r="M749" s="355">
        <v>6</v>
      </c>
      <c r="N749" s="355">
        <v>2</v>
      </c>
      <c r="O749" s="356">
        <v>23</v>
      </c>
      <c r="P749" s="354">
        <v>24</v>
      </c>
      <c r="Q749" s="355">
        <v>20</v>
      </c>
      <c r="R749" s="355">
        <v>11</v>
      </c>
      <c r="S749" s="355">
        <v>7</v>
      </c>
      <c r="T749" s="356">
        <v>3</v>
      </c>
      <c r="U749" s="354">
        <v>4</v>
      </c>
      <c r="V749" s="355">
        <v>25</v>
      </c>
      <c r="W749" s="355">
        <v>16</v>
      </c>
      <c r="X749" s="355">
        <v>12</v>
      </c>
      <c r="Y749" s="356">
        <v>8</v>
      </c>
      <c r="Z749" s="354">
        <v>9</v>
      </c>
      <c r="AA749" s="355">
        <v>5</v>
      </c>
      <c r="AB749" s="355">
        <v>21</v>
      </c>
      <c r="AC749" s="355">
        <v>17</v>
      </c>
      <c r="AD749" s="356">
        <v>13</v>
      </c>
      <c r="AE749" s="354">
        <v>39</v>
      </c>
      <c r="AF749" s="355">
        <v>35</v>
      </c>
      <c r="AG749" s="355">
        <v>26</v>
      </c>
      <c r="AH749" s="355">
        <v>47</v>
      </c>
      <c r="AI749" s="356">
        <v>43</v>
      </c>
      <c r="AJ749" s="354">
        <v>44</v>
      </c>
      <c r="AK749" s="355">
        <v>40</v>
      </c>
      <c r="AL749" s="355">
        <v>31</v>
      </c>
      <c r="AM749" s="355">
        <v>27</v>
      </c>
      <c r="AN749" s="356">
        <v>48</v>
      </c>
      <c r="AO749" s="354">
        <v>49</v>
      </c>
      <c r="AP749" s="355">
        <v>45</v>
      </c>
      <c r="AQ749" s="355">
        <v>36</v>
      </c>
      <c r="AR749" s="355">
        <v>32</v>
      </c>
      <c r="AS749" s="356">
        <v>28</v>
      </c>
      <c r="AT749" s="354">
        <v>29</v>
      </c>
      <c r="AU749" s="355">
        <v>50</v>
      </c>
      <c r="AV749" s="355">
        <v>41</v>
      </c>
      <c r="AW749" s="355">
        <v>37</v>
      </c>
      <c r="AX749" s="356">
        <v>33</v>
      </c>
      <c r="AY749" s="354">
        <v>34</v>
      </c>
      <c r="AZ749" s="355">
        <v>30</v>
      </c>
      <c r="BA749" s="355">
        <v>46</v>
      </c>
      <c r="BB749" s="355">
        <v>42</v>
      </c>
      <c r="BC749" s="356">
        <v>38</v>
      </c>
      <c r="BD749" s="354">
        <v>64</v>
      </c>
      <c r="BE749" s="355">
        <v>60</v>
      </c>
      <c r="BF749" s="355">
        <v>51</v>
      </c>
      <c r="BG749" s="355">
        <v>72</v>
      </c>
      <c r="BH749" s="356">
        <v>68</v>
      </c>
      <c r="BI749" s="354">
        <v>69</v>
      </c>
      <c r="BJ749" s="355">
        <v>65</v>
      </c>
      <c r="BK749" s="355">
        <v>56</v>
      </c>
      <c r="BL749" s="355">
        <v>52</v>
      </c>
      <c r="BM749" s="356">
        <v>73</v>
      </c>
      <c r="BN749" s="354">
        <v>74</v>
      </c>
      <c r="BO749" s="355">
        <v>70</v>
      </c>
      <c r="BP749" s="355">
        <v>61</v>
      </c>
      <c r="BQ749" s="355">
        <v>57</v>
      </c>
      <c r="BR749" s="356">
        <v>53</v>
      </c>
      <c r="BS749" s="354">
        <v>54</v>
      </c>
      <c r="BT749" s="355">
        <v>75</v>
      </c>
      <c r="BU749" s="355">
        <v>66</v>
      </c>
      <c r="BV749" s="355">
        <v>62</v>
      </c>
      <c r="BW749" s="356">
        <v>58</v>
      </c>
      <c r="BX749" s="354">
        <v>59</v>
      </c>
      <c r="BY749" s="355">
        <v>55</v>
      </c>
      <c r="BZ749" s="355">
        <v>71</v>
      </c>
      <c r="CA749" s="355">
        <v>67</v>
      </c>
      <c r="CB749" s="356">
        <v>63</v>
      </c>
      <c r="CC749" s="354">
        <v>89</v>
      </c>
      <c r="CD749" s="355">
        <v>85</v>
      </c>
      <c r="CE749" s="355">
        <v>76</v>
      </c>
      <c r="CF749" s="355">
        <v>97</v>
      </c>
      <c r="CG749" s="356">
        <v>93</v>
      </c>
      <c r="CH749" s="354">
        <v>94</v>
      </c>
      <c r="CI749" s="355">
        <v>90</v>
      </c>
      <c r="CJ749" s="355">
        <v>81</v>
      </c>
      <c r="CK749" s="355">
        <v>77</v>
      </c>
      <c r="CL749" s="356">
        <v>98</v>
      </c>
      <c r="CM749" s="354">
        <v>99</v>
      </c>
      <c r="CN749" s="355">
        <v>95</v>
      </c>
      <c r="CO749" s="355">
        <v>86</v>
      </c>
      <c r="CP749" s="355">
        <v>82</v>
      </c>
      <c r="CQ749" s="356">
        <v>78</v>
      </c>
      <c r="CR749" s="354">
        <v>79</v>
      </c>
      <c r="CS749" s="355">
        <v>100</v>
      </c>
      <c r="CT749" s="355">
        <v>91</v>
      </c>
      <c r="CU749" s="355">
        <v>87</v>
      </c>
      <c r="CV749" s="356">
        <v>83</v>
      </c>
      <c r="CW749" s="354">
        <v>84</v>
      </c>
      <c r="CX749" s="355">
        <v>80</v>
      </c>
      <c r="CY749" s="355">
        <v>96</v>
      </c>
      <c r="CZ749" s="355">
        <v>92</v>
      </c>
      <c r="DA749" s="356">
        <v>88</v>
      </c>
      <c r="DB749" s="354">
        <v>114</v>
      </c>
      <c r="DC749" s="355">
        <v>110</v>
      </c>
      <c r="DD749" s="355">
        <v>101</v>
      </c>
      <c r="DE749" s="355">
        <v>122</v>
      </c>
      <c r="DF749" s="356">
        <v>118</v>
      </c>
      <c r="DG749" s="354">
        <v>119</v>
      </c>
      <c r="DH749" s="355">
        <v>115</v>
      </c>
      <c r="DI749" s="355">
        <v>106</v>
      </c>
      <c r="DJ749" s="355">
        <v>102</v>
      </c>
      <c r="DK749" s="356">
        <v>123</v>
      </c>
      <c r="DL749" s="354">
        <v>124</v>
      </c>
      <c r="DM749" s="355">
        <v>120</v>
      </c>
      <c r="DN749" s="355">
        <v>111</v>
      </c>
      <c r="DO749" s="355">
        <v>107</v>
      </c>
      <c r="DP749" s="356">
        <v>103</v>
      </c>
      <c r="DQ749" s="354">
        <v>104</v>
      </c>
      <c r="DR749" s="355">
        <v>125</v>
      </c>
      <c r="DS749" s="355">
        <v>116</v>
      </c>
      <c r="DT749" s="355">
        <v>112</v>
      </c>
      <c r="DU749" s="356">
        <v>108</v>
      </c>
      <c r="DV749" s="354">
        <v>109</v>
      </c>
      <c r="DW749" s="355">
        <v>105</v>
      </c>
      <c r="DX749" s="355">
        <v>121</v>
      </c>
      <c r="DY749" s="355">
        <v>117</v>
      </c>
      <c r="DZ749" s="356">
        <v>113</v>
      </c>
      <c r="EA749" s="354">
        <v>142</v>
      </c>
      <c r="EB749" s="355">
        <v>135</v>
      </c>
      <c r="EC749" s="355">
        <v>150</v>
      </c>
      <c r="ED749" s="355">
        <v>147</v>
      </c>
      <c r="EE749" s="356">
        <v>139</v>
      </c>
      <c r="EF749" s="354">
        <v>140</v>
      </c>
      <c r="EG749" s="355">
        <v>149</v>
      </c>
      <c r="EH749" s="355">
        <v>141</v>
      </c>
      <c r="EI749" s="355">
        <v>128</v>
      </c>
      <c r="EJ749" s="356">
        <v>148</v>
      </c>
      <c r="EK749" s="354">
        <v>133</v>
      </c>
      <c r="EL749" s="355">
        <v>136</v>
      </c>
      <c r="EM749" s="355">
        <v>146</v>
      </c>
      <c r="EN749" s="355">
        <v>130</v>
      </c>
      <c r="EO749" s="356">
        <v>152</v>
      </c>
      <c r="EP749" s="354">
        <v>134</v>
      </c>
      <c r="EQ749" s="355">
        <v>151</v>
      </c>
      <c r="ER749" s="355">
        <v>145</v>
      </c>
      <c r="ES749" s="355">
        <v>127</v>
      </c>
      <c r="ET749" s="364"/>
      <c r="EU749" s="354">
        <v>144</v>
      </c>
      <c r="EV749" s="355">
        <v>126</v>
      </c>
      <c r="EW749" s="355">
        <v>132</v>
      </c>
      <c r="EX749" s="355">
        <v>138</v>
      </c>
      <c r="EY749" s="364"/>
      <c r="EZ749" s="354">
        <v>129</v>
      </c>
      <c r="FA749" s="355">
        <v>131</v>
      </c>
      <c r="FB749" s="355">
        <v>137</v>
      </c>
      <c r="FC749" s="355">
        <v>143</v>
      </c>
      <c r="FD749" s="365"/>
      <c r="FE749" s="361"/>
      <c r="FF749" s="361"/>
      <c r="FG749" s="361"/>
      <c r="FH749" s="361"/>
      <c r="FI749" s="361"/>
      <c r="FJ749" s="361"/>
      <c r="FK749" s="361"/>
      <c r="FL749" s="361"/>
      <c r="FM749" s="361"/>
      <c r="FN749" s="361"/>
      <c r="FO749" s="361"/>
      <c r="FP749" s="361"/>
      <c r="FQ749" s="361"/>
      <c r="FR749" s="361"/>
      <c r="FS749" s="361"/>
      <c r="FT749" s="361"/>
      <c r="FU749" s="361"/>
      <c r="FV749" s="361"/>
      <c r="FW749" s="361"/>
      <c r="FX749" s="361"/>
      <c r="FY749" s="361"/>
      <c r="FZ749" s="361"/>
      <c r="GA749" s="361"/>
      <c r="GB749" s="361"/>
      <c r="GC749" s="361"/>
      <c r="GD749" s="361"/>
      <c r="GE749" s="361"/>
      <c r="GF749" s="361"/>
      <c r="GG749" s="361"/>
      <c r="GH749" s="361"/>
      <c r="GI749" s="361"/>
      <c r="GJ749" s="361"/>
      <c r="GK749" s="361"/>
      <c r="GL749" s="361"/>
      <c r="GM749" s="361"/>
      <c r="GN749" s="361"/>
      <c r="GO749" s="361"/>
      <c r="GP749" s="361"/>
      <c r="GQ749" s="361"/>
      <c r="GR749" s="361"/>
      <c r="GS749" s="361"/>
      <c r="GT749" s="361"/>
      <c r="GU749" s="361"/>
      <c r="GV749" s="361"/>
      <c r="GW749" s="361"/>
    </row>
    <row r="750" spans="1:256" x14ac:dyDescent="0.2">
      <c r="D750" s="362"/>
      <c r="E750" s="350" t="s">
        <v>159</v>
      </c>
      <c r="F750" s="357">
        <v>12</v>
      </c>
      <c r="G750" s="358">
        <v>23</v>
      </c>
      <c r="H750" s="358">
        <v>9</v>
      </c>
      <c r="I750" s="358">
        <v>20</v>
      </c>
      <c r="J750" s="359">
        <v>1</v>
      </c>
      <c r="K750" s="357">
        <v>13</v>
      </c>
      <c r="L750" s="358">
        <v>24</v>
      </c>
      <c r="M750" s="358">
        <v>10</v>
      </c>
      <c r="N750" s="358">
        <v>16</v>
      </c>
      <c r="O750" s="359">
        <v>2</v>
      </c>
      <c r="P750" s="357">
        <v>17</v>
      </c>
      <c r="Q750" s="358">
        <v>3</v>
      </c>
      <c r="R750" s="358">
        <v>14</v>
      </c>
      <c r="S750" s="358">
        <v>25</v>
      </c>
      <c r="T750" s="359">
        <v>6</v>
      </c>
      <c r="U750" s="357">
        <v>7</v>
      </c>
      <c r="V750" s="358">
        <v>18</v>
      </c>
      <c r="W750" s="358">
        <v>4</v>
      </c>
      <c r="X750" s="358">
        <v>15</v>
      </c>
      <c r="Y750" s="359">
        <v>21</v>
      </c>
      <c r="Z750" s="357">
        <v>22</v>
      </c>
      <c r="AA750" s="358">
        <v>8</v>
      </c>
      <c r="AB750" s="358">
        <v>19</v>
      </c>
      <c r="AC750" s="358">
        <v>5</v>
      </c>
      <c r="AD750" s="359">
        <v>11</v>
      </c>
      <c r="AE750" s="357">
        <v>37</v>
      </c>
      <c r="AF750" s="358">
        <v>48</v>
      </c>
      <c r="AG750" s="358">
        <v>34</v>
      </c>
      <c r="AH750" s="358">
        <v>45</v>
      </c>
      <c r="AI750" s="359">
        <v>26</v>
      </c>
      <c r="AJ750" s="357">
        <v>38</v>
      </c>
      <c r="AK750" s="358">
        <v>49</v>
      </c>
      <c r="AL750" s="358">
        <v>35</v>
      </c>
      <c r="AM750" s="358">
        <v>41</v>
      </c>
      <c r="AN750" s="359">
        <v>27</v>
      </c>
      <c r="AO750" s="357">
        <v>42</v>
      </c>
      <c r="AP750" s="358">
        <v>28</v>
      </c>
      <c r="AQ750" s="358">
        <v>39</v>
      </c>
      <c r="AR750" s="358">
        <v>50</v>
      </c>
      <c r="AS750" s="359">
        <v>31</v>
      </c>
      <c r="AT750" s="357">
        <v>32</v>
      </c>
      <c r="AU750" s="358">
        <v>43</v>
      </c>
      <c r="AV750" s="358">
        <v>29</v>
      </c>
      <c r="AW750" s="358">
        <v>40</v>
      </c>
      <c r="AX750" s="359">
        <v>46</v>
      </c>
      <c r="AY750" s="357">
        <v>47</v>
      </c>
      <c r="AZ750" s="358">
        <v>33</v>
      </c>
      <c r="BA750" s="358">
        <v>44</v>
      </c>
      <c r="BB750" s="358">
        <v>30</v>
      </c>
      <c r="BC750" s="359">
        <v>36</v>
      </c>
      <c r="BD750" s="357">
        <v>62</v>
      </c>
      <c r="BE750" s="358">
        <v>73</v>
      </c>
      <c r="BF750" s="358">
        <v>59</v>
      </c>
      <c r="BG750" s="358">
        <v>70</v>
      </c>
      <c r="BH750" s="359">
        <v>51</v>
      </c>
      <c r="BI750" s="357">
        <v>63</v>
      </c>
      <c r="BJ750" s="358">
        <v>74</v>
      </c>
      <c r="BK750" s="358">
        <v>60</v>
      </c>
      <c r="BL750" s="358">
        <v>66</v>
      </c>
      <c r="BM750" s="359">
        <v>52</v>
      </c>
      <c r="BN750" s="357">
        <v>67</v>
      </c>
      <c r="BO750" s="358">
        <v>53</v>
      </c>
      <c r="BP750" s="358">
        <v>64</v>
      </c>
      <c r="BQ750" s="358">
        <v>75</v>
      </c>
      <c r="BR750" s="359">
        <v>56</v>
      </c>
      <c r="BS750" s="357">
        <v>57</v>
      </c>
      <c r="BT750" s="358">
        <v>68</v>
      </c>
      <c r="BU750" s="358">
        <v>54</v>
      </c>
      <c r="BV750" s="358">
        <v>65</v>
      </c>
      <c r="BW750" s="359">
        <v>71</v>
      </c>
      <c r="BX750" s="357">
        <v>72</v>
      </c>
      <c r="BY750" s="358">
        <v>58</v>
      </c>
      <c r="BZ750" s="358">
        <v>69</v>
      </c>
      <c r="CA750" s="358">
        <v>55</v>
      </c>
      <c r="CB750" s="359">
        <v>61</v>
      </c>
      <c r="CC750" s="357">
        <v>87</v>
      </c>
      <c r="CD750" s="358">
        <v>98</v>
      </c>
      <c r="CE750" s="358">
        <v>84</v>
      </c>
      <c r="CF750" s="358">
        <v>95</v>
      </c>
      <c r="CG750" s="359">
        <v>76</v>
      </c>
      <c r="CH750" s="357">
        <v>88</v>
      </c>
      <c r="CI750" s="358">
        <v>99</v>
      </c>
      <c r="CJ750" s="358">
        <v>85</v>
      </c>
      <c r="CK750" s="358">
        <v>91</v>
      </c>
      <c r="CL750" s="359">
        <v>77</v>
      </c>
      <c r="CM750" s="357">
        <v>92</v>
      </c>
      <c r="CN750" s="358">
        <v>78</v>
      </c>
      <c r="CO750" s="358">
        <v>89</v>
      </c>
      <c r="CP750" s="358">
        <v>100</v>
      </c>
      <c r="CQ750" s="359">
        <v>81</v>
      </c>
      <c r="CR750" s="357">
        <v>82</v>
      </c>
      <c r="CS750" s="358">
        <v>93</v>
      </c>
      <c r="CT750" s="358">
        <v>79</v>
      </c>
      <c r="CU750" s="358">
        <v>90</v>
      </c>
      <c r="CV750" s="359">
        <v>96</v>
      </c>
      <c r="CW750" s="357">
        <v>97</v>
      </c>
      <c r="CX750" s="358">
        <v>83</v>
      </c>
      <c r="CY750" s="358">
        <v>94</v>
      </c>
      <c r="CZ750" s="358">
        <v>80</v>
      </c>
      <c r="DA750" s="359">
        <v>86</v>
      </c>
      <c r="DB750" s="357">
        <v>112</v>
      </c>
      <c r="DC750" s="358">
        <v>123</v>
      </c>
      <c r="DD750" s="358">
        <v>109</v>
      </c>
      <c r="DE750" s="358">
        <v>120</v>
      </c>
      <c r="DF750" s="359">
        <v>101</v>
      </c>
      <c r="DG750" s="357">
        <v>113</v>
      </c>
      <c r="DH750" s="358">
        <v>124</v>
      </c>
      <c r="DI750" s="358">
        <v>110</v>
      </c>
      <c r="DJ750" s="358">
        <v>116</v>
      </c>
      <c r="DK750" s="359">
        <v>102</v>
      </c>
      <c r="DL750" s="357">
        <v>117</v>
      </c>
      <c r="DM750" s="358">
        <v>103</v>
      </c>
      <c r="DN750" s="358">
        <v>114</v>
      </c>
      <c r="DO750" s="358">
        <v>125</v>
      </c>
      <c r="DP750" s="359">
        <v>106</v>
      </c>
      <c r="DQ750" s="357">
        <v>107</v>
      </c>
      <c r="DR750" s="358">
        <v>118</v>
      </c>
      <c r="DS750" s="358">
        <v>104</v>
      </c>
      <c r="DT750" s="358">
        <v>115</v>
      </c>
      <c r="DU750" s="359">
        <v>121</v>
      </c>
      <c r="DV750" s="357">
        <v>122</v>
      </c>
      <c r="DW750" s="358">
        <v>108</v>
      </c>
      <c r="DX750" s="358">
        <v>119</v>
      </c>
      <c r="DY750" s="358">
        <v>105</v>
      </c>
      <c r="DZ750" s="359">
        <v>111</v>
      </c>
      <c r="EA750" s="357">
        <v>147</v>
      </c>
      <c r="EB750" s="358">
        <v>143</v>
      </c>
      <c r="EC750" s="358">
        <v>152</v>
      </c>
      <c r="ED750" s="358">
        <v>137</v>
      </c>
      <c r="EE750" s="359">
        <v>132</v>
      </c>
      <c r="EF750" s="357">
        <v>150</v>
      </c>
      <c r="EG750" s="358">
        <v>144</v>
      </c>
      <c r="EH750" s="358">
        <v>131</v>
      </c>
      <c r="EI750" s="358">
        <v>145</v>
      </c>
      <c r="EJ750" s="359">
        <v>126</v>
      </c>
      <c r="EK750" s="357">
        <v>138</v>
      </c>
      <c r="EL750" s="358">
        <v>148</v>
      </c>
      <c r="EM750" s="358">
        <v>129</v>
      </c>
      <c r="EN750" s="358">
        <v>151</v>
      </c>
      <c r="EO750" s="359">
        <v>134</v>
      </c>
      <c r="EP750" s="357">
        <v>146</v>
      </c>
      <c r="EQ750" s="358">
        <v>140</v>
      </c>
      <c r="ER750" s="358">
        <v>130</v>
      </c>
      <c r="ES750" s="358">
        <v>149</v>
      </c>
      <c r="ET750" s="364"/>
      <c r="EU750" s="357">
        <v>135</v>
      </c>
      <c r="EV750" s="358">
        <v>128</v>
      </c>
      <c r="EW750" s="358">
        <v>142</v>
      </c>
      <c r="EX750" s="358">
        <v>136</v>
      </c>
      <c r="EY750" s="364"/>
      <c r="EZ750" s="357">
        <v>139</v>
      </c>
      <c r="FA750" s="358">
        <v>141</v>
      </c>
      <c r="FB750" s="358">
        <v>127</v>
      </c>
      <c r="FC750" s="358">
        <v>133</v>
      </c>
      <c r="FD750" s="365"/>
      <c r="FE750" s="361"/>
      <c r="FF750" s="361"/>
      <c r="FG750" s="361"/>
      <c r="FH750" s="361"/>
      <c r="FI750" s="361"/>
      <c r="FJ750" s="361"/>
      <c r="FK750" s="361"/>
      <c r="FL750" s="361"/>
      <c r="FM750" s="361"/>
      <c r="FN750" s="361"/>
      <c r="FO750" s="361"/>
      <c r="FP750" s="361"/>
      <c r="FQ750" s="361"/>
      <c r="FR750" s="361"/>
      <c r="FS750" s="361"/>
      <c r="FT750" s="361"/>
      <c r="FU750" s="361"/>
      <c r="FV750" s="361"/>
      <c r="FW750" s="361"/>
      <c r="FX750" s="361"/>
      <c r="FY750" s="361"/>
      <c r="FZ750" s="361"/>
      <c r="GA750" s="361"/>
      <c r="GB750" s="361"/>
      <c r="GC750" s="361"/>
      <c r="GD750" s="361"/>
      <c r="GE750" s="361"/>
      <c r="GF750" s="361"/>
      <c r="GG750" s="361"/>
      <c r="GH750" s="361"/>
      <c r="GI750" s="361"/>
      <c r="GJ750" s="361"/>
      <c r="GK750" s="361"/>
      <c r="GL750" s="361"/>
      <c r="GM750" s="361"/>
      <c r="GN750" s="361"/>
      <c r="GO750" s="361"/>
      <c r="GP750" s="361"/>
      <c r="GQ750" s="361"/>
      <c r="GR750" s="361"/>
      <c r="GS750" s="361"/>
      <c r="GT750" s="361"/>
      <c r="GU750" s="361"/>
      <c r="GV750" s="361"/>
      <c r="GW750" s="361"/>
    </row>
    <row r="751" spans="1:256" s="363" customFormat="1" x14ac:dyDescent="0.2">
      <c r="A751" s="27"/>
      <c r="B751" s="27"/>
      <c r="C751" s="27"/>
      <c r="D751" s="362"/>
      <c r="E751" s="360"/>
      <c r="GX751" s="27"/>
      <c r="GY751" s="27"/>
      <c r="GZ751" s="27"/>
      <c r="HA751" s="27"/>
      <c r="HB751" s="27"/>
      <c r="HC751" s="27"/>
      <c r="HD751" s="27"/>
      <c r="HE751" s="27"/>
      <c r="HF751" s="27"/>
      <c r="HG751" s="27"/>
      <c r="HH751" s="27"/>
      <c r="HI751" s="27"/>
      <c r="HJ751" s="27"/>
      <c r="HK751" s="27"/>
      <c r="HL751" s="27"/>
      <c r="HM751" s="27"/>
      <c r="HN751" s="27"/>
      <c r="HO751" s="27"/>
      <c r="HP751" s="27"/>
      <c r="HQ751" s="27"/>
      <c r="HR751" s="27"/>
      <c r="HS751" s="27"/>
      <c r="HT751" s="27"/>
      <c r="HU751" s="27"/>
      <c r="HV751" s="27"/>
      <c r="HW751" s="27"/>
      <c r="HX751" s="27"/>
      <c r="HY751" s="27"/>
      <c r="HZ751" s="27"/>
      <c r="IA751" s="27"/>
      <c r="IB751" s="27"/>
      <c r="IC751" s="27"/>
      <c r="ID751" s="27"/>
      <c r="IE751" s="27"/>
      <c r="IF751" s="27"/>
      <c r="IG751" s="27"/>
      <c r="IH751" s="27"/>
      <c r="II751" s="27"/>
      <c r="IJ751" s="27"/>
      <c r="IK751" s="27"/>
      <c r="IL751" s="27"/>
      <c r="IM751" s="27"/>
      <c r="IN751" s="27"/>
      <c r="IO751" s="27"/>
      <c r="IP751" s="27"/>
      <c r="IQ751" s="27"/>
      <c r="IR751" s="27"/>
      <c r="IS751" s="27"/>
      <c r="IT751" s="27"/>
      <c r="IU751" s="27"/>
      <c r="IV751" s="27"/>
    </row>
    <row r="752" spans="1:256" s="363" customFormat="1" x14ac:dyDescent="0.2">
      <c r="A752" s="27"/>
      <c r="B752" s="27"/>
      <c r="C752" s="27"/>
      <c r="D752" s="362">
        <v>153</v>
      </c>
      <c r="E752" s="349" t="s">
        <v>180</v>
      </c>
      <c r="GX752" s="27"/>
      <c r="GY752" s="27"/>
      <c r="GZ752" s="27"/>
      <c r="HA752" s="27"/>
      <c r="HB752" s="27"/>
      <c r="HC752" s="27"/>
      <c r="HD752" s="27"/>
      <c r="HE752" s="27"/>
      <c r="HF752" s="27"/>
      <c r="HG752" s="27"/>
      <c r="HH752" s="27"/>
      <c r="HI752" s="27"/>
      <c r="HJ752" s="27"/>
      <c r="HK752" s="27"/>
      <c r="HL752" s="27"/>
      <c r="HM752" s="27"/>
      <c r="HN752" s="27"/>
      <c r="HO752" s="27"/>
      <c r="HP752" s="27"/>
      <c r="HQ752" s="27"/>
      <c r="HR752" s="27"/>
      <c r="HS752" s="27"/>
      <c r="HT752" s="27"/>
      <c r="HU752" s="27"/>
      <c r="HV752" s="27"/>
      <c r="HW752" s="27"/>
      <c r="HX752" s="27"/>
      <c r="HY752" s="27"/>
      <c r="HZ752" s="27"/>
      <c r="IA752" s="27"/>
      <c r="IB752" s="27"/>
      <c r="IC752" s="27"/>
      <c r="ID752" s="27"/>
      <c r="IE752" s="27"/>
      <c r="IF752" s="27"/>
      <c r="IG752" s="27"/>
      <c r="IH752" s="27"/>
      <c r="II752" s="27"/>
      <c r="IJ752" s="27"/>
      <c r="IK752" s="27"/>
      <c r="IL752" s="27"/>
      <c r="IM752" s="27"/>
      <c r="IN752" s="27"/>
      <c r="IO752" s="27"/>
      <c r="IP752" s="27"/>
      <c r="IQ752" s="27"/>
      <c r="IR752" s="27"/>
      <c r="IS752" s="27"/>
      <c r="IT752" s="27"/>
      <c r="IU752" s="27"/>
      <c r="IV752" s="27"/>
    </row>
    <row r="753" spans="1:256" x14ac:dyDescent="0.2">
      <c r="D753" s="362"/>
      <c r="E753" s="350" t="s">
        <v>130</v>
      </c>
      <c r="F753" s="351">
        <v>1</v>
      </c>
      <c r="G753" s="352">
        <v>2</v>
      </c>
      <c r="H753" s="352">
        <v>3</v>
      </c>
      <c r="I753" s="352">
        <v>4</v>
      </c>
      <c r="J753" s="353">
        <v>5</v>
      </c>
      <c r="K753" s="351">
        <v>6</v>
      </c>
      <c r="L753" s="352">
        <v>7</v>
      </c>
      <c r="M753" s="352">
        <v>8</v>
      </c>
      <c r="N753" s="352">
        <v>9</v>
      </c>
      <c r="O753" s="353">
        <v>10</v>
      </c>
      <c r="P753" s="351">
        <v>11</v>
      </c>
      <c r="Q753" s="352">
        <v>12</v>
      </c>
      <c r="R753" s="352">
        <v>13</v>
      </c>
      <c r="S753" s="352">
        <v>14</v>
      </c>
      <c r="T753" s="353">
        <v>15</v>
      </c>
      <c r="U753" s="351">
        <v>16</v>
      </c>
      <c r="V753" s="352">
        <v>17</v>
      </c>
      <c r="W753" s="352">
        <v>18</v>
      </c>
      <c r="X753" s="352">
        <v>19</v>
      </c>
      <c r="Y753" s="353">
        <v>20</v>
      </c>
      <c r="Z753" s="351">
        <v>21</v>
      </c>
      <c r="AA753" s="352">
        <v>22</v>
      </c>
      <c r="AB753" s="352">
        <v>23</v>
      </c>
      <c r="AC753" s="352">
        <v>24</v>
      </c>
      <c r="AD753" s="353">
        <v>25</v>
      </c>
      <c r="AE753" s="351">
        <v>26</v>
      </c>
      <c r="AF753" s="352">
        <v>27</v>
      </c>
      <c r="AG753" s="352">
        <v>28</v>
      </c>
      <c r="AH753" s="352">
        <v>29</v>
      </c>
      <c r="AI753" s="353">
        <v>30</v>
      </c>
      <c r="AJ753" s="351">
        <v>31</v>
      </c>
      <c r="AK753" s="352">
        <v>32</v>
      </c>
      <c r="AL753" s="352">
        <v>33</v>
      </c>
      <c r="AM753" s="352">
        <v>34</v>
      </c>
      <c r="AN753" s="353">
        <v>35</v>
      </c>
      <c r="AO753" s="351">
        <v>36</v>
      </c>
      <c r="AP753" s="352">
        <v>37</v>
      </c>
      <c r="AQ753" s="352">
        <v>38</v>
      </c>
      <c r="AR753" s="352">
        <v>39</v>
      </c>
      <c r="AS753" s="353">
        <v>40</v>
      </c>
      <c r="AT753" s="351">
        <v>41</v>
      </c>
      <c r="AU753" s="352">
        <v>42</v>
      </c>
      <c r="AV753" s="352">
        <v>43</v>
      </c>
      <c r="AW753" s="352">
        <v>44</v>
      </c>
      <c r="AX753" s="353">
        <v>45</v>
      </c>
      <c r="AY753" s="351">
        <v>46</v>
      </c>
      <c r="AZ753" s="352">
        <v>47</v>
      </c>
      <c r="BA753" s="352">
        <v>48</v>
      </c>
      <c r="BB753" s="352">
        <v>49</v>
      </c>
      <c r="BC753" s="353">
        <v>50</v>
      </c>
      <c r="BD753" s="351">
        <v>51</v>
      </c>
      <c r="BE753" s="352">
        <v>52</v>
      </c>
      <c r="BF753" s="352">
        <v>53</v>
      </c>
      <c r="BG753" s="352">
        <v>54</v>
      </c>
      <c r="BH753" s="353">
        <v>55</v>
      </c>
      <c r="BI753" s="351">
        <v>56</v>
      </c>
      <c r="BJ753" s="352">
        <v>57</v>
      </c>
      <c r="BK753" s="352">
        <v>58</v>
      </c>
      <c r="BL753" s="352">
        <v>59</v>
      </c>
      <c r="BM753" s="353">
        <v>60</v>
      </c>
      <c r="BN753" s="351">
        <v>61</v>
      </c>
      <c r="BO753" s="352">
        <v>62</v>
      </c>
      <c r="BP753" s="352">
        <v>63</v>
      </c>
      <c r="BQ753" s="352">
        <v>64</v>
      </c>
      <c r="BR753" s="353">
        <v>65</v>
      </c>
      <c r="BS753" s="351">
        <v>66</v>
      </c>
      <c r="BT753" s="352">
        <v>67</v>
      </c>
      <c r="BU753" s="352">
        <v>68</v>
      </c>
      <c r="BV753" s="352">
        <v>69</v>
      </c>
      <c r="BW753" s="353">
        <v>70</v>
      </c>
      <c r="BX753" s="351">
        <v>71</v>
      </c>
      <c r="BY753" s="352">
        <v>72</v>
      </c>
      <c r="BZ753" s="352">
        <v>73</v>
      </c>
      <c r="CA753" s="352">
        <v>74</v>
      </c>
      <c r="CB753" s="353">
        <v>75</v>
      </c>
      <c r="CC753" s="351">
        <v>76</v>
      </c>
      <c r="CD753" s="352">
        <v>77</v>
      </c>
      <c r="CE753" s="352">
        <v>78</v>
      </c>
      <c r="CF753" s="352">
        <v>79</v>
      </c>
      <c r="CG753" s="353">
        <v>80</v>
      </c>
      <c r="CH753" s="351">
        <v>81</v>
      </c>
      <c r="CI753" s="352">
        <v>82</v>
      </c>
      <c r="CJ753" s="352">
        <v>83</v>
      </c>
      <c r="CK753" s="352">
        <v>84</v>
      </c>
      <c r="CL753" s="353">
        <v>85</v>
      </c>
      <c r="CM753" s="351">
        <v>86</v>
      </c>
      <c r="CN753" s="352">
        <v>87</v>
      </c>
      <c r="CO753" s="352">
        <v>88</v>
      </c>
      <c r="CP753" s="352">
        <v>89</v>
      </c>
      <c r="CQ753" s="353">
        <v>90</v>
      </c>
      <c r="CR753" s="351">
        <v>91</v>
      </c>
      <c r="CS753" s="352">
        <v>92</v>
      </c>
      <c r="CT753" s="352">
        <v>93</v>
      </c>
      <c r="CU753" s="352">
        <v>94</v>
      </c>
      <c r="CV753" s="353">
        <v>95</v>
      </c>
      <c r="CW753" s="351">
        <v>96</v>
      </c>
      <c r="CX753" s="352">
        <v>97</v>
      </c>
      <c r="CY753" s="352">
        <v>98</v>
      </c>
      <c r="CZ753" s="352">
        <v>99</v>
      </c>
      <c r="DA753" s="353">
        <v>100</v>
      </c>
      <c r="DB753" s="351">
        <v>101</v>
      </c>
      <c r="DC753" s="352">
        <v>102</v>
      </c>
      <c r="DD753" s="352">
        <v>103</v>
      </c>
      <c r="DE753" s="352">
        <v>104</v>
      </c>
      <c r="DF753" s="353">
        <v>105</v>
      </c>
      <c r="DG753" s="351">
        <v>106</v>
      </c>
      <c r="DH753" s="352">
        <v>107</v>
      </c>
      <c r="DI753" s="352">
        <v>108</v>
      </c>
      <c r="DJ753" s="352">
        <v>109</v>
      </c>
      <c r="DK753" s="353">
        <v>110</v>
      </c>
      <c r="DL753" s="351">
        <v>111</v>
      </c>
      <c r="DM753" s="352">
        <v>112</v>
      </c>
      <c r="DN753" s="352">
        <v>113</v>
      </c>
      <c r="DO753" s="352">
        <v>114</v>
      </c>
      <c r="DP753" s="353">
        <v>115</v>
      </c>
      <c r="DQ753" s="351">
        <v>116</v>
      </c>
      <c r="DR753" s="352">
        <v>117</v>
      </c>
      <c r="DS753" s="352">
        <v>118</v>
      </c>
      <c r="DT753" s="352">
        <v>119</v>
      </c>
      <c r="DU753" s="353">
        <v>120</v>
      </c>
      <c r="DV753" s="351">
        <v>121</v>
      </c>
      <c r="DW753" s="352">
        <v>122</v>
      </c>
      <c r="DX753" s="352">
        <v>123</v>
      </c>
      <c r="DY753" s="352">
        <v>124</v>
      </c>
      <c r="DZ753" s="353">
        <v>125</v>
      </c>
      <c r="EA753" s="351">
        <v>126</v>
      </c>
      <c r="EB753" s="352">
        <v>127</v>
      </c>
      <c r="EC753" s="352">
        <v>128</v>
      </c>
      <c r="ED753" s="352">
        <v>129</v>
      </c>
      <c r="EE753" s="353">
        <v>130</v>
      </c>
      <c r="EF753" s="351">
        <v>131</v>
      </c>
      <c r="EG753" s="352">
        <v>132</v>
      </c>
      <c r="EH753" s="352">
        <v>133</v>
      </c>
      <c r="EI753" s="352">
        <v>134</v>
      </c>
      <c r="EJ753" s="353">
        <v>135</v>
      </c>
      <c r="EK753" s="351">
        <v>136</v>
      </c>
      <c r="EL753" s="352">
        <v>137</v>
      </c>
      <c r="EM753" s="352">
        <v>138</v>
      </c>
      <c r="EN753" s="352">
        <v>139</v>
      </c>
      <c r="EO753" s="353">
        <v>140</v>
      </c>
      <c r="EP753" s="351">
        <v>141</v>
      </c>
      <c r="EQ753" s="352">
        <v>142</v>
      </c>
      <c r="ER753" s="352">
        <v>143</v>
      </c>
      <c r="ES753" s="352">
        <v>144</v>
      </c>
      <c r="ET753" s="353">
        <v>145</v>
      </c>
      <c r="EU753" s="351">
        <v>146</v>
      </c>
      <c r="EV753" s="352">
        <v>147</v>
      </c>
      <c r="EW753" s="352">
        <v>148</v>
      </c>
      <c r="EX753" s="352">
        <v>149</v>
      </c>
      <c r="EY753" s="364"/>
      <c r="EZ753" s="351">
        <v>150</v>
      </c>
      <c r="FA753" s="352">
        <v>151</v>
      </c>
      <c r="FB753" s="352">
        <v>152</v>
      </c>
      <c r="FC753" s="352">
        <v>153</v>
      </c>
      <c r="FD753" s="365"/>
      <c r="FE753" s="361"/>
      <c r="FF753" s="361"/>
      <c r="FG753" s="361"/>
      <c r="FH753" s="361"/>
      <c r="FI753" s="361"/>
      <c r="FJ753" s="361"/>
      <c r="FK753" s="361"/>
      <c r="FL753" s="361"/>
      <c r="FM753" s="361"/>
      <c r="FN753" s="361"/>
      <c r="FO753" s="361"/>
      <c r="FP753" s="361"/>
      <c r="FQ753" s="361"/>
      <c r="FR753" s="361"/>
      <c r="FS753" s="361"/>
      <c r="FT753" s="361"/>
      <c r="FU753" s="361"/>
      <c r="FV753" s="361"/>
      <c r="FW753" s="361"/>
      <c r="FX753" s="361"/>
      <c r="FY753" s="361"/>
      <c r="FZ753" s="361"/>
      <c r="GA753" s="361"/>
      <c r="GB753" s="361"/>
      <c r="GC753" s="361"/>
      <c r="GD753" s="361"/>
      <c r="GE753" s="361"/>
      <c r="GF753" s="361"/>
      <c r="GG753" s="361"/>
      <c r="GH753" s="361"/>
      <c r="GI753" s="361"/>
      <c r="GJ753" s="361"/>
      <c r="GK753" s="361"/>
      <c r="GL753" s="361"/>
      <c r="GM753" s="361"/>
      <c r="GN753" s="361"/>
      <c r="GO753" s="361"/>
      <c r="GP753" s="361"/>
      <c r="GQ753" s="361"/>
      <c r="GR753" s="361"/>
      <c r="GS753" s="361"/>
      <c r="GT753" s="361"/>
      <c r="GU753" s="361"/>
      <c r="GV753" s="361"/>
      <c r="GW753" s="361"/>
    </row>
    <row r="754" spans="1:256" x14ac:dyDescent="0.2">
      <c r="D754" s="362"/>
      <c r="E754" s="350" t="s">
        <v>157</v>
      </c>
      <c r="F754" s="354">
        <v>14</v>
      </c>
      <c r="G754" s="355">
        <v>10</v>
      </c>
      <c r="H754" s="355">
        <v>1</v>
      </c>
      <c r="I754" s="355">
        <v>22</v>
      </c>
      <c r="J754" s="356">
        <v>18</v>
      </c>
      <c r="K754" s="354">
        <v>19</v>
      </c>
      <c r="L754" s="355">
        <v>15</v>
      </c>
      <c r="M754" s="355">
        <v>6</v>
      </c>
      <c r="N754" s="355">
        <v>2</v>
      </c>
      <c r="O754" s="356">
        <v>23</v>
      </c>
      <c r="P754" s="354">
        <v>24</v>
      </c>
      <c r="Q754" s="355">
        <v>20</v>
      </c>
      <c r="R754" s="355">
        <v>11</v>
      </c>
      <c r="S754" s="355">
        <v>7</v>
      </c>
      <c r="T754" s="356">
        <v>3</v>
      </c>
      <c r="U754" s="354">
        <v>4</v>
      </c>
      <c r="V754" s="355">
        <v>25</v>
      </c>
      <c r="W754" s="355">
        <v>16</v>
      </c>
      <c r="X754" s="355">
        <v>12</v>
      </c>
      <c r="Y754" s="356">
        <v>8</v>
      </c>
      <c r="Z754" s="354">
        <v>9</v>
      </c>
      <c r="AA754" s="355">
        <v>5</v>
      </c>
      <c r="AB754" s="355">
        <v>21</v>
      </c>
      <c r="AC754" s="355">
        <v>17</v>
      </c>
      <c r="AD754" s="356">
        <v>13</v>
      </c>
      <c r="AE754" s="354">
        <v>39</v>
      </c>
      <c r="AF754" s="355">
        <v>35</v>
      </c>
      <c r="AG754" s="355">
        <v>26</v>
      </c>
      <c r="AH754" s="355">
        <v>47</v>
      </c>
      <c r="AI754" s="356">
        <v>43</v>
      </c>
      <c r="AJ754" s="354">
        <v>44</v>
      </c>
      <c r="AK754" s="355">
        <v>40</v>
      </c>
      <c r="AL754" s="355">
        <v>31</v>
      </c>
      <c r="AM754" s="355">
        <v>27</v>
      </c>
      <c r="AN754" s="356">
        <v>48</v>
      </c>
      <c r="AO754" s="354">
        <v>49</v>
      </c>
      <c r="AP754" s="355">
        <v>45</v>
      </c>
      <c r="AQ754" s="355">
        <v>36</v>
      </c>
      <c r="AR754" s="355">
        <v>32</v>
      </c>
      <c r="AS754" s="356">
        <v>28</v>
      </c>
      <c r="AT754" s="354">
        <v>29</v>
      </c>
      <c r="AU754" s="355">
        <v>50</v>
      </c>
      <c r="AV754" s="355">
        <v>41</v>
      </c>
      <c r="AW754" s="355">
        <v>37</v>
      </c>
      <c r="AX754" s="356">
        <v>33</v>
      </c>
      <c r="AY754" s="354">
        <v>34</v>
      </c>
      <c r="AZ754" s="355">
        <v>30</v>
      </c>
      <c r="BA754" s="355">
        <v>46</v>
      </c>
      <c r="BB754" s="355">
        <v>42</v>
      </c>
      <c r="BC754" s="356">
        <v>38</v>
      </c>
      <c r="BD754" s="354">
        <v>64</v>
      </c>
      <c r="BE754" s="355">
        <v>60</v>
      </c>
      <c r="BF754" s="355">
        <v>51</v>
      </c>
      <c r="BG754" s="355">
        <v>72</v>
      </c>
      <c r="BH754" s="356">
        <v>68</v>
      </c>
      <c r="BI754" s="354">
        <v>69</v>
      </c>
      <c r="BJ754" s="355">
        <v>65</v>
      </c>
      <c r="BK754" s="355">
        <v>56</v>
      </c>
      <c r="BL754" s="355">
        <v>52</v>
      </c>
      <c r="BM754" s="356">
        <v>73</v>
      </c>
      <c r="BN754" s="354">
        <v>74</v>
      </c>
      <c r="BO754" s="355">
        <v>70</v>
      </c>
      <c r="BP754" s="355">
        <v>61</v>
      </c>
      <c r="BQ754" s="355">
        <v>57</v>
      </c>
      <c r="BR754" s="356">
        <v>53</v>
      </c>
      <c r="BS754" s="354">
        <v>54</v>
      </c>
      <c r="BT754" s="355">
        <v>75</v>
      </c>
      <c r="BU754" s="355">
        <v>66</v>
      </c>
      <c r="BV754" s="355">
        <v>62</v>
      </c>
      <c r="BW754" s="356">
        <v>58</v>
      </c>
      <c r="BX754" s="354">
        <v>59</v>
      </c>
      <c r="BY754" s="355">
        <v>55</v>
      </c>
      <c r="BZ754" s="355">
        <v>71</v>
      </c>
      <c r="CA754" s="355">
        <v>67</v>
      </c>
      <c r="CB754" s="356">
        <v>63</v>
      </c>
      <c r="CC754" s="354">
        <v>89</v>
      </c>
      <c r="CD754" s="355">
        <v>85</v>
      </c>
      <c r="CE754" s="355">
        <v>76</v>
      </c>
      <c r="CF754" s="355">
        <v>97</v>
      </c>
      <c r="CG754" s="356">
        <v>93</v>
      </c>
      <c r="CH754" s="354">
        <v>94</v>
      </c>
      <c r="CI754" s="355">
        <v>90</v>
      </c>
      <c r="CJ754" s="355">
        <v>81</v>
      </c>
      <c r="CK754" s="355">
        <v>77</v>
      </c>
      <c r="CL754" s="356">
        <v>98</v>
      </c>
      <c r="CM754" s="354">
        <v>99</v>
      </c>
      <c r="CN754" s="355">
        <v>95</v>
      </c>
      <c r="CO754" s="355">
        <v>86</v>
      </c>
      <c r="CP754" s="355">
        <v>82</v>
      </c>
      <c r="CQ754" s="356">
        <v>78</v>
      </c>
      <c r="CR754" s="354">
        <v>79</v>
      </c>
      <c r="CS754" s="355">
        <v>100</v>
      </c>
      <c r="CT754" s="355">
        <v>91</v>
      </c>
      <c r="CU754" s="355">
        <v>87</v>
      </c>
      <c r="CV754" s="356">
        <v>83</v>
      </c>
      <c r="CW754" s="354">
        <v>84</v>
      </c>
      <c r="CX754" s="355">
        <v>80</v>
      </c>
      <c r="CY754" s="355">
        <v>96</v>
      </c>
      <c r="CZ754" s="355">
        <v>92</v>
      </c>
      <c r="DA754" s="356">
        <v>88</v>
      </c>
      <c r="DB754" s="354">
        <v>114</v>
      </c>
      <c r="DC754" s="355">
        <v>110</v>
      </c>
      <c r="DD754" s="355">
        <v>101</v>
      </c>
      <c r="DE754" s="355">
        <v>122</v>
      </c>
      <c r="DF754" s="356">
        <v>118</v>
      </c>
      <c r="DG754" s="354">
        <v>119</v>
      </c>
      <c r="DH754" s="355">
        <v>115</v>
      </c>
      <c r="DI754" s="355">
        <v>106</v>
      </c>
      <c r="DJ754" s="355">
        <v>102</v>
      </c>
      <c r="DK754" s="356">
        <v>123</v>
      </c>
      <c r="DL754" s="354">
        <v>124</v>
      </c>
      <c r="DM754" s="355">
        <v>120</v>
      </c>
      <c r="DN754" s="355">
        <v>111</v>
      </c>
      <c r="DO754" s="355">
        <v>107</v>
      </c>
      <c r="DP754" s="356">
        <v>103</v>
      </c>
      <c r="DQ754" s="354">
        <v>104</v>
      </c>
      <c r="DR754" s="355">
        <v>125</v>
      </c>
      <c r="DS754" s="355">
        <v>116</v>
      </c>
      <c r="DT754" s="355">
        <v>112</v>
      </c>
      <c r="DU754" s="356">
        <v>108</v>
      </c>
      <c r="DV754" s="354">
        <v>109</v>
      </c>
      <c r="DW754" s="355">
        <v>105</v>
      </c>
      <c r="DX754" s="355">
        <v>121</v>
      </c>
      <c r="DY754" s="355">
        <v>117</v>
      </c>
      <c r="DZ754" s="356">
        <v>113</v>
      </c>
      <c r="EA754" s="354">
        <v>127</v>
      </c>
      <c r="EB754" s="355">
        <v>146</v>
      </c>
      <c r="EC754" s="355">
        <v>145</v>
      </c>
      <c r="ED754" s="355">
        <v>152</v>
      </c>
      <c r="EE754" s="356">
        <v>134</v>
      </c>
      <c r="EF754" s="354">
        <v>140</v>
      </c>
      <c r="EG754" s="355">
        <v>150</v>
      </c>
      <c r="EH754" s="355">
        <v>141</v>
      </c>
      <c r="EI754" s="355">
        <v>128</v>
      </c>
      <c r="EJ754" s="356">
        <v>149</v>
      </c>
      <c r="EK754" s="354">
        <v>133</v>
      </c>
      <c r="EL754" s="355">
        <v>136</v>
      </c>
      <c r="EM754" s="355">
        <v>147</v>
      </c>
      <c r="EN754" s="355">
        <v>130</v>
      </c>
      <c r="EO754" s="356">
        <v>153</v>
      </c>
      <c r="EP754" s="354">
        <v>142</v>
      </c>
      <c r="EQ754" s="355">
        <v>135</v>
      </c>
      <c r="ER754" s="355">
        <v>151</v>
      </c>
      <c r="ES754" s="355">
        <v>148</v>
      </c>
      <c r="ET754" s="356">
        <v>139</v>
      </c>
      <c r="EU754" s="354">
        <v>144</v>
      </c>
      <c r="EV754" s="355">
        <v>126</v>
      </c>
      <c r="EW754" s="355">
        <v>132</v>
      </c>
      <c r="EX754" s="355">
        <v>138</v>
      </c>
      <c r="EY754" s="364"/>
      <c r="EZ754" s="354">
        <v>129</v>
      </c>
      <c r="FA754" s="355">
        <v>131</v>
      </c>
      <c r="FB754" s="355">
        <v>137</v>
      </c>
      <c r="FC754" s="355">
        <v>143</v>
      </c>
      <c r="FD754" s="365"/>
      <c r="FE754" s="361"/>
      <c r="FF754" s="361"/>
      <c r="FG754" s="361"/>
      <c r="FH754" s="361"/>
      <c r="FI754" s="361"/>
      <c r="FJ754" s="361"/>
      <c r="FK754" s="361"/>
      <c r="FL754" s="361"/>
      <c r="FM754" s="361"/>
      <c r="FN754" s="361"/>
      <c r="FO754" s="361"/>
      <c r="FP754" s="361"/>
      <c r="FQ754" s="361"/>
      <c r="FR754" s="361"/>
      <c r="FS754" s="361"/>
      <c r="FT754" s="361"/>
      <c r="FU754" s="361"/>
      <c r="FV754" s="361"/>
      <c r="FW754" s="361"/>
      <c r="FX754" s="361"/>
      <c r="FY754" s="361"/>
      <c r="FZ754" s="361"/>
      <c r="GA754" s="361"/>
      <c r="GB754" s="361"/>
      <c r="GC754" s="361"/>
      <c r="GD754" s="361"/>
      <c r="GE754" s="361"/>
      <c r="GF754" s="361"/>
      <c r="GG754" s="361"/>
      <c r="GH754" s="361"/>
      <c r="GI754" s="361"/>
      <c r="GJ754" s="361"/>
      <c r="GK754" s="361"/>
      <c r="GL754" s="361"/>
      <c r="GM754" s="361"/>
      <c r="GN754" s="361"/>
      <c r="GO754" s="361"/>
      <c r="GP754" s="361"/>
      <c r="GQ754" s="361"/>
      <c r="GR754" s="361"/>
      <c r="GS754" s="361"/>
      <c r="GT754" s="361"/>
      <c r="GU754" s="361"/>
      <c r="GV754" s="361"/>
      <c r="GW754" s="361"/>
    </row>
    <row r="755" spans="1:256" x14ac:dyDescent="0.2">
      <c r="D755" s="362"/>
      <c r="E755" s="350" t="s">
        <v>159</v>
      </c>
      <c r="F755" s="357">
        <v>12</v>
      </c>
      <c r="G755" s="358">
        <v>23</v>
      </c>
      <c r="H755" s="358">
        <v>9</v>
      </c>
      <c r="I755" s="358">
        <v>20</v>
      </c>
      <c r="J755" s="359">
        <v>1</v>
      </c>
      <c r="K755" s="357">
        <v>13</v>
      </c>
      <c r="L755" s="358">
        <v>24</v>
      </c>
      <c r="M755" s="358">
        <v>10</v>
      </c>
      <c r="N755" s="358">
        <v>16</v>
      </c>
      <c r="O755" s="359">
        <v>2</v>
      </c>
      <c r="P755" s="357">
        <v>17</v>
      </c>
      <c r="Q755" s="358">
        <v>3</v>
      </c>
      <c r="R755" s="358">
        <v>14</v>
      </c>
      <c r="S755" s="358">
        <v>25</v>
      </c>
      <c r="T755" s="359">
        <v>6</v>
      </c>
      <c r="U755" s="357">
        <v>7</v>
      </c>
      <c r="V755" s="358">
        <v>18</v>
      </c>
      <c r="W755" s="358">
        <v>4</v>
      </c>
      <c r="X755" s="358">
        <v>15</v>
      </c>
      <c r="Y755" s="359">
        <v>21</v>
      </c>
      <c r="Z755" s="357">
        <v>22</v>
      </c>
      <c r="AA755" s="358">
        <v>8</v>
      </c>
      <c r="AB755" s="358">
        <v>19</v>
      </c>
      <c r="AC755" s="358">
        <v>5</v>
      </c>
      <c r="AD755" s="359">
        <v>11</v>
      </c>
      <c r="AE755" s="357">
        <v>37</v>
      </c>
      <c r="AF755" s="358">
        <v>48</v>
      </c>
      <c r="AG755" s="358">
        <v>34</v>
      </c>
      <c r="AH755" s="358">
        <v>45</v>
      </c>
      <c r="AI755" s="359">
        <v>26</v>
      </c>
      <c r="AJ755" s="357">
        <v>38</v>
      </c>
      <c r="AK755" s="358">
        <v>49</v>
      </c>
      <c r="AL755" s="358">
        <v>35</v>
      </c>
      <c r="AM755" s="358">
        <v>41</v>
      </c>
      <c r="AN755" s="359">
        <v>27</v>
      </c>
      <c r="AO755" s="357">
        <v>42</v>
      </c>
      <c r="AP755" s="358">
        <v>28</v>
      </c>
      <c r="AQ755" s="358">
        <v>39</v>
      </c>
      <c r="AR755" s="358">
        <v>50</v>
      </c>
      <c r="AS755" s="359">
        <v>31</v>
      </c>
      <c r="AT755" s="357">
        <v>32</v>
      </c>
      <c r="AU755" s="358">
        <v>43</v>
      </c>
      <c r="AV755" s="358">
        <v>29</v>
      </c>
      <c r="AW755" s="358">
        <v>40</v>
      </c>
      <c r="AX755" s="359">
        <v>46</v>
      </c>
      <c r="AY755" s="357">
        <v>47</v>
      </c>
      <c r="AZ755" s="358">
        <v>33</v>
      </c>
      <c r="BA755" s="358">
        <v>44</v>
      </c>
      <c r="BB755" s="358">
        <v>30</v>
      </c>
      <c r="BC755" s="359">
        <v>36</v>
      </c>
      <c r="BD755" s="357">
        <v>62</v>
      </c>
      <c r="BE755" s="358">
        <v>73</v>
      </c>
      <c r="BF755" s="358">
        <v>59</v>
      </c>
      <c r="BG755" s="358">
        <v>70</v>
      </c>
      <c r="BH755" s="359">
        <v>51</v>
      </c>
      <c r="BI755" s="357">
        <v>63</v>
      </c>
      <c r="BJ755" s="358">
        <v>74</v>
      </c>
      <c r="BK755" s="358">
        <v>60</v>
      </c>
      <c r="BL755" s="358">
        <v>66</v>
      </c>
      <c r="BM755" s="359">
        <v>52</v>
      </c>
      <c r="BN755" s="357">
        <v>67</v>
      </c>
      <c r="BO755" s="358">
        <v>53</v>
      </c>
      <c r="BP755" s="358">
        <v>64</v>
      </c>
      <c r="BQ755" s="358">
        <v>75</v>
      </c>
      <c r="BR755" s="359">
        <v>56</v>
      </c>
      <c r="BS755" s="357">
        <v>57</v>
      </c>
      <c r="BT755" s="358">
        <v>68</v>
      </c>
      <c r="BU755" s="358">
        <v>54</v>
      </c>
      <c r="BV755" s="358">
        <v>65</v>
      </c>
      <c r="BW755" s="359">
        <v>71</v>
      </c>
      <c r="BX755" s="357">
        <v>72</v>
      </c>
      <c r="BY755" s="358">
        <v>58</v>
      </c>
      <c r="BZ755" s="358">
        <v>69</v>
      </c>
      <c r="CA755" s="358">
        <v>55</v>
      </c>
      <c r="CB755" s="359">
        <v>61</v>
      </c>
      <c r="CC755" s="357">
        <v>87</v>
      </c>
      <c r="CD755" s="358">
        <v>98</v>
      </c>
      <c r="CE755" s="358">
        <v>84</v>
      </c>
      <c r="CF755" s="358">
        <v>95</v>
      </c>
      <c r="CG755" s="359">
        <v>76</v>
      </c>
      <c r="CH755" s="357">
        <v>88</v>
      </c>
      <c r="CI755" s="358">
        <v>99</v>
      </c>
      <c r="CJ755" s="358">
        <v>85</v>
      </c>
      <c r="CK755" s="358">
        <v>91</v>
      </c>
      <c r="CL755" s="359">
        <v>77</v>
      </c>
      <c r="CM755" s="357">
        <v>92</v>
      </c>
      <c r="CN755" s="358">
        <v>78</v>
      </c>
      <c r="CO755" s="358">
        <v>89</v>
      </c>
      <c r="CP755" s="358">
        <v>100</v>
      </c>
      <c r="CQ755" s="359">
        <v>81</v>
      </c>
      <c r="CR755" s="357">
        <v>82</v>
      </c>
      <c r="CS755" s="358">
        <v>93</v>
      </c>
      <c r="CT755" s="358">
        <v>79</v>
      </c>
      <c r="CU755" s="358">
        <v>90</v>
      </c>
      <c r="CV755" s="359">
        <v>96</v>
      </c>
      <c r="CW755" s="357">
        <v>97</v>
      </c>
      <c r="CX755" s="358">
        <v>83</v>
      </c>
      <c r="CY755" s="358">
        <v>94</v>
      </c>
      <c r="CZ755" s="358">
        <v>80</v>
      </c>
      <c r="DA755" s="359">
        <v>86</v>
      </c>
      <c r="DB755" s="357">
        <v>112</v>
      </c>
      <c r="DC755" s="358">
        <v>123</v>
      </c>
      <c r="DD755" s="358">
        <v>109</v>
      </c>
      <c r="DE755" s="358">
        <v>120</v>
      </c>
      <c r="DF755" s="359">
        <v>101</v>
      </c>
      <c r="DG755" s="357">
        <v>113</v>
      </c>
      <c r="DH755" s="358">
        <v>124</v>
      </c>
      <c r="DI755" s="358">
        <v>110</v>
      </c>
      <c r="DJ755" s="358">
        <v>116</v>
      </c>
      <c r="DK755" s="359">
        <v>102</v>
      </c>
      <c r="DL755" s="357">
        <v>117</v>
      </c>
      <c r="DM755" s="358">
        <v>103</v>
      </c>
      <c r="DN755" s="358">
        <v>114</v>
      </c>
      <c r="DO755" s="358">
        <v>125</v>
      </c>
      <c r="DP755" s="359">
        <v>106</v>
      </c>
      <c r="DQ755" s="357">
        <v>107</v>
      </c>
      <c r="DR755" s="358">
        <v>118</v>
      </c>
      <c r="DS755" s="358">
        <v>104</v>
      </c>
      <c r="DT755" s="358">
        <v>115</v>
      </c>
      <c r="DU755" s="359">
        <v>121</v>
      </c>
      <c r="DV755" s="357">
        <v>122</v>
      </c>
      <c r="DW755" s="358">
        <v>108</v>
      </c>
      <c r="DX755" s="358">
        <v>119</v>
      </c>
      <c r="DY755" s="358">
        <v>105</v>
      </c>
      <c r="DZ755" s="359">
        <v>111</v>
      </c>
      <c r="EA755" s="357">
        <v>137</v>
      </c>
      <c r="EB755" s="358">
        <v>145</v>
      </c>
      <c r="EC755" s="358">
        <v>126</v>
      </c>
      <c r="ED755" s="358">
        <v>147</v>
      </c>
      <c r="EE755" s="359">
        <v>150</v>
      </c>
      <c r="EF755" s="357">
        <v>130</v>
      </c>
      <c r="EG755" s="358">
        <v>144</v>
      </c>
      <c r="EH755" s="358">
        <v>131</v>
      </c>
      <c r="EI755" s="358">
        <v>146</v>
      </c>
      <c r="EJ755" s="359">
        <v>151</v>
      </c>
      <c r="EK755" s="357">
        <v>152</v>
      </c>
      <c r="EL755" s="358">
        <v>129</v>
      </c>
      <c r="EM755" s="358">
        <v>149</v>
      </c>
      <c r="EN755" s="358">
        <v>135</v>
      </c>
      <c r="EO755" s="359">
        <v>138</v>
      </c>
      <c r="EP755" s="357">
        <v>148</v>
      </c>
      <c r="EQ755" s="358">
        <v>143</v>
      </c>
      <c r="ER755" s="358">
        <v>153</v>
      </c>
      <c r="ES755" s="358">
        <v>140</v>
      </c>
      <c r="ET755" s="359">
        <v>132</v>
      </c>
      <c r="EU755" s="357">
        <v>134</v>
      </c>
      <c r="EV755" s="358">
        <v>128</v>
      </c>
      <c r="EW755" s="358">
        <v>142</v>
      </c>
      <c r="EX755" s="358">
        <v>136</v>
      </c>
      <c r="EY755" s="364"/>
      <c r="EZ755" s="357">
        <v>139</v>
      </c>
      <c r="FA755" s="358">
        <v>141</v>
      </c>
      <c r="FB755" s="358">
        <v>127</v>
      </c>
      <c r="FC755" s="358">
        <v>133</v>
      </c>
      <c r="FD755" s="365"/>
      <c r="FE755" s="361"/>
      <c r="FF755" s="361"/>
      <c r="FG755" s="361"/>
      <c r="FH755" s="361"/>
      <c r="FI755" s="361"/>
      <c r="FJ755" s="361"/>
      <c r="FK755" s="361"/>
      <c r="FL755" s="361"/>
      <c r="FM755" s="361"/>
      <c r="FN755" s="361"/>
      <c r="FO755" s="361"/>
      <c r="FP755" s="361"/>
      <c r="FQ755" s="361"/>
      <c r="FR755" s="361"/>
      <c r="FS755" s="361"/>
      <c r="FT755" s="361"/>
      <c r="FU755" s="361"/>
      <c r="FV755" s="361"/>
      <c r="FW755" s="361"/>
      <c r="FX755" s="361"/>
      <c r="FY755" s="361"/>
      <c r="FZ755" s="361"/>
      <c r="GA755" s="361"/>
      <c r="GB755" s="361"/>
      <c r="GC755" s="361"/>
      <c r="GD755" s="361"/>
      <c r="GE755" s="361"/>
      <c r="GF755" s="361"/>
      <c r="GG755" s="361"/>
      <c r="GH755" s="361"/>
      <c r="GI755" s="361"/>
      <c r="GJ755" s="361"/>
      <c r="GK755" s="361"/>
      <c r="GL755" s="361"/>
      <c r="GM755" s="361"/>
      <c r="GN755" s="361"/>
      <c r="GO755" s="361"/>
      <c r="GP755" s="361"/>
      <c r="GQ755" s="361"/>
      <c r="GR755" s="361"/>
      <c r="GS755" s="361"/>
      <c r="GT755" s="361"/>
      <c r="GU755" s="361"/>
      <c r="GV755" s="361"/>
      <c r="GW755" s="361"/>
    </row>
    <row r="756" spans="1:256" s="363" customFormat="1" x14ac:dyDescent="0.2">
      <c r="A756" s="27"/>
      <c r="B756" s="27"/>
      <c r="C756" s="27"/>
      <c r="D756" s="362"/>
      <c r="E756" s="360"/>
      <c r="GX756" s="27"/>
      <c r="GY756" s="27"/>
      <c r="GZ756" s="27"/>
      <c r="HA756" s="27"/>
      <c r="HB756" s="27"/>
      <c r="HC756" s="27"/>
      <c r="HD756" s="27"/>
      <c r="HE756" s="27"/>
      <c r="HF756" s="27"/>
      <c r="HG756" s="27"/>
      <c r="HH756" s="27"/>
      <c r="HI756" s="27"/>
      <c r="HJ756" s="27"/>
      <c r="HK756" s="27"/>
      <c r="HL756" s="27"/>
      <c r="HM756" s="27"/>
      <c r="HN756" s="27"/>
      <c r="HO756" s="27"/>
      <c r="HP756" s="27"/>
      <c r="HQ756" s="27"/>
      <c r="HR756" s="27"/>
      <c r="HS756" s="27"/>
      <c r="HT756" s="27"/>
      <c r="HU756" s="27"/>
      <c r="HV756" s="27"/>
      <c r="HW756" s="27"/>
      <c r="HX756" s="27"/>
      <c r="HY756" s="27"/>
      <c r="HZ756" s="27"/>
      <c r="IA756" s="27"/>
      <c r="IB756" s="27"/>
      <c r="IC756" s="27"/>
      <c r="ID756" s="27"/>
      <c r="IE756" s="27"/>
      <c r="IF756" s="27"/>
      <c r="IG756" s="27"/>
      <c r="IH756" s="27"/>
      <c r="II756" s="27"/>
      <c r="IJ756" s="27"/>
      <c r="IK756" s="27"/>
      <c r="IL756" s="27"/>
      <c r="IM756" s="27"/>
      <c r="IN756" s="27"/>
      <c r="IO756" s="27"/>
      <c r="IP756" s="27"/>
      <c r="IQ756" s="27"/>
      <c r="IR756" s="27"/>
      <c r="IS756" s="27"/>
      <c r="IT756" s="27"/>
      <c r="IU756" s="27"/>
      <c r="IV756" s="27"/>
    </row>
    <row r="757" spans="1:256" s="363" customFormat="1" x14ac:dyDescent="0.2">
      <c r="A757" s="27"/>
      <c r="B757" s="27"/>
      <c r="C757" s="27"/>
      <c r="D757" s="362">
        <v>154</v>
      </c>
      <c r="E757" s="349" t="s">
        <v>180</v>
      </c>
      <c r="GX757" s="27"/>
      <c r="GY757" s="27"/>
      <c r="GZ757" s="27"/>
      <c r="HA757" s="27"/>
      <c r="HB757" s="27"/>
      <c r="HC757" s="27"/>
      <c r="HD757" s="27"/>
      <c r="HE757" s="27"/>
      <c r="HF757" s="27"/>
      <c r="HG757" s="27"/>
      <c r="HH757" s="27"/>
      <c r="HI757" s="27"/>
      <c r="HJ757" s="27"/>
      <c r="HK757" s="27"/>
      <c r="HL757" s="27"/>
      <c r="HM757" s="27"/>
      <c r="HN757" s="27"/>
      <c r="HO757" s="27"/>
      <c r="HP757" s="27"/>
      <c r="HQ757" s="27"/>
      <c r="HR757" s="27"/>
      <c r="HS757" s="27"/>
      <c r="HT757" s="27"/>
      <c r="HU757" s="27"/>
      <c r="HV757" s="27"/>
      <c r="HW757" s="27"/>
      <c r="HX757" s="27"/>
      <c r="HY757" s="27"/>
      <c r="HZ757" s="27"/>
      <c r="IA757" s="27"/>
      <c r="IB757" s="27"/>
      <c r="IC757" s="27"/>
      <c r="ID757" s="27"/>
      <c r="IE757" s="27"/>
      <c r="IF757" s="27"/>
      <c r="IG757" s="27"/>
      <c r="IH757" s="27"/>
      <c r="II757" s="27"/>
      <c r="IJ757" s="27"/>
      <c r="IK757" s="27"/>
      <c r="IL757" s="27"/>
      <c r="IM757" s="27"/>
      <c r="IN757" s="27"/>
      <c r="IO757" s="27"/>
      <c r="IP757" s="27"/>
      <c r="IQ757" s="27"/>
      <c r="IR757" s="27"/>
      <c r="IS757" s="27"/>
      <c r="IT757" s="27"/>
      <c r="IU757" s="27"/>
      <c r="IV757" s="27"/>
    </row>
    <row r="758" spans="1:256" x14ac:dyDescent="0.2">
      <c r="D758" s="362"/>
      <c r="E758" s="350" t="s">
        <v>130</v>
      </c>
      <c r="F758" s="351">
        <v>1</v>
      </c>
      <c r="G758" s="352">
        <v>2</v>
      </c>
      <c r="H758" s="352">
        <v>3</v>
      </c>
      <c r="I758" s="352">
        <v>4</v>
      </c>
      <c r="J758" s="353">
        <v>5</v>
      </c>
      <c r="K758" s="351">
        <v>6</v>
      </c>
      <c r="L758" s="352">
        <v>7</v>
      </c>
      <c r="M758" s="352">
        <v>8</v>
      </c>
      <c r="N758" s="352">
        <v>9</v>
      </c>
      <c r="O758" s="353">
        <v>10</v>
      </c>
      <c r="P758" s="351">
        <v>11</v>
      </c>
      <c r="Q758" s="352">
        <v>12</v>
      </c>
      <c r="R758" s="352">
        <v>13</v>
      </c>
      <c r="S758" s="352">
        <v>14</v>
      </c>
      <c r="T758" s="353">
        <v>15</v>
      </c>
      <c r="U758" s="351">
        <v>16</v>
      </c>
      <c r="V758" s="352">
        <v>17</v>
      </c>
      <c r="W758" s="352">
        <v>18</v>
      </c>
      <c r="X758" s="352">
        <v>19</v>
      </c>
      <c r="Y758" s="353">
        <v>20</v>
      </c>
      <c r="Z758" s="351">
        <v>21</v>
      </c>
      <c r="AA758" s="352">
        <v>22</v>
      </c>
      <c r="AB758" s="352">
        <v>23</v>
      </c>
      <c r="AC758" s="352">
        <v>24</v>
      </c>
      <c r="AD758" s="353">
        <v>25</v>
      </c>
      <c r="AE758" s="351">
        <v>26</v>
      </c>
      <c r="AF758" s="352">
        <v>27</v>
      </c>
      <c r="AG758" s="352">
        <v>28</v>
      </c>
      <c r="AH758" s="352">
        <v>29</v>
      </c>
      <c r="AI758" s="353">
        <v>30</v>
      </c>
      <c r="AJ758" s="351">
        <v>31</v>
      </c>
      <c r="AK758" s="352">
        <v>32</v>
      </c>
      <c r="AL758" s="352">
        <v>33</v>
      </c>
      <c r="AM758" s="352">
        <v>34</v>
      </c>
      <c r="AN758" s="353">
        <v>35</v>
      </c>
      <c r="AO758" s="351">
        <v>36</v>
      </c>
      <c r="AP758" s="352">
        <v>37</v>
      </c>
      <c r="AQ758" s="352">
        <v>38</v>
      </c>
      <c r="AR758" s="352">
        <v>39</v>
      </c>
      <c r="AS758" s="353">
        <v>40</v>
      </c>
      <c r="AT758" s="351">
        <v>41</v>
      </c>
      <c r="AU758" s="352">
        <v>42</v>
      </c>
      <c r="AV758" s="352">
        <v>43</v>
      </c>
      <c r="AW758" s="352">
        <v>44</v>
      </c>
      <c r="AX758" s="353">
        <v>45</v>
      </c>
      <c r="AY758" s="351">
        <v>46</v>
      </c>
      <c r="AZ758" s="352">
        <v>47</v>
      </c>
      <c r="BA758" s="352">
        <v>48</v>
      </c>
      <c r="BB758" s="352">
        <v>49</v>
      </c>
      <c r="BC758" s="353">
        <v>50</v>
      </c>
      <c r="BD758" s="351">
        <v>51</v>
      </c>
      <c r="BE758" s="352">
        <v>52</v>
      </c>
      <c r="BF758" s="352">
        <v>53</v>
      </c>
      <c r="BG758" s="352">
        <v>54</v>
      </c>
      <c r="BH758" s="353">
        <v>55</v>
      </c>
      <c r="BI758" s="351">
        <v>56</v>
      </c>
      <c r="BJ758" s="352">
        <v>57</v>
      </c>
      <c r="BK758" s="352">
        <v>58</v>
      </c>
      <c r="BL758" s="352">
        <v>59</v>
      </c>
      <c r="BM758" s="353">
        <v>60</v>
      </c>
      <c r="BN758" s="351">
        <v>61</v>
      </c>
      <c r="BO758" s="352">
        <v>62</v>
      </c>
      <c r="BP758" s="352">
        <v>63</v>
      </c>
      <c r="BQ758" s="352">
        <v>64</v>
      </c>
      <c r="BR758" s="353">
        <v>65</v>
      </c>
      <c r="BS758" s="351">
        <v>66</v>
      </c>
      <c r="BT758" s="352">
        <v>67</v>
      </c>
      <c r="BU758" s="352">
        <v>68</v>
      </c>
      <c r="BV758" s="352">
        <v>69</v>
      </c>
      <c r="BW758" s="353">
        <v>70</v>
      </c>
      <c r="BX758" s="351">
        <v>71</v>
      </c>
      <c r="BY758" s="352">
        <v>72</v>
      </c>
      <c r="BZ758" s="352">
        <v>73</v>
      </c>
      <c r="CA758" s="352">
        <v>74</v>
      </c>
      <c r="CB758" s="353">
        <v>75</v>
      </c>
      <c r="CC758" s="351">
        <v>76</v>
      </c>
      <c r="CD758" s="352">
        <v>77</v>
      </c>
      <c r="CE758" s="352">
        <v>78</v>
      </c>
      <c r="CF758" s="352">
        <v>79</v>
      </c>
      <c r="CG758" s="353">
        <v>80</v>
      </c>
      <c r="CH758" s="351">
        <v>81</v>
      </c>
      <c r="CI758" s="352">
        <v>82</v>
      </c>
      <c r="CJ758" s="352">
        <v>83</v>
      </c>
      <c r="CK758" s="352">
        <v>84</v>
      </c>
      <c r="CL758" s="353">
        <v>85</v>
      </c>
      <c r="CM758" s="351">
        <v>86</v>
      </c>
      <c r="CN758" s="352">
        <v>87</v>
      </c>
      <c r="CO758" s="352">
        <v>88</v>
      </c>
      <c r="CP758" s="352">
        <v>89</v>
      </c>
      <c r="CQ758" s="353">
        <v>90</v>
      </c>
      <c r="CR758" s="351">
        <v>91</v>
      </c>
      <c r="CS758" s="352">
        <v>92</v>
      </c>
      <c r="CT758" s="352">
        <v>93</v>
      </c>
      <c r="CU758" s="352">
        <v>94</v>
      </c>
      <c r="CV758" s="353">
        <v>95</v>
      </c>
      <c r="CW758" s="351">
        <v>96</v>
      </c>
      <c r="CX758" s="352">
        <v>97</v>
      </c>
      <c r="CY758" s="352">
        <v>98</v>
      </c>
      <c r="CZ758" s="352">
        <v>99</v>
      </c>
      <c r="DA758" s="353">
        <v>100</v>
      </c>
      <c r="DB758" s="351">
        <v>101</v>
      </c>
      <c r="DC758" s="352">
        <v>102</v>
      </c>
      <c r="DD758" s="352">
        <v>103</v>
      </c>
      <c r="DE758" s="352">
        <v>104</v>
      </c>
      <c r="DF758" s="353">
        <v>105</v>
      </c>
      <c r="DG758" s="351">
        <v>106</v>
      </c>
      <c r="DH758" s="352">
        <v>107</v>
      </c>
      <c r="DI758" s="352">
        <v>108</v>
      </c>
      <c r="DJ758" s="352">
        <v>109</v>
      </c>
      <c r="DK758" s="353">
        <v>110</v>
      </c>
      <c r="DL758" s="351">
        <v>111</v>
      </c>
      <c r="DM758" s="352">
        <v>112</v>
      </c>
      <c r="DN758" s="352">
        <v>113</v>
      </c>
      <c r="DO758" s="352">
        <v>114</v>
      </c>
      <c r="DP758" s="353">
        <v>115</v>
      </c>
      <c r="DQ758" s="351">
        <v>116</v>
      </c>
      <c r="DR758" s="352">
        <v>117</v>
      </c>
      <c r="DS758" s="352">
        <v>118</v>
      </c>
      <c r="DT758" s="352">
        <v>119</v>
      </c>
      <c r="DU758" s="353">
        <v>120</v>
      </c>
      <c r="DV758" s="351">
        <v>121</v>
      </c>
      <c r="DW758" s="352">
        <v>122</v>
      </c>
      <c r="DX758" s="352">
        <v>123</v>
      </c>
      <c r="DY758" s="352">
        <v>124</v>
      </c>
      <c r="DZ758" s="353">
        <v>125</v>
      </c>
      <c r="EA758" s="351">
        <v>126</v>
      </c>
      <c r="EB758" s="352">
        <v>127</v>
      </c>
      <c r="EC758" s="352">
        <v>128</v>
      </c>
      <c r="ED758" s="352">
        <v>129</v>
      </c>
      <c r="EE758" s="353">
        <v>130</v>
      </c>
      <c r="EF758" s="351">
        <v>131</v>
      </c>
      <c r="EG758" s="352">
        <v>132</v>
      </c>
      <c r="EH758" s="352">
        <v>133</v>
      </c>
      <c r="EI758" s="352">
        <v>134</v>
      </c>
      <c r="EJ758" s="353">
        <v>135</v>
      </c>
      <c r="EK758" s="351">
        <v>136</v>
      </c>
      <c r="EL758" s="352">
        <v>137</v>
      </c>
      <c r="EM758" s="352">
        <v>138</v>
      </c>
      <c r="EN758" s="352">
        <v>139</v>
      </c>
      <c r="EO758" s="353">
        <v>140</v>
      </c>
      <c r="EP758" s="351">
        <v>141</v>
      </c>
      <c r="EQ758" s="352">
        <v>142</v>
      </c>
      <c r="ER758" s="352">
        <v>143</v>
      </c>
      <c r="ES758" s="352">
        <v>144</v>
      </c>
      <c r="ET758" s="353">
        <v>145</v>
      </c>
      <c r="EU758" s="351">
        <v>146</v>
      </c>
      <c r="EV758" s="352">
        <v>147</v>
      </c>
      <c r="EW758" s="352">
        <v>148</v>
      </c>
      <c r="EX758" s="352">
        <v>149</v>
      </c>
      <c r="EY758" s="353">
        <v>150</v>
      </c>
      <c r="EZ758" s="351">
        <v>151</v>
      </c>
      <c r="FA758" s="352">
        <v>152</v>
      </c>
      <c r="FB758" s="352">
        <v>153</v>
      </c>
      <c r="FC758" s="352">
        <v>154</v>
      </c>
      <c r="FD758" s="365"/>
      <c r="FE758" s="361"/>
      <c r="FF758" s="361"/>
      <c r="FG758" s="361"/>
      <c r="FH758" s="361"/>
      <c r="FI758" s="361"/>
      <c r="FJ758" s="361"/>
      <c r="FK758" s="361"/>
      <c r="FL758" s="361"/>
      <c r="FM758" s="361"/>
      <c r="FN758" s="361"/>
      <c r="FO758" s="361"/>
      <c r="FP758" s="361"/>
      <c r="FQ758" s="361"/>
      <c r="FR758" s="361"/>
      <c r="FS758" s="361"/>
      <c r="FT758" s="361"/>
      <c r="FU758" s="361"/>
      <c r="FV758" s="361"/>
      <c r="FW758" s="361"/>
      <c r="FX758" s="361"/>
      <c r="FY758" s="361"/>
      <c r="FZ758" s="361"/>
      <c r="GA758" s="361"/>
      <c r="GB758" s="361"/>
      <c r="GC758" s="361"/>
      <c r="GD758" s="361"/>
      <c r="GE758" s="361"/>
      <c r="GF758" s="361"/>
      <c r="GG758" s="361"/>
      <c r="GH758" s="361"/>
      <c r="GI758" s="361"/>
      <c r="GJ758" s="361"/>
      <c r="GK758" s="361"/>
      <c r="GL758" s="361"/>
      <c r="GM758" s="361"/>
      <c r="GN758" s="361"/>
      <c r="GO758" s="361"/>
      <c r="GP758" s="361"/>
      <c r="GQ758" s="361"/>
      <c r="GR758" s="361"/>
      <c r="GS758" s="361"/>
      <c r="GT758" s="361"/>
      <c r="GU758" s="361"/>
      <c r="GV758" s="361"/>
      <c r="GW758" s="361"/>
    </row>
    <row r="759" spans="1:256" x14ac:dyDescent="0.2">
      <c r="D759" s="362"/>
      <c r="E759" s="350" t="s">
        <v>157</v>
      </c>
      <c r="F759" s="354">
        <v>14</v>
      </c>
      <c r="G759" s="355">
        <v>10</v>
      </c>
      <c r="H759" s="355">
        <v>1</v>
      </c>
      <c r="I759" s="355">
        <v>22</v>
      </c>
      <c r="J759" s="356">
        <v>18</v>
      </c>
      <c r="K759" s="354">
        <v>19</v>
      </c>
      <c r="L759" s="355">
        <v>15</v>
      </c>
      <c r="M759" s="355">
        <v>6</v>
      </c>
      <c r="N759" s="355">
        <v>2</v>
      </c>
      <c r="O759" s="356">
        <v>23</v>
      </c>
      <c r="P759" s="354">
        <v>24</v>
      </c>
      <c r="Q759" s="355">
        <v>20</v>
      </c>
      <c r="R759" s="355">
        <v>11</v>
      </c>
      <c r="S759" s="355">
        <v>7</v>
      </c>
      <c r="T759" s="356">
        <v>3</v>
      </c>
      <c r="U759" s="354">
        <v>4</v>
      </c>
      <c r="V759" s="355">
        <v>25</v>
      </c>
      <c r="W759" s="355">
        <v>16</v>
      </c>
      <c r="X759" s="355">
        <v>12</v>
      </c>
      <c r="Y759" s="356">
        <v>8</v>
      </c>
      <c r="Z759" s="354">
        <v>9</v>
      </c>
      <c r="AA759" s="355">
        <v>5</v>
      </c>
      <c r="AB759" s="355">
        <v>21</v>
      </c>
      <c r="AC759" s="355">
        <v>17</v>
      </c>
      <c r="AD759" s="356">
        <v>13</v>
      </c>
      <c r="AE759" s="354">
        <v>39</v>
      </c>
      <c r="AF759" s="355">
        <v>35</v>
      </c>
      <c r="AG759" s="355">
        <v>26</v>
      </c>
      <c r="AH759" s="355">
        <v>47</v>
      </c>
      <c r="AI759" s="356">
        <v>43</v>
      </c>
      <c r="AJ759" s="354">
        <v>44</v>
      </c>
      <c r="AK759" s="355">
        <v>40</v>
      </c>
      <c r="AL759" s="355">
        <v>31</v>
      </c>
      <c r="AM759" s="355">
        <v>27</v>
      </c>
      <c r="AN759" s="356">
        <v>48</v>
      </c>
      <c r="AO759" s="354">
        <v>49</v>
      </c>
      <c r="AP759" s="355">
        <v>45</v>
      </c>
      <c r="AQ759" s="355">
        <v>36</v>
      </c>
      <c r="AR759" s="355">
        <v>32</v>
      </c>
      <c r="AS759" s="356">
        <v>28</v>
      </c>
      <c r="AT759" s="354">
        <v>29</v>
      </c>
      <c r="AU759" s="355">
        <v>50</v>
      </c>
      <c r="AV759" s="355">
        <v>41</v>
      </c>
      <c r="AW759" s="355">
        <v>37</v>
      </c>
      <c r="AX759" s="356">
        <v>33</v>
      </c>
      <c r="AY759" s="354">
        <v>34</v>
      </c>
      <c r="AZ759" s="355">
        <v>30</v>
      </c>
      <c r="BA759" s="355">
        <v>46</v>
      </c>
      <c r="BB759" s="355">
        <v>42</v>
      </c>
      <c r="BC759" s="356">
        <v>38</v>
      </c>
      <c r="BD759" s="354">
        <v>64</v>
      </c>
      <c r="BE759" s="355">
        <v>60</v>
      </c>
      <c r="BF759" s="355">
        <v>51</v>
      </c>
      <c r="BG759" s="355">
        <v>72</v>
      </c>
      <c r="BH759" s="356">
        <v>68</v>
      </c>
      <c r="BI759" s="354">
        <v>69</v>
      </c>
      <c r="BJ759" s="355">
        <v>65</v>
      </c>
      <c r="BK759" s="355">
        <v>56</v>
      </c>
      <c r="BL759" s="355">
        <v>52</v>
      </c>
      <c r="BM759" s="356">
        <v>73</v>
      </c>
      <c r="BN759" s="354">
        <v>74</v>
      </c>
      <c r="BO759" s="355">
        <v>70</v>
      </c>
      <c r="BP759" s="355">
        <v>61</v>
      </c>
      <c r="BQ759" s="355">
        <v>57</v>
      </c>
      <c r="BR759" s="356">
        <v>53</v>
      </c>
      <c r="BS759" s="354">
        <v>54</v>
      </c>
      <c r="BT759" s="355">
        <v>75</v>
      </c>
      <c r="BU759" s="355">
        <v>66</v>
      </c>
      <c r="BV759" s="355">
        <v>62</v>
      </c>
      <c r="BW759" s="356">
        <v>58</v>
      </c>
      <c r="BX759" s="354">
        <v>59</v>
      </c>
      <c r="BY759" s="355">
        <v>55</v>
      </c>
      <c r="BZ759" s="355">
        <v>71</v>
      </c>
      <c r="CA759" s="355">
        <v>67</v>
      </c>
      <c r="CB759" s="356">
        <v>63</v>
      </c>
      <c r="CC759" s="354">
        <v>89</v>
      </c>
      <c r="CD759" s="355">
        <v>85</v>
      </c>
      <c r="CE759" s="355">
        <v>76</v>
      </c>
      <c r="CF759" s="355">
        <v>97</v>
      </c>
      <c r="CG759" s="356">
        <v>93</v>
      </c>
      <c r="CH759" s="354">
        <v>94</v>
      </c>
      <c r="CI759" s="355">
        <v>90</v>
      </c>
      <c r="CJ759" s="355">
        <v>81</v>
      </c>
      <c r="CK759" s="355">
        <v>77</v>
      </c>
      <c r="CL759" s="356">
        <v>98</v>
      </c>
      <c r="CM759" s="354">
        <v>99</v>
      </c>
      <c r="CN759" s="355">
        <v>95</v>
      </c>
      <c r="CO759" s="355">
        <v>86</v>
      </c>
      <c r="CP759" s="355">
        <v>82</v>
      </c>
      <c r="CQ759" s="356">
        <v>78</v>
      </c>
      <c r="CR759" s="354">
        <v>79</v>
      </c>
      <c r="CS759" s="355">
        <v>100</v>
      </c>
      <c r="CT759" s="355">
        <v>91</v>
      </c>
      <c r="CU759" s="355">
        <v>87</v>
      </c>
      <c r="CV759" s="356">
        <v>83</v>
      </c>
      <c r="CW759" s="354">
        <v>84</v>
      </c>
      <c r="CX759" s="355">
        <v>80</v>
      </c>
      <c r="CY759" s="355">
        <v>96</v>
      </c>
      <c r="CZ759" s="355">
        <v>92</v>
      </c>
      <c r="DA759" s="356">
        <v>88</v>
      </c>
      <c r="DB759" s="354">
        <v>114</v>
      </c>
      <c r="DC759" s="355">
        <v>110</v>
      </c>
      <c r="DD759" s="355">
        <v>101</v>
      </c>
      <c r="DE759" s="355">
        <v>122</v>
      </c>
      <c r="DF759" s="356">
        <v>118</v>
      </c>
      <c r="DG759" s="354">
        <v>119</v>
      </c>
      <c r="DH759" s="355">
        <v>115</v>
      </c>
      <c r="DI759" s="355">
        <v>106</v>
      </c>
      <c r="DJ759" s="355">
        <v>102</v>
      </c>
      <c r="DK759" s="356">
        <v>123</v>
      </c>
      <c r="DL759" s="354">
        <v>124</v>
      </c>
      <c r="DM759" s="355">
        <v>120</v>
      </c>
      <c r="DN759" s="355">
        <v>111</v>
      </c>
      <c r="DO759" s="355">
        <v>107</v>
      </c>
      <c r="DP759" s="356">
        <v>103</v>
      </c>
      <c r="DQ759" s="354">
        <v>104</v>
      </c>
      <c r="DR759" s="355">
        <v>125</v>
      </c>
      <c r="DS759" s="355">
        <v>116</v>
      </c>
      <c r="DT759" s="355">
        <v>112</v>
      </c>
      <c r="DU759" s="356">
        <v>108</v>
      </c>
      <c r="DV759" s="354">
        <v>109</v>
      </c>
      <c r="DW759" s="355">
        <v>105</v>
      </c>
      <c r="DX759" s="355">
        <v>121</v>
      </c>
      <c r="DY759" s="355">
        <v>117</v>
      </c>
      <c r="DZ759" s="356">
        <v>113</v>
      </c>
      <c r="EA759" s="354">
        <v>135</v>
      </c>
      <c r="EB759" s="355">
        <v>151</v>
      </c>
      <c r="EC759" s="355">
        <v>147</v>
      </c>
      <c r="ED759" s="355">
        <v>143</v>
      </c>
      <c r="EE759" s="356">
        <v>139</v>
      </c>
      <c r="EF759" s="354">
        <v>134</v>
      </c>
      <c r="EG759" s="355">
        <v>148</v>
      </c>
      <c r="EH759" s="355">
        <v>152</v>
      </c>
      <c r="EI759" s="355">
        <v>126</v>
      </c>
      <c r="EJ759" s="356">
        <v>144</v>
      </c>
      <c r="EK759" s="354">
        <v>140</v>
      </c>
      <c r="EL759" s="355">
        <v>131</v>
      </c>
      <c r="EM759" s="355">
        <v>149</v>
      </c>
      <c r="EN759" s="355">
        <v>153</v>
      </c>
      <c r="EO759" s="356">
        <v>127</v>
      </c>
      <c r="EP759" s="354">
        <v>145</v>
      </c>
      <c r="EQ759" s="355">
        <v>136</v>
      </c>
      <c r="ER759" s="355">
        <v>132</v>
      </c>
      <c r="ES759" s="355">
        <v>128</v>
      </c>
      <c r="ET759" s="356">
        <v>154</v>
      </c>
      <c r="EU759" s="354">
        <v>150</v>
      </c>
      <c r="EV759" s="355">
        <v>141</v>
      </c>
      <c r="EW759" s="355">
        <v>137</v>
      </c>
      <c r="EX759" s="355">
        <v>133</v>
      </c>
      <c r="EY759" s="356">
        <v>129</v>
      </c>
      <c r="EZ759" s="354">
        <v>130</v>
      </c>
      <c r="FA759" s="355">
        <v>146</v>
      </c>
      <c r="FB759" s="355">
        <v>142</v>
      </c>
      <c r="FC759" s="355">
        <v>138</v>
      </c>
      <c r="FD759" s="365"/>
      <c r="FE759" s="361"/>
      <c r="FF759" s="361"/>
      <c r="FG759" s="361"/>
      <c r="FH759" s="361"/>
      <c r="FI759" s="361"/>
      <c r="FJ759" s="361"/>
      <c r="FK759" s="361"/>
      <c r="FL759" s="361"/>
      <c r="FM759" s="361"/>
      <c r="FN759" s="361"/>
      <c r="FO759" s="361"/>
      <c r="FP759" s="361"/>
      <c r="FQ759" s="361"/>
      <c r="FR759" s="361"/>
      <c r="FS759" s="361"/>
      <c r="FT759" s="361"/>
      <c r="FU759" s="361"/>
      <c r="FV759" s="361"/>
      <c r="FW759" s="361"/>
      <c r="FX759" s="361"/>
      <c r="FY759" s="361"/>
      <c r="FZ759" s="361"/>
      <c r="GA759" s="361"/>
      <c r="GB759" s="361"/>
      <c r="GC759" s="361"/>
      <c r="GD759" s="361"/>
      <c r="GE759" s="361"/>
      <c r="GF759" s="361"/>
      <c r="GG759" s="361"/>
      <c r="GH759" s="361"/>
      <c r="GI759" s="361"/>
      <c r="GJ759" s="361"/>
      <c r="GK759" s="361"/>
      <c r="GL759" s="361"/>
      <c r="GM759" s="361"/>
      <c r="GN759" s="361"/>
      <c r="GO759" s="361"/>
      <c r="GP759" s="361"/>
      <c r="GQ759" s="361"/>
      <c r="GR759" s="361"/>
      <c r="GS759" s="361"/>
      <c r="GT759" s="361"/>
      <c r="GU759" s="361"/>
      <c r="GV759" s="361"/>
      <c r="GW759" s="361"/>
    </row>
    <row r="760" spans="1:256" x14ac:dyDescent="0.2">
      <c r="D760" s="362"/>
      <c r="E760" s="350" t="s">
        <v>159</v>
      </c>
      <c r="F760" s="357">
        <v>12</v>
      </c>
      <c r="G760" s="358">
        <v>23</v>
      </c>
      <c r="H760" s="358">
        <v>9</v>
      </c>
      <c r="I760" s="358">
        <v>20</v>
      </c>
      <c r="J760" s="359">
        <v>1</v>
      </c>
      <c r="K760" s="357">
        <v>13</v>
      </c>
      <c r="L760" s="358">
        <v>24</v>
      </c>
      <c r="M760" s="358">
        <v>10</v>
      </c>
      <c r="N760" s="358">
        <v>16</v>
      </c>
      <c r="O760" s="359">
        <v>2</v>
      </c>
      <c r="P760" s="357">
        <v>17</v>
      </c>
      <c r="Q760" s="358">
        <v>3</v>
      </c>
      <c r="R760" s="358">
        <v>14</v>
      </c>
      <c r="S760" s="358">
        <v>25</v>
      </c>
      <c r="T760" s="359">
        <v>6</v>
      </c>
      <c r="U760" s="357">
        <v>7</v>
      </c>
      <c r="V760" s="358">
        <v>18</v>
      </c>
      <c r="W760" s="358">
        <v>4</v>
      </c>
      <c r="X760" s="358">
        <v>15</v>
      </c>
      <c r="Y760" s="359">
        <v>21</v>
      </c>
      <c r="Z760" s="357">
        <v>22</v>
      </c>
      <c r="AA760" s="358">
        <v>8</v>
      </c>
      <c r="AB760" s="358">
        <v>19</v>
      </c>
      <c r="AC760" s="358">
        <v>5</v>
      </c>
      <c r="AD760" s="359">
        <v>11</v>
      </c>
      <c r="AE760" s="357">
        <v>37</v>
      </c>
      <c r="AF760" s="358">
        <v>48</v>
      </c>
      <c r="AG760" s="358">
        <v>34</v>
      </c>
      <c r="AH760" s="358">
        <v>45</v>
      </c>
      <c r="AI760" s="359">
        <v>26</v>
      </c>
      <c r="AJ760" s="357">
        <v>38</v>
      </c>
      <c r="AK760" s="358">
        <v>49</v>
      </c>
      <c r="AL760" s="358">
        <v>35</v>
      </c>
      <c r="AM760" s="358">
        <v>41</v>
      </c>
      <c r="AN760" s="359">
        <v>27</v>
      </c>
      <c r="AO760" s="357">
        <v>42</v>
      </c>
      <c r="AP760" s="358">
        <v>28</v>
      </c>
      <c r="AQ760" s="358">
        <v>39</v>
      </c>
      <c r="AR760" s="358">
        <v>50</v>
      </c>
      <c r="AS760" s="359">
        <v>31</v>
      </c>
      <c r="AT760" s="357">
        <v>32</v>
      </c>
      <c r="AU760" s="358">
        <v>43</v>
      </c>
      <c r="AV760" s="358">
        <v>29</v>
      </c>
      <c r="AW760" s="358">
        <v>40</v>
      </c>
      <c r="AX760" s="359">
        <v>46</v>
      </c>
      <c r="AY760" s="357">
        <v>47</v>
      </c>
      <c r="AZ760" s="358">
        <v>33</v>
      </c>
      <c r="BA760" s="358">
        <v>44</v>
      </c>
      <c r="BB760" s="358">
        <v>30</v>
      </c>
      <c r="BC760" s="359">
        <v>36</v>
      </c>
      <c r="BD760" s="357">
        <v>62</v>
      </c>
      <c r="BE760" s="358">
        <v>73</v>
      </c>
      <c r="BF760" s="358">
        <v>59</v>
      </c>
      <c r="BG760" s="358">
        <v>70</v>
      </c>
      <c r="BH760" s="359">
        <v>51</v>
      </c>
      <c r="BI760" s="357">
        <v>63</v>
      </c>
      <c r="BJ760" s="358">
        <v>74</v>
      </c>
      <c r="BK760" s="358">
        <v>60</v>
      </c>
      <c r="BL760" s="358">
        <v>66</v>
      </c>
      <c r="BM760" s="359">
        <v>52</v>
      </c>
      <c r="BN760" s="357">
        <v>67</v>
      </c>
      <c r="BO760" s="358">
        <v>53</v>
      </c>
      <c r="BP760" s="358">
        <v>64</v>
      </c>
      <c r="BQ760" s="358">
        <v>75</v>
      </c>
      <c r="BR760" s="359">
        <v>56</v>
      </c>
      <c r="BS760" s="357">
        <v>57</v>
      </c>
      <c r="BT760" s="358">
        <v>68</v>
      </c>
      <c r="BU760" s="358">
        <v>54</v>
      </c>
      <c r="BV760" s="358">
        <v>65</v>
      </c>
      <c r="BW760" s="359">
        <v>71</v>
      </c>
      <c r="BX760" s="357">
        <v>72</v>
      </c>
      <c r="BY760" s="358">
        <v>58</v>
      </c>
      <c r="BZ760" s="358">
        <v>69</v>
      </c>
      <c r="CA760" s="358">
        <v>55</v>
      </c>
      <c r="CB760" s="359">
        <v>61</v>
      </c>
      <c r="CC760" s="357">
        <v>87</v>
      </c>
      <c r="CD760" s="358">
        <v>98</v>
      </c>
      <c r="CE760" s="358">
        <v>84</v>
      </c>
      <c r="CF760" s="358">
        <v>95</v>
      </c>
      <c r="CG760" s="359">
        <v>76</v>
      </c>
      <c r="CH760" s="357">
        <v>88</v>
      </c>
      <c r="CI760" s="358">
        <v>99</v>
      </c>
      <c r="CJ760" s="358">
        <v>85</v>
      </c>
      <c r="CK760" s="358">
        <v>91</v>
      </c>
      <c r="CL760" s="359">
        <v>77</v>
      </c>
      <c r="CM760" s="357">
        <v>92</v>
      </c>
      <c r="CN760" s="358">
        <v>78</v>
      </c>
      <c r="CO760" s="358">
        <v>89</v>
      </c>
      <c r="CP760" s="358">
        <v>100</v>
      </c>
      <c r="CQ760" s="359">
        <v>81</v>
      </c>
      <c r="CR760" s="357">
        <v>82</v>
      </c>
      <c r="CS760" s="358">
        <v>93</v>
      </c>
      <c r="CT760" s="358">
        <v>79</v>
      </c>
      <c r="CU760" s="358">
        <v>90</v>
      </c>
      <c r="CV760" s="359">
        <v>96</v>
      </c>
      <c r="CW760" s="357">
        <v>97</v>
      </c>
      <c r="CX760" s="358">
        <v>83</v>
      </c>
      <c r="CY760" s="358">
        <v>94</v>
      </c>
      <c r="CZ760" s="358">
        <v>80</v>
      </c>
      <c r="DA760" s="359">
        <v>86</v>
      </c>
      <c r="DB760" s="357">
        <v>112</v>
      </c>
      <c r="DC760" s="358">
        <v>123</v>
      </c>
      <c r="DD760" s="358">
        <v>109</v>
      </c>
      <c r="DE760" s="358">
        <v>120</v>
      </c>
      <c r="DF760" s="359">
        <v>101</v>
      </c>
      <c r="DG760" s="357">
        <v>113</v>
      </c>
      <c r="DH760" s="358">
        <v>124</v>
      </c>
      <c r="DI760" s="358">
        <v>110</v>
      </c>
      <c r="DJ760" s="358">
        <v>116</v>
      </c>
      <c r="DK760" s="359">
        <v>102</v>
      </c>
      <c r="DL760" s="357">
        <v>117</v>
      </c>
      <c r="DM760" s="358">
        <v>103</v>
      </c>
      <c r="DN760" s="358">
        <v>114</v>
      </c>
      <c r="DO760" s="358">
        <v>125</v>
      </c>
      <c r="DP760" s="359">
        <v>106</v>
      </c>
      <c r="DQ760" s="357">
        <v>107</v>
      </c>
      <c r="DR760" s="358">
        <v>118</v>
      </c>
      <c r="DS760" s="358">
        <v>104</v>
      </c>
      <c r="DT760" s="358">
        <v>115</v>
      </c>
      <c r="DU760" s="359">
        <v>121</v>
      </c>
      <c r="DV760" s="357">
        <v>122</v>
      </c>
      <c r="DW760" s="358">
        <v>108</v>
      </c>
      <c r="DX760" s="358">
        <v>119</v>
      </c>
      <c r="DY760" s="358">
        <v>105</v>
      </c>
      <c r="DZ760" s="359">
        <v>111</v>
      </c>
      <c r="EA760" s="357">
        <v>153</v>
      </c>
      <c r="EB760" s="358">
        <v>130</v>
      </c>
      <c r="EC760" s="358">
        <v>144</v>
      </c>
      <c r="ED760" s="358">
        <v>150</v>
      </c>
      <c r="EE760" s="359">
        <v>132</v>
      </c>
      <c r="EF760" s="357">
        <v>128</v>
      </c>
      <c r="EG760" s="358">
        <v>135</v>
      </c>
      <c r="EH760" s="358">
        <v>140</v>
      </c>
      <c r="EI760" s="358">
        <v>141</v>
      </c>
      <c r="EJ760" s="359">
        <v>146</v>
      </c>
      <c r="EK760" s="357">
        <v>149</v>
      </c>
      <c r="EL760" s="358">
        <v>126</v>
      </c>
      <c r="EM760" s="358">
        <v>151</v>
      </c>
      <c r="EN760" s="358">
        <v>142</v>
      </c>
      <c r="EO760" s="359">
        <v>136</v>
      </c>
      <c r="EP760" s="357">
        <v>152</v>
      </c>
      <c r="EQ760" s="358">
        <v>133</v>
      </c>
      <c r="ER760" s="358">
        <v>127</v>
      </c>
      <c r="ES760" s="358">
        <v>147</v>
      </c>
      <c r="ET760" s="359">
        <v>138</v>
      </c>
      <c r="EU760" s="357">
        <v>154</v>
      </c>
      <c r="EV760" s="358">
        <v>143</v>
      </c>
      <c r="EW760" s="358">
        <v>131</v>
      </c>
      <c r="EX760" s="358">
        <v>148</v>
      </c>
      <c r="EY760" s="359">
        <v>137</v>
      </c>
      <c r="EZ760" s="357">
        <v>139</v>
      </c>
      <c r="FA760" s="358">
        <v>129</v>
      </c>
      <c r="FB760" s="358">
        <v>134</v>
      </c>
      <c r="FC760" s="358">
        <v>145</v>
      </c>
      <c r="FD760" s="365"/>
      <c r="FE760" s="361"/>
      <c r="FF760" s="361"/>
      <c r="FG760" s="361"/>
      <c r="FH760" s="361"/>
      <c r="FI760" s="361"/>
      <c r="FJ760" s="361"/>
      <c r="FK760" s="361"/>
      <c r="FL760" s="361"/>
      <c r="FM760" s="361"/>
      <c r="FN760" s="361"/>
      <c r="FO760" s="361"/>
      <c r="FP760" s="361"/>
      <c r="FQ760" s="361"/>
      <c r="FR760" s="361"/>
      <c r="FS760" s="361"/>
      <c r="FT760" s="361"/>
      <c r="FU760" s="361"/>
      <c r="FV760" s="361"/>
      <c r="FW760" s="361"/>
      <c r="FX760" s="361"/>
      <c r="FY760" s="361"/>
      <c r="FZ760" s="361"/>
      <c r="GA760" s="361"/>
      <c r="GB760" s="361"/>
      <c r="GC760" s="361"/>
      <c r="GD760" s="361"/>
      <c r="GE760" s="361"/>
      <c r="GF760" s="361"/>
      <c r="GG760" s="361"/>
      <c r="GH760" s="361"/>
      <c r="GI760" s="361"/>
      <c r="GJ760" s="361"/>
      <c r="GK760" s="361"/>
      <c r="GL760" s="361"/>
      <c r="GM760" s="361"/>
      <c r="GN760" s="361"/>
      <c r="GO760" s="361"/>
      <c r="GP760" s="361"/>
      <c r="GQ760" s="361"/>
      <c r="GR760" s="361"/>
      <c r="GS760" s="361"/>
      <c r="GT760" s="361"/>
      <c r="GU760" s="361"/>
      <c r="GV760" s="361"/>
      <c r="GW760" s="361"/>
    </row>
    <row r="761" spans="1:256" s="363" customFormat="1" x14ac:dyDescent="0.2">
      <c r="A761" s="27"/>
      <c r="B761" s="27"/>
      <c r="C761" s="27"/>
      <c r="D761" s="362"/>
      <c r="E761" s="360"/>
      <c r="GX761" s="27"/>
      <c r="GY761" s="27"/>
      <c r="GZ761" s="27"/>
      <c r="HA761" s="27"/>
      <c r="HB761" s="27"/>
      <c r="HC761" s="27"/>
      <c r="HD761" s="27"/>
      <c r="HE761" s="27"/>
      <c r="HF761" s="27"/>
      <c r="HG761" s="27"/>
      <c r="HH761" s="27"/>
      <c r="HI761" s="27"/>
      <c r="HJ761" s="27"/>
      <c r="HK761" s="27"/>
      <c r="HL761" s="27"/>
      <c r="HM761" s="27"/>
      <c r="HN761" s="27"/>
      <c r="HO761" s="27"/>
      <c r="HP761" s="27"/>
      <c r="HQ761" s="27"/>
      <c r="HR761" s="27"/>
      <c r="HS761" s="27"/>
      <c r="HT761" s="27"/>
      <c r="HU761" s="27"/>
      <c r="HV761" s="27"/>
      <c r="HW761" s="27"/>
      <c r="HX761" s="27"/>
      <c r="HY761" s="27"/>
      <c r="HZ761" s="27"/>
      <c r="IA761" s="27"/>
      <c r="IB761" s="27"/>
      <c r="IC761" s="27"/>
      <c r="ID761" s="27"/>
      <c r="IE761" s="27"/>
      <c r="IF761" s="27"/>
      <c r="IG761" s="27"/>
      <c r="IH761" s="27"/>
      <c r="II761" s="27"/>
      <c r="IJ761" s="27"/>
      <c r="IK761" s="27"/>
      <c r="IL761" s="27"/>
      <c r="IM761" s="27"/>
      <c r="IN761" s="27"/>
      <c r="IO761" s="27"/>
      <c r="IP761" s="27"/>
      <c r="IQ761" s="27"/>
      <c r="IR761" s="27"/>
      <c r="IS761" s="27"/>
      <c r="IT761" s="27"/>
      <c r="IU761" s="27"/>
      <c r="IV761" s="27"/>
    </row>
    <row r="762" spans="1:256" s="363" customFormat="1" x14ac:dyDescent="0.2">
      <c r="A762" s="27"/>
      <c r="B762" s="27"/>
      <c r="C762" s="27"/>
      <c r="D762" s="362">
        <v>155</v>
      </c>
      <c r="E762" s="349" t="s">
        <v>180</v>
      </c>
      <c r="GX762" s="27"/>
      <c r="GY762" s="27"/>
      <c r="GZ762" s="27"/>
      <c r="HA762" s="27"/>
      <c r="HB762" s="27"/>
      <c r="HC762" s="27"/>
      <c r="HD762" s="27"/>
      <c r="HE762" s="27"/>
      <c r="HF762" s="27"/>
      <c r="HG762" s="27"/>
      <c r="HH762" s="27"/>
      <c r="HI762" s="27"/>
      <c r="HJ762" s="27"/>
      <c r="HK762" s="27"/>
      <c r="HL762" s="27"/>
      <c r="HM762" s="27"/>
      <c r="HN762" s="27"/>
      <c r="HO762" s="27"/>
      <c r="HP762" s="27"/>
      <c r="HQ762" s="27"/>
      <c r="HR762" s="27"/>
      <c r="HS762" s="27"/>
      <c r="HT762" s="27"/>
      <c r="HU762" s="27"/>
      <c r="HV762" s="27"/>
      <c r="HW762" s="27"/>
      <c r="HX762" s="27"/>
      <c r="HY762" s="27"/>
      <c r="HZ762" s="27"/>
      <c r="IA762" s="27"/>
      <c r="IB762" s="27"/>
      <c r="IC762" s="27"/>
      <c r="ID762" s="27"/>
      <c r="IE762" s="27"/>
      <c r="IF762" s="27"/>
      <c r="IG762" s="27"/>
      <c r="IH762" s="27"/>
      <c r="II762" s="27"/>
      <c r="IJ762" s="27"/>
      <c r="IK762" s="27"/>
      <c r="IL762" s="27"/>
      <c r="IM762" s="27"/>
      <c r="IN762" s="27"/>
      <c r="IO762" s="27"/>
      <c r="IP762" s="27"/>
      <c r="IQ762" s="27"/>
      <c r="IR762" s="27"/>
      <c r="IS762" s="27"/>
      <c r="IT762" s="27"/>
      <c r="IU762" s="27"/>
      <c r="IV762" s="27"/>
    </row>
    <row r="763" spans="1:256" x14ac:dyDescent="0.2">
      <c r="D763" s="362"/>
      <c r="E763" s="350" t="s">
        <v>130</v>
      </c>
      <c r="F763" s="351">
        <v>1</v>
      </c>
      <c r="G763" s="352">
        <v>2</v>
      </c>
      <c r="H763" s="352">
        <v>3</v>
      </c>
      <c r="I763" s="352">
        <v>4</v>
      </c>
      <c r="J763" s="353">
        <v>5</v>
      </c>
      <c r="K763" s="351">
        <v>6</v>
      </c>
      <c r="L763" s="352">
        <v>7</v>
      </c>
      <c r="M763" s="352">
        <v>8</v>
      </c>
      <c r="N763" s="352">
        <v>9</v>
      </c>
      <c r="O763" s="353">
        <v>10</v>
      </c>
      <c r="P763" s="351">
        <v>11</v>
      </c>
      <c r="Q763" s="352">
        <v>12</v>
      </c>
      <c r="R763" s="352">
        <v>13</v>
      </c>
      <c r="S763" s="352">
        <v>14</v>
      </c>
      <c r="T763" s="353">
        <v>15</v>
      </c>
      <c r="U763" s="351">
        <v>16</v>
      </c>
      <c r="V763" s="352">
        <v>17</v>
      </c>
      <c r="W763" s="352">
        <v>18</v>
      </c>
      <c r="X763" s="352">
        <v>19</v>
      </c>
      <c r="Y763" s="353">
        <v>20</v>
      </c>
      <c r="Z763" s="351">
        <v>21</v>
      </c>
      <c r="AA763" s="352">
        <v>22</v>
      </c>
      <c r="AB763" s="352">
        <v>23</v>
      </c>
      <c r="AC763" s="352">
        <v>24</v>
      </c>
      <c r="AD763" s="353">
        <v>25</v>
      </c>
      <c r="AE763" s="351">
        <v>26</v>
      </c>
      <c r="AF763" s="352">
        <v>27</v>
      </c>
      <c r="AG763" s="352">
        <v>28</v>
      </c>
      <c r="AH763" s="352">
        <v>29</v>
      </c>
      <c r="AI763" s="353">
        <v>30</v>
      </c>
      <c r="AJ763" s="351">
        <v>31</v>
      </c>
      <c r="AK763" s="352">
        <v>32</v>
      </c>
      <c r="AL763" s="352">
        <v>33</v>
      </c>
      <c r="AM763" s="352">
        <v>34</v>
      </c>
      <c r="AN763" s="353">
        <v>35</v>
      </c>
      <c r="AO763" s="351">
        <v>36</v>
      </c>
      <c r="AP763" s="352">
        <v>37</v>
      </c>
      <c r="AQ763" s="352">
        <v>38</v>
      </c>
      <c r="AR763" s="352">
        <v>39</v>
      </c>
      <c r="AS763" s="353">
        <v>40</v>
      </c>
      <c r="AT763" s="351">
        <v>41</v>
      </c>
      <c r="AU763" s="352">
        <v>42</v>
      </c>
      <c r="AV763" s="352">
        <v>43</v>
      </c>
      <c r="AW763" s="352">
        <v>44</v>
      </c>
      <c r="AX763" s="353">
        <v>45</v>
      </c>
      <c r="AY763" s="351">
        <v>46</v>
      </c>
      <c r="AZ763" s="352">
        <v>47</v>
      </c>
      <c r="BA763" s="352">
        <v>48</v>
      </c>
      <c r="BB763" s="352">
        <v>49</v>
      </c>
      <c r="BC763" s="353">
        <v>50</v>
      </c>
      <c r="BD763" s="351">
        <v>51</v>
      </c>
      <c r="BE763" s="352">
        <v>52</v>
      </c>
      <c r="BF763" s="352">
        <v>53</v>
      </c>
      <c r="BG763" s="352">
        <v>54</v>
      </c>
      <c r="BH763" s="353">
        <v>55</v>
      </c>
      <c r="BI763" s="351">
        <v>56</v>
      </c>
      <c r="BJ763" s="352">
        <v>57</v>
      </c>
      <c r="BK763" s="352">
        <v>58</v>
      </c>
      <c r="BL763" s="352">
        <v>59</v>
      </c>
      <c r="BM763" s="353">
        <v>60</v>
      </c>
      <c r="BN763" s="351">
        <v>61</v>
      </c>
      <c r="BO763" s="352">
        <v>62</v>
      </c>
      <c r="BP763" s="352">
        <v>63</v>
      </c>
      <c r="BQ763" s="352">
        <v>64</v>
      </c>
      <c r="BR763" s="353">
        <v>65</v>
      </c>
      <c r="BS763" s="351">
        <v>66</v>
      </c>
      <c r="BT763" s="352">
        <v>67</v>
      </c>
      <c r="BU763" s="352">
        <v>68</v>
      </c>
      <c r="BV763" s="352">
        <v>69</v>
      </c>
      <c r="BW763" s="353">
        <v>70</v>
      </c>
      <c r="BX763" s="351">
        <v>71</v>
      </c>
      <c r="BY763" s="352">
        <v>72</v>
      </c>
      <c r="BZ763" s="352">
        <v>73</v>
      </c>
      <c r="CA763" s="352">
        <v>74</v>
      </c>
      <c r="CB763" s="353">
        <v>75</v>
      </c>
      <c r="CC763" s="351">
        <v>76</v>
      </c>
      <c r="CD763" s="352">
        <v>77</v>
      </c>
      <c r="CE763" s="352">
        <v>78</v>
      </c>
      <c r="CF763" s="352">
        <v>79</v>
      </c>
      <c r="CG763" s="353">
        <v>80</v>
      </c>
      <c r="CH763" s="351">
        <v>81</v>
      </c>
      <c r="CI763" s="352">
        <v>82</v>
      </c>
      <c r="CJ763" s="352">
        <v>83</v>
      </c>
      <c r="CK763" s="352">
        <v>84</v>
      </c>
      <c r="CL763" s="353">
        <v>85</v>
      </c>
      <c r="CM763" s="351">
        <v>86</v>
      </c>
      <c r="CN763" s="352">
        <v>87</v>
      </c>
      <c r="CO763" s="352">
        <v>88</v>
      </c>
      <c r="CP763" s="352">
        <v>89</v>
      </c>
      <c r="CQ763" s="353">
        <v>90</v>
      </c>
      <c r="CR763" s="351">
        <v>91</v>
      </c>
      <c r="CS763" s="352">
        <v>92</v>
      </c>
      <c r="CT763" s="352">
        <v>93</v>
      </c>
      <c r="CU763" s="352">
        <v>94</v>
      </c>
      <c r="CV763" s="353">
        <v>95</v>
      </c>
      <c r="CW763" s="351">
        <v>96</v>
      </c>
      <c r="CX763" s="352">
        <v>97</v>
      </c>
      <c r="CY763" s="352">
        <v>98</v>
      </c>
      <c r="CZ763" s="352">
        <v>99</v>
      </c>
      <c r="DA763" s="353">
        <v>100</v>
      </c>
      <c r="DB763" s="351">
        <v>101</v>
      </c>
      <c r="DC763" s="352">
        <v>102</v>
      </c>
      <c r="DD763" s="352">
        <v>103</v>
      </c>
      <c r="DE763" s="352">
        <v>104</v>
      </c>
      <c r="DF763" s="353">
        <v>105</v>
      </c>
      <c r="DG763" s="351">
        <v>106</v>
      </c>
      <c r="DH763" s="352">
        <v>107</v>
      </c>
      <c r="DI763" s="352">
        <v>108</v>
      </c>
      <c r="DJ763" s="352">
        <v>109</v>
      </c>
      <c r="DK763" s="353">
        <v>110</v>
      </c>
      <c r="DL763" s="351">
        <v>111</v>
      </c>
      <c r="DM763" s="352">
        <v>112</v>
      </c>
      <c r="DN763" s="352">
        <v>113</v>
      </c>
      <c r="DO763" s="352">
        <v>114</v>
      </c>
      <c r="DP763" s="353">
        <v>115</v>
      </c>
      <c r="DQ763" s="351">
        <v>116</v>
      </c>
      <c r="DR763" s="352">
        <v>117</v>
      </c>
      <c r="DS763" s="352">
        <v>118</v>
      </c>
      <c r="DT763" s="352">
        <v>119</v>
      </c>
      <c r="DU763" s="353">
        <v>120</v>
      </c>
      <c r="DV763" s="351">
        <v>121</v>
      </c>
      <c r="DW763" s="352">
        <v>122</v>
      </c>
      <c r="DX763" s="352">
        <v>123</v>
      </c>
      <c r="DY763" s="352">
        <v>124</v>
      </c>
      <c r="DZ763" s="353">
        <v>125</v>
      </c>
      <c r="EA763" s="351">
        <v>126</v>
      </c>
      <c r="EB763" s="352">
        <v>127</v>
      </c>
      <c r="EC763" s="352">
        <v>128</v>
      </c>
      <c r="ED763" s="352">
        <v>129</v>
      </c>
      <c r="EE763" s="353">
        <v>130</v>
      </c>
      <c r="EF763" s="351">
        <v>131</v>
      </c>
      <c r="EG763" s="352">
        <v>132</v>
      </c>
      <c r="EH763" s="352">
        <v>133</v>
      </c>
      <c r="EI763" s="352">
        <v>134</v>
      </c>
      <c r="EJ763" s="353">
        <v>135</v>
      </c>
      <c r="EK763" s="351">
        <v>136</v>
      </c>
      <c r="EL763" s="352">
        <v>137</v>
      </c>
      <c r="EM763" s="352">
        <v>138</v>
      </c>
      <c r="EN763" s="352">
        <v>139</v>
      </c>
      <c r="EO763" s="353">
        <v>140</v>
      </c>
      <c r="EP763" s="351">
        <v>141</v>
      </c>
      <c r="EQ763" s="352">
        <v>142</v>
      </c>
      <c r="ER763" s="352">
        <v>143</v>
      </c>
      <c r="ES763" s="352">
        <v>144</v>
      </c>
      <c r="ET763" s="353">
        <v>145</v>
      </c>
      <c r="EU763" s="351">
        <v>146</v>
      </c>
      <c r="EV763" s="352">
        <v>147</v>
      </c>
      <c r="EW763" s="352">
        <v>148</v>
      </c>
      <c r="EX763" s="352">
        <v>149</v>
      </c>
      <c r="EY763" s="353">
        <v>150</v>
      </c>
      <c r="EZ763" s="351">
        <v>151</v>
      </c>
      <c r="FA763" s="352">
        <v>152</v>
      </c>
      <c r="FB763" s="352">
        <v>153</v>
      </c>
      <c r="FC763" s="352">
        <v>154</v>
      </c>
      <c r="FD763" s="353">
        <v>155</v>
      </c>
      <c r="FE763" s="365"/>
      <c r="FF763" s="361"/>
      <c r="FG763" s="361"/>
      <c r="FH763" s="361"/>
      <c r="FI763" s="361"/>
      <c r="FJ763" s="361"/>
      <c r="FK763" s="361"/>
      <c r="FL763" s="361"/>
      <c r="FM763" s="361"/>
      <c r="FN763" s="361"/>
      <c r="FO763" s="361"/>
      <c r="FP763" s="361"/>
      <c r="FQ763" s="361"/>
      <c r="FR763" s="361"/>
      <c r="FS763" s="361"/>
      <c r="FT763" s="361"/>
      <c r="FU763" s="361"/>
      <c r="FV763" s="361"/>
      <c r="FW763" s="361"/>
      <c r="FX763" s="361"/>
      <c r="FY763" s="361"/>
      <c r="FZ763" s="361"/>
      <c r="GA763" s="361"/>
      <c r="GB763" s="361"/>
      <c r="GC763" s="361"/>
      <c r="GD763" s="361"/>
      <c r="GE763" s="361"/>
      <c r="GF763" s="361"/>
      <c r="GG763" s="361"/>
      <c r="GH763" s="361"/>
      <c r="GI763" s="361"/>
      <c r="GJ763" s="361"/>
      <c r="GK763" s="361"/>
      <c r="GL763" s="361"/>
      <c r="GM763" s="361"/>
      <c r="GN763" s="361"/>
      <c r="GO763" s="361"/>
      <c r="GP763" s="361"/>
      <c r="GQ763" s="361"/>
      <c r="GR763" s="361"/>
      <c r="GS763" s="361"/>
      <c r="GT763" s="361"/>
      <c r="GU763" s="361"/>
      <c r="GV763" s="361"/>
      <c r="GW763" s="361"/>
    </row>
    <row r="764" spans="1:256" x14ac:dyDescent="0.2">
      <c r="D764" s="362"/>
      <c r="E764" s="350" t="s">
        <v>157</v>
      </c>
      <c r="F764" s="354">
        <v>14</v>
      </c>
      <c r="G764" s="355">
        <v>10</v>
      </c>
      <c r="H764" s="355">
        <v>1</v>
      </c>
      <c r="I764" s="355">
        <v>22</v>
      </c>
      <c r="J764" s="356">
        <v>18</v>
      </c>
      <c r="K764" s="354">
        <v>19</v>
      </c>
      <c r="L764" s="355">
        <v>15</v>
      </c>
      <c r="M764" s="355">
        <v>6</v>
      </c>
      <c r="N764" s="355">
        <v>2</v>
      </c>
      <c r="O764" s="356">
        <v>23</v>
      </c>
      <c r="P764" s="354">
        <v>24</v>
      </c>
      <c r="Q764" s="355">
        <v>20</v>
      </c>
      <c r="R764" s="355">
        <v>11</v>
      </c>
      <c r="S764" s="355">
        <v>7</v>
      </c>
      <c r="T764" s="356">
        <v>3</v>
      </c>
      <c r="U764" s="354">
        <v>4</v>
      </c>
      <c r="V764" s="355">
        <v>25</v>
      </c>
      <c r="W764" s="355">
        <v>16</v>
      </c>
      <c r="X764" s="355">
        <v>12</v>
      </c>
      <c r="Y764" s="356">
        <v>8</v>
      </c>
      <c r="Z764" s="354">
        <v>9</v>
      </c>
      <c r="AA764" s="355">
        <v>5</v>
      </c>
      <c r="AB764" s="355">
        <v>21</v>
      </c>
      <c r="AC764" s="355">
        <v>17</v>
      </c>
      <c r="AD764" s="356">
        <v>13</v>
      </c>
      <c r="AE764" s="354">
        <v>39</v>
      </c>
      <c r="AF764" s="355">
        <v>35</v>
      </c>
      <c r="AG764" s="355">
        <v>26</v>
      </c>
      <c r="AH764" s="355">
        <v>47</v>
      </c>
      <c r="AI764" s="356">
        <v>43</v>
      </c>
      <c r="AJ764" s="354">
        <v>44</v>
      </c>
      <c r="AK764" s="355">
        <v>40</v>
      </c>
      <c r="AL764" s="355">
        <v>31</v>
      </c>
      <c r="AM764" s="355">
        <v>27</v>
      </c>
      <c r="AN764" s="356">
        <v>48</v>
      </c>
      <c r="AO764" s="354">
        <v>49</v>
      </c>
      <c r="AP764" s="355">
        <v>45</v>
      </c>
      <c r="AQ764" s="355">
        <v>36</v>
      </c>
      <c r="AR764" s="355">
        <v>32</v>
      </c>
      <c r="AS764" s="356">
        <v>28</v>
      </c>
      <c r="AT764" s="354">
        <v>29</v>
      </c>
      <c r="AU764" s="355">
        <v>50</v>
      </c>
      <c r="AV764" s="355">
        <v>41</v>
      </c>
      <c r="AW764" s="355">
        <v>37</v>
      </c>
      <c r="AX764" s="356">
        <v>33</v>
      </c>
      <c r="AY764" s="354">
        <v>34</v>
      </c>
      <c r="AZ764" s="355">
        <v>30</v>
      </c>
      <c r="BA764" s="355">
        <v>46</v>
      </c>
      <c r="BB764" s="355">
        <v>42</v>
      </c>
      <c r="BC764" s="356">
        <v>38</v>
      </c>
      <c r="BD764" s="354">
        <v>64</v>
      </c>
      <c r="BE764" s="355">
        <v>60</v>
      </c>
      <c r="BF764" s="355">
        <v>51</v>
      </c>
      <c r="BG764" s="355">
        <v>72</v>
      </c>
      <c r="BH764" s="356">
        <v>68</v>
      </c>
      <c r="BI764" s="354">
        <v>69</v>
      </c>
      <c r="BJ764" s="355">
        <v>65</v>
      </c>
      <c r="BK764" s="355">
        <v>56</v>
      </c>
      <c r="BL764" s="355">
        <v>52</v>
      </c>
      <c r="BM764" s="356">
        <v>73</v>
      </c>
      <c r="BN764" s="354">
        <v>74</v>
      </c>
      <c r="BO764" s="355">
        <v>70</v>
      </c>
      <c r="BP764" s="355">
        <v>61</v>
      </c>
      <c r="BQ764" s="355">
        <v>57</v>
      </c>
      <c r="BR764" s="356">
        <v>53</v>
      </c>
      <c r="BS764" s="354">
        <v>54</v>
      </c>
      <c r="BT764" s="355">
        <v>75</v>
      </c>
      <c r="BU764" s="355">
        <v>66</v>
      </c>
      <c r="BV764" s="355">
        <v>62</v>
      </c>
      <c r="BW764" s="356">
        <v>58</v>
      </c>
      <c r="BX764" s="354">
        <v>59</v>
      </c>
      <c r="BY764" s="355">
        <v>55</v>
      </c>
      <c r="BZ764" s="355">
        <v>71</v>
      </c>
      <c r="CA764" s="355">
        <v>67</v>
      </c>
      <c r="CB764" s="356">
        <v>63</v>
      </c>
      <c r="CC764" s="354">
        <v>89</v>
      </c>
      <c r="CD764" s="355">
        <v>85</v>
      </c>
      <c r="CE764" s="355">
        <v>76</v>
      </c>
      <c r="CF764" s="355">
        <v>97</v>
      </c>
      <c r="CG764" s="356">
        <v>93</v>
      </c>
      <c r="CH764" s="354">
        <v>94</v>
      </c>
      <c r="CI764" s="355">
        <v>90</v>
      </c>
      <c r="CJ764" s="355">
        <v>81</v>
      </c>
      <c r="CK764" s="355">
        <v>77</v>
      </c>
      <c r="CL764" s="356">
        <v>98</v>
      </c>
      <c r="CM764" s="354">
        <v>99</v>
      </c>
      <c r="CN764" s="355">
        <v>95</v>
      </c>
      <c r="CO764" s="355">
        <v>86</v>
      </c>
      <c r="CP764" s="355">
        <v>82</v>
      </c>
      <c r="CQ764" s="356">
        <v>78</v>
      </c>
      <c r="CR764" s="354">
        <v>79</v>
      </c>
      <c r="CS764" s="355">
        <v>100</v>
      </c>
      <c r="CT764" s="355">
        <v>91</v>
      </c>
      <c r="CU764" s="355">
        <v>87</v>
      </c>
      <c r="CV764" s="356">
        <v>83</v>
      </c>
      <c r="CW764" s="354">
        <v>84</v>
      </c>
      <c r="CX764" s="355">
        <v>80</v>
      </c>
      <c r="CY764" s="355">
        <v>96</v>
      </c>
      <c r="CZ764" s="355">
        <v>92</v>
      </c>
      <c r="DA764" s="356">
        <v>88</v>
      </c>
      <c r="DB764" s="354">
        <v>114</v>
      </c>
      <c r="DC764" s="355">
        <v>110</v>
      </c>
      <c r="DD764" s="355">
        <v>101</v>
      </c>
      <c r="DE764" s="355">
        <v>122</v>
      </c>
      <c r="DF764" s="356">
        <v>118</v>
      </c>
      <c r="DG764" s="354">
        <v>119</v>
      </c>
      <c r="DH764" s="355">
        <v>115</v>
      </c>
      <c r="DI764" s="355">
        <v>106</v>
      </c>
      <c r="DJ764" s="355">
        <v>102</v>
      </c>
      <c r="DK764" s="356">
        <v>123</v>
      </c>
      <c r="DL764" s="354">
        <v>124</v>
      </c>
      <c r="DM764" s="355">
        <v>120</v>
      </c>
      <c r="DN764" s="355">
        <v>111</v>
      </c>
      <c r="DO764" s="355">
        <v>107</v>
      </c>
      <c r="DP764" s="356">
        <v>103</v>
      </c>
      <c r="DQ764" s="354">
        <v>104</v>
      </c>
      <c r="DR764" s="355">
        <v>125</v>
      </c>
      <c r="DS764" s="355">
        <v>116</v>
      </c>
      <c r="DT764" s="355">
        <v>112</v>
      </c>
      <c r="DU764" s="356">
        <v>108</v>
      </c>
      <c r="DV764" s="354">
        <v>109</v>
      </c>
      <c r="DW764" s="355">
        <v>105</v>
      </c>
      <c r="DX764" s="355">
        <v>121</v>
      </c>
      <c r="DY764" s="355">
        <v>117</v>
      </c>
      <c r="DZ764" s="356">
        <v>113</v>
      </c>
      <c r="EA764" s="354">
        <v>140</v>
      </c>
      <c r="EB764" s="355">
        <v>126</v>
      </c>
      <c r="EC764" s="355">
        <v>152</v>
      </c>
      <c r="ED764" s="355">
        <v>148</v>
      </c>
      <c r="EE764" s="356">
        <v>144</v>
      </c>
      <c r="EF764" s="354">
        <v>145</v>
      </c>
      <c r="EG764" s="355">
        <v>131</v>
      </c>
      <c r="EH764" s="355">
        <v>127</v>
      </c>
      <c r="EI764" s="355">
        <v>153</v>
      </c>
      <c r="EJ764" s="356">
        <v>149</v>
      </c>
      <c r="EK764" s="354">
        <v>150</v>
      </c>
      <c r="EL764" s="355">
        <v>136</v>
      </c>
      <c r="EM764" s="355">
        <v>132</v>
      </c>
      <c r="EN764" s="355">
        <v>128</v>
      </c>
      <c r="EO764" s="356">
        <v>154</v>
      </c>
      <c r="EP764" s="354">
        <v>155</v>
      </c>
      <c r="EQ764" s="355">
        <v>141</v>
      </c>
      <c r="ER764" s="355">
        <v>137</v>
      </c>
      <c r="ES764" s="355">
        <v>133</v>
      </c>
      <c r="ET764" s="356">
        <v>129</v>
      </c>
      <c r="EU764" s="354">
        <v>130</v>
      </c>
      <c r="EV764" s="355">
        <v>146</v>
      </c>
      <c r="EW764" s="355">
        <v>142</v>
      </c>
      <c r="EX764" s="355">
        <v>138</v>
      </c>
      <c r="EY764" s="356">
        <v>134</v>
      </c>
      <c r="EZ764" s="354">
        <v>135</v>
      </c>
      <c r="FA764" s="355">
        <v>151</v>
      </c>
      <c r="FB764" s="355">
        <v>147</v>
      </c>
      <c r="FC764" s="355">
        <v>143</v>
      </c>
      <c r="FD764" s="356">
        <v>139</v>
      </c>
      <c r="FE764" s="365"/>
      <c r="FF764" s="361"/>
      <c r="FG764" s="361"/>
      <c r="FH764" s="361"/>
      <c r="FI764" s="361"/>
      <c r="FJ764" s="361"/>
      <c r="FK764" s="361"/>
      <c r="FL764" s="361"/>
      <c r="FM764" s="361"/>
      <c r="FN764" s="361"/>
      <c r="FO764" s="361"/>
      <c r="FP764" s="361"/>
      <c r="FQ764" s="361"/>
      <c r="FR764" s="361"/>
      <c r="FS764" s="361"/>
      <c r="FT764" s="361"/>
      <c r="FU764" s="361"/>
      <c r="FV764" s="361"/>
      <c r="FW764" s="361"/>
      <c r="FX764" s="361"/>
      <c r="FY764" s="361"/>
      <c r="FZ764" s="361"/>
      <c r="GA764" s="361"/>
      <c r="GB764" s="361"/>
      <c r="GC764" s="361"/>
      <c r="GD764" s="361"/>
      <c r="GE764" s="361"/>
      <c r="GF764" s="361"/>
      <c r="GG764" s="361"/>
      <c r="GH764" s="361"/>
      <c r="GI764" s="361"/>
      <c r="GJ764" s="361"/>
      <c r="GK764" s="361"/>
      <c r="GL764" s="361"/>
      <c r="GM764" s="361"/>
      <c r="GN764" s="361"/>
      <c r="GO764" s="361"/>
      <c r="GP764" s="361"/>
      <c r="GQ764" s="361"/>
      <c r="GR764" s="361"/>
      <c r="GS764" s="361"/>
      <c r="GT764" s="361"/>
      <c r="GU764" s="361"/>
      <c r="GV764" s="361"/>
      <c r="GW764" s="361"/>
    </row>
    <row r="765" spans="1:256" x14ac:dyDescent="0.2">
      <c r="D765" s="362"/>
      <c r="E765" s="350" t="s">
        <v>159</v>
      </c>
      <c r="F765" s="357">
        <v>12</v>
      </c>
      <c r="G765" s="358">
        <v>23</v>
      </c>
      <c r="H765" s="358">
        <v>9</v>
      </c>
      <c r="I765" s="358">
        <v>20</v>
      </c>
      <c r="J765" s="359">
        <v>1</v>
      </c>
      <c r="K765" s="357">
        <v>13</v>
      </c>
      <c r="L765" s="358">
        <v>24</v>
      </c>
      <c r="M765" s="358">
        <v>10</v>
      </c>
      <c r="N765" s="358">
        <v>16</v>
      </c>
      <c r="O765" s="359">
        <v>2</v>
      </c>
      <c r="P765" s="357">
        <v>17</v>
      </c>
      <c r="Q765" s="358">
        <v>3</v>
      </c>
      <c r="R765" s="358">
        <v>14</v>
      </c>
      <c r="S765" s="358">
        <v>25</v>
      </c>
      <c r="T765" s="359">
        <v>6</v>
      </c>
      <c r="U765" s="357">
        <v>7</v>
      </c>
      <c r="V765" s="358">
        <v>18</v>
      </c>
      <c r="W765" s="358">
        <v>4</v>
      </c>
      <c r="X765" s="358">
        <v>15</v>
      </c>
      <c r="Y765" s="359">
        <v>21</v>
      </c>
      <c r="Z765" s="357">
        <v>22</v>
      </c>
      <c r="AA765" s="358">
        <v>8</v>
      </c>
      <c r="AB765" s="358">
        <v>19</v>
      </c>
      <c r="AC765" s="358">
        <v>5</v>
      </c>
      <c r="AD765" s="359">
        <v>11</v>
      </c>
      <c r="AE765" s="357">
        <v>37</v>
      </c>
      <c r="AF765" s="358">
        <v>48</v>
      </c>
      <c r="AG765" s="358">
        <v>34</v>
      </c>
      <c r="AH765" s="358">
        <v>45</v>
      </c>
      <c r="AI765" s="359">
        <v>26</v>
      </c>
      <c r="AJ765" s="357">
        <v>38</v>
      </c>
      <c r="AK765" s="358">
        <v>49</v>
      </c>
      <c r="AL765" s="358">
        <v>35</v>
      </c>
      <c r="AM765" s="358">
        <v>41</v>
      </c>
      <c r="AN765" s="359">
        <v>27</v>
      </c>
      <c r="AO765" s="357">
        <v>42</v>
      </c>
      <c r="AP765" s="358">
        <v>28</v>
      </c>
      <c r="AQ765" s="358">
        <v>39</v>
      </c>
      <c r="AR765" s="358">
        <v>50</v>
      </c>
      <c r="AS765" s="359">
        <v>31</v>
      </c>
      <c r="AT765" s="357">
        <v>32</v>
      </c>
      <c r="AU765" s="358">
        <v>43</v>
      </c>
      <c r="AV765" s="358">
        <v>29</v>
      </c>
      <c r="AW765" s="358">
        <v>40</v>
      </c>
      <c r="AX765" s="359">
        <v>46</v>
      </c>
      <c r="AY765" s="357">
        <v>47</v>
      </c>
      <c r="AZ765" s="358">
        <v>33</v>
      </c>
      <c r="BA765" s="358">
        <v>44</v>
      </c>
      <c r="BB765" s="358">
        <v>30</v>
      </c>
      <c r="BC765" s="359">
        <v>36</v>
      </c>
      <c r="BD765" s="357">
        <v>62</v>
      </c>
      <c r="BE765" s="358">
        <v>73</v>
      </c>
      <c r="BF765" s="358">
        <v>59</v>
      </c>
      <c r="BG765" s="358">
        <v>70</v>
      </c>
      <c r="BH765" s="359">
        <v>51</v>
      </c>
      <c r="BI765" s="357">
        <v>63</v>
      </c>
      <c r="BJ765" s="358">
        <v>74</v>
      </c>
      <c r="BK765" s="358">
        <v>60</v>
      </c>
      <c r="BL765" s="358">
        <v>66</v>
      </c>
      <c r="BM765" s="359">
        <v>52</v>
      </c>
      <c r="BN765" s="357">
        <v>67</v>
      </c>
      <c r="BO765" s="358">
        <v>53</v>
      </c>
      <c r="BP765" s="358">
        <v>64</v>
      </c>
      <c r="BQ765" s="358">
        <v>75</v>
      </c>
      <c r="BR765" s="359">
        <v>56</v>
      </c>
      <c r="BS765" s="357">
        <v>57</v>
      </c>
      <c r="BT765" s="358">
        <v>68</v>
      </c>
      <c r="BU765" s="358">
        <v>54</v>
      </c>
      <c r="BV765" s="358">
        <v>65</v>
      </c>
      <c r="BW765" s="359">
        <v>71</v>
      </c>
      <c r="BX765" s="357">
        <v>72</v>
      </c>
      <c r="BY765" s="358">
        <v>58</v>
      </c>
      <c r="BZ765" s="358">
        <v>69</v>
      </c>
      <c r="CA765" s="358">
        <v>55</v>
      </c>
      <c r="CB765" s="359">
        <v>61</v>
      </c>
      <c r="CC765" s="357">
        <v>87</v>
      </c>
      <c r="CD765" s="358">
        <v>98</v>
      </c>
      <c r="CE765" s="358">
        <v>84</v>
      </c>
      <c r="CF765" s="358">
        <v>95</v>
      </c>
      <c r="CG765" s="359">
        <v>76</v>
      </c>
      <c r="CH765" s="357">
        <v>88</v>
      </c>
      <c r="CI765" s="358">
        <v>99</v>
      </c>
      <c r="CJ765" s="358">
        <v>85</v>
      </c>
      <c r="CK765" s="358">
        <v>91</v>
      </c>
      <c r="CL765" s="359">
        <v>77</v>
      </c>
      <c r="CM765" s="357">
        <v>92</v>
      </c>
      <c r="CN765" s="358">
        <v>78</v>
      </c>
      <c r="CO765" s="358">
        <v>89</v>
      </c>
      <c r="CP765" s="358">
        <v>100</v>
      </c>
      <c r="CQ765" s="359">
        <v>81</v>
      </c>
      <c r="CR765" s="357">
        <v>82</v>
      </c>
      <c r="CS765" s="358">
        <v>93</v>
      </c>
      <c r="CT765" s="358">
        <v>79</v>
      </c>
      <c r="CU765" s="358">
        <v>90</v>
      </c>
      <c r="CV765" s="359">
        <v>96</v>
      </c>
      <c r="CW765" s="357">
        <v>97</v>
      </c>
      <c r="CX765" s="358">
        <v>83</v>
      </c>
      <c r="CY765" s="358">
        <v>94</v>
      </c>
      <c r="CZ765" s="358">
        <v>80</v>
      </c>
      <c r="DA765" s="359">
        <v>86</v>
      </c>
      <c r="DB765" s="357">
        <v>112</v>
      </c>
      <c r="DC765" s="358">
        <v>123</v>
      </c>
      <c r="DD765" s="358">
        <v>109</v>
      </c>
      <c r="DE765" s="358">
        <v>120</v>
      </c>
      <c r="DF765" s="359">
        <v>101</v>
      </c>
      <c r="DG765" s="357">
        <v>113</v>
      </c>
      <c r="DH765" s="358">
        <v>124</v>
      </c>
      <c r="DI765" s="358">
        <v>110</v>
      </c>
      <c r="DJ765" s="358">
        <v>116</v>
      </c>
      <c r="DK765" s="359">
        <v>102</v>
      </c>
      <c r="DL765" s="357">
        <v>117</v>
      </c>
      <c r="DM765" s="358">
        <v>103</v>
      </c>
      <c r="DN765" s="358">
        <v>114</v>
      </c>
      <c r="DO765" s="358">
        <v>125</v>
      </c>
      <c r="DP765" s="359">
        <v>106</v>
      </c>
      <c r="DQ765" s="357">
        <v>107</v>
      </c>
      <c r="DR765" s="358">
        <v>118</v>
      </c>
      <c r="DS765" s="358">
        <v>104</v>
      </c>
      <c r="DT765" s="358">
        <v>115</v>
      </c>
      <c r="DU765" s="359">
        <v>121</v>
      </c>
      <c r="DV765" s="357">
        <v>122</v>
      </c>
      <c r="DW765" s="358">
        <v>108</v>
      </c>
      <c r="DX765" s="358">
        <v>119</v>
      </c>
      <c r="DY765" s="358">
        <v>105</v>
      </c>
      <c r="DZ765" s="359">
        <v>111</v>
      </c>
      <c r="EA765" s="357">
        <v>154</v>
      </c>
      <c r="EB765" s="358">
        <v>135</v>
      </c>
      <c r="EC765" s="358">
        <v>126</v>
      </c>
      <c r="ED765" s="358">
        <v>142</v>
      </c>
      <c r="EE765" s="359">
        <v>137</v>
      </c>
      <c r="EF765" s="357">
        <v>127</v>
      </c>
      <c r="EG765" s="358">
        <v>155</v>
      </c>
      <c r="EH765" s="358">
        <v>146</v>
      </c>
      <c r="EI765" s="358">
        <v>136</v>
      </c>
      <c r="EJ765" s="359">
        <v>143</v>
      </c>
      <c r="EK765" s="357">
        <v>144</v>
      </c>
      <c r="EL765" s="358">
        <v>138</v>
      </c>
      <c r="EM765" s="358">
        <v>131</v>
      </c>
      <c r="EN765" s="358">
        <v>147</v>
      </c>
      <c r="EO765" s="359">
        <v>128</v>
      </c>
      <c r="EP765" s="357">
        <v>129</v>
      </c>
      <c r="EQ765" s="358">
        <v>145</v>
      </c>
      <c r="ER765" s="358">
        <v>151</v>
      </c>
      <c r="ES765" s="358">
        <v>132</v>
      </c>
      <c r="ET765" s="359">
        <v>148</v>
      </c>
      <c r="EU765" s="357">
        <v>149</v>
      </c>
      <c r="EV765" s="358">
        <v>130</v>
      </c>
      <c r="EW765" s="358">
        <v>139</v>
      </c>
      <c r="EX765" s="358">
        <v>152</v>
      </c>
      <c r="EY765" s="359">
        <v>133</v>
      </c>
      <c r="EZ765" s="357">
        <v>134</v>
      </c>
      <c r="FA765" s="358">
        <v>150</v>
      </c>
      <c r="FB765" s="358">
        <v>141</v>
      </c>
      <c r="FC765" s="358">
        <v>140</v>
      </c>
      <c r="FD765" s="359">
        <v>153</v>
      </c>
      <c r="FE765" s="365"/>
      <c r="FF765" s="361"/>
      <c r="FG765" s="361"/>
      <c r="FH765" s="361"/>
      <c r="FI765" s="361"/>
      <c r="FJ765" s="361"/>
      <c r="FK765" s="361"/>
      <c r="FL765" s="361"/>
      <c r="FM765" s="361"/>
      <c r="FN765" s="361"/>
      <c r="FO765" s="361"/>
      <c r="FP765" s="361"/>
      <c r="FQ765" s="361"/>
      <c r="FR765" s="361"/>
      <c r="FS765" s="361"/>
      <c r="FT765" s="361"/>
      <c r="FU765" s="361"/>
      <c r="FV765" s="361"/>
      <c r="FW765" s="361"/>
      <c r="FX765" s="361"/>
      <c r="FY765" s="361"/>
      <c r="FZ765" s="361"/>
      <c r="GA765" s="361"/>
      <c r="GB765" s="361"/>
      <c r="GC765" s="361"/>
      <c r="GD765" s="361"/>
      <c r="GE765" s="361"/>
      <c r="GF765" s="361"/>
      <c r="GG765" s="361"/>
      <c r="GH765" s="361"/>
      <c r="GI765" s="361"/>
      <c r="GJ765" s="361"/>
      <c r="GK765" s="361"/>
      <c r="GL765" s="361"/>
      <c r="GM765" s="361"/>
      <c r="GN765" s="361"/>
      <c r="GO765" s="361"/>
      <c r="GP765" s="361"/>
      <c r="GQ765" s="361"/>
      <c r="GR765" s="361"/>
      <c r="GS765" s="361"/>
      <c r="GT765" s="361"/>
      <c r="GU765" s="361"/>
      <c r="GV765" s="361"/>
      <c r="GW765" s="361"/>
    </row>
    <row r="766" spans="1:256" s="363" customFormat="1" x14ac:dyDescent="0.2">
      <c r="A766" s="27"/>
      <c r="B766" s="27"/>
      <c r="C766" s="27"/>
      <c r="D766" s="362"/>
      <c r="E766" s="360"/>
      <c r="GX766" s="27"/>
      <c r="GY766" s="27"/>
      <c r="GZ766" s="27"/>
      <c r="HA766" s="27"/>
      <c r="HB766" s="27"/>
      <c r="HC766" s="27"/>
      <c r="HD766" s="27"/>
      <c r="HE766" s="27"/>
      <c r="HF766" s="27"/>
      <c r="HG766" s="27"/>
      <c r="HH766" s="27"/>
      <c r="HI766" s="27"/>
      <c r="HJ766" s="27"/>
      <c r="HK766" s="27"/>
      <c r="HL766" s="27"/>
      <c r="HM766" s="27"/>
      <c r="HN766" s="27"/>
      <c r="HO766" s="27"/>
      <c r="HP766" s="27"/>
      <c r="HQ766" s="27"/>
      <c r="HR766" s="27"/>
      <c r="HS766" s="27"/>
      <c r="HT766" s="27"/>
      <c r="HU766" s="27"/>
      <c r="HV766" s="27"/>
      <c r="HW766" s="27"/>
      <c r="HX766" s="27"/>
      <c r="HY766" s="27"/>
      <c r="HZ766" s="27"/>
      <c r="IA766" s="27"/>
      <c r="IB766" s="27"/>
      <c r="IC766" s="27"/>
      <c r="ID766" s="27"/>
      <c r="IE766" s="27"/>
      <c r="IF766" s="27"/>
      <c r="IG766" s="27"/>
      <c r="IH766" s="27"/>
      <c r="II766" s="27"/>
      <c r="IJ766" s="27"/>
      <c r="IK766" s="27"/>
      <c r="IL766" s="27"/>
      <c r="IM766" s="27"/>
      <c r="IN766" s="27"/>
      <c r="IO766" s="27"/>
      <c r="IP766" s="27"/>
      <c r="IQ766" s="27"/>
      <c r="IR766" s="27"/>
      <c r="IS766" s="27"/>
      <c r="IT766" s="27"/>
      <c r="IU766" s="27"/>
      <c r="IV766" s="27"/>
    </row>
    <row r="767" spans="1:256" s="363" customFormat="1" x14ac:dyDescent="0.2">
      <c r="A767" s="27"/>
      <c r="B767" s="27"/>
      <c r="C767" s="27"/>
      <c r="D767" s="362">
        <v>156</v>
      </c>
      <c r="E767" s="349" t="s">
        <v>180</v>
      </c>
      <c r="GX767" s="27"/>
      <c r="GY767" s="27"/>
      <c r="GZ767" s="27"/>
      <c r="HA767" s="27"/>
      <c r="HB767" s="27"/>
      <c r="HC767" s="27"/>
      <c r="HD767" s="27"/>
      <c r="HE767" s="27"/>
      <c r="HF767" s="27"/>
      <c r="HG767" s="27"/>
      <c r="HH767" s="27"/>
      <c r="HI767" s="27"/>
      <c r="HJ767" s="27"/>
      <c r="HK767" s="27"/>
      <c r="HL767" s="27"/>
      <c r="HM767" s="27"/>
      <c r="HN767" s="27"/>
      <c r="HO767" s="27"/>
      <c r="HP767" s="27"/>
      <c r="HQ767" s="27"/>
      <c r="HR767" s="27"/>
      <c r="HS767" s="27"/>
      <c r="HT767" s="27"/>
      <c r="HU767" s="27"/>
      <c r="HV767" s="27"/>
      <c r="HW767" s="27"/>
      <c r="HX767" s="27"/>
      <c r="HY767" s="27"/>
      <c r="HZ767" s="27"/>
      <c r="IA767" s="27"/>
      <c r="IB767" s="27"/>
      <c r="IC767" s="27"/>
      <c r="ID767" s="27"/>
      <c r="IE767" s="27"/>
      <c r="IF767" s="27"/>
      <c r="IG767" s="27"/>
      <c r="IH767" s="27"/>
      <c r="II767" s="27"/>
      <c r="IJ767" s="27"/>
      <c r="IK767" s="27"/>
      <c r="IL767" s="27"/>
      <c r="IM767" s="27"/>
      <c r="IN767" s="27"/>
      <c r="IO767" s="27"/>
      <c r="IP767" s="27"/>
      <c r="IQ767" s="27"/>
      <c r="IR767" s="27"/>
      <c r="IS767" s="27"/>
      <c r="IT767" s="27"/>
      <c r="IU767" s="27"/>
      <c r="IV767" s="27"/>
    </row>
    <row r="768" spans="1:256" x14ac:dyDescent="0.2">
      <c r="D768" s="362"/>
      <c r="E768" s="350" t="s">
        <v>130</v>
      </c>
      <c r="F768" s="351">
        <v>1</v>
      </c>
      <c r="G768" s="352">
        <v>2</v>
      </c>
      <c r="H768" s="352">
        <v>3</v>
      </c>
      <c r="I768" s="352">
        <v>4</v>
      </c>
      <c r="J768" s="353">
        <v>5</v>
      </c>
      <c r="K768" s="351">
        <v>6</v>
      </c>
      <c r="L768" s="352">
        <v>7</v>
      </c>
      <c r="M768" s="352">
        <v>8</v>
      </c>
      <c r="N768" s="352">
        <v>9</v>
      </c>
      <c r="O768" s="353">
        <v>10</v>
      </c>
      <c r="P768" s="351">
        <v>11</v>
      </c>
      <c r="Q768" s="352">
        <v>12</v>
      </c>
      <c r="R768" s="352">
        <v>13</v>
      </c>
      <c r="S768" s="352">
        <v>14</v>
      </c>
      <c r="T768" s="353">
        <v>15</v>
      </c>
      <c r="U768" s="351">
        <v>16</v>
      </c>
      <c r="V768" s="352">
        <v>17</v>
      </c>
      <c r="W768" s="352">
        <v>18</v>
      </c>
      <c r="X768" s="352">
        <v>19</v>
      </c>
      <c r="Y768" s="353">
        <v>20</v>
      </c>
      <c r="Z768" s="351">
        <v>21</v>
      </c>
      <c r="AA768" s="352">
        <v>22</v>
      </c>
      <c r="AB768" s="352">
        <v>23</v>
      </c>
      <c r="AC768" s="352">
        <v>24</v>
      </c>
      <c r="AD768" s="353">
        <v>25</v>
      </c>
      <c r="AE768" s="351">
        <v>26</v>
      </c>
      <c r="AF768" s="352">
        <v>27</v>
      </c>
      <c r="AG768" s="352">
        <v>28</v>
      </c>
      <c r="AH768" s="352">
        <v>29</v>
      </c>
      <c r="AI768" s="353">
        <v>30</v>
      </c>
      <c r="AJ768" s="351">
        <v>31</v>
      </c>
      <c r="AK768" s="352">
        <v>32</v>
      </c>
      <c r="AL768" s="352">
        <v>33</v>
      </c>
      <c r="AM768" s="352">
        <v>34</v>
      </c>
      <c r="AN768" s="353">
        <v>35</v>
      </c>
      <c r="AO768" s="351">
        <v>36</v>
      </c>
      <c r="AP768" s="352">
        <v>37</v>
      </c>
      <c r="AQ768" s="352">
        <v>38</v>
      </c>
      <c r="AR768" s="352">
        <v>39</v>
      </c>
      <c r="AS768" s="353">
        <v>40</v>
      </c>
      <c r="AT768" s="351">
        <v>41</v>
      </c>
      <c r="AU768" s="352">
        <v>42</v>
      </c>
      <c r="AV768" s="352">
        <v>43</v>
      </c>
      <c r="AW768" s="352">
        <v>44</v>
      </c>
      <c r="AX768" s="353">
        <v>45</v>
      </c>
      <c r="AY768" s="351">
        <v>46</v>
      </c>
      <c r="AZ768" s="352">
        <v>47</v>
      </c>
      <c r="BA768" s="352">
        <v>48</v>
      </c>
      <c r="BB768" s="352">
        <v>49</v>
      </c>
      <c r="BC768" s="353">
        <v>50</v>
      </c>
      <c r="BD768" s="351">
        <v>51</v>
      </c>
      <c r="BE768" s="352">
        <v>52</v>
      </c>
      <c r="BF768" s="352">
        <v>53</v>
      </c>
      <c r="BG768" s="352">
        <v>54</v>
      </c>
      <c r="BH768" s="353">
        <v>55</v>
      </c>
      <c r="BI768" s="351">
        <v>56</v>
      </c>
      <c r="BJ768" s="352">
        <v>57</v>
      </c>
      <c r="BK768" s="352">
        <v>58</v>
      </c>
      <c r="BL768" s="352">
        <v>59</v>
      </c>
      <c r="BM768" s="353">
        <v>60</v>
      </c>
      <c r="BN768" s="351">
        <v>61</v>
      </c>
      <c r="BO768" s="352">
        <v>62</v>
      </c>
      <c r="BP768" s="352">
        <v>63</v>
      </c>
      <c r="BQ768" s="352">
        <v>64</v>
      </c>
      <c r="BR768" s="353">
        <v>65</v>
      </c>
      <c r="BS768" s="351">
        <v>66</v>
      </c>
      <c r="BT768" s="352">
        <v>67</v>
      </c>
      <c r="BU768" s="352">
        <v>68</v>
      </c>
      <c r="BV768" s="352">
        <v>69</v>
      </c>
      <c r="BW768" s="353">
        <v>70</v>
      </c>
      <c r="BX768" s="351">
        <v>71</v>
      </c>
      <c r="BY768" s="352">
        <v>72</v>
      </c>
      <c r="BZ768" s="352">
        <v>73</v>
      </c>
      <c r="CA768" s="352">
        <v>74</v>
      </c>
      <c r="CB768" s="353">
        <v>75</v>
      </c>
      <c r="CC768" s="351">
        <v>76</v>
      </c>
      <c r="CD768" s="352">
        <v>77</v>
      </c>
      <c r="CE768" s="352">
        <v>78</v>
      </c>
      <c r="CF768" s="352">
        <v>79</v>
      </c>
      <c r="CG768" s="353">
        <v>80</v>
      </c>
      <c r="CH768" s="351">
        <v>81</v>
      </c>
      <c r="CI768" s="352">
        <v>82</v>
      </c>
      <c r="CJ768" s="352">
        <v>83</v>
      </c>
      <c r="CK768" s="352">
        <v>84</v>
      </c>
      <c r="CL768" s="353">
        <v>85</v>
      </c>
      <c r="CM768" s="351">
        <v>86</v>
      </c>
      <c r="CN768" s="352">
        <v>87</v>
      </c>
      <c r="CO768" s="352">
        <v>88</v>
      </c>
      <c r="CP768" s="352">
        <v>89</v>
      </c>
      <c r="CQ768" s="353">
        <v>90</v>
      </c>
      <c r="CR768" s="351">
        <v>91</v>
      </c>
      <c r="CS768" s="352">
        <v>92</v>
      </c>
      <c r="CT768" s="352">
        <v>93</v>
      </c>
      <c r="CU768" s="352">
        <v>94</v>
      </c>
      <c r="CV768" s="353">
        <v>95</v>
      </c>
      <c r="CW768" s="351">
        <v>96</v>
      </c>
      <c r="CX768" s="352">
        <v>97</v>
      </c>
      <c r="CY768" s="352">
        <v>98</v>
      </c>
      <c r="CZ768" s="352">
        <v>99</v>
      </c>
      <c r="DA768" s="353">
        <v>100</v>
      </c>
      <c r="DB768" s="351">
        <v>101</v>
      </c>
      <c r="DC768" s="352">
        <v>102</v>
      </c>
      <c r="DD768" s="352">
        <v>103</v>
      </c>
      <c r="DE768" s="352">
        <v>104</v>
      </c>
      <c r="DF768" s="353">
        <v>105</v>
      </c>
      <c r="DG768" s="351">
        <v>106</v>
      </c>
      <c r="DH768" s="352">
        <v>107</v>
      </c>
      <c r="DI768" s="352">
        <v>108</v>
      </c>
      <c r="DJ768" s="352">
        <v>109</v>
      </c>
      <c r="DK768" s="353">
        <v>110</v>
      </c>
      <c r="DL768" s="351">
        <v>111</v>
      </c>
      <c r="DM768" s="352">
        <v>112</v>
      </c>
      <c r="DN768" s="352">
        <v>113</v>
      </c>
      <c r="DO768" s="352">
        <v>114</v>
      </c>
      <c r="DP768" s="353">
        <v>115</v>
      </c>
      <c r="DQ768" s="351">
        <v>116</v>
      </c>
      <c r="DR768" s="352">
        <v>117</v>
      </c>
      <c r="DS768" s="352">
        <v>118</v>
      </c>
      <c r="DT768" s="352">
        <v>119</v>
      </c>
      <c r="DU768" s="353">
        <v>120</v>
      </c>
      <c r="DV768" s="351">
        <v>121</v>
      </c>
      <c r="DW768" s="352">
        <v>122</v>
      </c>
      <c r="DX768" s="352">
        <v>123</v>
      </c>
      <c r="DY768" s="352">
        <v>124</v>
      </c>
      <c r="DZ768" s="364"/>
      <c r="EA768" s="351">
        <v>125</v>
      </c>
      <c r="EB768" s="352">
        <v>126</v>
      </c>
      <c r="EC768" s="352">
        <v>127</v>
      </c>
      <c r="ED768" s="352">
        <v>128</v>
      </c>
      <c r="EE768" s="364"/>
      <c r="EF768" s="351">
        <v>129</v>
      </c>
      <c r="EG768" s="352">
        <v>130</v>
      </c>
      <c r="EH768" s="352">
        <v>131</v>
      </c>
      <c r="EI768" s="352">
        <v>132</v>
      </c>
      <c r="EJ768" s="353">
        <v>133</v>
      </c>
      <c r="EK768" s="351">
        <v>134</v>
      </c>
      <c r="EL768" s="352">
        <v>135</v>
      </c>
      <c r="EM768" s="352">
        <v>136</v>
      </c>
      <c r="EN768" s="352">
        <v>137</v>
      </c>
      <c r="EO768" s="353">
        <v>138</v>
      </c>
      <c r="EP768" s="351">
        <v>139</v>
      </c>
      <c r="EQ768" s="352">
        <v>140</v>
      </c>
      <c r="ER768" s="352">
        <v>141</v>
      </c>
      <c r="ES768" s="352">
        <v>142</v>
      </c>
      <c r="ET768" s="353">
        <v>143</v>
      </c>
      <c r="EU768" s="351">
        <v>144</v>
      </c>
      <c r="EV768" s="352">
        <v>145</v>
      </c>
      <c r="EW768" s="352">
        <v>146</v>
      </c>
      <c r="EX768" s="352">
        <v>147</v>
      </c>
      <c r="EY768" s="353">
        <v>148</v>
      </c>
      <c r="EZ768" s="351">
        <v>149</v>
      </c>
      <c r="FA768" s="352">
        <v>150</v>
      </c>
      <c r="FB768" s="352">
        <v>151</v>
      </c>
      <c r="FC768" s="352">
        <v>152</v>
      </c>
      <c r="FD768" s="364"/>
      <c r="FE768" s="351">
        <v>153</v>
      </c>
      <c r="FF768" s="352">
        <v>154</v>
      </c>
      <c r="FG768" s="352">
        <v>155</v>
      </c>
      <c r="FH768" s="352">
        <v>156</v>
      </c>
      <c r="FI768" s="365"/>
      <c r="FJ768" s="361"/>
      <c r="FK768" s="361"/>
      <c r="FL768" s="361"/>
      <c r="FM768" s="361"/>
      <c r="FN768" s="361"/>
      <c r="FO768" s="361"/>
      <c r="FP768" s="361"/>
      <c r="FQ768" s="361"/>
      <c r="FR768" s="361"/>
      <c r="FS768" s="361"/>
      <c r="FT768" s="361"/>
      <c r="FU768" s="361"/>
      <c r="FV768" s="361"/>
      <c r="FW768" s="361"/>
      <c r="FX768" s="361"/>
      <c r="FY768" s="361"/>
      <c r="FZ768" s="361"/>
      <c r="GA768" s="361"/>
      <c r="GB768" s="361"/>
      <c r="GC768" s="361"/>
      <c r="GD768" s="361"/>
      <c r="GE768" s="361"/>
      <c r="GF768" s="361"/>
      <c r="GG768" s="361"/>
      <c r="GH768" s="361"/>
      <c r="GI768" s="361"/>
      <c r="GJ768" s="361"/>
      <c r="GK768" s="361"/>
      <c r="GL768" s="361"/>
      <c r="GM768" s="361"/>
      <c r="GN768" s="361"/>
      <c r="GO768" s="361"/>
      <c r="GP768" s="361"/>
      <c r="GQ768" s="361"/>
      <c r="GR768" s="361"/>
      <c r="GS768" s="361"/>
      <c r="GT768" s="361"/>
      <c r="GU768" s="361"/>
      <c r="GV768" s="361"/>
      <c r="GW768" s="361"/>
    </row>
    <row r="769" spans="1:256" x14ac:dyDescent="0.2">
      <c r="D769" s="362"/>
      <c r="E769" s="350" t="s">
        <v>157</v>
      </c>
      <c r="F769" s="354">
        <v>14</v>
      </c>
      <c r="G769" s="355">
        <v>10</v>
      </c>
      <c r="H769" s="355">
        <v>1</v>
      </c>
      <c r="I769" s="355">
        <v>22</v>
      </c>
      <c r="J769" s="356">
        <v>18</v>
      </c>
      <c r="K769" s="354">
        <v>19</v>
      </c>
      <c r="L769" s="355">
        <v>15</v>
      </c>
      <c r="M769" s="355">
        <v>6</v>
      </c>
      <c r="N769" s="355">
        <v>2</v>
      </c>
      <c r="O769" s="356">
        <v>23</v>
      </c>
      <c r="P769" s="354">
        <v>24</v>
      </c>
      <c r="Q769" s="355">
        <v>20</v>
      </c>
      <c r="R769" s="355">
        <v>11</v>
      </c>
      <c r="S769" s="355">
        <v>7</v>
      </c>
      <c r="T769" s="356">
        <v>3</v>
      </c>
      <c r="U769" s="354">
        <v>4</v>
      </c>
      <c r="V769" s="355">
        <v>25</v>
      </c>
      <c r="W769" s="355">
        <v>16</v>
      </c>
      <c r="X769" s="355">
        <v>12</v>
      </c>
      <c r="Y769" s="356">
        <v>8</v>
      </c>
      <c r="Z769" s="354">
        <v>9</v>
      </c>
      <c r="AA769" s="355">
        <v>5</v>
      </c>
      <c r="AB769" s="355">
        <v>21</v>
      </c>
      <c r="AC769" s="355">
        <v>17</v>
      </c>
      <c r="AD769" s="356">
        <v>13</v>
      </c>
      <c r="AE769" s="354">
        <v>39</v>
      </c>
      <c r="AF769" s="355">
        <v>35</v>
      </c>
      <c r="AG769" s="355">
        <v>26</v>
      </c>
      <c r="AH769" s="355">
        <v>47</v>
      </c>
      <c r="AI769" s="356">
        <v>43</v>
      </c>
      <c r="AJ769" s="354">
        <v>44</v>
      </c>
      <c r="AK769" s="355">
        <v>40</v>
      </c>
      <c r="AL769" s="355">
        <v>31</v>
      </c>
      <c r="AM769" s="355">
        <v>27</v>
      </c>
      <c r="AN769" s="356">
        <v>48</v>
      </c>
      <c r="AO769" s="354">
        <v>49</v>
      </c>
      <c r="AP769" s="355">
        <v>45</v>
      </c>
      <c r="AQ769" s="355">
        <v>36</v>
      </c>
      <c r="AR769" s="355">
        <v>32</v>
      </c>
      <c r="AS769" s="356">
        <v>28</v>
      </c>
      <c r="AT769" s="354">
        <v>29</v>
      </c>
      <c r="AU769" s="355">
        <v>50</v>
      </c>
      <c r="AV769" s="355">
        <v>41</v>
      </c>
      <c r="AW769" s="355">
        <v>37</v>
      </c>
      <c r="AX769" s="356">
        <v>33</v>
      </c>
      <c r="AY769" s="354">
        <v>34</v>
      </c>
      <c r="AZ769" s="355">
        <v>30</v>
      </c>
      <c r="BA769" s="355">
        <v>46</v>
      </c>
      <c r="BB769" s="355">
        <v>42</v>
      </c>
      <c r="BC769" s="356">
        <v>38</v>
      </c>
      <c r="BD769" s="354">
        <v>64</v>
      </c>
      <c r="BE769" s="355">
        <v>60</v>
      </c>
      <c r="BF769" s="355">
        <v>51</v>
      </c>
      <c r="BG769" s="355">
        <v>72</v>
      </c>
      <c r="BH769" s="356">
        <v>68</v>
      </c>
      <c r="BI769" s="354">
        <v>69</v>
      </c>
      <c r="BJ769" s="355">
        <v>65</v>
      </c>
      <c r="BK769" s="355">
        <v>56</v>
      </c>
      <c r="BL769" s="355">
        <v>52</v>
      </c>
      <c r="BM769" s="356">
        <v>73</v>
      </c>
      <c r="BN769" s="354">
        <v>74</v>
      </c>
      <c r="BO769" s="355">
        <v>70</v>
      </c>
      <c r="BP769" s="355">
        <v>61</v>
      </c>
      <c r="BQ769" s="355">
        <v>57</v>
      </c>
      <c r="BR769" s="356">
        <v>53</v>
      </c>
      <c r="BS769" s="354">
        <v>54</v>
      </c>
      <c r="BT769" s="355">
        <v>75</v>
      </c>
      <c r="BU769" s="355">
        <v>66</v>
      </c>
      <c r="BV769" s="355">
        <v>62</v>
      </c>
      <c r="BW769" s="356">
        <v>58</v>
      </c>
      <c r="BX769" s="354">
        <v>59</v>
      </c>
      <c r="BY769" s="355">
        <v>55</v>
      </c>
      <c r="BZ769" s="355">
        <v>71</v>
      </c>
      <c r="CA769" s="355">
        <v>67</v>
      </c>
      <c r="CB769" s="356">
        <v>63</v>
      </c>
      <c r="CC769" s="354">
        <v>89</v>
      </c>
      <c r="CD769" s="355">
        <v>85</v>
      </c>
      <c r="CE769" s="355">
        <v>76</v>
      </c>
      <c r="CF769" s="355">
        <v>97</v>
      </c>
      <c r="CG769" s="356">
        <v>93</v>
      </c>
      <c r="CH769" s="354">
        <v>94</v>
      </c>
      <c r="CI769" s="355">
        <v>90</v>
      </c>
      <c r="CJ769" s="355">
        <v>81</v>
      </c>
      <c r="CK769" s="355">
        <v>77</v>
      </c>
      <c r="CL769" s="356">
        <v>98</v>
      </c>
      <c r="CM769" s="354">
        <v>99</v>
      </c>
      <c r="CN769" s="355">
        <v>95</v>
      </c>
      <c r="CO769" s="355">
        <v>86</v>
      </c>
      <c r="CP769" s="355">
        <v>82</v>
      </c>
      <c r="CQ769" s="356">
        <v>78</v>
      </c>
      <c r="CR769" s="354">
        <v>79</v>
      </c>
      <c r="CS769" s="355">
        <v>100</v>
      </c>
      <c r="CT769" s="355">
        <v>91</v>
      </c>
      <c r="CU769" s="355">
        <v>87</v>
      </c>
      <c r="CV769" s="356">
        <v>83</v>
      </c>
      <c r="CW769" s="354">
        <v>84</v>
      </c>
      <c r="CX769" s="355">
        <v>80</v>
      </c>
      <c r="CY769" s="355">
        <v>96</v>
      </c>
      <c r="CZ769" s="355">
        <v>92</v>
      </c>
      <c r="DA769" s="356">
        <v>88</v>
      </c>
      <c r="DB769" s="354">
        <v>102</v>
      </c>
      <c r="DC769" s="355">
        <v>121</v>
      </c>
      <c r="DD769" s="355">
        <v>120</v>
      </c>
      <c r="DE769" s="355">
        <v>127</v>
      </c>
      <c r="DF769" s="356">
        <v>109</v>
      </c>
      <c r="DG769" s="354">
        <v>115</v>
      </c>
      <c r="DH769" s="355">
        <v>125</v>
      </c>
      <c r="DI769" s="355">
        <v>116</v>
      </c>
      <c r="DJ769" s="355">
        <v>103</v>
      </c>
      <c r="DK769" s="356">
        <v>124</v>
      </c>
      <c r="DL769" s="354">
        <v>108</v>
      </c>
      <c r="DM769" s="355">
        <v>111</v>
      </c>
      <c r="DN769" s="355">
        <v>122</v>
      </c>
      <c r="DO769" s="355">
        <v>105</v>
      </c>
      <c r="DP769" s="356">
        <v>128</v>
      </c>
      <c r="DQ769" s="354">
        <v>117</v>
      </c>
      <c r="DR769" s="355">
        <v>110</v>
      </c>
      <c r="DS769" s="355">
        <v>126</v>
      </c>
      <c r="DT769" s="355">
        <v>123</v>
      </c>
      <c r="DU769" s="356">
        <v>114</v>
      </c>
      <c r="DV769" s="354">
        <v>119</v>
      </c>
      <c r="DW769" s="355">
        <v>101</v>
      </c>
      <c r="DX769" s="355">
        <v>107</v>
      </c>
      <c r="DY769" s="355">
        <v>113</v>
      </c>
      <c r="DZ769" s="364"/>
      <c r="EA769" s="354">
        <v>104</v>
      </c>
      <c r="EB769" s="355">
        <v>106</v>
      </c>
      <c r="EC769" s="355">
        <v>112</v>
      </c>
      <c r="ED769" s="355">
        <v>118</v>
      </c>
      <c r="EE769" s="364"/>
      <c r="EF769" s="354">
        <v>130</v>
      </c>
      <c r="EG769" s="355">
        <v>149</v>
      </c>
      <c r="EH769" s="355">
        <v>148</v>
      </c>
      <c r="EI769" s="355">
        <v>155</v>
      </c>
      <c r="EJ769" s="356">
        <v>137</v>
      </c>
      <c r="EK769" s="354">
        <v>143</v>
      </c>
      <c r="EL769" s="355">
        <v>153</v>
      </c>
      <c r="EM769" s="355">
        <v>144</v>
      </c>
      <c r="EN769" s="355">
        <v>131</v>
      </c>
      <c r="EO769" s="356">
        <v>152</v>
      </c>
      <c r="EP769" s="354">
        <v>136</v>
      </c>
      <c r="EQ769" s="355">
        <v>139</v>
      </c>
      <c r="ER769" s="355">
        <v>150</v>
      </c>
      <c r="ES769" s="355">
        <v>133</v>
      </c>
      <c r="ET769" s="356">
        <v>156</v>
      </c>
      <c r="EU769" s="354">
        <v>145</v>
      </c>
      <c r="EV769" s="355">
        <v>138</v>
      </c>
      <c r="EW769" s="355">
        <v>154</v>
      </c>
      <c r="EX769" s="355">
        <v>151</v>
      </c>
      <c r="EY769" s="356">
        <v>142</v>
      </c>
      <c r="EZ769" s="354">
        <v>147</v>
      </c>
      <c r="FA769" s="355">
        <v>129</v>
      </c>
      <c r="FB769" s="355">
        <v>135</v>
      </c>
      <c r="FC769" s="355">
        <v>141</v>
      </c>
      <c r="FD769" s="364"/>
      <c r="FE769" s="354">
        <v>132</v>
      </c>
      <c r="FF769" s="355">
        <v>134</v>
      </c>
      <c r="FG769" s="355">
        <v>140</v>
      </c>
      <c r="FH769" s="355">
        <v>146</v>
      </c>
      <c r="FI769" s="365"/>
      <c r="FJ769" s="361"/>
      <c r="FK769" s="361"/>
      <c r="FL769" s="361"/>
      <c r="FM769" s="361"/>
      <c r="FN769" s="361"/>
      <c r="FO769" s="361"/>
      <c r="FP769" s="361"/>
      <c r="FQ769" s="361"/>
      <c r="FR769" s="361"/>
      <c r="FS769" s="361"/>
      <c r="FT769" s="361"/>
      <c r="FU769" s="361"/>
      <c r="FV769" s="361"/>
      <c r="FW769" s="361"/>
      <c r="FX769" s="361"/>
      <c r="FY769" s="361"/>
      <c r="FZ769" s="361"/>
      <c r="GA769" s="361"/>
      <c r="GB769" s="361"/>
      <c r="GC769" s="361"/>
      <c r="GD769" s="361"/>
      <c r="GE769" s="361"/>
      <c r="GF769" s="361"/>
      <c r="GG769" s="361"/>
      <c r="GH769" s="361"/>
      <c r="GI769" s="361"/>
      <c r="GJ769" s="361"/>
      <c r="GK769" s="361"/>
      <c r="GL769" s="361"/>
      <c r="GM769" s="361"/>
      <c r="GN769" s="361"/>
      <c r="GO769" s="361"/>
      <c r="GP769" s="361"/>
      <c r="GQ769" s="361"/>
      <c r="GR769" s="361"/>
      <c r="GS769" s="361"/>
      <c r="GT769" s="361"/>
      <c r="GU769" s="361"/>
      <c r="GV769" s="361"/>
      <c r="GW769" s="361"/>
    </row>
    <row r="770" spans="1:256" x14ac:dyDescent="0.2">
      <c r="D770" s="362"/>
      <c r="E770" s="350" t="s">
        <v>159</v>
      </c>
      <c r="F770" s="357">
        <v>12</v>
      </c>
      <c r="G770" s="358">
        <v>23</v>
      </c>
      <c r="H770" s="358">
        <v>9</v>
      </c>
      <c r="I770" s="358">
        <v>20</v>
      </c>
      <c r="J770" s="359">
        <v>1</v>
      </c>
      <c r="K770" s="357">
        <v>13</v>
      </c>
      <c r="L770" s="358">
        <v>24</v>
      </c>
      <c r="M770" s="358">
        <v>10</v>
      </c>
      <c r="N770" s="358">
        <v>16</v>
      </c>
      <c r="O770" s="359">
        <v>2</v>
      </c>
      <c r="P770" s="357">
        <v>17</v>
      </c>
      <c r="Q770" s="358">
        <v>3</v>
      </c>
      <c r="R770" s="358">
        <v>14</v>
      </c>
      <c r="S770" s="358">
        <v>25</v>
      </c>
      <c r="T770" s="359">
        <v>6</v>
      </c>
      <c r="U770" s="357">
        <v>7</v>
      </c>
      <c r="V770" s="358">
        <v>18</v>
      </c>
      <c r="W770" s="358">
        <v>4</v>
      </c>
      <c r="X770" s="358">
        <v>15</v>
      </c>
      <c r="Y770" s="359">
        <v>21</v>
      </c>
      <c r="Z770" s="357">
        <v>22</v>
      </c>
      <c r="AA770" s="358">
        <v>8</v>
      </c>
      <c r="AB770" s="358">
        <v>19</v>
      </c>
      <c r="AC770" s="358">
        <v>5</v>
      </c>
      <c r="AD770" s="359">
        <v>11</v>
      </c>
      <c r="AE770" s="357">
        <v>37</v>
      </c>
      <c r="AF770" s="358">
        <v>48</v>
      </c>
      <c r="AG770" s="358">
        <v>34</v>
      </c>
      <c r="AH770" s="358">
        <v>45</v>
      </c>
      <c r="AI770" s="359">
        <v>26</v>
      </c>
      <c r="AJ770" s="357">
        <v>38</v>
      </c>
      <c r="AK770" s="358">
        <v>49</v>
      </c>
      <c r="AL770" s="358">
        <v>35</v>
      </c>
      <c r="AM770" s="358">
        <v>41</v>
      </c>
      <c r="AN770" s="359">
        <v>27</v>
      </c>
      <c r="AO770" s="357">
        <v>42</v>
      </c>
      <c r="AP770" s="358">
        <v>28</v>
      </c>
      <c r="AQ770" s="358">
        <v>39</v>
      </c>
      <c r="AR770" s="358">
        <v>50</v>
      </c>
      <c r="AS770" s="359">
        <v>31</v>
      </c>
      <c r="AT770" s="357">
        <v>32</v>
      </c>
      <c r="AU770" s="358">
        <v>43</v>
      </c>
      <c r="AV770" s="358">
        <v>29</v>
      </c>
      <c r="AW770" s="358">
        <v>40</v>
      </c>
      <c r="AX770" s="359">
        <v>46</v>
      </c>
      <c r="AY770" s="357">
        <v>47</v>
      </c>
      <c r="AZ770" s="358">
        <v>33</v>
      </c>
      <c r="BA770" s="358">
        <v>44</v>
      </c>
      <c r="BB770" s="358">
        <v>30</v>
      </c>
      <c r="BC770" s="359">
        <v>36</v>
      </c>
      <c r="BD770" s="357">
        <v>62</v>
      </c>
      <c r="BE770" s="358">
        <v>73</v>
      </c>
      <c r="BF770" s="358">
        <v>59</v>
      </c>
      <c r="BG770" s="358">
        <v>70</v>
      </c>
      <c r="BH770" s="359">
        <v>51</v>
      </c>
      <c r="BI770" s="357">
        <v>63</v>
      </c>
      <c r="BJ770" s="358">
        <v>74</v>
      </c>
      <c r="BK770" s="358">
        <v>60</v>
      </c>
      <c r="BL770" s="358">
        <v>66</v>
      </c>
      <c r="BM770" s="359">
        <v>52</v>
      </c>
      <c r="BN770" s="357">
        <v>67</v>
      </c>
      <c r="BO770" s="358">
        <v>53</v>
      </c>
      <c r="BP770" s="358">
        <v>64</v>
      </c>
      <c r="BQ770" s="358">
        <v>75</v>
      </c>
      <c r="BR770" s="359">
        <v>56</v>
      </c>
      <c r="BS770" s="357">
        <v>57</v>
      </c>
      <c r="BT770" s="358">
        <v>68</v>
      </c>
      <c r="BU770" s="358">
        <v>54</v>
      </c>
      <c r="BV770" s="358">
        <v>65</v>
      </c>
      <c r="BW770" s="359">
        <v>71</v>
      </c>
      <c r="BX770" s="357">
        <v>72</v>
      </c>
      <c r="BY770" s="358">
        <v>58</v>
      </c>
      <c r="BZ770" s="358">
        <v>69</v>
      </c>
      <c r="CA770" s="358">
        <v>55</v>
      </c>
      <c r="CB770" s="359">
        <v>61</v>
      </c>
      <c r="CC770" s="357">
        <v>87</v>
      </c>
      <c r="CD770" s="358">
        <v>98</v>
      </c>
      <c r="CE770" s="358">
        <v>84</v>
      </c>
      <c r="CF770" s="358">
        <v>95</v>
      </c>
      <c r="CG770" s="359">
        <v>76</v>
      </c>
      <c r="CH770" s="357">
        <v>88</v>
      </c>
      <c r="CI770" s="358">
        <v>99</v>
      </c>
      <c r="CJ770" s="358">
        <v>85</v>
      </c>
      <c r="CK770" s="358">
        <v>91</v>
      </c>
      <c r="CL770" s="359">
        <v>77</v>
      </c>
      <c r="CM770" s="357">
        <v>92</v>
      </c>
      <c r="CN770" s="358">
        <v>78</v>
      </c>
      <c r="CO770" s="358">
        <v>89</v>
      </c>
      <c r="CP770" s="358">
        <v>100</v>
      </c>
      <c r="CQ770" s="359">
        <v>81</v>
      </c>
      <c r="CR770" s="357">
        <v>82</v>
      </c>
      <c r="CS770" s="358">
        <v>93</v>
      </c>
      <c r="CT770" s="358">
        <v>79</v>
      </c>
      <c r="CU770" s="358">
        <v>90</v>
      </c>
      <c r="CV770" s="359">
        <v>96</v>
      </c>
      <c r="CW770" s="357">
        <v>97</v>
      </c>
      <c r="CX770" s="358">
        <v>83</v>
      </c>
      <c r="CY770" s="358">
        <v>94</v>
      </c>
      <c r="CZ770" s="358">
        <v>80</v>
      </c>
      <c r="DA770" s="359">
        <v>86</v>
      </c>
      <c r="DB770" s="357">
        <v>112</v>
      </c>
      <c r="DC770" s="358">
        <v>120</v>
      </c>
      <c r="DD770" s="358">
        <v>101</v>
      </c>
      <c r="DE770" s="358">
        <v>122</v>
      </c>
      <c r="DF770" s="359">
        <v>125</v>
      </c>
      <c r="DG770" s="357">
        <v>105</v>
      </c>
      <c r="DH770" s="358">
        <v>119</v>
      </c>
      <c r="DI770" s="358">
        <v>106</v>
      </c>
      <c r="DJ770" s="358">
        <v>121</v>
      </c>
      <c r="DK770" s="359">
        <v>126</v>
      </c>
      <c r="DL770" s="357">
        <v>127</v>
      </c>
      <c r="DM770" s="358">
        <v>104</v>
      </c>
      <c r="DN770" s="358">
        <v>124</v>
      </c>
      <c r="DO770" s="358">
        <v>110</v>
      </c>
      <c r="DP770" s="359">
        <v>113</v>
      </c>
      <c r="DQ770" s="357">
        <v>123</v>
      </c>
      <c r="DR770" s="358">
        <v>118</v>
      </c>
      <c r="DS770" s="358">
        <v>128</v>
      </c>
      <c r="DT770" s="358">
        <v>115</v>
      </c>
      <c r="DU770" s="359">
        <v>107</v>
      </c>
      <c r="DV770" s="357">
        <v>109</v>
      </c>
      <c r="DW770" s="358">
        <v>103</v>
      </c>
      <c r="DX770" s="358">
        <v>117</v>
      </c>
      <c r="DY770" s="358">
        <v>111</v>
      </c>
      <c r="DZ770" s="364"/>
      <c r="EA770" s="357">
        <v>114</v>
      </c>
      <c r="EB770" s="358">
        <v>116</v>
      </c>
      <c r="EC770" s="358">
        <v>102</v>
      </c>
      <c r="ED770" s="358">
        <v>108</v>
      </c>
      <c r="EE770" s="364"/>
      <c r="EF770" s="357">
        <v>140</v>
      </c>
      <c r="EG770" s="358">
        <v>148</v>
      </c>
      <c r="EH770" s="358">
        <v>129</v>
      </c>
      <c r="EI770" s="358">
        <v>150</v>
      </c>
      <c r="EJ770" s="359">
        <v>153</v>
      </c>
      <c r="EK770" s="357">
        <v>133</v>
      </c>
      <c r="EL770" s="358">
        <v>147</v>
      </c>
      <c r="EM770" s="358">
        <v>134</v>
      </c>
      <c r="EN770" s="358">
        <v>149</v>
      </c>
      <c r="EO770" s="359">
        <v>154</v>
      </c>
      <c r="EP770" s="357">
        <v>155</v>
      </c>
      <c r="EQ770" s="358">
        <v>132</v>
      </c>
      <c r="ER770" s="358">
        <v>152</v>
      </c>
      <c r="ES770" s="358">
        <v>138</v>
      </c>
      <c r="ET770" s="359">
        <v>141</v>
      </c>
      <c r="EU770" s="357">
        <v>151</v>
      </c>
      <c r="EV770" s="358">
        <v>146</v>
      </c>
      <c r="EW770" s="358">
        <v>156</v>
      </c>
      <c r="EX770" s="358">
        <v>143</v>
      </c>
      <c r="EY770" s="359">
        <v>135</v>
      </c>
      <c r="EZ770" s="357">
        <v>137</v>
      </c>
      <c r="FA770" s="358">
        <v>131</v>
      </c>
      <c r="FB770" s="358">
        <v>145</v>
      </c>
      <c r="FC770" s="358">
        <v>139</v>
      </c>
      <c r="FD770" s="364"/>
      <c r="FE770" s="357">
        <v>142</v>
      </c>
      <c r="FF770" s="358">
        <v>144</v>
      </c>
      <c r="FG770" s="358">
        <v>130</v>
      </c>
      <c r="FH770" s="358">
        <v>136</v>
      </c>
      <c r="FI770" s="365"/>
      <c r="FJ770" s="361"/>
      <c r="FK770" s="361"/>
      <c r="FL770" s="361"/>
      <c r="FM770" s="361"/>
      <c r="FN770" s="361"/>
      <c r="FO770" s="361"/>
      <c r="FP770" s="361"/>
      <c r="FQ770" s="361"/>
      <c r="FR770" s="361"/>
      <c r="FS770" s="361"/>
      <c r="FT770" s="361"/>
      <c r="FU770" s="361"/>
      <c r="FV770" s="361"/>
      <c r="FW770" s="361"/>
      <c r="FX770" s="361"/>
      <c r="FY770" s="361"/>
      <c r="FZ770" s="361"/>
      <c r="GA770" s="361"/>
      <c r="GB770" s="361"/>
      <c r="GC770" s="361"/>
      <c r="GD770" s="361"/>
      <c r="GE770" s="361"/>
      <c r="GF770" s="361"/>
      <c r="GG770" s="361"/>
      <c r="GH770" s="361"/>
      <c r="GI770" s="361"/>
      <c r="GJ770" s="361"/>
      <c r="GK770" s="361"/>
      <c r="GL770" s="361"/>
      <c r="GM770" s="361"/>
      <c r="GN770" s="361"/>
      <c r="GO770" s="361"/>
      <c r="GP770" s="361"/>
      <c r="GQ770" s="361"/>
      <c r="GR770" s="361"/>
      <c r="GS770" s="361"/>
      <c r="GT770" s="361"/>
      <c r="GU770" s="361"/>
      <c r="GV770" s="361"/>
      <c r="GW770" s="361"/>
    </row>
    <row r="771" spans="1:256" s="363" customFormat="1" x14ac:dyDescent="0.2">
      <c r="A771" s="27"/>
      <c r="B771" s="27"/>
      <c r="C771" s="27"/>
      <c r="D771" s="362"/>
      <c r="E771" s="360"/>
      <c r="GX771" s="27"/>
      <c r="GY771" s="27"/>
      <c r="GZ771" s="27"/>
      <c r="HA771" s="27"/>
      <c r="HB771" s="27"/>
      <c r="HC771" s="27"/>
      <c r="HD771" s="27"/>
      <c r="HE771" s="27"/>
      <c r="HF771" s="27"/>
      <c r="HG771" s="27"/>
      <c r="HH771" s="27"/>
      <c r="HI771" s="27"/>
      <c r="HJ771" s="27"/>
      <c r="HK771" s="27"/>
      <c r="HL771" s="27"/>
      <c r="HM771" s="27"/>
      <c r="HN771" s="27"/>
      <c r="HO771" s="27"/>
      <c r="HP771" s="27"/>
      <c r="HQ771" s="27"/>
      <c r="HR771" s="27"/>
      <c r="HS771" s="27"/>
      <c r="HT771" s="27"/>
      <c r="HU771" s="27"/>
      <c r="HV771" s="27"/>
      <c r="HW771" s="27"/>
      <c r="HX771" s="27"/>
      <c r="HY771" s="27"/>
      <c r="HZ771" s="27"/>
      <c r="IA771" s="27"/>
      <c r="IB771" s="27"/>
      <c r="IC771" s="27"/>
      <c r="ID771" s="27"/>
      <c r="IE771" s="27"/>
      <c r="IF771" s="27"/>
      <c r="IG771" s="27"/>
      <c r="IH771" s="27"/>
      <c r="II771" s="27"/>
      <c r="IJ771" s="27"/>
      <c r="IK771" s="27"/>
      <c r="IL771" s="27"/>
      <c r="IM771" s="27"/>
      <c r="IN771" s="27"/>
      <c r="IO771" s="27"/>
      <c r="IP771" s="27"/>
      <c r="IQ771" s="27"/>
      <c r="IR771" s="27"/>
      <c r="IS771" s="27"/>
      <c r="IT771" s="27"/>
      <c r="IU771" s="27"/>
      <c r="IV771" s="27"/>
    </row>
    <row r="772" spans="1:256" s="363" customFormat="1" x14ac:dyDescent="0.2">
      <c r="A772" s="27"/>
      <c r="B772" s="27"/>
      <c r="C772" s="27"/>
      <c r="D772" s="362">
        <v>157</v>
      </c>
      <c r="E772" s="349" t="s">
        <v>180</v>
      </c>
      <c r="GX772" s="27"/>
      <c r="GY772" s="27"/>
      <c r="GZ772" s="27"/>
      <c r="HA772" s="27"/>
      <c r="HB772" s="27"/>
      <c r="HC772" s="27"/>
      <c r="HD772" s="27"/>
      <c r="HE772" s="27"/>
      <c r="HF772" s="27"/>
      <c r="HG772" s="27"/>
      <c r="HH772" s="27"/>
      <c r="HI772" s="27"/>
      <c r="HJ772" s="27"/>
      <c r="HK772" s="27"/>
      <c r="HL772" s="27"/>
      <c r="HM772" s="27"/>
      <c r="HN772" s="27"/>
      <c r="HO772" s="27"/>
      <c r="HP772" s="27"/>
      <c r="HQ772" s="27"/>
      <c r="HR772" s="27"/>
      <c r="HS772" s="27"/>
      <c r="HT772" s="27"/>
      <c r="HU772" s="27"/>
      <c r="HV772" s="27"/>
      <c r="HW772" s="27"/>
      <c r="HX772" s="27"/>
      <c r="HY772" s="27"/>
      <c r="HZ772" s="27"/>
      <c r="IA772" s="27"/>
      <c r="IB772" s="27"/>
      <c r="IC772" s="27"/>
      <c r="ID772" s="27"/>
      <c r="IE772" s="27"/>
      <c r="IF772" s="27"/>
      <c r="IG772" s="27"/>
      <c r="IH772" s="27"/>
      <c r="II772" s="27"/>
      <c r="IJ772" s="27"/>
      <c r="IK772" s="27"/>
      <c r="IL772" s="27"/>
      <c r="IM772" s="27"/>
      <c r="IN772" s="27"/>
      <c r="IO772" s="27"/>
      <c r="IP772" s="27"/>
      <c r="IQ772" s="27"/>
      <c r="IR772" s="27"/>
      <c r="IS772" s="27"/>
      <c r="IT772" s="27"/>
      <c r="IU772" s="27"/>
      <c r="IV772" s="27"/>
    </row>
    <row r="773" spans="1:256" x14ac:dyDescent="0.2">
      <c r="D773" s="362"/>
      <c r="E773" s="350" t="s">
        <v>130</v>
      </c>
      <c r="F773" s="351">
        <v>1</v>
      </c>
      <c r="G773" s="352">
        <v>2</v>
      </c>
      <c r="H773" s="352">
        <v>3</v>
      </c>
      <c r="I773" s="352">
        <v>4</v>
      </c>
      <c r="J773" s="353">
        <v>5</v>
      </c>
      <c r="K773" s="351">
        <v>6</v>
      </c>
      <c r="L773" s="352">
        <v>7</v>
      </c>
      <c r="M773" s="352">
        <v>8</v>
      </c>
      <c r="N773" s="352">
        <v>9</v>
      </c>
      <c r="O773" s="353">
        <v>10</v>
      </c>
      <c r="P773" s="351">
        <v>11</v>
      </c>
      <c r="Q773" s="352">
        <v>12</v>
      </c>
      <c r="R773" s="352">
        <v>13</v>
      </c>
      <c r="S773" s="352">
        <v>14</v>
      </c>
      <c r="T773" s="353">
        <v>15</v>
      </c>
      <c r="U773" s="351">
        <v>16</v>
      </c>
      <c r="V773" s="352">
        <v>17</v>
      </c>
      <c r="W773" s="352">
        <v>18</v>
      </c>
      <c r="X773" s="352">
        <v>19</v>
      </c>
      <c r="Y773" s="353">
        <v>20</v>
      </c>
      <c r="Z773" s="351">
        <v>21</v>
      </c>
      <c r="AA773" s="352">
        <v>22</v>
      </c>
      <c r="AB773" s="352">
        <v>23</v>
      </c>
      <c r="AC773" s="352">
        <v>24</v>
      </c>
      <c r="AD773" s="353">
        <v>25</v>
      </c>
      <c r="AE773" s="351">
        <v>26</v>
      </c>
      <c r="AF773" s="352">
        <v>27</v>
      </c>
      <c r="AG773" s="352">
        <v>28</v>
      </c>
      <c r="AH773" s="352">
        <v>29</v>
      </c>
      <c r="AI773" s="353">
        <v>30</v>
      </c>
      <c r="AJ773" s="351">
        <v>31</v>
      </c>
      <c r="AK773" s="352">
        <v>32</v>
      </c>
      <c r="AL773" s="352">
        <v>33</v>
      </c>
      <c r="AM773" s="352">
        <v>34</v>
      </c>
      <c r="AN773" s="353">
        <v>35</v>
      </c>
      <c r="AO773" s="351">
        <v>36</v>
      </c>
      <c r="AP773" s="352">
        <v>37</v>
      </c>
      <c r="AQ773" s="352">
        <v>38</v>
      </c>
      <c r="AR773" s="352">
        <v>39</v>
      </c>
      <c r="AS773" s="353">
        <v>40</v>
      </c>
      <c r="AT773" s="351">
        <v>41</v>
      </c>
      <c r="AU773" s="352">
        <v>42</v>
      </c>
      <c r="AV773" s="352">
        <v>43</v>
      </c>
      <c r="AW773" s="352">
        <v>44</v>
      </c>
      <c r="AX773" s="353">
        <v>45</v>
      </c>
      <c r="AY773" s="351">
        <v>46</v>
      </c>
      <c r="AZ773" s="352">
        <v>47</v>
      </c>
      <c r="BA773" s="352">
        <v>48</v>
      </c>
      <c r="BB773" s="352">
        <v>49</v>
      </c>
      <c r="BC773" s="353">
        <v>50</v>
      </c>
      <c r="BD773" s="351">
        <v>51</v>
      </c>
      <c r="BE773" s="352">
        <v>52</v>
      </c>
      <c r="BF773" s="352">
        <v>53</v>
      </c>
      <c r="BG773" s="352">
        <v>54</v>
      </c>
      <c r="BH773" s="353">
        <v>55</v>
      </c>
      <c r="BI773" s="351">
        <v>56</v>
      </c>
      <c r="BJ773" s="352">
        <v>57</v>
      </c>
      <c r="BK773" s="352">
        <v>58</v>
      </c>
      <c r="BL773" s="352">
        <v>59</v>
      </c>
      <c r="BM773" s="353">
        <v>60</v>
      </c>
      <c r="BN773" s="351">
        <v>61</v>
      </c>
      <c r="BO773" s="352">
        <v>62</v>
      </c>
      <c r="BP773" s="352">
        <v>63</v>
      </c>
      <c r="BQ773" s="352">
        <v>64</v>
      </c>
      <c r="BR773" s="353">
        <v>65</v>
      </c>
      <c r="BS773" s="351">
        <v>66</v>
      </c>
      <c r="BT773" s="352">
        <v>67</v>
      </c>
      <c r="BU773" s="352">
        <v>68</v>
      </c>
      <c r="BV773" s="352">
        <v>69</v>
      </c>
      <c r="BW773" s="353">
        <v>70</v>
      </c>
      <c r="BX773" s="351">
        <v>71</v>
      </c>
      <c r="BY773" s="352">
        <v>72</v>
      </c>
      <c r="BZ773" s="352">
        <v>73</v>
      </c>
      <c r="CA773" s="352">
        <v>74</v>
      </c>
      <c r="CB773" s="353">
        <v>75</v>
      </c>
      <c r="CC773" s="351">
        <v>76</v>
      </c>
      <c r="CD773" s="352">
        <v>77</v>
      </c>
      <c r="CE773" s="352">
        <v>78</v>
      </c>
      <c r="CF773" s="352">
        <v>79</v>
      </c>
      <c r="CG773" s="353">
        <v>80</v>
      </c>
      <c r="CH773" s="351">
        <v>81</v>
      </c>
      <c r="CI773" s="352">
        <v>82</v>
      </c>
      <c r="CJ773" s="352">
        <v>83</v>
      </c>
      <c r="CK773" s="352">
        <v>84</v>
      </c>
      <c r="CL773" s="353">
        <v>85</v>
      </c>
      <c r="CM773" s="351">
        <v>86</v>
      </c>
      <c r="CN773" s="352">
        <v>87</v>
      </c>
      <c r="CO773" s="352">
        <v>88</v>
      </c>
      <c r="CP773" s="352">
        <v>89</v>
      </c>
      <c r="CQ773" s="353">
        <v>90</v>
      </c>
      <c r="CR773" s="351">
        <v>91</v>
      </c>
      <c r="CS773" s="352">
        <v>92</v>
      </c>
      <c r="CT773" s="352">
        <v>93</v>
      </c>
      <c r="CU773" s="352">
        <v>94</v>
      </c>
      <c r="CV773" s="353">
        <v>95</v>
      </c>
      <c r="CW773" s="351">
        <v>96</v>
      </c>
      <c r="CX773" s="352">
        <v>97</v>
      </c>
      <c r="CY773" s="352">
        <v>98</v>
      </c>
      <c r="CZ773" s="352">
        <v>99</v>
      </c>
      <c r="DA773" s="353">
        <v>100</v>
      </c>
      <c r="DB773" s="351">
        <v>101</v>
      </c>
      <c r="DC773" s="352">
        <v>102</v>
      </c>
      <c r="DD773" s="352">
        <v>103</v>
      </c>
      <c r="DE773" s="352">
        <v>104</v>
      </c>
      <c r="DF773" s="353">
        <v>105</v>
      </c>
      <c r="DG773" s="351">
        <v>106</v>
      </c>
      <c r="DH773" s="352">
        <v>107</v>
      </c>
      <c r="DI773" s="352">
        <v>108</v>
      </c>
      <c r="DJ773" s="352">
        <v>109</v>
      </c>
      <c r="DK773" s="353">
        <v>110</v>
      </c>
      <c r="DL773" s="351">
        <v>111</v>
      </c>
      <c r="DM773" s="352">
        <v>112</v>
      </c>
      <c r="DN773" s="352">
        <v>113</v>
      </c>
      <c r="DO773" s="352">
        <v>114</v>
      </c>
      <c r="DP773" s="353">
        <v>115</v>
      </c>
      <c r="DQ773" s="351">
        <v>116</v>
      </c>
      <c r="DR773" s="352">
        <v>117</v>
      </c>
      <c r="DS773" s="352">
        <v>118</v>
      </c>
      <c r="DT773" s="352">
        <v>119</v>
      </c>
      <c r="DU773" s="353">
        <v>120</v>
      </c>
      <c r="DV773" s="351">
        <v>121</v>
      </c>
      <c r="DW773" s="352">
        <v>122</v>
      </c>
      <c r="DX773" s="352">
        <v>123</v>
      </c>
      <c r="DY773" s="352">
        <v>124</v>
      </c>
      <c r="DZ773" s="364"/>
      <c r="EA773" s="351">
        <v>125</v>
      </c>
      <c r="EB773" s="352">
        <v>126</v>
      </c>
      <c r="EC773" s="352">
        <v>127</v>
      </c>
      <c r="ED773" s="352">
        <v>128</v>
      </c>
      <c r="EE773" s="364"/>
      <c r="EF773" s="351">
        <v>129</v>
      </c>
      <c r="EG773" s="352">
        <v>130</v>
      </c>
      <c r="EH773" s="352">
        <v>131</v>
      </c>
      <c r="EI773" s="352">
        <v>132</v>
      </c>
      <c r="EJ773" s="353">
        <v>133</v>
      </c>
      <c r="EK773" s="351">
        <v>134</v>
      </c>
      <c r="EL773" s="352">
        <v>135</v>
      </c>
      <c r="EM773" s="352">
        <v>136</v>
      </c>
      <c r="EN773" s="352">
        <v>137</v>
      </c>
      <c r="EO773" s="353">
        <v>138</v>
      </c>
      <c r="EP773" s="351">
        <v>139</v>
      </c>
      <c r="EQ773" s="352">
        <v>140</v>
      </c>
      <c r="ER773" s="352">
        <v>141</v>
      </c>
      <c r="ES773" s="352">
        <v>142</v>
      </c>
      <c r="ET773" s="353">
        <v>143</v>
      </c>
      <c r="EU773" s="351">
        <v>144</v>
      </c>
      <c r="EV773" s="352">
        <v>145</v>
      </c>
      <c r="EW773" s="352">
        <v>146</v>
      </c>
      <c r="EX773" s="352">
        <v>147</v>
      </c>
      <c r="EY773" s="353">
        <v>148</v>
      </c>
      <c r="EZ773" s="351">
        <v>149</v>
      </c>
      <c r="FA773" s="352">
        <v>150</v>
      </c>
      <c r="FB773" s="352">
        <v>151</v>
      </c>
      <c r="FC773" s="352">
        <v>152</v>
      </c>
      <c r="FD773" s="353">
        <v>153</v>
      </c>
      <c r="FE773" s="351">
        <v>154</v>
      </c>
      <c r="FF773" s="352">
        <v>155</v>
      </c>
      <c r="FG773" s="352">
        <v>156</v>
      </c>
      <c r="FH773" s="352">
        <v>157</v>
      </c>
      <c r="FI773" s="365"/>
      <c r="FJ773" s="361"/>
      <c r="FK773" s="361"/>
      <c r="FL773" s="361"/>
      <c r="FM773" s="361"/>
      <c r="FN773" s="361"/>
      <c r="FO773" s="361"/>
      <c r="FP773" s="361"/>
      <c r="FQ773" s="361"/>
      <c r="FR773" s="361"/>
      <c r="FS773" s="361"/>
      <c r="FT773" s="361"/>
      <c r="FU773" s="361"/>
      <c r="FV773" s="361"/>
      <c r="FW773" s="361"/>
      <c r="FX773" s="361"/>
      <c r="FY773" s="361"/>
      <c r="FZ773" s="361"/>
      <c r="GA773" s="361"/>
      <c r="GB773" s="361"/>
      <c r="GC773" s="361"/>
      <c r="GD773" s="361"/>
      <c r="GE773" s="361"/>
      <c r="GF773" s="361"/>
      <c r="GG773" s="361"/>
      <c r="GH773" s="361"/>
      <c r="GI773" s="361"/>
      <c r="GJ773" s="361"/>
      <c r="GK773" s="361"/>
      <c r="GL773" s="361"/>
      <c r="GM773" s="361"/>
      <c r="GN773" s="361"/>
      <c r="GO773" s="361"/>
      <c r="GP773" s="361"/>
      <c r="GQ773" s="361"/>
      <c r="GR773" s="361"/>
      <c r="GS773" s="361"/>
      <c r="GT773" s="361"/>
      <c r="GU773" s="361"/>
      <c r="GV773" s="361"/>
      <c r="GW773" s="361"/>
    </row>
    <row r="774" spans="1:256" x14ac:dyDescent="0.2">
      <c r="D774" s="362"/>
      <c r="E774" s="350" t="s">
        <v>157</v>
      </c>
      <c r="F774" s="354">
        <v>14</v>
      </c>
      <c r="G774" s="355">
        <v>10</v>
      </c>
      <c r="H774" s="355">
        <v>1</v>
      </c>
      <c r="I774" s="355">
        <v>22</v>
      </c>
      <c r="J774" s="356">
        <v>18</v>
      </c>
      <c r="K774" s="354">
        <v>19</v>
      </c>
      <c r="L774" s="355">
        <v>15</v>
      </c>
      <c r="M774" s="355">
        <v>6</v>
      </c>
      <c r="N774" s="355">
        <v>2</v>
      </c>
      <c r="O774" s="356">
        <v>23</v>
      </c>
      <c r="P774" s="354">
        <v>24</v>
      </c>
      <c r="Q774" s="355">
        <v>20</v>
      </c>
      <c r="R774" s="355">
        <v>11</v>
      </c>
      <c r="S774" s="355">
        <v>7</v>
      </c>
      <c r="T774" s="356">
        <v>3</v>
      </c>
      <c r="U774" s="354">
        <v>4</v>
      </c>
      <c r="V774" s="355">
        <v>25</v>
      </c>
      <c r="W774" s="355">
        <v>16</v>
      </c>
      <c r="X774" s="355">
        <v>12</v>
      </c>
      <c r="Y774" s="356">
        <v>8</v>
      </c>
      <c r="Z774" s="354">
        <v>9</v>
      </c>
      <c r="AA774" s="355">
        <v>5</v>
      </c>
      <c r="AB774" s="355">
        <v>21</v>
      </c>
      <c r="AC774" s="355">
        <v>17</v>
      </c>
      <c r="AD774" s="356">
        <v>13</v>
      </c>
      <c r="AE774" s="354">
        <v>39</v>
      </c>
      <c r="AF774" s="355">
        <v>35</v>
      </c>
      <c r="AG774" s="355">
        <v>26</v>
      </c>
      <c r="AH774" s="355">
        <v>47</v>
      </c>
      <c r="AI774" s="356">
        <v>43</v>
      </c>
      <c r="AJ774" s="354">
        <v>44</v>
      </c>
      <c r="AK774" s="355">
        <v>40</v>
      </c>
      <c r="AL774" s="355">
        <v>31</v>
      </c>
      <c r="AM774" s="355">
        <v>27</v>
      </c>
      <c r="AN774" s="356">
        <v>48</v>
      </c>
      <c r="AO774" s="354">
        <v>49</v>
      </c>
      <c r="AP774" s="355">
        <v>45</v>
      </c>
      <c r="AQ774" s="355">
        <v>36</v>
      </c>
      <c r="AR774" s="355">
        <v>32</v>
      </c>
      <c r="AS774" s="356">
        <v>28</v>
      </c>
      <c r="AT774" s="354">
        <v>29</v>
      </c>
      <c r="AU774" s="355">
        <v>50</v>
      </c>
      <c r="AV774" s="355">
        <v>41</v>
      </c>
      <c r="AW774" s="355">
        <v>37</v>
      </c>
      <c r="AX774" s="356">
        <v>33</v>
      </c>
      <c r="AY774" s="354">
        <v>34</v>
      </c>
      <c r="AZ774" s="355">
        <v>30</v>
      </c>
      <c r="BA774" s="355">
        <v>46</v>
      </c>
      <c r="BB774" s="355">
        <v>42</v>
      </c>
      <c r="BC774" s="356">
        <v>38</v>
      </c>
      <c r="BD774" s="354">
        <v>64</v>
      </c>
      <c r="BE774" s="355">
        <v>60</v>
      </c>
      <c r="BF774" s="355">
        <v>51</v>
      </c>
      <c r="BG774" s="355">
        <v>72</v>
      </c>
      <c r="BH774" s="356">
        <v>68</v>
      </c>
      <c r="BI774" s="354">
        <v>69</v>
      </c>
      <c r="BJ774" s="355">
        <v>65</v>
      </c>
      <c r="BK774" s="355">
        <v>56</v>
      </c>
      <c r="BL774" s="355">
        <v>52</v>
      </c>
      <c r="BM774" s="356">
        <v>73</v>
      </c>
      <c r="BN774" s="354">
        <v>74</v>
      </c>
      <c r="BO774" s="355">
        <v>70</v>
      </c>
      <c r="BP774" s="355">
        <v>61</v>
      </c>
      <c r="BQ774" s="355">
        <v>57</v>
      </c>
      <c r="BR774" s="356">
        <v>53</v>
      </c>
      <c r="BS774" s="354">
        <v>54</v>
      </c>
      <c r="BT774" s="355">
        <v>75</v>
      </c>
      <c r="BU774" s="355">
        <v>66</v>
      </c>
      <c r="BV774" s="355">
        <v>62</v>
      </c>
      <c r="BW774" s="356">
        <v>58</v>
      </c>
      <c r="BX774" s="354">
        <v>59</v>
      </c>
      <c r="BY774" s="355">
        <v>55</v>
      </c>
      <c r="BZ774" s="355">
        <v>71</v>
      </c>
      <c r="CA774" s="355">
        <v>67</v>
      </c>
      <c r="CB774" s="356">
        <v>63</v>
      </c>
      <c r="CC774" s="354">
        <v>89</v>
      </c>
      <c r="CD774" s="355">
        <v>85</v>
      </c>
      <c r="CE774" s="355">
        <v>76</v>
      </c>
      <c r="CF774" s="355">
        <v>97</v>
      </c>
      <c r="CG774" s="356">
        <v>93</v>
      </c>
      <c r="CH774" s="354">
        <v>94</v>
      </c>
      <c r="CI774" s="355">
        <v>90</v>
      </c>
      <c r="CJ774" s="355">
        <v>81</v>
      </c>
      <c r="CK774" s="355">
        <v>77</v>
      </c>
      <c r="CL774" s="356">
        <v>98</v>
      </c>
      <c r="CM774" s="354">
        <v>99</v>
      </c>
      <c r="CN774" s="355">
        <v>95</v>
      </c>
      <c r="CO774" s="355">
        <v>86</v>
      </c>
      <c r="CP774" s="355">
        <v>82</v>
      </c>
      <c r="CQ774" s="356">
        <v>78</v>
      </c>
      <c r="CR774" s="354">
        <v>79</v>
      </c>
      <c r="CS774" s="355">
        <v>100</v>
      </c>
      <c r="CT774" s="355">
        <v>91</v>
      </c>
      <c r="CU774" s="355">
        <v>87</v>
      </c>
      <c r="CV774" s="356">
        <v>83</v>
      </c>
      <c r="CW774" s="354">
        <v>84</v>
      </c>
      <c r="CX774" s="355">
        <v>80</v>
      </c>
      <c r="CY774" s="355">
        <v>96</v>
      </c>
      <c r="CZ774" s="355">
        <v>92</v>
      </c>
      <c r="DA774" s="356">
        <v>88</v>
      </c>
      <c r="DB774" s="354">
        <v>102</v>
      </c>
      <c r="DC774" s="355">
        <v>121</v>
      </c>
      <c r="DD774" s="355">
        <v>120</v>
      </c>
      <c r="DE774" s="355">
        <v>127</v>
      </c>
      <c r="DF774" s="356">
        <v>109</v>
      </c>
      <c r="DG774" s="354">
        <v>115</v>
      </c>
      <c r="DH774" s="355">
        <v>125</v>
      </c>
      <c r="DI774" s="355">
        <v>116</v>
      </c>
      <c r="DJ774" s="355">
        <v>103</v>
      </c>
      <c r="DK774" s="356">
        <v>124</v>
      </c>
      <c r="DL774" s="354">
        <v>108</v>
      </c>
      <c r="DM774" s="355">
        <v>111</v>
      </c>
      <c r="DN774" s="355">
        <v>122</v>
      </c>
      <c r="DO774" s="355">
        <v>105</v>
      </c>
      <c r="DP774" s="356">
        <v>128</v>
      </c>
      <c r="DQ774" s="354">
        <v>117</v>
      </c>
      <c r="DR774" s="355">
        <v>110</v>
      </c>
      <c r="DS774" s="355">
        <v>126</v>
      </c>
      <c r="DT774" s="355">
        <v>123</v>
      </c>
      <c r="DU774" s="356">
        <v>114</v>
      </c>
      <c r="DV774" s="354">
        <v>119</v>
      </c>
      <c r="DW774" s="355">
        <v>101</v>
      </c>
      <c r="DX774" s="355">
        <v>107</v>
      </c>
      <c r="DY774" s="355">
        <v>113</v>
      </c>
      <c r="DZ774" s="364"/>
      <c r="EA774" s="354">
        <v>104</v>
      </c>
      <c r="EB774" s="355">
        <v>106</v>
      </c>
      <c r="EC774" s="355">
        <v>112</v>
      </c>
      <c r="ED774" s="355">
        <v>118</v>
      </c>
      <c r="EE774" s="364"/>
      <c r="EF774" s="354">
        <v>138</v>
      </c>
      <c r="EG774" s="355">
        <v>154</v>
      </c>
      <c r="EH774" s="355">
        <v>150</v>
      </c>
      <c r="EI774" s="355">
        <v>146</v>
      </c>
      <c r="EJ774" s="356">
        <v>142</v>
      </c>
      <c r="EK774" s="354">
        <v>137</v>
      </c>
      <c r="EL774" s="355">
        <v>151</v>
      </c>
      <c r="EM774" s="355">
        <v>155</v>
      </c>
      <c r="EN774" s="355">
        <v>129</v>
      </c>
      <c r="EO774" s="356">
        <v>147</v>
      </c>
      <c r="EP774" s="354">
        <v>143</v>
      </c>
      <c r="EQ774" s="355">
        <v>134</v>
      </c>
      <c r="ER774" s="355">
        <v>152</v>
      </c>
      <c r="ES774" s="355">
        <v>156</v>
      </c>
      <c r="ET774" s="356">
        <v>130</v>
      </c>
      <c r="EU774" s="354">
        <v>148</v>
      </c>
      <c r="EV774" s="355">
        <v>139</v>
      </c>
      <c r="EW774" s="355">
        <v>135</v>
      </c>
      <c r="EX774" s="355">
        <v>131</v>
      </c>
      <c r="EY774" s="356">
        <v>157</v>
      </c>
      <c r="EZ774" s="354">
        <v>153</v>
      </c>
      <c r="FA774" s="355">
        <v>144</v>
      </c>
      <c r="FB774" s="355">
        <v>140</v>
      </c>
      <c r="FC774" s="355">
        <v>136</v>
      </c>
      <c r="FD774" s="356">
        <v>132</v>
      </c>
      <c r="FE774" s="354">
        <v>133</v>
      </c>
      <c r="FF774" s="355">
        <v>149</v>
      </c>
      <c r="FG774" s="355">
        <v>145</v>
      </c>
      <c r="FH774" s="355">
        <v>141</v>
      </c>
      <c r="FI774" s="365"/>
      <c r="FJ774" s="361"/>
      <c r="FK774" s="361"/>
      <c r="FL774" s="361"/>
      <c r="FM774" s="361"/>
      <c r="FN774" s="361"/>
      <c r="FO774" s="361"/>
      <c r="FP774" s="361"/>
      <c r="FQ774" s="361"/>
      <c r="FR774" s="361"/>
      <c r="FS774" s="361"/>
      <c r="FT774" s="361"/>
      <c r="FU774" s="361"/>
      <c r="FV774" s="361"/>
      <c r="FW774" s="361"/>
      <c r="FX774" s="361"/>
      <c r="FY774" s="361"/>
      <c r="FZ774" s="361"/>
      <c r="GA774" s="361"/>
      <c r="GB774" s="361"/>
      <c r="GC774" s="361"/>
      <c r="GD774" s="361"/>
      <c r="GE774" s="361"/>
      <c r="GF774" s="361"/>
      <c r="GG774" s="361"/>
      <c r="GH774" s="361"/>
      <c r="GI774" s="361"/>
      <c r="GJ774" s="361"/>
      <c r="GK774" s="361"/>
      <c r="GL774" s="361"/>
      <c r="GM774" s="361"/>
      <c r="GN774" s="361"/>
      <c r="GO774" s="361"/>
      <c r="GP774" s="361"/>
      <c r="GQ774" s="361"/>
      <c r="GR774" s="361"/>
      <c r="GS774" s="361"/>
      <c r="GT774" s="361"/>
      <c r="GU774" s="361"/>
      <c r="GV774" s="361"/>
      <c r="GW774" s="361"/>
    </row>
    <row r="775" spans="1:256" x14ac:dyDescent="0.2">
      <c r="D775" s="362"/>
      <c r="E775" s="350" t="s">
        <v>159</v>
      </c>
      <c r="F775" s="357">
        <v>12</v>
      </c>
      <c r="G775" s="358">
        <v>23</v>
      </c>
      <c r="H775" s="358">
        <v>9</v>
      </c>
      <c r="I775" s="358">
        <v>20</v>
      </c>
      <c r="J775" s="359">
        <v>1</v>
      </c>
      <c r="K775" s="357">
        <v>13</v>
      </c>
      <c r="L775" s="358">
        <v>24</v>
      </c>
      <c r="M775" s="358">
        <v>10</v>
      </c>
      <c r="N775" s="358">
        <v>16</v>
      </c>
      <c r="O775" s="359">
        <v>2</v>
      </c>
      <c r="P775" s="357">
        <v>17</v>
      </c>
      <c r="Q775" s="358">
        <v>3</v>
      </c>
      <c r="R775" s="358">
        <v>14</v>
      </c>
      <c r="S775" s="358">
        <v>25</v>
      </c>
      <c r="T775" s="359">
        <v>6</v>
      </c>
      <c r="U775" s="357">
        <v>7</v>
      </c>
      <c r="V775" s="358">
        <v>18</v>
      </c>
      <c r="W775" s="358">
        <v>4</v>
      </c>
      <c r="X775" s="358">
        <v>15</v>
      </c>
      <c r="Y775" s="359">
        <v>21</v>
      </c>
      <c r="Z775" s="357">
        <v>22</v>
      </c>
      <c r="AA775" s="358">
        <v>8</v>
      </c>
      <c r="AB775" s="358">
        <v>19</v>
      </c>
      <c r="AC775" s="358">
        <v>5</v>
      </c>
      <c r="AD775" s="359">
        <v>11</v>
      </c>
      <c r="AE775" s="357">
        <v>37</v>
      </c>
      <c r="AF775" s="358">
        <v>48</v>
      </c>
      <c r="AG775" s="358">
        <v>34</v>
      </c>
      <c r="AH775" s="358">
        <v>45</v>
      </c>
      <c r="AI775" s="359">
        <v>26</v>
      </c>
      <c r="AJ775" s="357">
        <v>38</v>
      </c>
      <c r="AK775" s="358">
        <v>49</v>
      </c>
      <c r="AL775" s="358">
        <v>35</v>
      </c>
      <c r="AM775" s="358">
        <v>41</v>
      </c>
      <c r="AN775" s="359">
        <v>27</v>
      </c>
      <c r="AO775" s="357">
        <v>42</v>
      </c>
      <c r="AP775" s="358">
        <v>28</v>
      </c>
      <c r="AQ775" s="358">
        <v>39</v>
      </c>
      <c r="AR775" s="358">
        <v>50</v>
      </c>
      <c r="AS775" s="359">
        <v>31</v>
      </c>
      <c r="AT775" s="357">
        <v>32</v>
      </c>
      <c r="AU775" s="358">
        <v>43</v>
      </c>
      <c r="AV775" s="358">
        <v>29</v>
      </c>
      <c r="AW775" s="358">
        <v>40</v>
      </c>
      <c r="AX775" s="359">
        <v>46</v>
      </c>
      <c r="AY775" s="357">
        <v>47</v>
      </c>
      <c r="AZ775" s="358">
        <v>33</v>
      </c>
      <c r="BA775" s="358">
        <v>44</v>
      </c>
      <c r="BB775" s="358">
        <v>30</v>
      </c>
      <c r="BC775" s="359">
        <v>36</v>
      </c>
      <c r="BD775" s="357">
        <v>62</v>
      </c>
      <c r="BE775" s="358">
        <v>73</v>
      </c>
      <c r="BF775" s="358">
        <v>59</v>
      </c>
      <c r="BG775" s="358">
        <v>70</v>
      </c>
      <c r="BH775" s="359">
        <v>51</v>
      </c>
      <c r="BI775" s="357">
        <v>63</v>
      </c>
      <c r="BJ775" s="358">
        <v>74</v>
      </c>
      <c r="BK775" s="358">
        <v>60</v>
      </c>
      <c r="BL775" s="358">
        <v>66</v>
      </c>
      <c r="BM775" s="359">
        <v>52</v>
      </c>
      <c r="BN775" s="357">
        <v>67</v>
      </c>
      <c r="BO775" s="358">
        <v>53</v>
      </c>
      <c r="BP775" s="358">
        <v>64</v>
      </c>
      <c r="BQ775" s="358">
        <v>75</v>
      </c>
      <c r="BR775" s="359">
        <v>56</v>
      </c>
      <c r="BS775" s="357">
        <v>57</v>
      </c>
      <c r="BT775" s="358">
        <v>68</v>
      </c>
      <c r="BU775" s="358">
        <v>54</v>
      </c>
      <c r="BV775" s="358">
        <v>65</v>
      </c>
      <c r="BW775" s="359">
        <v>71</v>
      </c>
      <c r="BX775" s="357">
        <v>72</v>
      </c>
      <c r="BY775" s="358">
        <v>58</v>
      </c>
      <c r="BZ775" s="358">
        <v>69</v>
      </c>
      <c r="CA775" s="358">
        <v>55</v>
      </c>
      <c r="CB775" s="359">
        <v>61</v>
      </c>
      <c r="CC775" s="357">
        <v>87</v>
      </c>
      <c r="CD775" s="358">
        <v>98</v>
      </c>
      <c r="CE775" s="358">
        <v>84</v>
      </c>
      <c r="CF775" s="358">
        <v>95</v>
      </c>
      <c r="CG775" s="359">
        <v>76</v>
      </c>
      <c r="CH775" s="357">
        <v>88</v>
      </c>
      <c r="CI775" s="358">
        <v>99</v>
      </c>
      <c r="CJ775" s="358">
        <v>85</v>
      </c>
      <c r="CK775" s="358">
        <v>91</v>
      </c>
      <c r="CL775" s="359">
        <v>77</v>
      </c>
      <c r="CM775" s="357">
        <v>92</v>
      </c>
      <c r="CN775" s="358">
        <v>78</v>
      </c>
      <c r="CO775" s="358">
        <v>89</v>
      </c>
      <c r="CP775" s="358">
        <v>100</v>
      </c>
      <c r="CQ775" s="359">
        <v>81</v>
      </c>
      <c r="CR775" s="357">
        <v>82</v>
      </c>
      <c r="CS775" s="358">
        <v>93</v>
      </c>
      <c r="CT775" s="358">
        <v>79</v>
      </c>
      <c r="CU775" s="358">
        <v>90</v>
      </c>
      <c r="CV775" s="359">
        <v>96</v>
      </c>
      <c r="CW775" s="357">
        <v>97</v>
      </c>
      <c r="CX775" s="358">
        <v>83</v>
      </c>
      <c r="CY775" s="358">
        <v>94</v>
      </c>
      <c r="CZ775" s="358">
        <v>80</v>
      </c>
      <c r="DA775" s="359">
        <v>86</v>
      </c>
      <c r="DB775" s="357">
        <v>112</v>
      </c>
      <c r="DC775" s="358">
        <v>120</v>
      </c>
      <c r="DD775" s="358">
        <v>101</v>
      </c>
      <c r="DE775" s="358">
        <v>122</v>
      </c>
      <c r="DF775" s="359">
        <v>125</v>
      </c>
      <c r="DG775" s="357">
        <v>105</v>
      </c>
      <c r="DH775" s="358">
        <v>119</v>
      </c>
      <c r="DI775" s="358">
        <v>106</v>
      </c>
      <c r="DJ775" s="358">
        <v>121</v>
      </c>
      <c r="DK775" s="359">
        <v>126</v>
      </c>
      <c r="DL775" s="357">
        <v>127</v>
      </c>
      <c r="DM775" s="358">
        <v>104</v>
      </c>
      <c r="DN775" s="358">
        <v>124</v>
      </c>
      <c r="DO775" s="358">
        <v>110</v>
      </c>
      <c r="DP775" s="359">
        <v>113</v>
      </c>
      <c r="DQ775" s="357">
        <v>123</v>
      </c>
      <c r="DR775" s="358">
        <v>118</v>
      </c>
      <c r="DS775" s="358">
        <v>128</v>
      </c>
      <c r="DT775" s="358">
        <v>115</v>
      </c>
      <c r="DU775" s="359">
        <v>107</v>
      </c>
      <c r="DV775" s="357">
        <v>109</v>
      </c>
      <c r="DW775" s="358">
        <v>103</v>
      </c>
      <c r="DX775" s="358">
        <v>117</v>
      </c>
      <c r="DY775" s="358">
        <v>111</v>
      </c>
      <c r="DZ775" s="364"/>
      <c r="EA775" s="357">
        <v>114</v>
      </c>
      <c r="EB775" s="358">
        <v>116</v>
      </c>
      <c r="EC775" s="358">
        <v>102</v>
      </c>
      <c r="ED775" s="358">
        <v>108</v>
      </c>
      <c r="EE775" s="364"/>
      <c r="EF775" s="357">
        <v>156</v>
      </c>
      <c r="EG775" s="358">
        <v>133</v>
      </c>
      <c r="EH775" s="358">
        <v>147</v>
      </c>
      <c r="EI775" s="358">
        <v>153</v>
      </c>
      <c r="EJ775" s="359">
        <v>135</v>
      </c>
      <c r="EK775" s="357">
        <v>131</v>
      </c>
      <c r="EL775" s="358">
        <v>138</v>
      </c>
      <c r="EM775" s="358">
        <v>143</v>
      </c>
      <c r="EN775" s="358">
        <v>144</v>
      </c>
      <c r="EO775" s="359">
        <v>149</v>
      </c>
      <c r="EP775" s="357">
        <v>152</v>
      </c>
      <c r="EQ775" s="358">
        <v>129</v>
      </c>
      <c r="ER775" s="358">
        <v>154</v>
      </c>
      <c r="ES775" s="358">
        <v>145</v>
      </c>
      <c r="ET775" s="359">
        <v>139</v>
      </c>
      <c r="EU775" s="357">
        <v>155</v>
      </c>
      <c r="EV775" s="358">
        <v>136</v>
      </c>
      <c r="EW775" s="358">
        <v>130</v>
      </c>
      <c r="EX775" s="358">
        <v>150</v>
      </c>
      <c r="EY775" s="359">
        <v>141</v>
      </c>
      <c r="EZ775" s="357">
        <v>157</v>
      </c>
      <c r="FA775" s="358">
        <v>146</v>
      </c>
      <c r="FB775" s="358">
        <v>134</v>
      </c>
      <c r="FC775" s="358">
        <v>151</v>
      </c>
      <c r="FD775" s="359">
        <v>140</v>
      </c>
      <c r="FE775" s="357">
        <v>142</v>
      </c>
      <c r="FF775" s="358">
        <v>132</v>
      </c>
      <c r="FG775" s="358">
        <v>137</v>
      </c>
      <c r="FH775" s="358">
        <v>148</v>
      </c>
      <c r="FI775" s="365"/>
      <c r="FJ775" s="361"/>
      <c r="FK775" s="361"/>
      <c r="FL775" s="361"/>
      <c r="FM775" s="361"/>
      <c r="FN775" s="361"/>
      <c r="FO775" s="361"/>
      <c r="FP775" s="361"/>
      <c r="FQ775" s="361"/>
      <c r="FR775" s="361"/>
      <c r="FS775" s="361"/>
      <c r="FT775" s="361"/>
      <c r="FU775" s="361"/>
      <c r="FV775" s="361"/>
      <c r="FW775" s="361"/>
      <c r="FX775" s="361"/>
      <c r="FY775" s="361"/>
      <c r="FZ775" s="361"/>
      <c r="GA775" s="361"/>
      <c r="GB775" s="361"/>
      <c r="GC775" s="361"/>
      <c r="GD775" s="361"/>
      <c r="GE775" s="361"/>
      <c r="GF775" s="361"/>
      <c r="GG775" s="361"/>
      <c r="GH775" s="361"/>
      <c r="GI775" s="361"/>
      <c r="GJ775" s="361"/>
      <c r="GK775" s="361"/>
      <c r="GL775" s="361"/>
      <c r="GM775" s="361"/>
      <c r="GN775" s="361"/>
      <c r="GO775" s="361"/>
      <c r="GP775" s="361"/>
      <c r="GQ775" s="361"/>
      <c r="GR775" s="361"/>
      <c r="GS775" s="361"/>
      <c r="GT775" s="361"/>
      <c r="GU775" s="361"/>
      <c r="GV775" s="361"/>
      <c r="GW775" s="361"/>
    </row>
    <row r="776" spans="1:256" s="363" customFormat="1" x14ac:dyDescent="0.2">
      <c r="A776" s="27"/>
      <c r="B776" s="27"/>
      <c r="C776" s="27"/>
      <c r="D776" s="362"/>
      <c r="E776" s="360"/>
      <c r="GX776" s="27"/>
      <c r="GY776" s="27"/>
      <c r="GZ776" s="27"/>
      <c r="HA776" s="27"/>
      <c r="HB776" s="27"/>
      <c r="HC776" s="27"/>
      <c r="HD776" s="27"/>
      <c r="HE776" s="27"/>
      <c r="HF776" s="27"/>
      <c r="HG776" s="27"/>
      <c r="HH776" s="27"/>
      <c r="HI776" s="27"/>
      <c r="HJ776" s="27"/>
      <c r="HK776" s="27"/>
      <c r="HL776" s="27"/>
      <c r="HM776" s="27"/>
      <c r="HN776" s="27"/>
      <c r="HO776" s="27"/>
      <c r="HP776" s="27"/>
      <c r="HQ776" s="27"/>
      <c r="HR776" s="27"/>
      <c r="HS776" s="27"/>
      <c r="HT776" s="27"/>
      <c r="HU776" s="27"/>
      <c r="HV776" s="27"/>
      <c r="HW776" s="27"/>
      <c r="HX776" s="27"/>
      <c r="HY776" s="27"/>
      <c r="HZ776" s="27"/>
      <c r="IA776" s="27"/>
      <c r="IB776" s="27"/>
      <c r="IC776" s="27"/>
      <c r="ID776" s="27"/>
      <c r="IE776" s="27"/>
      <c r="IF776" s="27"/>
      <c r="IG776" s="27"/>
      <c r="IH776" s="27"/>
      <c r="II776" s="27"/>
      <c r="IJ776" s="27"/>
      <c r="IK776" s="27"/>
      <c r="IL776" s="27"/>
      <c r="IM776" s="27"/>
      <c r="IN776" s="27"/>
      <c r="IO776" s="27"/>
      <c r="IP776" s="27"/>
      <c r="IQ776" s="27"/>
      <c r="IR776" s="27"/>
      <c r="IS776" s="27"/>
      <c r="IT776" s="27"/>
      <c r="IU776" s="27"/>
      <c r="IV776" s="27"/>
    </row>
    <row r="777" spans="1:256" s="363" customFormat="1" x14ac:dyDescent="0.2">
      <c r="A777" s="27"/>
      <c r="B777" s="27"/>
      <c r="C777" s="27"/>
      <c r="D777" s="362">
        <v>158</v>
      </c>
      <c r="E777" s="349" t="s">
        <v>180</v>
      </c>
      <c r="GX777" s="27"/>
      <c r="GY777" s="27"/>
      <c r="GZ777" s="27"/>
      <c r="HA777" s="27"/>
      <c r="HB777" s="27"/>
      <c r="HC777" s="27"/>
      <c r="HD777" s="27"/>
      <c r="HE777" s="27"/>
      <c r="HF777" s="27"/>
      <c r="HG777" s="27"/>
      <c r="HH777" s="27"/>
      <c r="HI777" s="27"/>
      <c r="HJ777" s="27"/>
      <c r="HK777" s="27"/>
      <c r="HL777" s="27"/>
      <c r="HM777" s="27"/>
      <c r="HN777" s="27"/>
      <c r="HO777" s="27"/>
      <c r="HP777" s="27"/>
      <c r="HQ777" s="27"/>
      <c r="HR777" s="27"/>
      <c r="HS777" s="27"/>
      <c r="HT777" s="27"/>
      <c r="HU777" s="27"/>
      <c r="HV777" s="27"/>
      <c r="HW777" s="27"/>
      <c r="HX777" s="27"/>
      <c r="HY777" s="27"/>
      <c r="HZ777" s="27"/>
      <c r="IA777" s="27"/>
      <c r="IB777" s="27"/>
      <c r="IC777" s="27"/>
      <c r="ID777" s="27"/>
      <c r="IE777" s="27"/>
      <c r="IF777" s="27"/>
      <c r="IG777" s="27"/>
      <c r="IH777" s="27"/>
      <c r="II777" s="27"/>
      <c r="IJ777" s="27"/>
      <c r="IK777" s="27"/>
      <c r="IL777" s="27"/>
      <c r="IM777" s="27"/>
      <c r="IN777" s="27"/>
      <c r="IO777" s="27"/>
      <c r="IP777" s="27"/>
      <c r="IQ777" s="27"/>
      <c r="IR777" s="27"/>
      <c r="IS777" s="27"/>
      <c r="IT777" s="27"/>
      <c r="IU777" s="27"/>
      <c r="IV777" s="27"/>
    </row>
    <row r="778" spans="1:256" x14ac:dyDescent="0.2">
      <c r="D778" s="362"/>
      <c r="E778" s="350" t="s">
        <v>130</v>
      </c>
      <c r="F778" s="351">
        <v>1</v>
      </c>
      <c r="G778" s="352">
        <v>2</v>
      </c>
      <c r="H778" s="352">
        <v>3</v>
      </c>
      <c r="I778" s="352">
        <v>4</v>
      </c>
      <c r="J778" s="353">
        <v>5</v>
      </c>
      <c r="K778" s="351">
        <v>6</v>
      </c>
      <c r="L778" s="352">
        <v>7</v>
      </c>
      <c r="M778" s="352">
        <v>8</v>
      </c>
      <c r="N778" s="352">
        <v>9</v>
      </c>
      <c r="O778" s="353">
        <v>10</v>
      </c>
      <c r="P778" s="351">
        <v>11</v>
      </c>
      <c r="Q778" s="352">
        <v>12</v>
      </c>
      <c r="R778" s="352">
        <v>13</v>
      </c>
      <c r="S778" s="352">
        <v>14</v>
      </c>
      <c r="T778" s="353">
        <v>15</v>
      </c>
      <c r="U778" s="351">
        <v>16</v>
      </c>
      <c r="V778" s="352">
        <v>17</v>
      </c>
      <c r="W778" s="352">
        <v>18</v>
      </c>
      <c r="X778" s="352">
        <v>19</v>
      </c>
      <c r="Y778" s="353">
        <v>20</v>
      </c>
      <c r="Z778" s="351">
        <v>21</v>
      </c>
      <c r="AA778" s="352">
        <v>22</v>
      </c>
      <c r="AB778" s="352">
        <v>23</v>
      </c>
      <c r="AC778" s="352">
        <v>24</v>
      </c>
      <c r="AD778" s="353">
        <v>25</v>
      </c>
      <c r="AE778" s="351">
        <v>26</v>
      </c>
      <c r="AF778" s="352">
        <v>27</v>
      </c>
      <c r="AG778" s="352">
        <v>28</v>
      </c>
      <c r="AH778" s="352">
        <v>29</v>
      </c>
      <c r="AI778" s="353">
        <v>30</v>
      </c>
      <c r="AJ778" s="351">
        <v>31</v>
      </c>
      <c r="AK778" s="352">
        <v>32</v>
      </c>
      <c r="AL778" s="352">
        <v>33</v>
      </c>
      <c r="AM778" s="352">
        <v>34</v>
      </c>
      <c r="AN778" s="353">
        <v>35</v>
      </c>
      <c r="AO778" s="351">
        <v>36</v>
      </c>
      <c r="AP778" s="352">
        <v>37</v>
      </c>
      <c r="AQ778" s="352">
        <v>38</v>
      </c>
      <c r="AR778" s="352">
        <v>39</v>
      </c>
      <c r="AS778" s="353">
        <v>40</v>
      </c>
      <c r="AT778" s="351">
        <v>41</v>
      </c>
      <c r="AU778" s="352">
        <v>42</v>
      </c>
      <c r="AV778" s="352">
        <v>43</v>
      </c>
      <c r="AW778" s="352">
        <v>44</v>
      </c>
      <c r="AX778" s="353">
        <v>45</v>
      </c>
      <c r="AY778" s="351">
        <v>46</v>
      </c>
      <c r="AZ778" s="352">
        <v>47</v>
      </c>
      <c r="BA778" s="352">
        <v>48</v>
      </c>
      <c r="BB778" s="352">
        <v>49</v>
      </c>
      <c r="BC778" s="353">
        <v>50</v>
      </c>
      <c r="BD778" s="351">
        <v>51</v>
      </c>
      <c r="BE778" s="352">
        <v>52</v>
      </c>
      <c r="BF778" s="352">
        <v>53</v>
      </c>
      <c r="BG778" s="352">
        <v>54</v>
      </c>
      <c r="BH778" s="353">
        <v>55</v>
      </c>
      <c r="BI778" s="351">
        <v>56</v>
      </c>
      <c r="BJ778" s="352">
        <v>57</v>
      </c>
      <c r="BK778" s="352">
        <v>58</v>
      </c>
      <c r="BL778" s="352">
        <v>59</v>
      </c>
      <c r="BM778" s="353">
        <v>60</v>
      </c>
      <c r="BN778" s="351">
        <v>61</v>
      </c>
      <c r="BO778" s="352">
        <v>62</v>
      </c>
      <c r="BP778" s="352">
        <v>63</v>
      </c>
      <c r="BQ778" s="352">
        <v>64</v>
      </c>
      <c r="BR778" s="353">
        <v>65</v>
      </c>
      <c r="BS778" s="351">
        <v>66</v>
      </c>
      <c r="BT778" s="352">
        <v>67</v>
      </c>
      <c r="BU778" s="352">
        <v>68</v>
      </c>
      <c r="BV778" s="352">
        <v>69</v>
      </c>
      <c r="BW778" s="353">
        <v>70</v>
      </c>
      <c r="BX778" s="351">
        <v>71</v>
      </c>
      <c r="BY778" s="352">
        <v>72</v>
      </c>
      <c r="BZ778" s="352">
        <v>73</v>
      </c>
      <c r="CA778" s="352">
        <v>74</v>
      </c>
      <c r="CB778" s="353">
        <v>75</v>
      </c>
      <c r="CC778" s="351">
        <v>76</v>
      </c>
      <c r="CD778" s="352">
        <v>77</v>
      </c>
      <c r="CE778" s="352">
        <v>78</v>
      </c>
      <c r="CF778" s="352">
        <v>79</v>
      </c>
      <c r="CG778" s="353">
        <v>80</v>
      </c>
      <c r="CH778" s="351">
        <v>81</v>
      </c>
      <c r="CI778" s="352">
        <v>82</v>
      </c>
      <c r="CJ778" s="352">
        <v>83</v>
      </c>
      <c r="CK778" s="352">
        <v>84</v>
      </c>
      <c r="CL778" s="353">
        <v>85</v>
      </c>
      <c r="CM778" s="351">
        <v>86</v>
      </c>
      <c r="CN778" s="352">
        <v>87</v>
      </c>
      <c r="CO778" s="352">
        <v>88</v>
      </c>
      <c r="CP778" s="352">
        <v>89</v>
      </c>
      <c r="CQ778" s="353">
        <v>90</v>
      </c>
      <c r="CR778" s="351">
        <v>91</v>
      </c>
      <c r="CS778" s="352">
        <v>92</v>
      </c>
      <c r="CT778" s="352">
        <v>93</v>
      </c>
      <c r="CU778" s="352">
        <v>94</v>
      </c>
      <c r="CV778" s="353">
        <v>95</v>
      </c>
      <c r="CW778" s="351">
        <v>96</v>
      </c>
      <c r="CX778" s="352">
        <v>97</v>
      </c>
      <c r="CY778" s="352">
        <v>98</v>
      </c>
      <c r="CZ778" s="352">
        <v>99</v>
      </c>
      <c r="DA778" s="353">
        <v>100</v>
      </c>
      <c r="DB778" s="351">
        <v>101</v>
      </c>
      <c r="DC778" s="352">
        <v>102</v>
      </c>
      <c r="DD778" s="352">
        <v>103</v>
      </c>
      <c r="DE778" s="352">
        <v>104</v>
      </c>
      <c r="DF778" s="353">
        <v>105</v>
      </c>
      <c r="DG778" s="351">
        <v>106</v>
      </c>
      <c r="DH778" s="352">
        <v>107</v>
      </c>
      <c r="DI778" s="352">
        <v>108</v>
      </c>
      <c r="DJ778" s="352">
        <v>109</v>
      </c>
      <c r="DK778" s="353">
        <v>110</v>
      </c>
      <c r="DL778" s="351">
        <v>111</v>
      </c>
      <c r="DM778" s="352">
        <v>112</v>
      </c>
      <c r="DN778" s="352">
        <v>113</v>
      </c>
      <c r="DO778" s="352">
        <v>114</v>
      </c>
      <c r="DP778" s="353">
        <v>115</v>
      </c>
      <c r="DQ778" s="351">
        <v>116</v>
      </c>
      <c r="DR778" s="352">
        <v>117</v>
      </c>
      <c r="DS778" s="352">
        <v>118</v>
      </c>
      <c r="DT778" s="352">
        <v>119</v>
      </c>
      <c r="DU778" s="353">
        <v>120</v>
      </c>
      <c r="DV778" s="351">
        <v>121</v>
      </c>
      <c r="DW778" s="352">
        <v>122</v>
      </c>
      <c r="DX778" s="352">
        <v>123</v>
      </c>
      <c r="DY778" s="352">
        <v>124</v>
      </c>
      <c r="DZ778" s="353">
        <v>125</v>
      </c>
      <c r="EA778" s="351">
        <v>126</v>
      </c>
      <c r="EB778" s="352">
        <v>127</v>
      </c>
      <c r="EC778" s="352">
        <v>128</v>
      </c>
      <c r="ED778" s="352">
        <v>129</v>
      </c>
      <c r="EE778" s="364"/>
      <c r="EF778" s="351">
        <v>130</v>
      </c>
      <c r="EG778" s="352">
        <v>131</v>
      </c>
      <c r="EH778" s="352">
        <v>132</v>
      </c>
      <c r="EI778" s="352">
        <v>133</v>
      </c>
      <c r="EJ778" s="353">
        <v>134</v>
      </c>
      <c r="EK778" s="351">
        <v>135</v>
      </c>
      <c r="EL778" s="352">
        <v>136</v>
      </c>
      <c r="EM778" s="352">
        <v>137</v>
      </c>
      <c r="EN778" s="352">
        <v>138</v>
      </c>
      <c r="EO778" s="353">
        <v>139</v>
      </c>
      <c r="EP778" s="351">
        <v>140</v>
      </c>
      <c r="EQ778" s="352">
        <v>141</v>
      </c>
      <c r="ER778" s="352">
        <v>142</v>
      </c>
      <c r="ES778" s="352">
        <v>143</v>
      </c>
      <c r="ET778" s="353">
        <v>144</v>
      </c>
      <c r="EU778" s="351">
        <v>145</v>
      </c>
      <c r="EV778" s="352">
        <v>146</v>
      </c>
      <c r="EW778" s="352">
        <v>147</v>
      </c>
      <c r="EX778" s="352">
        <v>148</v>
      </c>
      <c r="EY778" s="353">
        <v>149</v>
      </c>
      <c r="EZ778" s="351">
        <v>150</v>
      </c>
      <c r="FA778" s="352">
        <v>151</v>
      </c>
      <c r="FB778" s="352">
        <v>152</v>
      </c>
      <c r="FC778" s="352">
        <v>153</v>
      </c>
      <c r="FD778" s="353">
        <v>154</v>
      </c>
      <c r="FE778" s="351">
        <v>155</v>
      </c>
      <c r="FF778" s="352">
        <v>156</v>
      </c>
      <c r="FG778" s="352">
        <v>157</v>
      </c>
      <c r="FH778" s="352">
        <v>158</v>
      </c>
      <c r="FI778" s="365"/>
      <c r="FJ778" s="361"/>
      <c r="FK778" s="361"/>
      <c r="FL778" s="361"/>
      <c r="FM778" s="361"/>
      <c r="FN778" s="361"/>
      <c r="FO778" s="361"/>
      <c r="FP778" s="361"/>
      <c r="FQ778" s="361"/>
      <c r="FR778" s="361"/>
      <c r="FS778" s="361"/>
      <c r="FT778" s="361"/>
      <c r="FU778" s="361"/>
      <c r="FV778" s="361"/>
      <c r="FW778" s="361"/>
      <c r="FX778" s="361"/>
      <c r="FY778" s="361"/>
      <c r="FZ778" s="361"/>
      <c r="GA778" s="361"/>
      <c r="GB778" s="361"/>
      <c r="GC778" s="361"/>
      <c r="GD778" s="361"/>
      <c r="GE778" s="361"/>
      <c r="GF778" s="361"/>
      <c r="GG778" s="361"/>
      <c r="GH778" s="361"/>
      <c r="GI778" s="361"/>
      <c r="GJ778" s="361"/>
      <c r="GK778" s="361"/>
      <c r="GL778" s="361"/>
      <c r="GM778" s="361"/>
      <c r="GN778" s="361"/>
      <c r="GO778" s="361"/>
      <c r="GP778" s="361"/>
      <c r="GQ778" s="361"/>
      <c r="GR778" s="361"/>
      <c r="GS778" s="361"/>
      <c r="GT778" s="361"/>
      <c r="GU778" s="361"/>
      <c r="GV778" s="361"/>
      <c r="GW778" s="361"/>
    </row>
    <row r="779" spans="1:256" x14ac:dyDescent="0.2">
      <c r="D779" s="362"/>
      <c r="E779" s="350" t="s">
        <v>157</v>
      </c>
      <c r="F779" s="354">
        <v>14</v>
      </c>
      <c r="G779" s="355">
        <v>10</v>
      </c>
      <c r="H779" s="355">
        <v>1</v>
      </c>
      <c r="I779" s="355">
        <v>22</v>
      </c>
      <c r="J779" s="356">
        <v>18</v>
      </c>
      <c r="K779" s="354">
        <v>19</v>
      </c>
      <c r="L779" s="355">
        <v>15</v>
      </c>
      <c r="M779" s="355">
        <v>6</v>
      </c>
      <c r="N779" s="355">
        <v>2</v>
      </c>
      <c r="O779" s="356">
        <v>23</v>
      </c>
      <c r="P779" s="354">
        <v>24</v>
      </c>
      <c r="Q779" s="355">
        <v>20</v>
      </c>
      <c r="R779" s="355">
        <v>11</v>
      </c>
      <c r="S779" s="355">
        <v>7</v>
      </c>
      <c r="T779" s="356">
        <v>3</v>
      </c>
      <c r="U779" s="354">
        <v>4</v>
      </c>
      <c r="V779" s="355">
        <v>25</v>
      </c>
      <c r="W779" s="355">
        <v>16</v>
      </c>
      <c r="X779" s="355">
        <v>12</v>
      </c>
      <c r="Y779" s="356">
        <v>8</v>
      </c>
      <c r="Z779" s="354">
        <v>9</v>
      </c>
      <c r="AA779" s="355">
        <v>5</v>
      </c>
      <c r="AB779" s="355">
        <v>21</v>
      </c>
      <c r="AC779" s="355">
        <v>17</v>
      </c>
      <c r="AD779" s="356">
        <v>13</v>
      </c>
      <c r="AE779" s="354">
        <v>39</v>
      </c>
      <c r="AF779" s="355">
        <v>35</v>
      </c>
      <c r="AG779" s="355">
        <v>26</v>
      </c>
      <c r="AH779" s="355">
        <v>47</v>
      </c>
      <c r="AI779" s="356">
        <v>43</v>
      </c>
      <c r="AJ779" s="354">
        <v>44</v>
      </c>
      <c r="AK779" s="355">
        <v>40</v>
      </c>
      <c r="AL779" s="355">
        <v>31</v>
      </c>
      <c r="AM779" s="355">
        <v>27</v>
      </c>
      <c r="AN779" s="356">
        <v>48</v>
      </c>
      <c r="AO779" s="354">
        <v>49</v>
      </c>
      <c r="AP779" s="355">
        <v>45</v>
      </c>
      <c r="AQ779" s="355">
        <v>36</v>
      </c>
      <c r="AR779" s="355">
        <v>32</v>
      </c>
      <c r="AS779" s="356">
        <v>28</v>
      </c>
      <c r="AT779" s="354">
        <v>29</v>
      </c>
      <c r="AU779" s="355">
        <v>50</v>
      </c>
      <c r="AV779" s="355">
        <v>41</v>
      </c>
      <c r="AW779" s="355">
        <v>37</v>
      </c>
      <c r="AX779" s="356">
        <v>33</v>
      </c>
      <c r="AY779" s="354">
        <v>34</v>
      </c>
      <c r="AZ779" s="355">
        <v>30</v>
      </c>
      <c r="BA779" s="355">
        <v>46</v>
      </c>
      <c r="BB779" s="355">
        <v>42</v>
      </c>
      <c r="BC779" s="356">
        <v>38</v>
      </c>
      <c r="BD779" s="354">
        <v>64</v>
      </c>
      <c r="BE779" s="355">
        <v>60</v>
      </c>
      <c r="BF779" s="355">
        <v>51</v>
      </c>
      <c r="BG779" s="355">
        <v>72</v>
      </c>
      <c r="BH779" s="356">
        <v>68</v>
      </c>
      <c r="BI779" s="354">
        <v>69</v>
      </c>
      <c r="BJ779" s="355">
        <v>65</v>
      </c>
      <c r="BK779" s="355">
        <v>56</v>
      </c>
      <c r="BL779" s="355">
        <v>52</v>
      </c>
      <c r="BM779" s="356">
        <v>73</v>
      </c>
      <c r="BN779" s="354">
        <v>74</v>
      </c>
      <c r="BO779" s="355">
        <v>70</v>
      </c>
      <c r="BP779" s="355">
        <v>61</v>
      </c>
      <c r="BQ779" s="355">
        <v>57</v>
      </c>
      <c r="BR779" s="356">
        <v>53</v>
      </c>
      <c r="BS779" s="354">
        <v>54</v>
      </c>
      <c r="BT779" s="355">
        <v>75</v>
      </c>
      <c r="BU779" s="355">
        <v>66</v>
      </c>
      <c r="BV779" s="355">
        <v>62</v>
      </c>
      <c r="BW779" s="356">
        <v>58</v>
      </c>
      <c r="BX779" s="354">
        <v>59</v>
      </c>
      <c r="BY779" s="355">
        <v>55</v>
      </c>
      <c r="BZ779" s="355">
        <v>71</v>
      </c>
      <c r="CA779" s="355">
        <v>67</v>
      </c>
      <c r="CB779" s="356">
        <v>63</v>
      </c>
      <c r="CC779" s="354">
        <v>89</v>
      </c>
      <c r="CD779" s="355">
        <v>85</v>
      </c>
      <c r="CE779" s="355">
        <v>76</v>
      </c>
      <c r="CF779" s="355">
        <v>97</v>
      </c>
      <c r="CG779" s="356">
        <v>93</v>
      </c>
      <c r="CH779" s="354">
        <v>94</v>
      </c>
      <c r="CI779" s="355">
        <v>90</v>
      </c>
      <c r="CJ779" s="355">
        <v>81</v>
      </c>
      <c r="CK779" s="355">
        <v>77</v>
      </c>
      <c r="CL779" s="356">
        <v>98</v>
      </c>
      <c r="CM779" s="354">
        <v>99</v>
      </c>
      <c r="CN779" s="355">
        <v>95</v>
      </c>
      <c r="CO779" s="355">
        <v>86</v>
      </c>
      <c r="CP779" s="355">
        <v>82</v>
      </c>
      <c r="CQ779" s="356">
        <v>78</v>
      </c>
      <c r="CR779" s="354">
        <v>79</v>
      </c>
      <c r="CS779" s="355">
        <v>100</v>
      </c>
      <c r="CT779" s="355">
        <v>91</v>
      </c>
      <c r="CU779" s="355">
        <v>87</v>
      </c>
      <c r="CV779" s="356">
        <v>83</v>
      </c>
      <c r="CW779" s="354">
        <v>84</v>
      </c>
      <c r="CX779" s="355">
        <v>80</v>
      </c>
      <c r="CY779" s="355">
        <v>96</v>
      </c>
      <c r="CZ779" s="355">
        <v>92</v>
      </c>
      <c r="DA779" s="356">
        <v>88</v>
      </c>
      <c r="DB779" s="354">
        <v>110</v>
      </c>
      <c r="DC779" s="355">
        <v>126</v>
      </c>
      <c r="DD779" s="355">
        <v>122</v>
      </c>
      <c r="DE779" s="355">
        <v>118</v>
      </c>
      <c r="DF779" s="356">
        <v>114</v>
      </c>
      <c r="DG779" s="354">
        <v>109</v>
      </c>
      <c r="DH779" s="355">
        <v>123</v>
      </c>
      <c r="DI779" s="355">
        <v>127</v>
      </c>
      <c r="DJ779" s="355">
        <v>101</v>
      </c>
      <c r="DK779" s="356">
        <v>119</v>
      </c>
      <c r="DL779" s="354">
        <v>115</v>
      </c>
      <c r="DM779" s="355">
        <v>106</v>
      </c>
      <c r="DN779" s="355">
        <v>124</v>
      </c>
      <c r="DO779" s="355">
        <v>128</v>
      </c>
      <c r="DP779" s="356">
        <v>102</v>
      </c>
      <c r="DQ779" s="354">
        <v>120</v>
      </c>
      <c r="DR779" s="355">
        <v>111</v>
      </c>
      <c r="DS779" s="355">
        <v>107</v>
      </c>
      <c r="DT779" s="355">
        <v>103</v>
      </c>
      <c r="DU779" s="356">
        <v>129</v>
      </c>
      <c r="DV779" s="354">
        <v>125</v>
      </c>
      <c r="DW779" s="355">
        <v>116</v>
      </c>
      <c r="DX779" s="355">
        <v>112</v>
      </c>
      <c r="DY779" s="355">
        <v>108</v>
      </c>
      <c r="DZ779" s="356">
        <v>104</v>
      </c>
      <c r="EA779" s="354">
        <v>105</v>
      </c>
      <c r="EB779" s="355">
        <v>121</v>
      </c>
      <c r="EC779" s="355">
        <v>117</v>
      </c>
      <c r="ED779" s="355">
        <v>113</v>
      </c>
      <c r="EE779" s="364"/>
      <c r="EF779" s="354">
        <v>139</v>
      </c>
      <c r="EG779" s="355">
        <v>155</v>
      </c>
      <c r="EH779" s="355">
        <v>151</v>
      </c>
      <c r="EI779" s="355">
        <v>147</v>
      </c>
      <c r="EJ779" s="356">
        <v>143</v>
      </c>
      <c r="EK779" s="354">
        <v>138</v>
      </c>
      <c r="EL779" s="355">
        <v>152</v>
      </c>
      <c r="EM779" s="355">
        <v>156</v>
      </c>
      <c r="EN779" s="355">
        <v>130</v>
      </c>
      <c r="EO779" s="356">
        <v>148</v>
      </c>
      <c r="EP779" s="354">
        <v>144</v>
      </c>
      <c r="EQ779" s="355">
        <v>135</v>
      </c>
      <c r="ER779" s="355">
        <v>153</v>
      </c>
      <c r="ES779" s="355">
        <v>157</v>
      </c>
      <c r="ET779" s="356">
        <v>131</v>
      </c>
      <c r="EU779" s="354">
        <v>149</v>
      </c>
      <c r="EV779" s="355">
        <v>140</v>
      </c>
      <c r="EW779" s="355">
        <v>136</v>
      </c>
      <c r="EX779" s="355">
        <v>132</v>
      </c>
      <c r="EY779" s="356">
        <v>158</v>
      </c>
      <c r="EZ779" s="354">
        <v>154</v>
      </c>
      <c r="FA779" s="355">
        <v>145</v>
      </c>
      <c r="FB779" s="355">
        <v>141</v>
      </c>
      <c r="FC779" s="355">
        <v>137</v>
      </c>
      <c r="FD779" s="356">
        <v>133</v>
      </c>
      <c r="FE779" s="354">
        <v>134</v>
      </c>
      <c r="FF779" s="355">
        <v>150</v>
      </c>
      <c r="FG779" s="355">
        <v>146</v>
      </c>
      <c r="FH779" s="355">
        <v>142</v>
      </c>
      <c r="FI779" s="365"/>
      <c r="FJ779" s="361"/>
      <c r="FK779" s="361"/>
      <c r="FL779" s="361"/>
      <c r="FM779" s="361"/>
      <c r="FN779" s="361"/>
      <c r="FO779" s="361"/>
      <c r="FP779" s="361"/>
      <c r="FQ779" s="361"/>
      <c r="FR779" s="361"/>
      <c r="FS779" s="361"/>
      <c r="FT779" s="361"/>
      <c r="FU779" s="361"/>
      <c r="FV779" s="361"/>
      <c r="FW779" s="361"/>
      <c r="FX779" s="361"/>
      <c r="FY779" s="361"/>
      <c r="FZ779" s="361"/>
      <c r="GA779" s="361"/>
      <c r="GB779" s="361"/>
      <c r="GC779" s="361"/>
      <c r="GD779" s="361"/>
      <c r="GE779" s="361"/>
      <c r="GF779" s="361"/>
      <c r="GG779" s="361"/>
      <c r="GH779" s="361"/>
      <c r="GI779" s="361"/>
      <c r="GJ779" s="361"/>
      <c r="GK779" s="361"/>
      <c r="GL779" s="361"/>
      <c r="GM779" s="361"/>
      <c r="GN779" s="361"/>
      <c r="GO779" s="361"/>
      <c r="GP779" s="361"/>
      <c r="GQ779" s="361"/>
      <c r="GR779" s="361"/>
      <c r="GS779" s="361"/>
      <c r="GT779" s="361"/>
      <c r="GU779" s="361"/>
      <c r="GV779" s="361"/>
      <c r="GW779" s="361"/>
    </row>
    <row r="780" spans="1:256" x14ac:dyDescent="0.2">
      <c r="D780" s="362"/>
      <c r="E780" s="350" t="s">
        <v>159</v>
      </c>
      <c r="F780" s="357">
        <v>12</v>
      </c>
      <c r="G780" s="358">
        <v>23</v>
      </c>
      <c r="H780" s="358">
        <v>9</v>
      </c>
      <c r="I780" s="358">
        <v>20</v>
      </c>
      <c r="J780" s="359">
        <v>1</v>
      </c>
      <c r="K780" s="357">
        <v>13</v>
      </c>
      <c r="L780" s="358">
        <v>24</v>
      </c>
      <c r="M780" s="358">
        <v>10</v>
      </c>
      <c r="N780" s="358">
        <v>16</v>
      </c>
      <c r="O780" s="359">
        <v>2</v>
      </c>
      <c r="P780" s="357">
        <v>17</v>
      </c>
      <c r="Q780" s="358">
        <v>3</v>
      </c>
      <c r="R780" s="358">
        <v>14</v>
      </c>
      <c r="S780" s="358">
        <v>25</v>
      </c>
      <c r="T780" s="359">
        <v>6</v>
      </c>
      <c r="U780" s="357">
        <v>7</v>
      </c>
      <c r="V780" s="358">
        <v>18</v>
      </c>
      <c r="W780" s="358">
        <v>4</v>
      </c>
      <c r="X780" s="358">
        <v>15</v>
      </c>
      <c r="Y780" s="359">
        <v>21</v>
      </c>
      <c r="Z780" s="357">
        <v>22</v>
      </c>
      <c r="AA780" s="358">
        <v>8</v>
      </c>
      <c r="AB780" s="358">
        <v>19</v>
      </c>
      <c r="AC780" s="358">
        <v>5</v>
      </c>
      <c r="AD780" s="359">
        <v>11</v>
      </c>
      <c r="AE780" s="357">
        <v>37</v>
      </c>
      <c r="AF780" s="358">
        <v>48</v>
      </c>
      <c r="AG780" s="358">
        <v>34</v>
      </c>
      <c r="AH780" s="358">
        <v>45</v>
      </c>
      <c r="AI780" s="359">
        <v>26</v>
      </c>
      <c r="AJ780" s="357">
        <v>38</v>
      </c>
      <c r="AK780" s="358">
        <v>49</v>
      </c>
      <c r="AL780" s="358">
        <v>35</v>
      </c>
      <c r="AM780" s="358">
        <v>41</v>
      </c>
      <c r="AN780" s="359">
        <v>27</v>
      </c>
      <c r="AO780" s="357">
        <v>42</v>
      </c>
      <c r="AP780" s="358">
        <v>28</v>
      </c>
      <c r="AQ780" s="358">
        <v>39</v>
      </c>
      <c r="AR780" s="358">
        <v>50</v>
      </c>
      <c r="AS780" s="359">
        <v>31</v>
      </c>
      <c r="AT780" s="357">
        <v>32</v>
      </c>
      <c r="AU780" s="358">
        <v>43</v>
      </c>
      <c r="AV780" s="358">
        <v>29</v>
      </c>
      <c r="AW780" s="358">
        <v>40</v>
      </c>
      <c r="AX780" s="359">
        <v>46</v>
      </c>
      <c r="AY780" s="357">
        <v>47</v>
      </c>
      <c r="AZ780" s="358">
        <v>33</v>
      </c>
      <c r="BA780" s="358">
        <v>44</v>
      </c>
      <c r="BB780" s="358">
        <v>30</v>
      </c>
      <c r="BC780" s="359">
        <v>36</v>
      </c>
      <c r="BD780" s="357">
        <v>62</v>
      </c>
      <c r="BE780" s="358">
        <v>73</v>
      </c>
      <c r="BF780" s="358">
        <v>59</v>
      </c>
      <c r="BG780" s="358">
        <v>70</v>
      </c>
      <c r="BH780" s="359">
        <v>51</v>
      </c>
      <c r="BI780" s="357">
        <v>63</v>
      </c>
      <c r="BJ780" s="358">
        <v>74</v>
      </c>
      <c r="BK780" s="358">
        <v>60</v>
      </c>
      <c r="BL780" s="358">
        <v>66</v>
      </c>
      <c r="BM780" s="359">
        <v>52</v>
      </c>
      <c r="BN780" s="357">
        <v>67</v>
      </c>
      <c r="BO780" s="358">
        <v>53</v>
      </c>
      <c r="BP780" s="358">
        <v>64</v>
      </c>
      <c r="BQ780" s="358">
        <v>75</v>
      </c>
      <c r="BR780" s="359">
        <v>56</v>
      </c>
      <c r="BS780" s="357">
        <v>57</v>
      </c>
      <c r="BT780" s="358">
        <v>68</v>
      </c>
      <c r="BU780" s="358">
        <v>54</v>
      </c>
      <c r="BV780" s="358">
        <v>65</v>
      </c>
      <c r="BW780" s="359">
        <v>71</v>
      </c>
      <c r="BX780" s="357">
        <v>72</v>
      </c>
      <c r="BY780" s="358">
        <v>58</v>
      </c>
      <c r="BZ780" s="358">
        <v>69</v>
      </c>
      <c r="CA780" s="358">
        <v>55</v>
      </c>
      <c r="CB780" s="359">
        <v>61</v>
      </c>
      <c r="CC780" s="357">
        <v>87</v>
      </c>
      <c r="CD780" s="358">
        <v>98</v>
      </c>
      <c r="CE780" s="358">
        <v>84</v>
      </c>
      <c r="CF780" s="358">
        <v>95</v>
      </c>
      <c r="CG780" s="359">
        <v>76</v>
      </c>
      <c r="CH780" s="357">
        <v>88</v>
      </c>
      <c r="CI780" s="358">
        <v>99</v>
      </c>
      <c r="CJ780" s="358">
        <v>85</v>
      </c>
      <c r="CK780" s="358">
        <v>91</v>
      </c>
      <c r="CL780" s="359">
        <v>77</v>
      </c>
      <c r="CM780" s="357">
        <v>92</v>
      </c>
      <c r="CN780" s="358">
        <v>78</v>
      </c>
      <c r="CO780" s="358">
        <v>89</v>
      </c>
      <c r="CP780" s="358">
        <v>100</v>
      </c>
      <c r="CQ780" s="359">
        <v>81</v>
      </c>
      <c r="CR780" s="357">
        <v>82</v>
      </c>
      <c r="CS780" s="358">
        <v>93</v>
      </c>
      <c r="CT780" s="358">
        <v>79</v>
      </c>
      <c r="CU780" s="358">
        <v>90</v>
      </c>
      <c r="CV780" s="359">
        <v>96</v>
      </c>
      <c r="CW780" s="357">
        <v>97</v>
      </c>
      <c r="CX780" s="358">
        <v>83</v>
      </c>
      <c r="CY780" s="358">
        <v>94</v>
      </c>
      <c r="CZ780" s="358">
        <v>80</v>
      </c>
      <c r="DA780" s="359">
        <v>86</v>
      </c>
      <c r="DB780" s="357">
        <v>128</v>
      </c>
      <c r="DC780" s="358">
        <v>105</v>
      </c>
      <c r="DD780" s="358">
        <v>119</v>
      </c>
      <c r="DE780" s="358">
        <v>125</v>
      </c>
      <c r="DF780" s="359">
        <v>107</v>
      </c>
      <c r="DG780" s="357">
        <v>103</v>
      </c>
      <c r="DH780" s="358">
        <v>110</v>
      </c>
      <c r="DI780" s="358">
        <v>115</v>
      </c>
      <c r="DJ780" s="358">
        <v>116</v>
      </c>
      <c r="DK780" s="359">
        <v>121</v>
      </c>
      <c r="DL780" s="357">
        <v>124</v>
      </c>
      <c r="DM780" s="358">
        <v>101</v>
      </c>
      <c r="DN780" s="358">
        <v>126</v>
      </c>
      <c r="DO780" s="358">
        <v>117</v>
      </c>
      <c r="DP780" s="359">
        <v>111</v>
      </c>
      <c r="DQ780" s="357">
        <v>127</v>
      </c>
      <c r="DR780" s="358">
        <v>108</v>
      </c>
      <c r="DS780" s="358">
        <v>102</v>
      </c>
      <c r="DT780" s="358">
        <v>122</v>
      </c>
      <c r="DU780" s="359">
        <v>113</v>
      </c>
      <c r="DV780" s="357">
        <v>129</v>
      </c>
      <c r="DW780" s="358">
        <v>118</v>
      </c>
      <c r="DX780" s="358">
        <v>106</v>
      </c>
      <c r="DY780" s="358">
        <v>123</v>
      </c>
      <c r="DZ780" s="359">
        <v>112</v>
      </c>
      <c r="EA780" s="357">
        <v>114</v>
      </c>
      <c r="EB780" s="358">
        <v>104</v>
      </c>
      <c r="EC780" s="358">
        <v>109</v>
      </c>
      <c r="ED780" s="358">
        <v>120</v>
      </c>
      <c r="EE780" s="364"/>
      <c r="EF780" s="357">
        <v>157</v>
      </c>
      <c r="EG780" s="358">
        <v>134</v>
      </c>
      <c r="EH780" s="358">
        <v>148</v>
      </c>
      <c r="EI780" s="358">
        <v>154</v>
      </c>
      <c r="EJ780" s="359">
        <v>136</v>
      </c>
      <c r="EK780" s="357">
        <v>132</v>
      </c>
      <c r="EL780" s="358">
        <v>139</v>
      </c>
      <c r="EM780" s="358">
        <v>144</v>
      </c>
      <c r="EN780" s="358">
        <v>145</v>
      </c>
      <c r="EO780" s="359">
        <v>150</v>
      </c>
      <c r="EP780" s="357">
        <v>153</v>
      </c>
      <c r="EQ780" s="358">
        <v>130</v>
      </c>
      <c r="ER780" s="358">
        <v>155</v>
      </c>
      <c r="ES780" s="358">
        <v>146</v>
      </c>
      <c r="ET780" s="359">
        <v>140</v>
      </c>
      <c r="EU780" s="357">
        <v>156</v>
      </c>
      <c r="EV780" s="358">
        <v>137</v>
      </c>
      <c r="EW780" s="358">
        <v>131</v>
      </c>
      <c r="EX780" s="358">
        <v>151</v>
      </c>
      <c r="EY780" s="359">
        <v>142</v>
      </c>
      <c r="EZ780" s="357">
        <v>158</v>
      </c>
      <c r="FA780" s="358">
        <v>147</v>
      </c>
      <c r="FB780" s="358">
        <v>135</v>
      </c>
      <c r="FC780" s="358">
        <v>152</v>
      </c>
      <c r="FD780" s="359">
        <v>141</v>
      </c>
      <c r="FE780" s="357">
        <v>143</v>
      </c>
      <c r="FF780" s="358">
        <v>133</v>
      </c>
      <c r="FG780" s="358">
        <v>138</v>
      </c>
      <c r="FH780" s="358">
        <v>149</v>
      </c>
      <c r="FI780" s="365"/>
      <c r="FJ780" s="361"/>
      <c r="FK780" s="361"/>
      <c r="FL780" s="361"/>
      <c r="FM780" s="361"/>
      <c r="FN780" s="361"/>
      <c r="FO780" s="361"/>
      <c r="FP780" s="361"/>
      <c r="FQ780" s="361"/>
      <c r="FR780" s="361"/>
      <c r="FS780" s="361"/>
      <c r="FT780" s="361"/>
      <c r="FU780" s="361"/>
      <c r="FV780" s="361"/>
      <c r="FW780" s="361"/>
      <c r="FX780" s="361"/>
      <c r="FY780" s="361"/>
      <c r="FZ780" s="361"/>
      <c r="GA780" s="361"/>
      <c r="GB780" s="361"/>
      <c r="GC780" s="361"/>
      <c r="GD780" s="361"/>
      <c r="GE780" s="361"/>
      <c r="GF780" s="361"/>
      <c r="GG780" s="361"/>
      <c r="GH780" s="361"/>
      <c r="GI780" s="361"/>
      <c r="GJ780" s="361"/>
      <c r="GK780" s="361"/>
      <c r="GL780" s="361"/>
      <c r="GM780" s="361"/>
      <c r="GN780" s="361"/>
      <c r="GO780" s="361"/>
      <c r="GP780" s="361"/>
      <c r="GQ780" s="361"/>
      <c r="GR780" s="361"/>
      <c r="GS780" s="361"/>
      <c r="GT780" s="361"/>
      <c r="GU780" s="361"/>
      <c r="GV780" s="361"/>
      <c r="GW780" s="361"/>
    </row>
    <row r="781" spans="1:256" s="363" customFormat="1" x14ac:dyDescent="0.2">
      <c r="A781" s="27"/>
      <c r="B781" s="27"/>
      <c r="C781" s="27"/>
      <c r="D781" s="362"/>
      <c r="E781" s="360"/>
      <c r="GX781" s="27"/>
      <c r="GY781" s="27"/>
      <c r="GZ781" s="27"/>
      <c r="HA781" s="27"/>
      <c r="HB781" s="27"/>
      <c r="HC781" s="27"/>
      <c r="HD781" s="27"/>
      <c r="HE781" s="27"/>
      <c r="HF781" s="27"/>
      <c r="HG781" s="27"/>
      <c r="HH781" s="27"/>
      <c r="HI781" s="27"/>
      <c r="HJ781" s="27"/>
      <c r="HK781" s="27"/>
      <c r="HL781" s="27"/>
      <c r="HM781" s="27"/>
      <c r="HN781" s="27"/>
      <c r="HO781" s="27"/>
      <c r="HP781" s="27"/>
      <c r="HQ781" s="27"/>
      <c r="HR781" s="27"/>
      <c r="HS781" s="27"/>
      <c r="HT781" s="27"/>
      <c r="HU781" s="27"/>
      <c r="HV781" s="27"/>
      <c r="HW781" s="27"/>
      <c r="HX781" s="27"/>
      <c r="HY781" s="27"/>
      <c r="HZ781" s="27"/>
      <c r="IA781" s="27"/>
      <c r="IB781" s="27"/>
      <c r="IC781" s="27"/>
      <c r="ID781" s="27"/>
      <c r="IE781" s="27"/>
      <c r="IF781" s="27"/>
      <c r="IG781" s="27"/>
      <c r="IH781" s="27"/>
      <c r="II781" s="27"/>
      <c r="IJ781" s="27"/>
      <c r="IK781" s="27"/>
      <c r="IL781" s="27"/>
      <c r="IM781" s="27"/>
      <c r="IN781" s="27"/>
      <c r="IO781" s="27"/>
      <c r="IP781" s="27"/>
      <c r="IQ781" s="27"/>
      <c r="IR781" s="27"/>
      <c r="IS781" s="27"/>
      <c r="IT781" s="27"/>
      <c r="IU781" s="27"/>
      <c r="IV781" s="27"/>
    </row>
    <row r="782" spans="1:256" s="363" customFormat="1" x14ac:dyDescent="0.2">
      <c r="A782" s="27"/>
      <c r="B782" s="27"/>
      <c r="C782" s="27"/>
      <c r="D782" s="362">
        <v>159</v>
      </c>
      <c r="E782" s="349" t="s">
        <v>180</v>
      </c>
      <c r="GX782" s="27"/>
      <c r="GY782" s="27"/>
      <c r="GZ782" s="27"/>
      <c r="HA782" s="27"/>
      <c r="HB782" s="27"/>
      <c r="HC782" s="27"/>
      <c r="HD782" s="27"/>
      <c r="HE782" s="27"/>
      <c r="HF782" s="27"/>
      <c r="HG782" s="27"/>
      <c r="HH782" s="27"/>
      <c r="HI782" s="27"/>
      <c r="HJ782" s="27"/>
      <c r="HK782" s="27"/>
      <c r="HL782" s="27"/>
      <c r="HM782" s="27"/>
      <c r="HN782" s="27"/>
      <c r="HO782" s="27"/>
      <c r="HP782" s="27"/>
      <c r="HQ782" s="27"/>
      <c r="HR782" s="27"/>
      <c r="HS782" s="27"/>
      <c r="HT782" s="27"/>
      <c r="HU782" s="27"/>
      <c r="HV782" s="27"/>
      <c r="HW782" s="27"/>
      <c r="HX782" s="27"/>
      <c r="HY782" s="27"/>
      <c r="HZ782" s="27"/>
      <c r="IA782" s="27"/>
      <c r="IB782" s="27"/>
      <c r="IC782" s="27"/>
      <c r="ID782" s="27"/>
      <c r="IE782" s="27"/>
      <c r="IF782" s="27"/>
      <c r="IG782" s="27"/>
      <c r="IH782" s="27"/>
      <c r="II782" s="27"/>
      <c r="IJ782" s="27"/>
      <c r="IK782" s="27"/>
      <c r="IL782" s="27"/>
      <c r="IM782" s="27"/>
      <c r="IN782" s="27"/>
      <c r="IO782" s="27"/>
      <c r="IP782" s="27"/>
      <c r="IQ782" s="27"/>
      <c r="IR782" s="27"/>
      <c r="IS782" s="27"/>
      <c r="IT782" s="27"/>
      <c r="IU782" s="27"/>
      <c r="IV782" s="27"/>
    </row>
    <row r="783" spans="1:256" x14ac:dyDescent="0.2">
      <c r="D783" s="362"/>
      <c r="E783" s="350" t="s">
        <v>130</v>
      </c>
      <c r="F783" s="351">
        <v>1</v>
      </c>
      <c r="G783" s="352">
        <v>2</v>
      </c>
      <c r="H783" s="352">
        <v>3</v>
      </c>
      <c r="I783" s="352">
        <v>4</v>
      </c>
      <c r="J783" s="353">
        <v>5</v>
      </c>
      <c r="K783" s="351">
        <v>6</v>
      </c>
      <c r="L783" s="352">
        <v>7</v>
      </c>
      <c r="M783" s="352">
        <v>8</v>
      </c>
      <c r="N783" s="352">
        <v>9</v>
      </c>
      <c r="O783" s="353">
        <v>10</v>
      </c>
      <c r="P783" s="351">
        <v>11</v>
      </c>
      <c r="Q783" s="352">
        <v>12</v>
      </c>
      <c r="R783" s="352">
        <v>13</v>
      </c>
      <c r="S783" s="352">
        <v>14</v>
      </c>
      <c r="T783" s="353">
        <v>15</v>
      </c>
      <c r="U783" s="351">
        <v>16</v>
      </c>
      <c r="V783" s="352">
        <v>17</v>
      </c>
      <c r="W783" s="352">
        <v>18</v>
      </c>
      <c r="X783" s="352">
        <v>19</v>
      </c>
      <c r="Y783" s="353">
        <v>20</v>
      </c>
      <c r="Z783" s="351">
        <v>21</v>
      </c>
      <c r="AA783" s="352">
        <v>22</v>
      </c>
      <c r="AB783" s="352">
        <v>23</v>
      </c>
      <c r="AC783" s="352">
        <v>24</v>
      </c>
      <c r="AD783" s="353">
        <v>25</v>
      </c>
      <c r="AE783" s="351">
        <v>26</v>
      </c>
      <c r="AF783" s="352">
        <v>27</v>
      </c>
      <c r="AG783" s="352">
        <v>28</v>
      </c>
      <c r="AH783" s="352">
        <v>29</v>
      </c>
      <c r="AI783" s="353">
        <v>30</v>
      </c>
      <c r="AJ783" s="351">
        <v>31</v>
      </c>
      <c r="AK783" s="352">
        <v>32</v>
      </c>
      <c r="AL783" s="352">
        <v>33</v>
      </c>
      <c r="AM783" s="352">
        <v>34</v>
      </c>
      <c r="AN783" s="353">
        <v>35</v>
      </c>
      <c r="AO783" s="351">
        <v>36</v>
      </c>
      <c r="AP783" s="352">
        <v>37</v>
      </c>
      <c r="AQ783" s="352">
        <v>38</v>
      </c>
      <c r="AR783" s="352">
        <v>39</v>
      </c>
      <c r="AS783" s="353">
        <v>40</v>
      </c>
      <c r="AT783" s="351">
        <v>41</v>
      </c>
      <c r="AU783" s="352">
        <v>42</v>
      </c>
      <c r="AV783" s="352">
        <v>43</v>
      </c>
      <c r="AW783" s="352">
        <v>44</v>
      </c>
      <c r="AX783" s="353">
        <v>45</v>
      </c>
      <c r="AY783" s="351">
        <v>46</v>
      </c>
      <c r="AZ783" s="352">
        <v>47</v>
      </c>
      <c r="BA783" s="352">
        <v>48</v>
      </c>
      <c r="BB783" s="352">
        <v>49</v>
      </c>
      <c r="BC783" s="353">
        <v>50</v>
      </c>
      <c r="BD783" s="351">
        <v>51</v>
      </c>
      <c r="BE783" s="352">
        <v>52</v>
      </c>
      <c r="BF783" s="352">
        <v>53</v>
      </c>
      <c r="BG783" s="352">
        <v>54</v>
      </c>
      <c r="BH783" s="353">
        <v>55</v>
      </c>
      <c r="BI783" s="351">
        <v>56</v>
      </c>
      <c r="BJ783" s="352">
        <v>57</v>
      </c>
      <c r="BK783" s="352">
        <v>58</v>
      </c>
      <c r="BL783" s="352">
        <v>59</v>
      </c>
      <c r="BM783" s="353">
        <v>60</v>
      </c>
      <c r="BN783" s="351">
        <v>61</v>
      </c>
      <c r="BO783" s="352">
        <v>62</v>
      </c>
      <c r="BP783" s="352">
        <v>63</v>
      </c>
      <c r="BQ783" s="352">
        <v>64</v>
      </c>
      <c r="BR783" s="353">
        <v>65</v>
      </c>
      <c r="BS783" s="351">
        <v>66</v>
      </c>
      <c r="BT783" s="352">
        <v>67</v>
      </c>
      <c r="BU783" s="352">
        <v>68</v>
      </c>
      <c r="BV783" s="352">
        <v>69</v>
      </c>
      <c r="BW783" s="353">
        <v>70</v>
      </c>
      <c r="BX783" s="351">
        <v>71</v>
      </c>
      <c r="BY783" s="352">
        <v>72</v>
      </c>
      <c r="BZ783" s="352">
        <v>73</v>
      </c>
      <c r="CA783" s="352">
        <v>74</v>
      </c>
      <c r="CB783" s="353">
        <v>75</v>
      </c>
      <c r="CC783" s="351">
        <v>76</v>
      </c>
      <c r="CD783" s="352">
        <v>77</v>
      </c>
      <c r="CE783" s="352">
        <v>78</v>
      </c>
      <c r="CF783" s="352">
        <v>79</v>
      </c>
      <c r="CG783" s="353">
        <v>80</v>
      </c>
      <c r="CH783" s="351">
        <v>81</v>
      </c>
      <c r="CI783" s="352">
        <v>82</v>
      </c>
      <c r="CJ783" s="352">
        <v>83</v>
      </c>
      <c r="CK783" s="352">
        <v>84</v>
      </c>
      <c r="CL783" s="353">
        <v>85</v>
      </c>
      <c r="CM783" s="351">
        <v>86</v>
      </c>
      <c r="CN783" s="352">
        <v>87</v>
      </c>
      <c r="CO783" s="352">
        <v>88</v>
      </c>
      <c r="CP783" s="352">
        <v>89</v>
      </c>
      <c r="CQ783" s="353">
        <v>90</v>
      </c>
      <c r="CR783" s="351">
        <v>91</v>
      </c>
      <c r="CS783" s="352">
        <v>92</v>
      </c>
      <c r="CT783" s="352">
        <v>93</v>
      </c>
      <c r="CU783" s="352">
        <v>94</v>
      </c>
      <c r="CV783" s="353">
        <v>95</v>
      </c>
      <c r="CW783" s="351">
        <v>96</v>
      </c>
      <c r="CX783" s="352">
        <v>97</v>
      </c>
      <c r="CY783" s="352">
        <v>98</v>
      </c>
      <c r="CZ783" s="352">
        <v>99</v>
      </c>
      <c r="DA783" s="353">
        <v>100</v>
      </c>
      <c r="DB783" s="351">
        <v>101</v>
      </c>
      <c r="DC783" s="352">
        <v>102</v>
      </c>
      <c r="DD783" s="352">
        <v>103</v>
      </c>
      <c r="DE783" s="352">
        <v>104</v>
      </c>
      <c r="DF783" s="353">
        <v>105</v>
      </c>
      <c r="DG783" s="351">
        <v>106</v>
      </c>
      <c r="DH783" s="352">
        <v>107</v>
      </c>
      <c r="DI783" s="352">
        <v>108</v>
      </c>
      <c r="DJ783" s="352">
        <v>109</v>
      </c>
      <c r="DK783" s="353">
        <v>110</v>
      </c>
      <c r="DL783" s="351">
        <v>111</v>
      </c>
      <c r="DM783" s="352">
        <v>112</v>
      </c>
      <c r="DN783" s="352">
        <v>113</v>
      </c>
      <c r="DO783" s="352">
        <v>114</v>
      </c>
      <c r="DP783" s="353">
        <v>115</v>
      </c>
      <c r="DQ783" s="351">
        <v>116</v>
      </c>
      <c r="DR783" s="352">
        <v>117</v>
      </c>
      <c r="DS783" s="352">
        <v>118</v>
      </c>
      <c r="DT783" s="352">
        <v>119</v>
      </c>
      <c r="DU783" s="353">
        <v>120</v>
      </c>
      <c r="DV783" s="351">
        <v>121</v>
      </c>
      <c r="DW783" s="352">
        <v>122</v>
      </c>
      <c r="DX783" s="352">
        <v>123</v>
      </c>
      <c r="DY783" s="352">
        <v>124</v>
      </c>
      <c r="DZ783" s="353">
        <v>125</v>
      </c>
      <c r="EA783" s="351">
        <v>126</v>
      </c>
      <c r="EB783" s="352">
        <v>127</v>
      </c>
      <c r="EC783" s="352">
        <v>128</v>
      </c>
      <c r="ED783" s="352">
        <v>129</v>
      </c>
      <c r="EE783" s="364"/>
      <c r="EF783" s="351">
        <v>130</v>
      </c>
      <c r="EG783" s="352">
        <v>131</v>
      </c>
      <c r="EH783" s="352">
        <v>132</v>
      </c>
      <c r="EI783" s="352">
        <v>133</v>
      </c>
      <c r="EJ783" s="353">
        <v>134</v>
      </c>
      <c r="EK783" s="351">
        <v>135</v>
      </c>
      <c r="EL783" s="352">
        <v>136</v>
      </c>
      <c r="EM783" s="352">
        <v>137</v>
      </c>
      <c r="EN783" s="352">
        <v>138</v>
      </c>
      <c r="EO783" s="353">
        <v>139</v>
      </c>
      <c r="EP783" s="351">
        <v>140</v>
      </c>
      <c r="EQ783" s="352">
        <v>141</v>
      </c>
      <c r="ER783" s="352">
        <v>142</v>
      </c>
      <c r="ES783" s="352">
        <v>143</v>
      </c>
      <c r="ET783" s="353">
        <v>144</v>
      </c>
      <c r="EU783" s="351">
        <v>145</v>
      </c>
      <c r="EV783" s="352">
        <v>146</v>
      </c>
      <c r="EW783" s="352">
        <v>147</v>
      </c>
      <c r="EX783" s="352">
        <v>148</v>
      </c>
      <c r="EY783" s="353">
        <v>149</v>
      </c>
      <c r="EZ783" s="351">
        <v>150</v>
      </c>
      <c r="FA783" s="352">
        <v>151</v>
      </c>
      <c r="FB783" s="352">
        <v>152</v>
      </c>
      <c r="FC783" s="352">
        <v>153</v>
      </c>
      <c r="FD783" s="353">
        <v>154</v>
      </c>
      <c r="FE783" s="351">
        <v>155</v>
      </c>
      <c r="FF783" s="352">
        <v>156</v>
      </c>
      <c r="FG783" s="352">
        <v>157</v>
      </c>
      <c r="FH783" s="352">
        <v>158</v>
      </c>
      <c r="FI783" s="353">
        <v>159</v>
      </c>
      <c r="FJ783" s="365"/>
      <c r="FK783" s="361"/>
      <c r="FL783" s="361"/>
      <c r="FM783" s="361"/>
      <c r="FN783" s="361"/>
      <c r="FO783" s="361"/>
      <c r="FP783" s="361"/>
      <c r="FQ783" s="361"/>
      <c r="FR783" s="361"/>
      <c r="FS783" s="361"/>
      <c r="FT783" s="361"/>
      <c r="FU783" s="361"/>
      <c r="FV783" s="361"/>
      <c r="FW783" s="361"/>
      <c r="FX783" s="361"/>
      <c r="FY783" s="361"/>
      <c r="FZ783" s="361"/>
      <c r="GA783" s="361"/>
      <c r="GB783" s="361"/>
      <c r="GC783" s="361"/>
      <c r="GD783" s="361"/>
      <c r="GE783" s="361"/>
      <c r="GF783" s="361"/>
      <c r="GG783" s="361"/>
      <c r="GH783" s="361"/>
      <c r="GI783" s="361"/>
      <c r="GJ783" s="361"/>
      <c r="GK783" s="361"/>
      <c r="GL783" s="361"/>
      <c r="GM783" s="361"/>
      <c r="GN783" s="361"/>
      <c r="GO783" s="361"/>
      <c r="GP783" s="361"/>
      <c r="GQ783" s="361"/>
      <c r="GR783" s="361"/>
      <c r="GS783" s="361"/>
      <c r="GT783" s="361"/>
      <c r="GU783" s="361"/>
      <c r="GV783" s="361"/>
      <c r="GW783" s="361"/>
    </row>
    <row r="784" spans="1:256" x14ac:dyDescent="0.2">
      <c r="D784" s="362"/>
      <c r="E784" s="350" t="s">
        <v>157</v>
      </c>
      <c r="F784" s="354">
        <v>14</v>
      </c>
      <c r="G784" s="355">
        <v>10</v>
      </c>
      <c r="H784" s="355">
        <v>1</v>
      </c>
      <c r="I784" s="355">
        <v>22</v>
      </c>
      <c r="J784" s="356">
        <v>18</v>
      </c>
      <c r="K784" s="354">
        <v>19</v>
      </c>
      <c r="L784" s="355">
        <v>15</v>
      </c>
      <c r="M784" s="355">
        <v>6</v>
      </c>
      <c r="N784" s="355">
        <v>2</v>
      </c>
      <c r="O784" s="356">
        <v>23</v>
      </c>
      <c r="P784" s="354">
        <v>24</v>
      </c>
      <c r="Q784" s="355">
        <v>20</v>
      </c>
      <c r="R784" s="355">
        <v>11</v>
      </c>
      <c r="S784" s="355">
        <v>7</v>
      </c>
      <c r="T784" s="356">
        <v>3</v>
      </c>
      <c r="U784" s="354">
        <v>4</v>
      </c>
      <c r="V784" s="355">
        <v>25</v>
      </c>
      <c r="W784" s="355">
        <v>16</v>
      </c>
      <c r="X784" s="355">
        <v>12</v>
      </c>
      <c r="Y784" s="356">
        <v>8</v>
      </c>
      <c r="Z784" s="354">
        <v>9</v>
      </c>
      <c r="AA784" s="355">
        <v>5</v>
      </c>
      <c r="AB784" s="355">
        <v>21</v>
      </c>
      <c r="AC784" s="355">
        <v>17</v>
      </c>
      <c r="AD784" s="356">
        <v>13</v>
      </c>
      <c r="AE784" s="354">
        <v>39</v>
      </c>
      <c r="AF784" s="355">
        <v>35</v>
      </c>
      <c r="AG784" s="355">
        <v>26</v>
      </c>
      <c r="AH784" s="355">
        <v>47</v>
      </c>
      <c r="AI784" s="356">
        <v>43</v>
      </c>
      <c r="AJ784" s="354">
        <v>44</v>
      </c>
      <c r="AK784" s="355">
        <v>40</v>
      </c>
      <c r="AL784" s="355">
        <v>31</v>
      </c>
      <c r="AM784" s="355">
        <v>27</v>
      </c>
      <c r="AN784" s="356">
        <v>48</v>
      </c>
      <c r="AO784" s="354">
        <v>49</v>
      </c>
      <c r="AP784" s="355">
        <v>45</v>
      </c>
      <c r="AQ784" s="355">
        <v>36</v>
      </c>
      <c r="AR784" s="355">
        <v>32</v>
      </c>
      <c r="AS784" s="356">
        <v>28</v>
      </c>
      <c r="AT784" s="354">
        <v>29</v>
      </c>
      <c r="AU784" s="355">
        <v>50</v>
      </c>
      <c r="AV784" s="355">
        <v>41</v>
      </c>
      <c r="AW784" s="355">
        <v>37</v>
      </c>
      <c r="AX784" s="356">
        <v>33</v>
      </c>
      <c r="AY784" s="354">
        <v>34</v>
      </c>
      <c r="AZ784" s="355">
        <v>30</v>
      </c>
      <c r="BA784" s="355">
        <v>46</v>
      </c>
      <c r="BB784" s="355">
        <v>42</v>
      </c>
      <c r="BC784" s="356">
        <v>38</v>
      </c>
      <c r="BD784" s="354">
        <v>64</v>
      </c>
      <c r="BE784" s="355">
        <v>60</v>
      </c>
      <c r="BF784" s="355">
        <v>51</v>
      </c>
      <c r="BG784" s="355">
        <v>72</v>
      </c>
      <c r="BH784" s="356">
        <v>68</v>
      </c>
      <c r="BI784" s="354">
        <v>69</v>
      </c>
      <c r="BJ784" s="355">
        <v>65</v>
      </c>
      <c r="BK784" s="355">
        <v>56</v>
      </c>
      <c r="BL784" s="355">
        <v>52</v>
      </c>
      <c r="BM784" s="356">
        <v>73</v>
      </c>
      <c r="BN784" s="354">
        <v>74</v>
      </c>
      <c r="BO784" s="355">
        <v>70</v>
      </c>
      <c r="BP784" s="355">
        <v>61</v>
      </c>
      <c r="BQ784" s="355">
        <v>57</v>
      </c>
      <c r="BR784" s="356">
        <v>53</v>
      </c>
      <c r="BS784" s="354">
        <v>54</v>
      </c>
      <c r="BT784" s="355">
        <v>75</v>
      </c>
      <c r="BU784" s="355">
        <v>66</v>
      </c>
      <c r="BV784" s="355">
        <v>62</v>
      </c>
      <c r="BW784" s="356">
        <v>58</v>
      </c>
      <c r="BX784" s="354">
        <v>59</v>
      </c>
      <c r="BY784" s="355">
        <v>55</v>
      </c>
      <c r="BZ784" s="355">
        <v>71</v>
      </c>
      <c r="CA784" s="355">
        <v>67</v>
      </c>
      <c r="CB784" s="356">
        <v>63</v>
      </c>
      <c r="CC784" s="354">
        <v>89</v>
      </c>
      <c r="CD784" s="355">
        <v>85</v>
      </c>
      <c r="CE784" s="355">
        <v>76</v>
      </c>
      <c r="CF784" s="355">
        <v>97</v>
      </c>
      <c r="CG784" s="356">
        <v>93</v>
      </c>
      <c r="CH784" s="354">
        <v>94</v>
      </c>
      <c r="CI784" s="355">
        <v>90</v>
      </c>
      <c r="CJ784" s="355">
        <v>81</v>
      </c>
      <c r="CK784" s="355">
        <v>77</v>
      </c>
      <c r="CL784" s="356">
        <v>98</v>
      </c>
      <c r="CM784" s="354">
        <v>99</v>
      </c>
      <c r="CN784" s="355">
        <v>95</v>
      </c>
      <c r="CO784" s="355">
        <v>86</v>
      </c>
      <c r="CP784" s="355">
        <v>82</v>
      </c>
      <c r="CQ784" s="356">
        <v>78</v>
      </c>
      <c r="CR784" s="354">
        <v>79</v>
      </c>
      <c r="CS784" s="355">
        <v>100</v>
      </c>
      <c r="CT784" s="355">
        <v>91</v>
      </c>
      <c r="CU784" s="355">
        <v>87</v>
      </c>
      <c r="CV784" s="356">
        <v>83</v>
      </c>
      <c r="CW784" s="354">
        <v>84</v>
      </c>
      <c r="CX784" s="355">
        <v>80</v>
      </c>
      <c r="CY784" s="355">
        <v>96</v>
      </c>
      <c r="CZ784" s="355">
        <v>92</v>
      </c>
      <c r="DA784" s="356">
        <v>88</v>
      </c>
      <c r="DB784" s="354">
        <v>110</v>
      </c>
      <c r="DC784" s="355">
        <v>126</v>
      </c>
      <c r="DD784" s="355">
        <v>122</v>
      </c>
      <c r="DE784" s="355">
        <v>118</v>
      </c>
      <c r="DF784" s="356">
        <v>114</v>
      </c>
      <c r="DG784" s="354">
        <v>109</v>
      </c>
      <c r="DH784" s="355">
        <v>123</v>
      </c>
      <c r="DI784" s="355">
        <v>127</v>
      </c>
      <c r="DJ784" s="355">
        <v>101</v>
      </c>
      <c r="DK784" s="356">
        <v>119</v>
      </c>
      <c r="DL784" s="354">
        <v>115</v>
      </c>
      <c r="DM784" s="355">
        <v>106</v>
      </c>
      <c r="DN784" s="355">
        <v>124</v>
      </c>
      <c r="DO784" s="355">
        <v>128</v>
      </c>
      <c r="DP784" s="356">
        <v>102</v>
      </c>
      <c r="DQ784" s="354">
        <v>120</v>
      </c>
      <c r="DR784" s="355">
        <v>111</v>
      </c>
      <c r="DS784" s="355">
        <v>107</v>
      </c>
      <c r="DT784" s="355">
        <v>103</v>
      </c>
      <c r="DU784" s="356">
        <v>129</v>
      </c>
      <c r="DV784" s="354">
        <v>125</v>
      </c>
      <c r="DW784" s="355">
        <v>116</v>
      </c>
      <c r="DX784" s="355">
        <v>112</v>
      </c>
      <c r="DY784" s="355">
        <v>108</v>
      </c>
      <c r="DZ784" s="356">
        <v>104</v>
      </c>
      <c r="EA784" s="354">
        <v>105</v>
      </c>
      <c r="EB784" s="355">
        <v>121</v>
      </c>
      <c r="EC784" s="355">
        <v>117</v>
      </c>
      <c r="ED784" s="355">
        <v>113</v>
      </c>
      <c r="EE784" s="364"/>
      <c r="EF784" s="354">
        <v>144</v>
      </c>
      <c r="EG784" s="355">
        <v>130</v>
      </c>
      <c r="EH784" s="355">
        <v>156</v>
      </c>
      <c r="EI784" s="355">
        <v>152</v>
      </c>
      <c r="EJ784" s="356">
        <v>148</v>
      </c>
      <c r="EK784" s="354">
        <v>149</v>
      </c>
      <c r="EL784" s="355">
        <v>135</v>
      </c>
      <c r="EM784" s="355">
        <v>131</v>
      </c>
      <c r="EN784" s="355">
        <v>157</v>
      </c>
      <c r="EO784" s="356">
        <v>153</v>
      </c>
      <c r="EP784" s="354">
        <v>154</v>
      </c>
      <c r="EQ784" s="355">
        <v>140</v>
      </c>
      <c r="ER784" s="355">
        <v>136</v>
      </c>
      <c r="ES784" s="355">
        <v>132</v>
      </c>
      <c r="ET784" s="356">
        <v>158</v>
      </c>
      <c r="EU784" s="354">
        <v>159</v>
      </c>
      <c r="EV784" s="355">
        <v>145</v>
      </c>
      <c r="EW784" s="355">
        <v>141</v>
      </c>
      <c r="EX784" s="355">
        <v>137</v>
      </c>
      <c r="EY784" s="356">
        <v>133</v>
      </c>
      <c r="EZ784" s="354">
        <v>134</v>
      </c>
      <c r="FA784" s="355">
        <v>150</v>
      </c>
      <c r="FB784" s="355">
        <v>146</v>
      </c>
      <c r="FC784" s="355">
        <v>142</v>
      </c>
      <c r="FD784" s="356">
        <v>138</v>
      </c>
      <c r="FE784" s="354">
        <v>139</v>
      </c>
      <c r="FF784" s="355">
        <v>155</v>
      </c>
      <c r="FG784" s="355">
        <v>151</v>
      </c>
      <c r="FH784" s="355">
        <v>147</v>
      </c>
      <c r="FI784" s="356">
        <v>143</v>
      </c>
      <c r="FJ784" s="365"/>
      <c r="FK784" s="361"/>
      <c r="FL784" s="361"/>
      <c r="FM784" s="361"/>
      <c r="FN784" s="361"/>
      <c r="FO784" s="361"/>
      <c r="FP784" s="361"/>
      <c r="FQ784" s="361"/>
      <c r="FR784" s="361"/>
      <c r="FS784" s="361"/>
      <c r="FT784" s="361"/>
      <c r="FU784" s="361"/>
      <c r="FV784" s="361"/>
      <c r="FW784" s="361"/>
      <c r="FX784" s="361"/>
      <c r="FY784" s="361"/>
      <c r="FZ784" s="361"/>
      <c r="GA784" s="361"/>
      <c r="GB784" s="361"/>
      <c r="GC784" s="361"/>
      <c r="GD784" s="361"/>
      <c r="GE784" s="361"/>
      <c r="GF784" s="361"/>
      <c r="GG784" s="361"/>
      <c r="GH784" s="361"/>
      <c r="GI784" s="361"/>
      <c r="GJ784" s="361"/>
      <c r="GK784" s="361"/>
      <c r="GL784" s="361"/>
      <c r="GM784" s="361"/>
      <c r="GN784" s="361"/>
      <c r="GO784" s="361"/>
      <c r="GP784" s="361"/>
      <c r="GQ784" s="361"/>
      <c r="GR784" s="361"/>
      <c r="GS784" s="361"/>
      <c r="GT784" s="361"/>
      <c r="GU784" s="361"/>
      <c r="GV784" s="361"/>
      <c r="GW784" s="361"/>
    </row>
    <row r="785" spans="1:256" x14ac:dyDescent="0.2">
      <c r="D785" s="362"/>
      <c r="E785" s="350" t="s">
        <v>159</v>
      </c>
      <c r="F785" s="357">
        <v>12</v>
      </c>
      <c r="G785" s="358">
        <v>23</v>
      </c>
      <c r="H785" s="358">
        <v>9</v>
      </c>
      <c r="I785" s="358">
        <v>20</v>
      </c>
      <c r="J785" s="359">
        <v>1</v>
      </c>
      <c r="K785" s="357">
        <v>13</v>
      </c>
      <c r="L785" s="358">
        <v>24</v>
      </c>
      <c r="M785" s="358">
        <v>10</v>
      </c>
      <c r="N785" s="358">
        <v>16</v>
      </c>
      <c r="O785" s="359">
        <v>2</v>
      </c>
      <c r="P785" s="357">
        <v>17</v>
      </c>
      <c r="Q785" s="358">
        <v>3</v>
      </c>
      <c r="R785" s="358">
        <v>14</v>
      </c>
      <c r="S785" s="358">
        <v>25</v>
      </c>
      <c r="T785" s="359">
        <v>6</v>
      </c>
      <c r="U785" s="357">
        <v>7</v>
      </c>
      <c r="V785" s="358">
        <v>18</v>
      </c>
      <c r="W785" s="358">
        <v>4</v>
      </c>
      <c r="X785" s="358">
        <v>15</v>
      </c>
      <c r="Y785" s="359">
        <v>21</v>
      </c>
      <c r="Z785" s="357">
        <v>22</v>
      </c>
      <c r="AA785" s="358">
        <v>8</v>
      </c>
      <c r="AB785" s="358">
        <v>19</v>
      </c>
      <c r="AC785" s="358">
        <v>5</v>
      </c>
      <c r="AD785" s="359">
        <v>11</v>
      </c>
      <c r="AE785" s="357">
        <v>37</v>
      </c>
      <c r="AF785" s="358">
        <v>48</v>
      </c>
      <c r="AG785" s="358">
        <v>34</v>
      </c>
      <c r="AH785" s="358">
        <v>45</v>
      </c>
      <c r="AI785" s="359">
        <v>26</v>
      </c>
      <c r="AJ785" s="357">
        <v>38</v>
      </c>
      <c r="AK785" s="358">
        <v>49</v>
      </c>
      <c r="AL785" s="358">
        <v>35</v>
      </c>
      <c r="AM785" s="358">
        <v>41</v>
      </c>
      <c r="AN785" s="359">
        <v>27</v>
      </c>
      <c r="AO785" s="357">
        <v>42</v>
      </c>
      <c r="AP785" s="358">
        <v>28</v>
      </c>
      <c r="AQ785" s="358">
        <v>39</v>
      </c>
      <c r="AR785" s="358">
        <v>50</v>
      </c>
      <c r="AS785" s="359">
        <v>31</v>
      </c>
      <c r="AT785" s="357">
        <v>32</v>
      </c>
      <c r="AU785" s="358">
        <v>43</v>
      </c>
      <c r="AV785" s="358">
        <v>29</v>
      </c>
      <c r="AW785" s="358">
        <v>40</v>
      </c>
      <c r="AX785" s="359">
        <v>46</v>
      </c>
      <c r="AY785" s="357">
        <v>47</v>
      </c>
      <c r="AZ785" s="358">
        <v>33</v>
      </c>
      <c r="BA785" s="358">
        <v>44</v>
      </c>
      <c r="BB785" s="358">
        <v>30</v>
      </c>
      <c r="BC785" s="359">
        <v>36</v>
      </c>
      <c r="BD785" s="357">
        <v>62</v>
      </c>
      <c r="BE785" s="358">
        <v>73</v>
      </c>
      <c r="BF785" s="358">
        <v>59</v>
      </c>
      <c r="BG785" s="358">
        <v>70</v>
      </c>
      <c r="BH785" s="359">
        <v>51</v>
      </c>
      <c r="BI785" s="357">
        <v>63</v>
      </c>
      <c r="BJ785" s="358">
        <v>74</v>
      </c>
      <c r="BK785" s="358">
        <v>60</v>
      </c>
      <c r="BL785" s="358">
        <v>66</v>
      </c>
      <c r="BM785" s="359">
        <v>52</v>
      </c>
      <c r="BN785" s="357">
        <v>67</v>
      </c>
      <c r="BO785" s="358">
        <v>53</v>
      </c>
      <c r="BP785" s="358">
        <v>64</v>
      </c>
      <c r="BQ785" s="358">
        <v>75</v>
      </c>
      <c r="BR785" s="359">
        <v>56</v>
      </c>
      <c r="BS785" s="357">
        <v>57</v>
      </c>
      <c r="BT785" s="358">
        <v>68</v>
      </c>
      <c r="BU785" s="358">
        <v>54</v>
      </c>
      <c r="BV785" s="358">
        <v>65</v>
      </c>
      <c r="BW785" s="359">
        <v>71</v>
      </c>
      <c r="BX785" s="357">
        <v>72</v>
      </c>
      <c r="BY785" s="358">
        <v>58</v>
      </c>
      <c r="BZ785" s="358">
        <v>69</v>
      </c>
      <c r="CA785" s="358">
        <v>55</v>
      </c>
      <c r="CB785" s="359">
        <v>61</v>
      </c>
      <c r="CC785" s="357">
        <v>87</v>
      </c>
      <c r="CD785" s="358">
        <v>98</v>
      </c>
      <c r="CE785" s="358">
        <v>84</v>
      </c>
      <c r="CF785" s="358">
        <v>95</v>
      </c>
      <c r="CG785" s="359">
        <v>76</v>
      </c>
      <c r="CH785" s="357">
        <v>88</v>
      </c>
      <c r="CI785" s="358">
        <v>99</v>
      </c>
      <c r="CJ785" s="358">
        <v>85</v>
      </c>
      <c r="CK785" s="358">
        <v>91</v>
      </c>
      <c r="CL785" s="359">
        <v>77</v>
      </c>
      <c r="CM785" s="357">
        <v>92</v>
      </c>
      <c r="CN785" s="358">
        <v>78</v>
      </c>
      <c r="CO785" s="358">
        <v>89</v>
      </c>
      <c r="CP785" s="358">
        <v>100</v>
      </c>
      <c r="CQ785" s="359">
        <v>81</v>
      </c>
      <c r="CR785" s="357">
        <v>82</v>
      </c>
      <c r="CS785" s="358">
        <v>93</v>
      </c>
      <c r="CT785" s="358">
        <v>79</v>
      </c>
      <c r="CU785" s="358">
        <v>90</v>
      </c>
      <c r="CV785" s="359">
        <v>96</v>
      </c>
      <c r="CW785" s="357">
        <v>97</v>
      </c>
      <c r="CX785" s="358">
        <v>83</v>
      </c>
      <c r="CY785" s="358">
        <v>94</v>
      </c>
      <c r="CZ785" s="358">
        <v>80</v>
      </c>
      <c r="DA785" s="359">
        <v>86</v>
      </c>
      <c r="DB785" s="357">
        <v>128</v>
      </c>
      <c r="DC785" s="358">
        <v>105</v>
      </c>
      <c r="DD785" s="358">
        <v>119</v>
      </c>
      <c r="DE785" s="358">
        <v>125</v>
      </c>
      <c r="DF785" s="359">
        <v>107</v>
      </c>
      <c r="DG785" s="357">
        <v>103</v>
      </c>
      <c r="DH785" s="358">
        <v>110</v>
      </c>
      <c r="DI785" s="358">
        <v>115</v>
      </c>
      <c r="DJ785" s="358">
        <v>116</v>
      </c>
      <c r="DK785" s="359">
        <v>121</v>
      </c>
      <c r="DL785" s="357">
        <v>124</v>
      </c>
      <c r="DM785" s="358">
        <v>101</v>
      </c>
      <c r="DN785" s="358">
        <v>126</v>
      </c>
      <c r="DO785" s="358">
        <v>117</v>
      </c>
      <c r="DP785" s="359">
        <v>111</v>
      </c>
      <c r="DQ785" s="357">
        <v>127</v>
      </c>
      <c r="DR785" s="358">
        <v>108</v>
      </c>
      <c r="DS785" s="358">
        <v>102</v>
      </c>
      <c r="DT785" s="358">
        <v>122</v>
      </c>
      <c r="DU785" s="359">
        <v>113</v>
      </c>
      <c r="DV785" s="357">
        <v>129</v>
      </c>
      <c r="DW785" s="358">
        <v>118</v>
      </c>
      <c r="DX785" s="358">
        <v>106</v>
      </c>
      <c r="DY785" s="358">
        <v>123</v>
      </c>
      <c r="DZ785" s="359">
        <v>112</v>
      </c>
      <c r="EA785" s="357">
        <v>114</v>
      </c>
      <c r="EB785" s="358">
        <v>104</v>
      </c>
      <c r="EC785" s="358">
        <v>109</v>
      </c>
      <c r="ED785" s="358">
        <v>120</v>
      </c>
      <c r="EE785" s="364"/>
      <c r="EF785" s="357">
        <v>158</v>
      </c>
      <c r="EG785" s="358">
        <v>139</v>
      </c>
      <c r="EH785" s="358">
        <v>130</v>
      </c>
      <c r="EI785" s="358">
        <v>146</v>
      </c>
      <c r="EJ785" s="359">
        <v>141</v>
      </c>
      <c r="EK785" s="357">
        <v>131</v>
      </c>
      <c r="EL785" s="358">
        <v>159</v>
      </c>
      <c r="EM785" s="358">
        <v>150</v>
      </c>
      <c r="EN785" s="358">
        <v>140</v>
      </c>
      <c r="EO785" s="359">
        <v>147</v>
      </c>
      <c r="EP785" s="357">
        <v>148</v>
      </c>
      <c r="EQ785" s="358">
        <v>142</v>
      </c>
      <c r="ER785" s="358">
        <v>135</v>
      </c>
      <c r="ES785" s="358">
        <v>151</v>
      </c>
      <c r="ET785" s="359">
        <v>132</v>
      </c>
      <c r="EU785" s="357">
        <v>133</v>
      </c>
      <c r="EV785" s="358">
        <v>149</v>
      </c>
      <c r="EW785" s="358">
        <v>155</v>
      </c>
      <c r="EX785" s="358">
        <v>136</v>
      </c>
      <c r="EY785" s="359">
        <v>152</v>
      </c>
      <c r="EZ785" s="357">
        <v>153</v>
      </c>
      <c r="FA785" s="358">
        <v>134</v>
      </c>
      <c r="FB785" s="358">
        <v>143</v>
      </c>
      <c r="FC785" s="358">
        <v>156</v>
      </c>
      <c r="FD785" s="359">
        <v>137</v>
      </c>
      <c r="FE785" s="357">
        <v>138</v>
      </c>
      <c r="FF785" s="358">
        <v>154</v>
      </c>
      <c r="FG785" s="358">
        <v>145</v>
      </c>
      <c r="FH785" s="358">
        <v>144</v>
      </c>
      <c r="FI785" s="359">
        <v>157</v>
      </c>
      <c r="FJ785" s="365"/>
      <c r="FK785" s="361"/>
      <c r="FL785" s="361"/>
      <c r="FM785" s="361"/>
      <c r="FN785" s="361"/>
      <c r="FO785" s="361"/>
      <c r="FP785" s="361"/>
      <c r="FQ785" s="361"/>
      <c r="FR785" s="361"/>
      <c r="FS785" s="361"/>
      <c r="FT785" s="361"/>
      <c r="FU785" s="361"/>
      <c r="FV785" s="361"/>
      <c r="FW785" s="361"/>
      <c r="FX785" s="361"/>
      <c r="FY785" s="361"/>
      <c r="FZ785" s="361"/>
      <c r="GA785" s="361"/>
      <c r="GB785" s="361"/>
      <c r="GC785" s="361"/>
      <c r="GD785" s="361"/>
      <c r="GE785" s="361"/>
      <c r="GF785" s="361"/>
      <c r="GG785" s="361"/>
      <c r="GH785" s="361"/>
      <c r="GI785" s="361"/>
      <c r="GJ785" s="361"/>
      <c r="GK785" s="361"/>
      <c r="GL785" s="361"/>
      <c r="GM785" s="361"/>
      <c r="GN785" s="361"/>
      <c r="GO785" s="361"/>
      <c r="GP785" s="361"/>
      <c r="GQ785" s="361"/>
      <c r="GR785" s="361"/>
      <c r="GS785" s="361"/>
      <c r="GT785" s="361"/>
      <c r="GU785" s="361"/>
      <c r="GV785" s="361"/>
      <c r="GW785" s="361"/>
    </row>
    <row r="786" spans="1:256" s="363" customFormat="1" x14ac:dyDescent="0.2">
      <c r="A786" s="27"/>
      <c r="B786" s="27"/>
      <c r="C786" s="27"/>
      <c r="D786" s="362"/>
      <c r="E786" s="360"/>
      <c r="GX786" s="27"/>
      <c r="GY786" s="27"/>
      <c r="GZ786" s="27"/>
      <c r="HA786" s="27"/>
      <c r="HB786" s="27"/>
      <c r="HC786" s="27"/>
      <c r="HD786" s="27"/>
      <c r="HE786" s="27"/>
      <c r="HF786" s="27"/>
      <c r="HG786" s="27"/>
      <c r="HH786" s="27"/>
      <c r="HI786" s="27"/>
      <c r="HJ786" s="27"/>
      <c r="HK786" s="27"/>
      <c r="HL786" s="27"/>
      <c r="HM786" s="27"/>
      <c r="HN786" s="27"/>
      <c r="HO786" s="27"/>
      <c r="HP786" s="27"/>
      <c r="HQ786" s="27"/>
      <c r="HR786" s="27"/>
      <c r="HS786" s="27"/>
      <c r="HT786" s="27"/>
      <c r="HU786" s="27"/>
      <c r="HV786" s="27"/>
      <c r="HW786" s="27"/>
      <c r="HX786" s="27"/>
      <c r="HY786" s="27"/>
      <c r="HZ786" s="27"/>
      <c r="IA786" s="27"/>
      <c r="IB786" s="27"/>
      <c r="IC786" s="27"/>
      <c r="ID786" s="27"/>
      <c r="IE786" s="27"/>
      <c r="IF786" s="27"/>
      <c r="IG786" s="27"/>
      <c r="IH786" s="27"/>
      <c r="II786" s="27"/>
      <c r="IJ786" s="27"/>
      <c r="IK786" s="27"/>
      <c r="IL786" s="27"/>
      <c r="IM786" s="27"/>
      <c r="IN786" s="27"/>
      <c r="IO786" s="27"/>
      <c r="IP786" s="27"/>
      <c r="IQ786" s="27"/>
      <c r="IR786" s="27"/>
      <c r="IS786" s="27"/>
      <c r="IT786" s="27"/>
      <c r="IU786" s="27"/>
      <c r="IV786" s="27"/>
    </row>
    <row r="787" spans="1:256" s="363" customFormat="1" x14ac:dyDescent="0.2">
      <c r="A787" s="27"/>
      <c r="B787" s="27"/>
      <c r="C787" s="27"/>
      <c r="D787" s="362">
        <v>160</v>
      </c>
      <c r="E787" s="349" t="s">
        <v>180</v>
      </c>
      <c r="GX787" s="27"/>
      <c r="GY787" s="27"/>
      <c r="GZ787" s="27"/>
      <c r="HA787" s="27"/>
      <c r="HB787" s="27"/>
      <c r="HC787" s="27"/>
      <c r="HD787" s="27"/>
      <c r="HE787" s="27"/>
      <c r="HF787" s="27"/>
      <c r="HG787" s="27"/>
      <c r="HH787" s="27"/>
      <c r="HI787" s="27"/>
      <c r="HJ787" s="27"/>
      <c r="HK787" s="27"/>
      <c r="HL787" s="27"/>
      <c r="HM787" s="27"/>
      <c r="HN787" s="27"/>
      <c r="HO787" s="27"/>
      <c r="HP787" s="27"/>
      <c r="HQ787" s="27"/>
      <c r="HR787" s="27"/>
      <c r="HS787" s="27"/>
      <c r="HT787" s="27"/>
      <c r="HU787" s="27"/>
      <c r="HV787" s="27"/>
      <c r="HW787" s="27"/>
      <c r="HX787" s="27"/>
      <c r="HY787" s="27"/>
      <c r="HZ787" s="27"/>
      <c r="IA787" s="27"/>
      <c r="IB787" s="27"/>
      <c r="IC787" s="27"/>
      <c r="ID787" s="27"/>
      <c r="IE787" s="27"/>
      <c r="IF787" s="27"/>
      <c r="IG787" s="27"/>
      <c r="IH787" s="27"/>
      <c r="II787" s="27"/>
      <c r="IJ787" s="27"/>
      <c r="IK787" s="27"/>
      <c r="IL787" s="27"/>
      <c r="IM787" s="27"/>
      <c r="IN787" s="27"/>
      <c r="IO787" s="27"/>
      <c r="IP787" s="27"/>
      <c r="IQ787" s="27"/>
      <c r="IR787" s="27"/>
      <c r="IS787" s="27"/>
      <c r="IT787" s="27"/>
      <c r="IU787" s="27"/>
      <c r="IV787" s="27"/>
    </row>
    <row r="788" spans="1:256" x14ac:dyDescent="0.2">
      <c r="D788" s="362"/>
      <c r="E788" s="350" t="s">
        <v>130</v>
      </c>
      <c r="F788" s="351">
        <v>1</v>
      </c>
      <c r="G788" s="352">
        <v>2</v>
      </c>
      <c r="H788" s="352">
        <v>3</v>
      </c>
      <c r="I788" s="352">
        <v>4</v>
      </c>
      <c r="J788" s="353">
        <v>5</v>
      </c>
      <c r="K788" s="351">
        <v>6</v>
      </c>
      <c r="L788" s="352">
        <v>7</v>
      </c>
      <c r="M788" s="352">
        <v>8</v>
      </c>
      <c r="N788" s="352">
        <v>9</v>
      </c>
      <c r="O788" s="353">
        <v>10</v>
      </c>
      <c r="P788" s="351">
        <v>11</v>
      </c>
      <c r="Q788" s="352">
        <v>12</v>
      </c>
      <c r="R788" s="352">
        <v>13</v>
      </c>
      <c r="S788" s="352">
        <v>14</v>
      </c>
      <c r="T788" s="353">
        <v>15</v>
      </c>
      <c r="U788" s="351">
        <v>16</v>
      </c>
      <c r="V788" s="352">
        <v>17</v>
      </c>
      <c r="W788" s="352">
        <v>18</v>
      </c>
      <c r="X788" s="352">
        <v>19</v>
      </c>
      <c r="Y788" s="353">
        <v>20</v>
      </c>
      <c r="Z788" s="351">
        <v>21</v>
      </c>
      <c r="AA788" s="352">
        <v>22</v>
      </c>
      <c r="AB788" s="352">
        <v>23</v>
      </c>
      <c r="AC788" s="352">
        <v>24</v>
      </c>
      <c r="AD788" s="353">
        <v>25</v>
      </c>
      <c r="AE788" s="351">
        <v>26</v>
      </c>
      <c r="AF788" s="352">
        <v>27</v>
      </c>
      <c r="AG788" s="352">
        <v>28</v>
      </c>
      <c r="AH788" s="352">
        <v>29</v>
      </c>
      <c r="AI788" s="353">
        <v>30</v>
      </c>
      <c r="AJ788" s="351">
        <v>31</v>
      </c>
      <c r="AK788" s="352">
        <v>32</v>
      </c>
      <c r="AL788" s="352">
        <v>33</v>
      </c>
      <c r="AM788" s="352">
        <v>34</v>
      </c>
      <c r="AN788" s="353">
        <v>35</v>
      </c>
      <c r="AO788" s="351">
        <v>36</v>
      </c>
      <c r="AP788" s="352">
        <v>37</v>
      </c>
      <c r="AQ788" s="352">
        <v>38</v>
      </c>
      <c r="AR788" s="352">
        <v>39</v>
      </c>
      <c r="AS788" s="353">
        <v>40</v>
      </c>
      <c r="AT788" s="351">
        <v>41</v>
      </c>
      <c r="AU788" s="352">
        <v>42</v>
      </c>
      <c r="AV788" s="352">
        <v>43</v>
      </c>
      <c r="AW788" s="352">
        <v>44</v>
      </c>
      <c r="AX788" s="353">
        <v>45</v>
      </c>
      <c r="AY788" s="351">
        <v>46</v>
      </c>
      <c r="AZ788" s="352">
        <v>47</v>
      </c>
      <c r="BA788" s="352">
        <v>48</v>
      </c>
      <c r="BB788" s="352">
        <v>49</v>
      </c>
      <c r="BC788" s="353">
        <v>50</v>
      </c>
      <c r="BD788" s="351">
        <v>51</v>
      </c>
      <c r="BE788" s="352">
        <v>52</v>
      </c>
      <c r="BF788" s="352">
        <v>53</v>
      </c>
      <c r="BG788" s="352">
        <v>54</v>
      </c>
      <c r="BH788" s="353">
        <v>55</v>
      </c>
      <c r="BI788" s="351">
        <v>56</v>
      </c>
      <c r="BJ788" s="352">
        <v>57</v>
      </c>
      <c r="BK788" s="352">
        <v>58</v>
      </c>
      <c r="BL788" s="352">
        <v>59</v>
      </c>
      <c r="BM788" s="353">
        <v>60</v>
      </c>
      <c r="BN788" s="351">
        <v>61</v>
      </c>
      <c r="BO788" s="352">
        <v>62</v>
      </c>
      <c r="BP788" s="352">
        <v>63</v>
      </c>
      <c r="BQ788" s="352">
        <v>64</v>
      </c>
      <c r="BR788" s="353">
        <v>65</v>
      </c>
      <c r="BS788" s="351">
        <v>66</v>
      </c>
      <c r="BT788" s="352">
        <v>67</v>
      </c>
      <c r="BU788" s="352">
        <v>68</v>
      </c>
      <c r="BV788" s="352">
        <v>69</v>
      </c>
      <c r="BW788" s="353">
        <v>70</v>
      </c>
      <c r="BX788" s="351">
        <v>71</v>
      </c>
      <c r="BY788" s="352">
        <v>72</v>
      </c>
      <c r="BZ788" s="352">
        <v>73</v>
      </c>
      <c r="CA788" s="352">
        <v>74</v>
      </c>
      <c r="CB788" s="353">
        <v>75</v>
      </c>
      <c r="CC788" s="351">
        <v>76</v>
      </c>
      <c r="CD788" s="352">
        <v>77</v>
      </c>
      <c r="CE788" s="352">
        <v>78</v>
      </c>
      <c r="CF788" s="352">
        <v>79</v>
      </c>
      <c r="CG788" s="353">
        <v>80</v>
      </c>
      <c r="CH788" s="351">
        <v>81</v>
      </c>
      <c r="CI788" s="352">
        <v>82</v>
      </c>
      <c r="CJ788" s="352">
        <v>83</v>
      </c>
      <c r="CK788" s="352">
        <v>84</v>
      </c>
      <c r="CL788" s="353">
        <v>85</v>
      </c>
      <c r="CM788" s="351">
        <v>86</v>
      </c>
      <c r="CN788" s="352">
        <v>87</v>
      </c>
      <c r="CO788" s="352">
        <v>88</v>
      </c>
      <c r="CP788" s="352">
        <v>89</v>
      </c>
      <c r="CQ788" s="353">
        <v>90</v>
      </c>
      <c r="CR788" s="351">
        <v>91</v>
      </c>
      <c r="CS788" s="352">
        <v>92</v>
      </c>
      <c r="CT788" s="352">
        <v>93</v>
      </c>
      <c r="CU788" s="352">
        <v>94</v>
      </c>
      <c r="CV788" s="353">
        <v>95</v>
      </c>
      <c r="CW788" s="351">
        <v>96</v>
      </c>
      <c r="CX788" s="352">
        <v>97</v>
      </c>
      <c r="CY788" s="352">
        <v>98</v>
      </c>
      <c r="CZ788" s="352">
        <v>99</v>
      </c>
      <c r="DA788" s="353">
        <v>100</v>
      </c>
      <c r="DB788" s="351">
        <v>101</v>
      </c>
      <c r="DC788" s="352">
        <v>102</v>
      </c>
      <c r="DD788" s="352">
        <v>103</v>
      </c>
      <c r="DE788" s="352">
        <v>104</v>
      </c>
      <c r="DF788" s="353">
        <v>105</v>
      </c>
      <c r="DG788" s="351">
        <v>106</v>
      </c>
      <c r="DH788" s="352">
        <v>107</v>
      </c>
      <c r="DI788" s="352">
        <v>108</v>
      </c>
      <c r="DJ788" s="352">
        <v>109</v>
      </c>
      <c r="DK788" s="353">
        <v>110</v>
      </c>
      <c r="DL788" s="351">
        <v>111</v>
      </c>
      <c r="DM788" s="352">
        <v>112</v>
      </c>
      <c r="DN788" s="352">
        <v>113</v>
      </c>
      <c r="DO788" s="352">
        <v>114</v>
      </c>
      <c r="DP788" s="353">
        <v>115</v>
      </c>
      <c r="DQ788" s="351">
        <v>116</v>
      </c>
      <c r="DR788" s="352">
        <v>117</v>
      </c>
      <c r="DS788" s="352">
        <v>118</v>
      </c>
      <c r="DT788" s="352">
        <v>119</v>
      </c>
      <c r="DU788" s="353">
        <v>120</v>
      </c>
      <c r="DV788" s="351">
        <v>121</v>
      </c>
      <c r="DW788" s="352">
        <v>122</v>
      </c>
      <c r="DX788" s="352">
        <v>123</v>
      </c>
      <c r="DY788" s="352">
        <v>124</v>
      </c>
      <c r="DZ788" s="353">
        <v>125</v>
      </c>
      <c r="EA788" s="351">
        <v>126</v>
      </c>
      <c r="EB788" s="352">
        <v>127</v>
      </c>
      <c r="EC788" s="352">
        <v>128</v>
      </c>
      <c r="ED788" s="352">
        <v>129</v>
      </c>
      <c r="EE788" s="353">
        <v>130</v>
      </c>
      <c r="EF788" s="351">
        <v>131</v>
      </c>
      <c r="EG788" s="352">
        <v>132</v>
      </c>
      <c r="EH788" s="352">
        <v>133</v>
      </c>
      <c r="EI788" s="352">
        <v>134</v>
      </c>
      <c r="EJ788" s="353">
        <v>135</v>
      </c>
      <c r="EK788" s="351">
        <v>136</v>
      </c>
      <c r="EL788" s="352">
        <v>137</v>
      </c>
      <c r="EM788" s="352">
        <v>138</v>
      </c>
      <c r="EN788" s="352">
        <v>139</v>
      </c>
      <c r="EO788" s="353">
        <v>140</v>
      </c>
      <c r="EP788" s="351">
        <v>141</v>
      </c>
      <c r="EQ788" s="352">
        <v>142</v>
      </c>
      <c r="ER788" s="352">
        <v>143</v>
      </c>
      <c r="ES788" s="352">
        <v>144</v>
      </c>
      <c r="ET788" s="353">
        <v>145</v>
      </c>
      <c r="EU788" s="351">
        <v>146</v>
      </c>
      <c r="EV788" s="352">
        <v>147</v>
      </c>
      <c r="EW788" s="352">
        <v>148</v>
      </c>
      <c r="EX788" s="352">
        <v>149</v>
      </c>
      <c r="EY788" s="353">
        <v>150</v>
      </c>
      <c r="EZ788" s="351">
        <v>151</v>
      </c>
      <c r="FA788" s="352">
        <v>152</v>
      </c>
      <c r="FB788" s="352">
        <v>153</v>
      </c>
      <c r="FC788" s="352">
        <v>154</v>
      </c>
      <c r="FD788" s="353">
        <v>155</v>
      </c>
      <c r="FE788" s="351">
        <v>156</v>
      </c>
      <c r="FF788" s="352">
        <v>157</v>
      </c>
      <c r="FG788" s="352">
        <v>158</v>
      </c>
      <c r="FH788" s="352">
        <v>159</v>
      </c>
      <c r="FI788" s="353">
        <v>160</v>
      </c>
      <c r="FJ788" s="365"/>
      <c r="FK788" s="361"/>
      <c r="FL788" s="361"/>
      <c r="FM788" s="361"/>
      <c r="FN788" s="361"/>
      <c r="FO788" s="361"/>
      <c r="FP788" s="361"/>
      <c r="FQ788" s="361"/>
      <c r="FR788" s="361"/>
      <c r="FS788" s="361"/>
      <c r="FT788" s="361"/>
      <c r="FU788" s="361"/>
      <c r="FV788" s="361"/>
      <c r="FW788" s="361"/>
      <c r="FX788" s="361"/>
      <c r="FY788" s="361"/>
      <c r="FZ788" s="361"/>
      <c r="GA788" s="361"/>
      <c r="GB788" s="361"/>
      <c r="GC788" s="361"/>
      <c r="GD788" s="361"/>
      <c r="GE788" s="361"/>
      <c r="GF788" s="361"/>
      <c r="GG788" s="361"/>
      <c r="GH788" s="361"/>
      <c r="GI788" s="361"/>
      <c r="GJ788" s="361"/>
      <c r="GK788" s="361"/>
      <c r="GL788" s="361"/>
      <c r="GM788" s="361"/>
      <c r="GN788" s="361"/>
      <c r="GO788" s="361"/>
      <c r="GP788" s="361"/>
      <c r="GQ788" s="361"/>
      <c r="GR788" s="361"/>
      <c r="GS788" s="361"/>
      <c r="GT788" s="361"/>
      <c r="GU788" s="361"/>
      <c r="GV788" s="361"/>
      <c r="GW788" s="361"/>
    </row>
    <row r="789" spans="1:256" x14ac:dyDescent="0.2">
      <c r="D789" s="362"/>
      <c r="E789" s="350" t="s">
        <v>157</v>
      </c>
      <c r="F789" s="354">
        <v>14</v>
      </c>
      <c r="G789" s="355">
        <v>10</v>
      </c>
      <c r="H789" s="355">
        <v>1</v>
      </c>
      <c r="I789" s="355">
        <v>22</v>
      </c>
      <c r="J789" s="356">
        <v>18</v>
      </c>
      <c r="K789" s="354">
        <v>19</v>
      </c>
      <c r="L789" s="355">
        <v>15</v>
      </c>
      <c r="M789" s="355">
        <v>6</v>
      </c>
      <c r="N789" s="355">
        <v>2</v>
      </c>
      <c r="O789" s="356">
        <v>23</v>
      </c>
      <c r="P789" s="354">
        <v>24</v>
      </c>
      <c r="Q789" s="355">
        <v>20</v>
      </c>
      <c r="R789" s="355">
        <v>11</v>
      </c>
      <c r="S789" s="355">
        <v>7</v>
      </c>
      <c r="T789" s="356">
        <v>3</v>
      </c>
      <c r="U789" s="354">
        <v>4</v>
      </c>
      <c r="V789" s="355">
        <v>25</v>
      </c>
      <c r="W789" s="355">
        <v>16</v>
      </c>
      <c r="X789" s="355">
        <v>12</v>
      </c>
      <c r="Y789" s="356">
        <v>8</v>
      </c>
      <c r="Z789" s="354">
        <v>9</v>
      </c>
      <c r="AA789" s="355">
        <v>5</v>
      </c>
      <c r="AB789" s="355">
        <v>21</v>
      </c>
      <c r="AC789" s="355">
        <v>17</v>
      </c>
      <c r="AD789" s="356">
        <v>13</v>
      </c>
      <c r="AE789" s="354">
        <v>39</v>
      </c>
      <c r="AF789" s="355">
        <v>35</v>
      </c>
      <c r="AG789" s="355">
        <v>26</v>
      </c>
      <c r="AH789" s="355">
        <v>47</v>
      </c>
      <c r="AI789" s="356">
        <v>43</v>
      </c>
      <c r="AJ789" s="354">
        <v>44</v>
      </c>
      <c r="AK789" s="355">
        <v>40</v>
      </c>
      <c r="AL789" s="355">
        <v>31</v>
      </c>
      <c r="AM789" s="355">
        <v>27</v>
      </c>
      <c r="AN789" s="356">
        <v>48</v>
      </c>
      <c r="AO789" s="354">
        <v>49</v>
      </c>
      <c r="AP789" s="355">
        <v>45</v>
      </c>
      <c r="AQ789" s="355">
        <v>36</v>
      </c>
      <c r="AR789" s="355">
        <v>32</v>
      </c>
      <c r="AS789" s="356">
        <v>28</v>
      </c>
      <c r="AT789" s="354">
        <v>29</v>
      </c>
      <c r="AU789" s="355">
        <v>50</v>
      </c>
      <c r="AV789" s="355">
        <v>41</v>
      </c>
      <c r="AW789" s="355">
        <v>37</v>
      </c>
      <c r="AX789" s="356">
        <v>33</v>
      </c>
      <c r="AY789" s="354">
        <v>34</v>
      </c>
      <c r="AZ789" s="355">
        <v>30</v>
      </c>
      <c r="BA789" s="355">
        <v>46</v>
      </c>
      <c r="BB789" s="355">
        <v>42</v>
      </c>
      <c r="BC789" s="356">
        <v>38</v>
      </c>
      <c r="BD789" s="354">
        <v>64</v>
      </c>
      <c r="BE789" s="355">
        <v>60</v>
      </c>
      <c r="BF789" s="355">
        <v>51</v>
      </c>
      <c r="BG789" s="355">
        <v>72</v>
      </c>
      <c r="BH789" s="356">
        <v>68</v>
      </c>
      <c r="BI789" s="354">
        <v>69</v>
      </c>
      <c r="BJ789" s="355">
        <v>65</v>
      </c>
      <c r="BK789" s="355">
        <v>56</v>
      </c>
      <c r="BL789" s="355">
        <v>52</v>
      </c>
      <c r="BM789" s="356">
        <v>73</v>
      </c>
      <c r="BN789" s="354">
        <v>74</v>
      </c>
      <c r="BO789" s="355">
        <v>70</v>
      </c>
      <c r="BP789" s="355">
        <v>61</v>
      </c>
      <c r="BQ789" s="355">
        <v>57</v>
      </c>
      <c r="BR789" s="356">
        <v>53</v>
      </c>
      <c r="BS789" s="354">
        <v>54</v>
      </c>
      <c r="BT789" s="355">
        <v>75</v>
      </c>
      <c r="BU789" s="355">
        <v>66</v>
      </c>
      <c r="BV789" s="355">
        <v>62</v>
      </c>
      <c r="BW789" s="356">
        <v>58</v>
      </c>
      <c r="BX789" s="354">
        <v>59</v>
      </c>
      <c r="BY789" s="355">
        <v>55</v>
      </c>
      <c r="BZ789" s="355">
        <v>71</v>
      </c>
      <c r="CA789" s="355">
        <v>67</v>
      </c>
      <c r="CB789" s="356">
        <v>63</v>
      </c>
      <c r="CC789" s="354">
        <v>89</v>
      </c>
      <c r="CD789" s="355">
        <v>85</v>
      </c>
      <c r="CE789" s="355">
        <v>76</v>
      </c>
      <c r="CF789" s="355">
        <v>97</v>
      </c>
      <c r="CG789" s="356">
        <v>93</v>
      </c>
      <c r="CH789" s="354">
        <v>94</v>
      </c>
      <c r="CI789" s="355">
        <v>90</v>
      </c>
      <c r="CJ789" s="355">
        <v>81</v>
      </c>
      <c r="CK789" s="355">
        <v>77</v>
      </c>
      <c r="CL789" s="356">
        <v>98</v>
      </c>
      <c r="CM789" s="354">
        <v>99</v>
      </c>
      <c r="CN789" s="355">
        <v>95</v>
      </c>
      <c r="CO789" s="355">
        <v>86</v>
      </c>
      <c r="CP789" s="355">
        <v>82</v>
      </c>
      <c r="CQ789" s="356">
        <v>78</v>
      </c>
      <c r="CR789" s="354">
        <v>79</v>
      </c>
      <c r="CS789" s="355">
        <v>100</v>
      </c>
      <c r="CT789" s="355">
        <v>91</v>
      </c>
      <c r="CU789" s="355">
        <v>87</v>
      </c>
      <c r="CV789" s="356">
        <v>83</v>
      </c>
      <c r="CW789" s="354">
        <v>84</v>
      </c>
      <c r="CX789" s="355">
        <v>80</v>
      </c>
      <c r="CY789" s="355">
        <v>96</v>
      </c>
      <c r="CZ789" s="355">
        <v>92</v>
      </c>
      <c r="DA789" s="356">
        <v>88</v>
      </c>
      <c r="DB789" s="354">
        <v>115</v>
      </c>
      <c r="DC789" s="355">
        <v>101</v>
      </c>
      <c r="DD789" s="355">
        <v>127</v>
      </c>
      <c r="DE789" s="355">
        <v>123</v>
      </c>
      <c r="DF789" s="356">
        <v>119</v>
      </c>
      <c r="DG789" s="354">
        <v>120</v>
      </c>
      <c r="DH789" s="355">
        <v>106</v>
      </c>
      <c r="DI789" s="355">
        <v>102</v>
      </c>
      <c r="DJ789" s="355">
        <v>128</v>
      </c>
      <c r="DK789" s="356">
        <v>124</v>
      </c>
      <c r="DL789" s="354">
        <v>125</v>
      </c>
      <c r="DM789" s="355">
        <v>111</v>
      </c>
      <c r="DN789" s="355">
        <v>107</v>
      </c>
      <c r="DO789" s="355">
        <v>103</v>
      </c>
      <c r="DP789" s="356">
        <v>129</v>
      </c>
      <c r="DQ789" s="354">
        <v>130</v>
      </c>
      <c r="DR789" s="355">
        <v>116</v>
      </c>
      <c r="DS789" s="355">
        <v>112</v>
      </c>
      <c r="DT789" s="355">
        <v>108</v>
      </c>
      <c r="DU789" s="356">
        <v>104</v>
      </c>
      <c r="DV789" s="354">
        <v>105</v>
      </c>
      <c r="DW789" s="355">
        <v>121</v>
      </c>
      <c r="DX789" s="355">
        <v>117</v>
      </c>
      <c r="DY789" s="355">
        <v>113</v>
      </c>
      <c r="DZ789" s="356">
        <v>109</v>
      </c>
      <c r="EA789" s="354">
        <v>110</v>
      </c>
      <c r="EB789" s="355">
        <v>126</v>
      </c>
      <c r="EC789" s="355">
        <v>122</v>
      </c>
      <c r="ED789" s="355">
        <v>118</v>
      </c>
      <c r="EE789" s="356">
        <v>114</v>
      </c>
      <c r="EF789" s="354">
        <v>145</v>
      </c>
      <c r="EG789" s="355">
        <v>131</v>
      </c>
      <c r="EH789" s="355">
        <v>157</v>
      </c>
      <c r="EI789" s="355">
        <v>153</v>
      </c>
      <c r="EJ789" s="356">
        <v>149</v>
      </c>
      <c r="EK789" s="354">
        <v>150</v>
      </c>
      <c r="EL789" s="355">
        <v>136</v>
      </c>
      <c r="EM789" s="355">
        <v>132</v>
      </c>
      <c r="EN789" s="355">
        <v>158</v>
      </c>
      <c r="EO789" s="356">
        <v>154</v>
      </c>
      <c r="EP789" s="354">
        <v>155</v>
      </c>
      <c r="EQ789" s="355">
        <v>141</v>
      </c>
      <c r="ER789" s="355">
        <v>137</v>
      </c>
      <c r="ES789" s="355">
        <v>133</v>
      </c>
      <c r="ET789" s="356">
        <v>159</v>
      </c>
      <c r="EU789" s="354">
        <v>160</v>
      </c>
      <c r="EV789" s="355">
        <v>146</v>
      </c>
      <c r="EW789" s="355">
        <v>142</v>
      </c>
      <c r="EX789" s="355">
        <v>138</v>
      </c>
      <c r="EY789" s="356">
        <v>134</v>
      </c>
      <c r="EZ789" s="354">
        <v>135</v>
      </c>
      <c r="FA789" s="355">
        <v>151</v>
      </c>
      <c r="FB789" s="355">
        <v>147</v>
      </c>
      <c r="FC789" s="355">
        <v>143</v>
      </c>
      <c r="FD789" s="356">
        <v>139</v>
      </c>
      <c r="FE789" s="354">
        <v>140</v>
      </c>
      <c r="FF789" s="355">
        <v>156</v>
      </c>
      <c r="FG789" s="355">
        <v>152</v>
      </c>
      <c r="FH789" s="355">
        <v>148</v>
      </c>
      <c r="FI789" s="356">
        <v>144</v>
      </c>
      <c r="FJ789" s="365"/>
      <c r="FK789" s="361"/>
      <c r="FL789" s="361"/>
      <c r="FM789" s="361"/>
      <c r="FN789" s="361"/>
      <c r="FO789" s="361"/>
      <c r="FP789" s="361"/>
      <c r="FQ789" s="361"/>
      <c r="FR789" s="361"/>
      <c r="FS789" s="361"/>
      <c r="FT789" s="361"/>
      <c r="FU789" s="361"/>
      <c r="FV789" s="361"/>
      <c r="FW789" s="361"/>
      <c r="FX789" s="361"/>
      <c r="FY789" s="361"/>
      <c r="FZ789" s="361"/>
      <c r="GA789" s="361"/>
      <c r="GB789" s="361"/>
      <c r="GC789" s="361"/>
      <c r="GD789" s="361"/>
      <c r="GE789" s="361"/>
      <c r="GF789" s="361"/>
      <c r="GG789" s="361"/>
      <c r="GH789" s="361"/>
      <c r="GI789" s="361"/>
      <c r="GJ789" s="361"/>
      <c r="GK789" s="361"/>
      <c r="GL789" s="361"/>
      <c r="GM789" s="361"/>
      <c r="GN789" s="361"/>
      <c r="GO789" s="361"/>
      <c r="GP789" s="361"/>
      <c r="GQ789" s="361"/>
      <c r="GR789" s="361"/>
      <c r="GS789" s="361"/>
      <c r="GT789" s="361"/>
      <c r="GU789" s="361"/>
      <c r="GV789" s="361"/>
      <c r="GW789" s="361"/>
    </row>
    <row r="790" spans="1:256" x14ac:dyDescent="0.2">
      <c r="D790" s="362"/>
      <c r="E790" s="350" t="s">
        <v>159</v>
      </c>
      <c r="F790" s="357">
        <v>12</v>
      </c>
      <c r="G790" s="358">
        <v>23</v>
      </c>
      <c r="H790" s="358">
        <v>9</v>
      </c>
      <c r="I790" s="358">
        <v>20</v>
      </c>
      <c r="J790" s="359">
        <v>1</v>
      </c>
      <c r="K790" s="357">
        <v>13</v>
      </c>
      <c r="L790" s="358">
        <v>24</v>
      </c>
      <c r="M790" s="358">
        <v>10</v>
      </c>
      <c r="N790" s="358">
        <v>16</v>
      </c>
      <c r="O790" s="359">
        <v>2</v>
      </c>
      <c r="P790" s="357">
        <v>17</v>
      </c>
      <c r="Q790" s="358">
        <v>3</v>
      </c>
      <c r="R790" s="358">
        <v>14</v>
      </c>
      <c r="S790" s="358">
        <v>25</v>
      </c>
      <c r="T790" s="359">
        <v>6</v>
      </c>
      <c r="U790" s="357">
        <v>7</v>
      </c>
      <c r="V790" s="358">
        <v>18</v>
      </c>
      <c r="W790" s="358">
        <v>4</v>
      </c>
      <c r="X790" s="358">
        <v>15</v>
      </c>
      <c r="Y790" s="359">
        <v>21</v>
      </c>
      <c r="Z790" s="357">
        <v>22</v>
      </c>
      <c r="AA790" s="358">
        <v>8</v>
      </c>
      <c r="AB790" s="358">
        <v>19</v>
      </c>
      <c r="AC790" s="358">
        <v>5</v>
      </c>
      <c r="AD790" s="359">
        <v>11</v>
      </c>
      <c r="AE790" s="357">
        <v>37</v>
      </c>
      <c r="AF790" s="358">
        <v>48</v>
      </c>
      <c r="AG790" s="358">
        <v>34</v>
      </c>
      <c r="AH790" s="358">
        <v>45</v>
      </c>
      <c r="AI790" s="359">
        <v>26</v>
      </c>
      <c r="AJ790" s="357">
        <v>38</v>
      </c>
      <c r="AK790" s="358">
        <v>49</v>
      </c>
      <c r="AL790" s="358">
        <v>35</v>
      </c>
      <c r="AM790" s="358">
        <v>41</v>
      </c>
      <c r="AN790" s="359">
        <v>27</v>
      </c>
      <c r="AO790" s="357">
        <v>42</v>
      </c>
      <c r="AP790" s="358">
        <v>28</v>
      </c>
      <c r="AQ790" s="358">
        <v>39</v>
      </c>
      <c r="AR790" s="358">
        <v>50</v>
      </c>
      <c r="AS790" s="359">
        <v>31</v>
      </c>
      <c r="AT790" s="357">
        <v>32</v>
      </c>
      <c r="AU790" s="358">
        <v>43</v>
      </c>
      <c r="AV790" s="358">
        <v>29</v>
      </c>
      <c r="AW790" s="358">
        <v>40</v>
      </c>
      <c r="AX790" s="359">
        <v>46</v>
      </c>
      <c r="AY790" s="357">
        <v>47</v>
      </c>
      <c r="AZ790" s="358">
        <v>33</v>
      </c>
      <c r="BA790" s="358">
        <v>44</v>
      </c>
      <c r="BB790" s="358">
        <v>30</v>
      </c>
      <c r="BC790" s="359">
        <v>36</v>
      </c>
      <c r="BD790" s="357">
        <v>62</v>
      </c>
      <c r="BE790" s="358">
        <v>73</v>
      </c>
      <c r="BF790" s="358">
        <v>59</v>
      </c>
      <c r="BG790" s="358">
        <v>70</v>
      </c>
      <c r="BH790" s="359">
        <v>51</v>
      </c>
      <c r="BI790" s="357">
        <v>63</v>
      </c>
      <c r="BJ790" s="358">
        <v>74</v>
      </c>
      <c r="BK790" s="358">
        <v>60</v>
      </c>
      <c r="BL790" s="358">
        <v>66</v>
      </c>
      <c r="BM790" s="359">
        <v>52</v>
      </c>
      <c r="BN790" s="357">
        <v>67</v>
      </c>
      <c r="BO790" s="358">
        <v>53</v>
      </c>
      <c r="BP790" s="358">
        <v>64</v>
      </c>
      <c r="BQ790" s="358">
        <v>75</v>
      </c>
      <c r="BR790" s="359">
        <v>56</v>
      </c>
      <c r="BS790" s="357">
        <v>57</v>
      </c>
      <c r="BT790" s="358">
        <v>68</v>
      </c>
      <c r="BU790" s="358">
        <v>54</v>
      </c>
      <c r="BV790" s="358">
        <v>65</v>
      </c>
      <c r="BW790" s="359">
        <v>71</v>
      </c>
      <c r="BX790" s="357">
        <v>72</v>
      </c>
      <c r="BY790" s="358">
        <v>58</v>
      </c>
      <c r="BZ790" s="358">
        <v>69</v>
      </c>
      <c r="CA790" s="358">
        <v>55</v>
      </c>
      <c r="CB790" s="359">
        <v>61</v>
      </c>
      <c r="CC790" s="357">
        <v>87</v>
      </c>
      <c r="CD790" s="358">
        <v>98</v>
      </c>
      <c r="CE790" s="358">
        <v>84</v>
      </c>
      <c r="CF790" s="358">
        <v>95</v>
      </c>
      <c r="CG790" s="359">
        <v>76</v>
      </c>
      <c r="CH790" s="357">
        <v>88</v>
      </c>
      <c r="CI790" s="358">
        <v>99</v>
      </c>
      <c r="CJ790" s="358">
        <v>85</v>
      </c>
      <c r="CK790" s="358">
        <v>91</v>
      </c>
      <c r="CL790" s="359">
        <v>77</v>
      </c>
      <c r="CM790" s="357">
        <v>92</v>
      </c>
      <c r="CN790" s="358">
        <v>78</v>
      </c>
      <c r="CO790" s="358">
        <v>89</v>
      </c>
      <c r="CP790" s="358">
        <v>100</v>
      </c>
      <c r="CQ790" s="359">
        <v>81</v>
      </c>
      <c r="CR790" s="357">
        <v>82</v>
      </c>
      <c r="CS790" s="358">
        <v>93</v>
      </c>
      <c r="CT790" s="358">
        <v>79</v>
      </c>
      <c r="CU790" s="358">
        <v>90</v>
      </c>
      <c r="CV790" s="359">
        <v>96</v>
      </c>
      <c r="CW790" s="357">
        <v>97</v>
      </c>
      <c r="CX790" s="358">
        <v>83</v>
      </c>
      <c r="CY790" s="358">
        <v>94</v>
      </c>
      <c r="CZ790" s="358">
        <v>80</v>
      </c>
      <c r="DA790" s="359">
        <v>86</v>
      </c>
      <c r="DB790" s="357">
        <v>129</v>
      </c>
      <c r="DC790" s="358">
        <v>110</v>
      </c>
      <c r="DD790" s="358">
        <v>101</v>
      </c>
      <c r="DE790" s="358">
        <v>117</v>
      </c>
      <c r="DF790" s="359">
        <v>112</v>
      </c>
      <c r="DG790" s="357">
        <v>102</v>
      </c>
      <c r="DH790" s="358">
        <v>130</v>
      </c>
      <c r="DI790" s="358">
        <v>121</v>
      </c>
      <c r="DJ790" s="358">
        <v>111</v>
      </c>
      <c r="DK790" s="359">
        <v>118</v>
      </c>
      <c r="DL790" s="357">
        <v>119</v>
      </c>
      <c r="DM790" s="358">
        <v>113</v>
      </c>
      <c r="DN790" s="358">
        <v>106</v>
      </c>
      <c r="DO790" s="358">
        <v>122</v>
      </c>
      <c r="DP790" s="359">
        <v>103</v>
      </c>
      <c r="DQ790" s="357">
        <v>104</v>
      </c>
      <c r="DR790" s="358">
        <v>120</v>
      </c>
      <c r="DS790" s="358">
        <v>126</v>
      </c>
      <c r="DT790" s="358">
        <v>107</v>
      </c>
      <c r="DU790" s="359">
        <v>123</v>
      </c>
      <c r="DV790" s="357">
        <v>124</v>
      </c>
      <c r="DW790" s="358">
        <v>105</v>
      </c>
      <c r="DX790" s="358">
        <v>114</v>
      </c>
      <c r="DY790" s="358">
        <v>127</v>
      </c>
      <c r="DZ790" s="359">
        <v>108</v>
      </c>
      <c r="EA790" s="357">
        <v>109</v>
      </c>
      <c r="EB790" s="358">
        <v>125</v>
      </c>
      <c r="EC790" s="358">
        <v>116</v>
      </c>
      <c r="ED790" s="358">
        <v>115</v>
      </c>
      <c r="EE790" s="359">
        <v>128</v>
      </c>
      <c r="EF790" s="357">
        <v>159</v>
      </c>
      <c r="EG790" s="358">
        <v>140</v>
      </c>
      <c r="EH790" s="358">
        <v>131</v>
      </c>
      <c r="EI790" s="358">
        <v>147</v>
      </c>
      <c r="EJ790" s="359">
        <v>142</v>
      </c>
      <c r="EK790" s="357">
        <v>132</v>
      </c>
      <c r="EL790" s="358">
        <v>160</v>
      </c>
      <c r="EM790" s="358">
        <v>151</v>
      </c>
      <c r="EN790" s="358">
        <v>141</v>
      </c>
      <c r="EO790" s="359">
        <v>148</v>
      </c>
      <c r="EP790" s="357">
        <v>149</v>
      </c>
      <c r="EQ790" s="358">
        <v>143</v>
      </c>
      <c r="ER790" s="358">
        <v>136</v>
      </c>
      <c r="ES790" s="358">
        <v>152</v>
      </c>
      <c r="ET790" s="359">
        <v>133</v>
      </c>
      <c r="EU790" s="357">
        <v>134</v>
      </c>
      <c r="EV790" s="358">
        <v>150</v>
      </c>
      <c r="EW790" s="358">
        <v>156</v>
      </c>
      <c r="EX790" s="358">
        <v>137</v>
      </c>
      <c r="EY790" s="359">
        <v>153</v>
      </c>
      <c r="EZ790" s="357">
        <v>154</v>
      </c>
      <c r="FA790" s="358">
        <v>135</v>
      </c>
      <c r="FB790" s="358">
        <v>144</v>
      </c>
      <c r="FC790" s="358">
        <v>157</v>
      </c>
      <c r="FD790" s="359">
        <v>138</v>
      </c>
      <c r="FE790" s="357">
        <v>139</v>
      </c>
      <c r="FF790" s="358">
        <v>155</v>
      </c>
      <c r="FG790" s="358">
        <v>146</v>
      </c>
      <c r="FH790" s="358">
        <v>145</v>
      </c>
      <c r="FI790" s="359">
        <v>158</v>
      </c>
      <c r="FJ790" s="365"/>
      <c r="FK790" s="361"/>
      <c r="FL790" s="361"/>
      <c r="FM790" s="361"/>
      <c r="FN790" s="361"/>
      <c r="FO790" s="361"/>
      <c r="FP790" s="361"/>
      <c r="FQ790" s="361"/>
      <c r="FR790" s="361"/>
      <c r="FS790" s="361"/>
      <c r="FT790" s="361"/>
      <c r="FU790" s="361"/>
      <c r="FV790" s="361"/>
      <c r="FW790" s="361"/>
      <c r="FX790" s="361"/>
      <c r="FY790" s="361"/>
      <c r="FZ790" s="361"/>
      <c r="GA790" s="361"/>
      <c r="GB790" s="361"/>
      <c r="GC790" s="361"/>
      <c r="GD790" s="361"/>
      <c r="GE790" s="361"/>
      <c r="GF790" s="361"/>
      <c r="GG790" s="361"/>
      <c r="GH790" s="361"/>
      <c r="GI790" s="361"/>
      <c r="GJ790" s="361"/>
      <c r="GK790" s="361"/>
      <c r="GL790" s="361"/>
      <c r="GM790" s="361"/>
      <c r="GN790" s="361"/>
      <c r="GO790" s="361"/>
      <c r="GP790" s="361"/>
      <c r="GQ790" s="361"/>
      <c r="GR790" s="361"/>
      <c r="GS790" s="361"/>
      <c r="GT790" s="361"/>
      <c r="GU790" s="361"/>
      <c r="GV790" s="361"/>
      <c r="GW790" s="361"/>
    </row>
    <row r="791" spans="1:256" s="363" customFormat="1" x14ac:dyDescent="0.2">
      <c r="A791" s="27"/>
      <c r="B791" s="27"/>
      <c r="C791" s="27"/>
      <c r="D791" s="362"/>
      <c r="E791" s="360"/>
      <c r="GX791" s="27"/>
      <c r="GY791" s="27"/>
      <c r="GZ791" s="27"/>
      <c r="HA791" s="27"/>
      <c r="HB791" s="27"/>
      <c r="HC791" s="27"/>
      <c r="HD791" s="27"/>
      <c r="HE791" s="27"/>
      <c r="HF791" s="27"/>
      <c r="HG791" s="27"/>
      <c r="HH791" s="27"/>
      <c r="HI791" s="27"/>
      <c r="HJ791" s="27"/>
      <c r="HK791" s="27"/>
      <c r="HL791" s="27"/>
      <c r="HM791" s="27"/>
      <c r="HN791" s="27"/>
      <c r="HO791" s="27"/>
      <c r="HP791" s="27"/>
      <c r="HQ791" s="27"/>
      <c r="HR791" s="27"/>
      <c r="HS791" s="27"/>
      <c r="HT791" s="27"/>
      <c r="HU791" s="27"/>
      <c r="HV791" s="27"/>
      <c r="HW791" s="27"/>
      <c r="HX791" s="27"/>
      <c r="HY791" s="27"/>
      <c r="HZ791" s="27"/>
      <c r="IA791" s="27"/>
      <c r="IB791" s="27"/>
      <c r="IC791" s="27"/>
      <c r="ID791" s="27"/>
      <c r="IE791" s="27"/>
      <c r="IF791" s="27"/>
      <c r="IG791" s="27"/>
      <c r="IH791" s="27"/>
      <c r="II791" s="27"/>
      <c r="IJ791" s="27"/>
      <c r="IK791" s="27"/>
      <c r="IL791" s="27"/>
      <c r="IM791" s="27"/>
      <c r="IN791" s="27"/>
      <c r="IO791" s="27"/>
      <c r="IP791" s="27"/>
      <c r="IQ791" s="27"/>
      <c r="IR791" s="27"/>
      <c r="IS791" s="27"/>
      <c r="IT791" s="27"/>
      <c r="IU791" s="27"/>
      <c r="IV791" s="27"/>
    </row>
    <row r="792" spans="1:256" s="363" customFormat="1" x14ac:dyDescent="0.2">
      <c r="A792" s="27"/>
      <c r="B792" s="27"/>
      <c r="C792" s="27"/>
      <c r="D792" s="362">
        <v>161</v>
      </c>
      <c r="E792" s="349" t="s">
        <v>180</v>
      </c>
      <c r="GX792" s="27"/>
      <c r="GY792" s="27"/>
      <c r="GZ792" s="27"/>
      <c r="HA792" s="27"/>
      <c r="HB792" s="27"/>
      <c r="HC792" s="27"/>
      <c r="HD792" s="27"/>
      <c r="HE792" s="27"/>
      <c r="HF792" s="27"/>
      <c r="HG792" s="27"/>
      <c r="HH792" s="27"/>
      <c r="HI792" s="27"/>
      <c r="HJ792" s="27"/>
      <c r="HK792" s="27"/>
      <c r="HL792" s="27"/>
      <c r="HM792" s="27"/>
      <c r="HN792" s="27"/>
      <c r="HO792" s="27"/>
      <c r="HP792" s="27"/>
      <c r="HQ792" s="27"/>
      <c r="HR792" s="27"/>
      <c r="HS792" s="27"/>
      <c r="HT792" s="27"/>
      <c r="HU792" s="27"/>
      <c r="HV792" s="27"/>
      <c r="HW792" s="27"/>
      <c r="HX792" s="27"/>
      <c r="HY792" s="27"/>
      <c r="HZ792" s="27"/>
      <c r="IA792" s="27"/>
      <c r="IB792" s="27"/>
      <c r="IC792" s="27"/>
      <c r="ID792" s="27"/>
      <c r="IE792" s="27"/>
      <c r="IF792" s="27"/>
      <c r="IG792" s="27"/>
      <c r="IH792" s="27"/>
      <c r="II792" s="27"/>
      <c r="IJ792" s="27"/>
      <c r="IK792" s="27"/>
      <c r="IL792" s="27"/>
      <c r="IM792" s="27"/>
      <c r="IN792" s="27"/>
      <c r="IO792" s="27"/>
      <c r="IP792" s="27"/>
      <c r="IQ792" s="27"/>
      <c r="IR792" s="27"/>
      <c r="IS792" s="27"/>
      <c r="IT792" s="27"/>
      <c r="IU792" s="27"/>
      <c r="IV792" s="27"/>
    </row>
    <row r="793" spans="1:256" x14ac:dyDescent="0.2">
      <c r="D793" s="362"/>
      <c r="E793" s="350" t="s">
        <v>130</v>
      </c>
      <c r="F793" s="351">
        <v>1</v>
      </c>
      <c r="G793" s="352">
        <v>2</v>
      </c>
      <c r="H793" s="352">
        <v>3</v>
      </c>
      <c r="I793" s="352">
        <v>4</v>
      </c>
      <c r="J793" s="353">
        <v>5</v>
      </c>
      <c r="K793" s="351">
        <v>6</v>
      </c>
      <c r="L793" s="352">
        <v>7</v>
      </c>
      <c r="M793" s="352">
        <v>8</v>
      </c>
      <c r="N793" s="352">
        <v>9</v>
      </c>
      <c r="O793" s="353">
        <v>10</v>
      </c>
      <c r="P793" s="351">
        <v>11</v>
      </c>
      <c r="Q793" s="352">
        <v>12</v>
      </c>
      <c r="R793" s="352">
        <v>13</v>
      </c>
      <c r="S793" s="352">
        <v>14</v>
      </c>
      <c r="T793" s="353">
        <v>15</v>
      </c>
      <c r="U793" s="351">
        <v>16</v>
      </c>
      <c r="V793" s="352">
        <v>17</v>
      </c>
      <c r="W793" s="352">
        <v>18</v>
      </c>
      <c r="X793" s="352">
        <v>19</v>
      </c>
      <c r="Y793" s="353">
        <v>20</v>
      </c>
      <c r="Z793" s="351">
        <v>21</v>
      </c>
      <c r="AA793" s="352">
        <v>22</v>
      </c>
      <c r="AB793" s="352">
        <v>23</v>
      </c>
      <c r="AC793" s="352">
        <v>24</v>
      </c>
      <c r="AD793" s="353">
        <v>25</v>
      </c>
      <c r="AE793" s="351">
        <v>26</v>
      </c>
      <c r="AF793" s="352">
        <v>27</v>
      </c>
      <c r="AG793" s="352">
        <v>28</v>
      </c>
      <c r="AH793" s="352">
        <v>29</v>
      </c>
      <c r="AI793" s="353">
        <v>30</v>
      </c>
      <c r="AJ793" s="351">
        <v>31</v>
      </c>
      <c r="AK793" s="352">
        <v>32</v>
      </c>
      <c r="AL793" s="352">
        <v>33</v>
      </c>
      <c r="AM793" s="352">
        <v>34</v>
      </c>
      <c r="AN793" s="353">
        <v>35</v>
      </c>
      <c r="AO793" s="351">
        <v>36</v>
      </c>
      <c r="AP793" s="352">
        <v>37</v>
      </c>
      <c r="AQ793" s="352">
        <v>38</v>
      </c>
      <c r="AR793" s="352">
        <v>39</v>
      </c>
      <c r="AS793" s="353">
        <v>40</v>
      </c>
      <c r="AT793" s="351">
        <v>41</v>
      </c>
      <c r="AU793" s="352">
        <v>42</v>
      </c>
      <c r="AV793" s="352">
        <v>43</v>
      </c>
      <c r="AW793" s="352">
        <v>44</v>
      </c>
      <c r="AX793" s="353">
        <v>45</v>
      </c>
      <c r="AY793" s="351">
        <v>46</v>
      </c>
      <c r="AZ793" s="352">
        <v>47</v>
      </c>
      <c r="BA793" s="352">
        <v>48</v>
      </c>
      <c r="BB793" s="352">
        <v>49</v>
      </c>
      <c r="BC793" s="353">
        <v>50</v>
      </c>
      <c r="BD793" s="351">
        <v>51</v>
      </c>
      <c r="BE793" s="352">
        <v>52</v>
      </c>
      <c r="BF793" s="352">
        <v>53</v>
      </c>
      <c r="BG793" s="352">
        <v>54</v>
      </c>
      <c r="BH793" s="353">
        <v>55</v>
      </c>
      <c r="BI793" s="351">
        <v>56</v>
      </c>
      <c r="BJ793" s="352">
        <v>57</v>
      </c>
      <c r="BK793" s="352">
        <v>58</v>
      </c>
      <c r="BL793" s="352">
        <v>59</v>
      </c>
      <c r="BM793" s="353">
        <v>60</v>
      </c>
      <c r="BN793" s="351">
        <v>61</v>
      </c>
      <c r="BO793" s="352">
        <v>62</v>
      </c>
      <c r="BP793" s="352">
        <v>63</v>
      </c>
      <c r="BQ793" s="352">
        <v>64</v>
      </c>
      <c r="BR793" s="353">
        <v>65</v>
      </c>
      <c r="BS793" s="351">
        <v>66</v>
      </c>
      <c r="BT793" s="352">
        <v>67</v>
      </c>
      <c r="BU793" s="352">
        <v>68</v>
      </c>
      <c r="BV793" s="352">
        <v>69</v>
      </c>
      <c r="BW793" s="353">
        <v>70</v>
      </c>
      <c r="BX793" s="351">
        <v>71</v>
      </c>
      <c r="BY793" s="352">
        <v>72</v>
      </c>
      <c r="BZ793" s="352">
        <v>73</v>
      </c>
      <c r="CA793" s="352">
        <v>74</v>
      </c>
      <c r="CB793" s="353">
        <v>75</v>
      </c>
      <c r="CC793" s="351">
        <v>76</v>
      </c>
      <c r="CD793" s="352">
        <v>77</v>
      </c>
      <c r="CE793" s="352">
        <v>78</v>
      </c>
      <c r="CF793" s="352">
        <v>79</v>
      </c>
      <c r="CG793" s="353">
        <v>80</v>
      </c>
      <c r="CH793" s="351">
        <v>81</v>
      </c>
      <c r="CI793" s="352">
        <v>82</v>
      </c>
      <c r="CJ793" s="352">
        <v>83</v>
      </c>
      <c r="CK793" s="352">
        <v>84</v>
      </c>
      <c r="CL793" s="353">
        <v>85</v>
      </c>
      <c r="CM793" s="351">
        <v>86</v>
      </c>
      <c r="CN793" s="352">
        <v>87</v>
      </c>
      <c r="CO793" s="352">
        <v>88</v>
      </c>
      <c r="CP793" s="352">
        <v>89</v>
      </c>
      <c r="CQ793" s="353">
        <v>90</v>
      </c>
      <c r="CR793" s="351">
        <v>91</v>
      </c>
      <c r="CS793" s="352">
        <v>92</v>
      </c>
      <c r="CT793" s="352">
        <v>93</v>
      </c>
      <c r="CU793" s="352">
        <v>94</v>
      </c>
      <c r="CV793" s="353">
        <v>95</v>
      </c>
      <c r="CW793" s="351">
        <v>96</v>
      </c>
      <c r="CX793" s="352">
        <v>97</v>
      </c>
      <c r="CY793" s="352">
        <v>98</v>
      </c>
      <c r="CZ793" s="352">
        <v>99</v>
      </c>
      <c r="DA793" s="353">
        <v>100</v>
      </c>
      <c r="DB793" s="351">
        <v>101</v>
      </c>
      <c r="DC793" s="352">
        <v>102</v>
      </c>
      <c r="DD793" s="352">
        <v>103</v>
      </c>
      <c r="DE793" s="352">
        <v>104</v>
      </c>
      <c r="DF793" s="353">
        <v>105</v>
      </c>
      <c r="DG793" s="351">
        <v>106</v>
      </c>
      <c r="DH793" s="352">
        <v>107</v>
      </c>
      <c r="DI793" s="352">
        <v>108</v>
      </c>
      <c r="DJ793" s="352">
        <v>109</v>
      </c>
      <c r="DK793" s="353">
        <v>110</v>
      </c>
      <c r="DL793" s="351">
        <v>111</v>
      </c>
      <c r="DM793" s="352">
        <v>112</v>
      </c>
      <c r="DN793" s="352">
        <v>113</v>
      </c>
      <c r="DO793" s="352">
        <v>114</v>
      </c>
      <c r="DP793" s="353">
        <v>115</v>
      </c>
      <c r="DQ793" s="351">
        <v>116</v>
      </c>
      <c r="DR793" s="352">
        <v>117</v>
      </c>
      <c r="DS793" s="352">
        <v>118</v>
      </c>
      <c r="DT793" s="352">
        <v>119</v>
      </c>
      <c r="DU793" s="353">
        <v>120</v>
      </c>
      <c r="DV793" s="351">
        <v>121</v>
      </c>
      <c r="DW793" s="352">
        <v>122</v>
      </c>
      <c r="DX793" s="352">
        <v>123</v>
      </c>
      <c r="DY793" s="352">
        <v>124</v>
      </c>
      <c r="DZ793" s="364"/>
      <c r="EA793" s="351">
        <v>125</v>
      </c>
      <c r="EB793" s="352">
        <v>126</v>
      </c>
      <c r="EC793" s="352">
        <v>127</v>
      </c>
      <c r="ED793" s="352">
        <v>128</v>
      </c>
      <c r="EE793" s="364"/>
      <c r="EF793" s="351">
        <v>129</v>
      </c>
      <c r="EG793" s="352">
        <v>130</v>
      </c>
      <c r="EH793" s="352">
        <v>131</v>
      </c>
      <c r="EI793" s="352">
        <v>132</v>
      </c>
      <c r="EJ793" s="353">
        <v>133</v>
      </c>
      <c r="EK793" s="351">
        <v>134</v>
      </c>
      <c r="EL793" s="352">
        <v>135</v>
      </c>
      <c r="EM793" s="352">
        <v>136</v>
      </c>
      <c r="EN793" s="352">
        <v>137</v>
      </c>
      <c r="EO793" s="353">
        <v>138</v>
      </c>
      <c r="EP793" s="351">
        <v>139</v>
      </c>
      <c r="EQ793" s="352">
        <v>140</v>
      </c>
      <c r="ER793" s="352">
        <v>141</v>
      </c>
      <c r="ES793" s="352">
        <v>142</v>
      </c>
      <c r="ET793" s="353">
        <v>143</v>
      </c>
      <c r="EU793" s="351">
        <v>144</v>
      </c>
      <c r="EV793" s="352">
        <v>145</v>
      </c>
      <c r="EW793" s="352">
        <v>146</v>
      </c>
      <c r="EX793" s="352">
        <v>147</v>
      </c>
      <c r="EY793" s="353">
        <v>148</v>
      </c>
      <c r="EZ793" s="351">
        <v>149</v>
      </c>
      <c r="FA793" s="352">
        <v>150</v>
      </c>
      <c r="FB793" s="352">
        <v>151</v>
      </c>
      <c r="FC793" s="352">
        <v>152</v>
      </c>
      <c r="FD793" s="353">
        <v>153</v>
      </c>
      <c r="FE793" s="351">
        <v>154</v>
      </c>
      <c r="FF793" s="352">
        <v>155</v>
      </c>
      <c r="FG793" s="352">
        <v>156</v>
      </c>
      <c r="FH793" s="352">
        <v>157</v>
      </c>
      <c r="FI793" s="364"/>
      <c r="FJ793" s="351">
        <v>158</v>
      </c>
      <c r="FK793" s="352">
        <v>159</v>
      </c>
      <c r="FL793" s="352">
        <v>160</v>
      </c>
      <c r="FM793" s="352">
        <v>161</v>
      </c>
      <c r="FN793" s="365"/>
      <c r="FO793" s="361"/>
      <c r="FP793" s="361"/>
      <c r="FQ793" s="361"/>
      <c r="FR793" s="361"/>
      <c r="FS793" s="361"/>
      <c r="FT793" s="361"/>
      <c r="FU793" s="361"/>
      <c r="FV793" s="361"/>
      <c r="FW793" s="361"/>
      <c r="FX793" s="361"/>
      <c r="FY793" s="361"/>
      <c r="FZ793" s="361"/>
      <c r="GA793" s="361"/>
      <c r="GB793" s="361"/>
      <c r="GC793" s="361"/>
      <c r="GD793" s="361"/>
      <c r="GE793" s="361"/>
      <c r="GF793" s="361"/>
      <c r="GG793" s="361"/>
      <c r="GH793" s="361"/>
      <c r="GI793" s="361"/>
      <c r="GJ793" s="361"/>
      <c r="GK793" s="361"/>
      <c r="GL793" s="361"/>
      <c r="GM793" s="361"/>
      <c r="GN793" s="361"/>
      <c r="GO793" s="361"/>
      <c r="GP793" s="361"/>
      <c r="GQ793" s="361"/>
      <c r="GR793" s="361"/>
      <c r="GS793" s="361"/>
      <c r="GT793" s="361"/>
      <c r="GU793" s="361"/>
      <c r="GV793" s="361"/>
      <c r="GW793" s="361"/>
    </row>
    <row r="794" spans="1:256" x14ac:dyDescent="0.2">
      <c r="D794" s="362"/>
      <c r="E794" s="350" t="s">
        <v>157</v>
      </c>
      <c r="F794" s="354">
        <v>14</v>
      </c>
      <c r="G794" s="355">
        <v>10</v>
      </c>
      <c r="H794" s="355">
        <v>1</v>
      </c>
      <c r="I794" s="355">
        <v>22</v>
      </c>
      <c r="J794" s="356">
        <v>18</v>
      </c>
      <c r="K794" s="354">
        <v>19</v>
      </c>
      <c r="L794" s="355">
        <v>15</v>
      </c>
      <c r="M794" s="355">
        <v>6</v>
      </c>
      <c r="N794" s="355">
        <v>2</v>
      </c>
      <c r="O794" s="356">
        <v>23</v>
      </c>
      <c r="P794" s="354">
        <v>24</v>
      </c>
      <c r="Q794" s="355">
        <v>20</v>
      </c>
      <c r="R794" s="355">
        <v>11</v>
      </c>
      <c r="S794" s="355">
        <v>7</v>
      </c>
      <c r="T794" s="356">
        <v>3</v>
      </c>
      <c r="U794" s="354">
        <v>4</v>
      </c>
      <c r="V794" s="355">
        <v>25</v>
      </c>
      <c r="W794" s="355">
        <v>16</v>
      </c>
      <c r="X794" s="355">
        <v>12</v>
      </c>
      <c r="Y794" s="356">
        <v>8</v>
      </c>
      <c r="Z794" s="354">
        <v>9</v>
      </c>
      <c r="AA794" s="355">
        <v>5</v>
      </c>
      <c r="AB794" s="355">
        <v>21</v>
      </c>
      <c r="AC794" s="355">
        <v>17</v>
      </c>
      <c r="AD794" s="356">
        <v>13</v>
      </c>
      <c r="AE794" s="354">
        <v>39</v>
      </c>
      <c r="AF794" s="355">
        <v>35</v>
      </c>
      <c r="AG794" s="355">
        <v>26</v>
      </c>
      <c r="AH794" s="355">
        <v>47</v>
      </c>
      <c r="AI794" s="356">
        <v>43</v>
      </c>
      <c r="AJ794" s="354">
        <v>44</v>
      </c>
      <c r="AK794" s="355">
        <v>40</v>
      </c>
      <c r="AL794" s="355">
        <v>31</v>
      </c>
      <c r="AM794" s="355">
        <v>27</v>
      </c>
      <c r="AN794" s="356">
        <v>48</v>
      </c>
      <c r="AO794" s="354">
        <v>49</v>
      </c>
      <c r="AP794" s="355">
        <v>45</v>
      </c>
      <c r="AQ794" s="355">
        <v>36</v>
      </c>
      <c r="AR794" s="355">
        <v>32</v>
      </c>
      <c r="AS794" s="356">
        <v>28</v>
      </c>
      <c r="AT794" s="354">
        <v>29</v>
      </c>
      <c r="AU794" s="355">
        <v>50</v>
      </c>
      <c r="AV794" s="355">
        <v>41</v>
      </c>
      <c r="AW794" s="355">
        <v>37</v>
      </c>
      <c r="AX794" s="356">
        <v>33</v>
      </c>
      <c r="AY794" s="354">
        <v>34</v>
      </c>
      <c r="AZ794" s="355">
        <v>30</v>
      </c>
      <c r="BA794" s="355">
        <v>46</v>
      </c>
      <c r="BB794" s="355">
        <v>42</v>
      </c>
      <c r="BC794" s="356">
        <v>38</v>
      </c>
      <c r="BD794" s="354">
        <v>64</v>
      </c>
      <c r="BE794" s="355">
        <v>60</v>
      </c>
      <c r="BF794" s="355">
        <v>51</v>
      </c>
      <c r="BG794" s="355">
        <v>72</v>
      </c>
      <c r="BH794" s="356">
        <v>68</v>
      </c>
      <c r="BI794" s="354">
        <v>69</v>
      </c>
      <c r="BJ794" s="355">
        <v>65</v>
      </c>
      <c r="BK794" s="355">
        <v>56</v>
      </c>
      <c r="BL794" s="355">
        <v>52</v>
      </c>
      <c r="BM794" s="356">
        <v>73</v>
      </c>
      <c r="BN794" s="354">
        <v>74</v>
      </c>
      <c r="BO794" s="355">
        <v>70</v>
      </c>
      <c r="BP794" s="355">
        <v>61</v>
      </c>
      <c r="BQ794" s="355">
        <v>57</v>
      </c>
      <c r="BR794" s="356">
        <v>53</v>
      </c>
      <c r="BS794" s="354">
        <v>54</v>
      </c>
      <c r="BT794" s="355">
        <v>75</v>
      </c>
      <c r="BU794" s="355">
        <v>66</v>
      </c>
      <c r="BV794" s="355">
        <v>62</v>
      </c>
      <c r="BW794" s="356">
        <v>58</v>
      </c>
      <c r="BX794" s="354">
        <v>59</v>
      </c>
      <c r="BY794" s="355">
        <v>55</v>
      </c>
      <c r="BZ794" s="355">
        <v>71</v>
      </c>
      <c r="CA794" s="355">
        <v>67</v>
      </c>
      <c r="CB794" s="356">
        <v>63</v>
      </c>
      <c r="CC794" s="354">
        <v>89</v>
      </c>
      <c r="CD794" s="355">
        <v>85</v>
      </c>
      <c r="CE794" s="355">
        <v>76</v>
      </c>
      <c r="CF794" s="355">
        <v>97</v>
      </c>
      <c r="CG794" s="356">
        <v>93</v>
      </c>
      <c r="CH794" s="354">
        <v>94</v>
      </c>
      <c r="CI794" s="355">
        <v>90</v>
      </c>
      <c r="CJ794" s="355">
        <v>81</v>
      </c>
      <c r="CK794" s="355">
        <v>77</v>
      </c>
      <c r="CL794" s="356">
        <v>98</v>
      </c>
      <c r="CM794" s="354">
        <v>99</v>
      </c>
      <c r="CN794" s="355">
        <v>95</v>
      </c>
      <c r="CO794" s="355">
        <v>86</v>
      </c>
      <c r="CP794" s="355">
        <v>82</v>
      </c>
      <c r="CQ794" s="356">
        <v>78</v>
      </c>
      <c r="CR794" s="354">
        <v>79</v>
      </c>
      <c r="CS794" s="355">
        <v>100</v>
      </c>
      <c r="CT794" s="355">
        <v>91</v>
      </c>
      <c r="CU794" s="355">
        <v>87</v>
      </c>
      <c r="CV794" s="356">
        <v>83</v>
      </c>
      <c r="CW794" s="354">
        <v>84</v>
      </c>
      <c r="CX794" s="355">
        <v>80</v>
      </c>
      <c r="CY794" s="355">
        <v>96</v>
      </c>
      <c r="CZ794" s="355">
        <v>92</v>
      </c>
      <c r="DA794" s="356">
        <v>88</v>
      </c>
      <c r="DB794" s="354">
        <v>102</v>
      </c>
      <c r="DC794" s="355">
        <v>121</v>
      </c>
      <c r="DD794" s="355">
        <v>120</v>
      </c>
      <c r="DE794" s="355">
        <v>127</v>
      </c>
      <c r="DF794" s="356">
        <v>109</v>
      </c>
      <c r="DG794" s="354">
        <v>115</v>
      </c>
      <c r="DH794" s="355">
        <v>125</v>
      </c>
      <c r="DI794" s="355">
        <v>116</v>
      </c>
      <c r="DJ794" s="355">
        <v>103</v>
      </c>
      <c r="DK794" s="356">
        <v>124</v>
      </c>
      <c r="DL794" s="354">
        <v>108</v>
      </c>
      <c r="DM794" s="355">
        <v>111</v>
      </c>
      <c r="DN794" s="355">
        <v>122</v>
      </c>
      <c r="DO794" s="355">
        <v>105</v>
      </c>
      <c r="DP794" s="356">
        <v>128</v>
      </c>
      <c r="DQ794" s="354">
        <v>117</v>
      </c>
      <c r="DR794" s="355">
        <v>110</v>
      </c>
      <c r="DS794" s="355">
        <v>126</v>
      </c>
      <c r="DT794" s="355">
        <v>123</v>
      </c>
      <c r="DU794" s="356">
        <v>114</v>
      </c>
      <c r="DV794" s="354">
        <v>119</v>
      </c>
      <c r="DW794" s="355">
        <v>101</v>
      </c>
      <c r="DX794" s="355">
        <v>107</v>
      </c>
      <c r="DY794" s="355">
        <v>113</v>
      </c>
      <c r="DZ794" s="364"/>
      <c r="EA794" s="354">
        <v>104</v>
      </c>
      <c r="EB794" s="355">
        <v>106</v>
      </c>
      <c r="EC794" s="355">
        <v>112</v>
      </c>
      <c r="ED794" s="355">
        <v>118</v>
      </c>
      <c r="EE794" s="364"/>
      <c r="EF794" s="354">
        <v>148</v>
      </c>
      <c r="EG794" s="355">
        <v>129</v>
      </c>
      <c r="EH794" s="355">
        <v>159</v>
      </c>
      <c r="EI794" s="355">
        <v>155</v>
      </c>
      <c r="EJ794" s="356">
        <v>152</v>
      </c>
      <c r="EK794" s="354">
        <v>153</v>
      </c>
      <c r="EL794" s="355">
        <v>134</v>
      </c>
      <c r="EM794" s="355">
        <v>130</v>
      </c>
      <c r="EN794" s="355">
        <v>160</v>
      </c>
      <c r="EO794" s="356">
        <v>156</v>
      </c>
      <c r="EP794" s="354">
        <v>157</v>
      </c>
      <c r="EQ794" s="355">
        <v>139</v>
      </c>
      <c r="ER794" s="355">
        <v>135</v>
      </c>
      <c r="ES794" s="355">
        <v>131</v>
      </c>
      <c r="ET794" s="356">
        <v>161</v>
      </c>
      <c r="EU794" s="354">
        <v>147</v>
      </c>
      <c r="EV794" s="355">
        <v>154</v>
      </c>
      <c r="EW794" s="355">
        <v>150</v>
      </c>
      <c r="EX794" s="355">
        <v>158</v>
      </c>
      <c r="EY794" s="356">
        <v>142</v>
      </c>
      <c r="EZ794" s="354">
        <v>133</v>
      </c>
      <c r="FA794" s="355">
        <v>149</v>
      </c>
      <c r="FB794" s="355">
        <v>145</v>
      </c>
      <c r="FC794" s="355">
        <v>141</v>
      </c>
      <c r="FD794" s="356">
        <v>137</v>
      </c>
      <c r="FE794" s="354">
        <v>143</v>
      </c>
      <c r="FF794" s="355">
        <v>151</v>
      </c>
      <c r="FG794" s="355">
        <v>138</v>
      </c>
      <c r="FH794" s="355">
        <v>146</v>
      </c>
      <c r="FI794" s="364"/>
      <c r="FJ794" s="354">
        <v>140</v>
      </c>
      <c r="FK794" s="355">
        <v>144</v>
      </c>
      <c r="FL794" s="355">
        <v>132</v>
      </c>
      <c r="FM794" s="355">
        <v>136</v>
      </c>
      <c r="FN794" s="365"/>
      <c r="FO794" s="361"/>
      <c r="FP794" s="361"/>
      <c r="FQ794" s="361"/>
      <c r="FR794" s="361"/>
      <c r="FS794" s="361"/>
      <c r="FT794" s="361"/>
      <c r="FU794" s="361"/>
      <c r="FV794" s="361"/>
      <c r="FW794" s="361"/>
      <c r="FX794" s="361"/>
      <c r="FY794" s="361"/>
      <c r="FZ794" s="361"/>
      <c r="GA794" s="361"/>
      <c r="GB794" s="361"/>
      <c r="GC794" s="361"/>
      <c r="GD794" s="361"/>
      <c r="GE794" s="361"/>
      <c r="GF794" s="361"/>
      <c r="GG794" s="361"/>
      <c r="GH794" s="361"/>
      <c r="GI794" s="361"/>
      <c r="GJ794" s="361"/>
      <c r="GK794" s="361"/>
      <c r="GL794" s="361"/>
      <c r="GM794" s="361"/>
      <c r="GN794" s="361"/>
      <c r="GO794" s="361"/>
      <c r="GP794" s="361"/>
      <c r="GQ794" s="361"/>
      <c r="GR794" s="361"/>
      <c r="GS794" s="361"/>
      <c r="GT794" s="361"/>
      <c r="GU794" s="361"/>
      <c r="GV794" s="361"/>
      <c r="GW794" s="361"/>
    </row>
    <row r="795" spans="1:256" x14ac:dyDescent="0.2">
      <c r="D795" s="362"/>
      <c r="E795" s="350" t="s">
        <v>159</v>
      </c>
      <c r="F795" s="357">
        <v>12</v>
      </c>
      <c r="G795" s="358">
        <v>23</v>
      </c>
      <c r="H795" s="358">
        <v>9</v>
      </c>
      <c r="I795" s="358">
        <v>20</v>
      </c>
      <c r="J795" s="359">
        <v>1</v>
      </c>
      <c r="K795" s="357">
        <v>13</v>
      </c>
      <c r="L795" s="358">
        <v>24</v>
      </c>
      <c r="M795" s="358">
        <v>10</v>
      </c>
      <c r="N795" s="358">
        <v>16</v>
      </c>
      <c r="O795" s="359">
        <v>2</v>
      </c>
      <c r="P795" s="357">
        <v>17</v>
      </c>
      <c r="Q795" s="358">
        <v>3</v>
      </c>
      <c r="R795" s="358">
        <v>14</v>
      </c>
      <c r="S795" s="358">
        <v>25</v>
      </c>
      <c r="T795" s="359">
        <v>6</v>
      </c>
      <c r="U795" s="357">
        <v>7</v>
      </c>
      <c r="V795" s="358">
        <v>18</v>
      </c>
      <c r="W795" s="358">
        <v>4</v>
      </c>
      <c r="X795" s="358">
        <v>15</v>
      </c>
      <c r="Y795" s="359">
        <v>21</v>
      </c>
      <c r="Z795" s="357">
        <v>22</v>
      </c>
      <c r="AA795" s="358">
        <v>8</v>
      </c>
      <c r="AB795" s="358">
        <v>19</v>
      </c>
      <c r="AC795" s="358">
        <v>5</v>
      </c>
      <c r="AD795" s="359">
        <v>11</v>
      </c>
      <c r="AE795" s="357">
        <v>37</v>
      </c>
      <c r="AF795" s="358">
        <v>48</v>
      </c>
      <c r="AG795" s="358">
        <v>34</v>
      </c>
      <c r="AH795" s="358">
        <v>45</v>
      </c>
      <c r="AI795" s="359">
        <v>26</v>
      </c>
      <c r="AJ795" s="357">
        <v>38</v>
      </c>
      <c r="AK795" s="358">
        <v>49</v>
      </c>
      <c r="AL795" s="358">
        <v>35</v>
      </c>
      <c r="AM795" s="358">
        <v>41</v>
      </c>
      <c r="AN795" s="359">
        <v>27</v>
      </c>
      <c r="AO795" s="357">
        <v>42</v>
      </c>
      <c r="AP795" s="358">
        <v>28</v>
      </c>
      <c r="AQ795" s="358">
        <v>39</v>
      </c>
      <c r="AR795" s="358">
        <v>50</v>
      </c>
      <c r="AS795" s="359">
        <v>31</v>
      </c>
      <c r="AT795" s="357">
        <v>32</v>
      </c>
      <c r="AU795" s="358">
        <v>43</v>
      </c>
      <c r="AV795" s="358">
        <v>29</v>
      </c>
      <c r="AW795" s="358">
        <v>40</v>
      </c>
      <c r="AX795" s="359">
        <v>46</v>
      </c>
      <c r="AY795" s="357">
        <v>47</v>
      </c>
      <c r="AZ795" s="358">
        <v>33</v>
      </c>
      <c r="BA795" s="358">
        <v>44</v>
      </c>
      <c r="BB795" s="358">
        <v>30</v>
      </c>
      <c r="BC795" s="359">
        <v>36</v>
      </c>
      <c r="BD795" s="357">
        <v>62</v>
      </c>
      <c r="BE795" s="358">
        <v>73</v>
      </c>
      <c r="BF795" s="358">
        <v>59</v>
      </c>
      <c r="BG795" s="358">
        <v>70</v>
      </c>
      <c r="BH795" s="359">
        <v>51</v>
      </c>
      <c r="BI795" s="357">
        <v>63</v>
      </c>
      <c r="BJ795" s="358">
        <v>74</v>
      </c>
      <c r="BK795" s="358">
        <v>60</v>
      </c>
      <c r="BL795" s="358">
        <v>66</v>
      </c>
      <c r="BM795" s="359">
        <v>52</v>
      </c>
      <c r="BN795" s="357">
        <v>67</v>
      </c>
      <c r="BO795" s="358">
        <v>53</v>
      </c>
      <c r="BP795" s="358">
        <v>64</v>
      </c>
      <c r="BQ795" s="358">
        <v>75</v>
      </c>
      <c r="BR795" s="359">
        <v>56</v>
      </c>
      <c r="BS795" s="357">
        <v>57</v>
      </c>
      <c r="BT795" s="358">
        <v>68</v>
      </c>
      <c r="BU795" s="358">
        <v>54</v>
      </c>
      <c r="BV795" s="358">
        <v>65</v>
      </c>
      <c r="BW795" s="359">
        <v>71</v>
      </c>
      <c r="BX795" s="357">
        <v>72</v>
      </c>
      <c r="BY795" s="358">
        <v>58</v>
      </c>
      <c r="BZ795" s="358">
        <v>69</v>
      </c>
      <c r="CA795" s="358">
        <v>55</v>
      </c>
      <c r="CB795" s="359">
        <v>61</v>
      </c>
      <c r="CC795" s="357">
        <v>87</v>
      </c>
      <c r="CD795" s="358">
        <v>98</v>
      </c>
      <c r="CE795" s="358">
        <v>84</v>
      </c>
      <c r="CF795" s="358">
        <v>95</v>
      </c>
      <c r="CG795" s="359">
        <v>76</v>
      </c>
      <c r="CH795" s="357">
        <v>88</v>
      </c>
      <c r="CI795" s="358">
        <v>99</v>
      </c>
      <c r="CJ795" s="358">
        <v>85</v>
      </c>
      <c r="CK795" s="358">
        <v>91</v>
      </c>
      <c r="CL795" s="359">
        <v>77</v>
      </c>
      <c r="CM795" s="357">
        <v>92</v>
      </c>
      <c r="CN795" s="358">
        <v>78</v>
      </c>
      <c r="CO795" s="358">
        <v>89</v>
      </c>
      <c r="CP795" s="358">
        <v>100</v>
      </c>
      <c r="CQ795" s="359">
        <v>81</v>
      </c>
      <c r="CR795" s="357">
        <v>82</v>
      </c>
      <c r="CS795" s="358">
        <v>93</v>
      </c>
      <c r="CT795" s="358">
        <v>79</v>
      </c>
      <c r="CU795" s="358">
        <v>90</v>
      </c>
      <c r="CV795" s="359">
        <v>96</v>
      </c>
      <c r="CW795" s="357">
        <v>97</v>
      </c>
      <c r="CX795" s="358">
        <v>83</v>
      </c>
      <c r="CY795" s="358">
        <v>94</v>
      </c>
      <c r="CZ795" s="358">
        <v>80</v>
      </c>
      <c r="DA795" s="359">
        <v>86</v>
      </c>
      <c r="DB795" s="357">
        <v>112</v>
      </c>
      <c r="DC795" s="358">
        <v>120</v>
      </c>
      <c r="DD795" s="358">
        <v>101</v>
      </c>
      <c r="DE795" s="358">
        <v>122</v>
      </c>
      <c r="DF795" s="359">
        <v>125</v>
      </c>
      <c r="DG795" s="357">
        <v>105</v>
      </c>
      <c r="DH795" s="358">
        <v>119</v>
      </c>
      <c r="DI795" s="358">
        <v>106</v>
      </c>
      <c r="DJ795" s="358">
        <v>121</v>
      </c>
      <c r="DK795" s="359">
        <v>126</v>
      </c>
      <c r="DL795" s="357">
        <v>127</v>
      </c>
      <c r="DM795" s="358">
        <v>104</v>
      </c>
      <c r="DN795" s="358">
        <v>124</v>
      </c>
      <c r="DO795" s="358">
        <v>110</v>
      </c>
      <c r="DP795" s="359">
        <v>113</v>
      </c>
      <c r="DQ795" s="357">
        <v>123</v>
      </c>
      <c r="DR795" s="358">
        <v>118</v>
      </c>
      <c r="DS795" s="358">
        <v>128</v>
      </c>
      <c r="DT795" s="358">
        <v>115</v>
      </c>
      <c r="DU795" s="359">
        <v>107</v>
      </c>
      <c r="DV795" s="357">
        <v>109</v>
      </c>
      <c r="DW795" s="358">
        <v>103</v>
      </c>
      <c r="DX795" s="358">
        <v>117</v>
      </c>
      <c r="DY795" s="358">
        <v>111</v>
      </c>
      <c r="DZ795" s="364"/>
      <c r="EA795" s="357">
        <v>114</v>
      </c>
      <c r="EB795" s="358">
        <v>116</v>
      </c>
      <c r="EC795" s="358">
        <v>102</v>
      </c>
      <c r="ED795" s="358">
        <v>108</v>
      </c>
      <c r="EE795" s="364"/>
      <c r="EF795" s="357">
        <v>132</v>
      </c>
      <c r="EG795" s="358">
        <v>148</v>
      </c>
      <c r="EH795" s="358">
        <v>158</v>
      </c>
      <c r="EI795" s="358">
        <v>153</v>
      </c>
      <c r="EJ795" s="359">
        <v>141</v>
      </c>
      <c r="EK795" s="357">
        <v>156</v>
      </c>
      <c r="EL795" s="358">
        <v>146</v>
      </c>
      <c r="EM795" s="358">
        <v>149</v>
      </c>
      <c r="EN795" s="358">
        <v>140</v>
      </c>
      <c r="EO795" s="359">
        <v>131</v>
      </c>
      <c r="EP795" s="357">
        <v>142</v>
      </c>
      <c r="EQ795" s="358">
        <v>157</v>
      </c>
      <c r="ER795" s="358">
        <v>134</v>
      </c>
      <c r="ES795" s="358">
        <v>159</v>
      </c>
      <c r="ET795" s="359">
        <v>151</v>
      </c>
      <c r="EU795" s="357">
        <v>161</v>
      </c>
      <c r="EV795" s="358">
        <v>143</v>
      </c>
      <c r="EW795" s="358">
        <v>154</v>
      </c>
      <c r="EX795" s="358">
        <v>145</v>
      </c>
      <c r="EY795" s="359">
        <v>136</v>
      </c>
      <c r="EZ795" s="357">
        <v>138</v>
      </c>
      <c r="FA795" s="358">
        <v>133</v>
      </c>
      <c r="FB795" s="358">
        <v>155</v>
      </c>
      <c r="FC795" s="358">
        <v>144</v>
      </c>
      <c r="FD795" s="359">
        <v>160</v>
      </c>
      <c r="FE795" s="357">
        <v>150</v>
      </c>
      <c r="FF795" s="358">
        <v>137</v>
      </c>
      <c r="FG795" s="358">
        <v>129</v>
      </c>
      <c r="FH795" s="358">
        <v>139</v>
      </c>
      <c r="FI795" s="364"/>
      <c r="FJ795" s="357">
        <v>135</v>
      </c>
      <c r="FK795" s="358">
        <v>152</v>
      </c>
      <c r="FL795" s="358">
        <v>147</v>
      </c>
      <c r="FM795" s="358">
        <v>130</v>
      </c>
      <c r="FN795" s="365"/>
      <c r="FO795" s="361"/>
      <c r="FP795" s="361"/>
      <c r="FQ795" s="361"/>
      <c r="FR795" s="361"/>
      <c r="FS795" s="361"/>
      <c r="FT795" s="361"/>
      <c r="FU795" s="361"/>
      <c r="FV795" s="361"/>
      <c r="FW795" s="361"/>
      <c r="FX795" s="361"/>
      <c r="FY795" s="361"/>
      <c r="FZ795" s="361"/>
      <c r="GA795" s="361"/>
      <c r="GB795" s="361"/>
      <c r="GC795" s="361"/>
      <c r="GD795" s="361"/>
      <c r="GE795" s="361"/>
      <c r="GF795" s="361"/>
      <c r="GG795" s="361"/>
      <c r="GH795" s="361"/>
      <c r="GI795" s="361"/>
      <c r="GJ795" s="361"/>
      <c r="GK795" s="361"/>
      <c r="GL795" s="361"/>
      <c r="GM795" s="361"/>
      <c r="GN795" s="361"/>
      <c r="GO795" s="361"/>
      <c r="GP795" s="361"/>
      <c r="GQ795" s="361"/>
      <c r="GR795" s="361"/>
      <c r="GS795" s="361"/>
      <c r="GT795" s="361"/>
      <c r="GU795" s="361"/>
      <c r="GV795" s="361"/>
      <c r="GW795" s="361"/>
    </row>
    <row r="796" spans="1:256" s="363" customFormat="1" x14ac:dyDescent="0.2">
      <c r="A796" s="27"/>
      <c r="B796" s="27"/>
      <c r="C796" s="27"/>
      <c r="D796" s="362"/>
      <c r="E796" s="360"/>
      <c r="GX796" s="27"/>
      <c r="GY796" s="27"/>
      <c r="GZ796" s="27"/>
      <c r="HA796" s="27"/>
      <c r="HB796" s="27"/>
      <c r="HC796" s="27"/>
      <c r="HD796" s="27"/>
      <c r="HE796" s="27"/>
      <c r="HF796" s="27"/>
      <c r="HG796" s="27"/>
      <c r="HH796" s="27"/>
      <c r="HI796" s="27"/>
      <c r="HJ796" s="27"/>
      <c r="HK796" s="27"/>
      <c r="HL796" s="27"/>
      <c r="HM796" s="27"/>
      <c r="HN796" s="27"/>
      <c r="HO796" s="27"/>
      <c r="HP796" s="27"/>
      <c r="HQ796" s="27"/>
      <c r="HR796" s="27"/>
      <c r="HS796" s="27"/>
      <c r="HT796" s="27"/>
      <c r="HU796" s="27"/>
      <c r="HV796" s="27"/>
      <c r="HW796" s="27"/>
      <c r="HX796" s="27"/>
      <c r="HY796" s="27"/>
      <c r="HZ796" s="27"/>
      <c r="IA796" s="27"/>
      <c r="IB796" s="27"/>
      <c r="IC796" s="27"/>
      <c r="ID796" s="27"/>
      <c r="IE796" s="27"/>
      <c r="IF796" s="27"/>
      <c r="IG796" s="27"/>
      <c r="IH796" s="27"/>
      <c r="II796" s="27"/>
      <c r="IJ796" s="27"/>
      <c r="IK796" s="27"/>
      <c r="IL796" s="27"/>
      <c r="IM796" s="27"/>
      <c r="IN796" s="27"/>
      <c r="IO796" s="27"/>
      <c r="IP796" s="27"/>
      <c r="IQ796" s="27"/>
      <c r="IR796" s="27"/>
      <c r="IS796" s="27"/>
      <c r="IT796" s="27"/>
      <c r="IU796" s="27"/>
      <c r="IV796" s="27"/>
    </row>
    <row r="797" spans="1:256" s="363" customFormat="1" x14ac:dyDescent="0.2">
      <c r="A797" s="27"/>
      <c r="B797" s="27"/>
      <c r="C797" s="27"/>
      <c r="D797" s="362">
        <v>162</v>
      </c>
      <c r="E797" s="349" t="s">
        <v>180</v>
      </c>
      <c r="GX797" s="27"/>
      <c r="GY797" s="27"/>
      <c r="GZ797" s="27"/>
      <c r="HA797" s="27"/>
      <c r="HB797" s="27"/>
      <c r="HC797" s="27"/>
      <c r="HD797" s="27"/>
      <c r="HE797" s="27"/>
      <c r="HF797" s="27"/>
      <c r="HG797" s="27"/>
      <c r="HH797" s="27"/>
      <c r="HI797" s="27"/>
      <c r="HJ797" s="27"/>
      <c r="HK797" s="27"/>
      <c r="HL797" s="27"/>
      <c r="HM797" s="27"/>
      <c r="HN797" s="27"/>
      <c r="HO797" s="27"/>
      <c r="HP797" s="27"/>
      <c r="HQ797" s="27"/>
      <c r="HR797" s="27"/>
      <c r="HS797" s="27"/>
      <c r="HT797" s="27"/>
      <c r="HU797" s="27"/>
      <c r="HV797" s="27"/>
      <c r="HW797" s="27"/>
      <c r="HX797" s="27"/>
      <c r="HY797" s="27"/>
      <c r="HZ797" s="27"/>
      <c r="IA797" s="27"/>
      <c r="IB797" s="27"/>
      <c r="IC797" s="27"/>
      <c r="ID797" s="27"/>
      <c r="IE797" s="27"/>
      <c r="IF797" s="27"/>
      <c r="IG797" s="27"/>
      <c r="IH797" s="27"/>
      <c r="II797" s="27"/>
      <c r="IJ797" s="27"/>
      <c r="IK797" s="27"/>
      <c r="IL797" s="27"/>
      <c r="IM797" s="27"/>
      <c r="IN797" s="27"/>
      <c r="IO797" s="27"/>
      <c r="IP797" s="27"/>
      <c r="IQ797" s="27"/>
      <c r="IR797" s="27"/>
      <c r="IS797" s="27"/>
      <c r="IT797" s="27"/>
      <c r="IU797" s="27"/>
      <c r="IV797" s="27"/>
    </row>
    <row r="798" spans="1:256" x14ac:dyDescent="0.2">
      <c r="D798" s="362"/>
      <c r="E798" s="350" t="s">
        <v>130</v>
      </c>
      <c r="F798" s="351">
        <v>1</v>
      </c>
      <c r="G798" s="352">
        <v>2</v>
      </c>
      <c r="H798" s="352">
        <v>3</v>
      </c>
      <c r="I798" s="352">
        <v>4</v>
      </c>
      <c r="J798" s="353">
        <v>5</v>
      </c>
      <c r="K798" s="351">
        <v>6</v>
      </c>
      <c r="L798" s="352">
        <v>7</v>
      </c>
      <c r="M798" s="352">
        <v>8</v>
      </c>
      <c r="N798" s="352">
        <v>9</v>
      </c>
      <c r="O798" s="353">
        <v>10</v>
      </c>
      <c r="P798" s="351">
        <v>11</v>
      </c>
      <c r="Q798" s="352">
        <v>12</v>
      </c>
      <c r="R798" s="352">
        <v>13</v>
      </c>
      <c r="S798" s="352">
        <v>14</v>
      </c>
      <c r="T798" s="353">
        <v>15</v>
      </c>
      <c r="U798" s="351">
        <v>16</v>
      </c>
      <c r="V798" s="352">
        <v>17</v>
      </c>
      <c r="W798" s="352">
        <v>18</v>
      </c>
      <c r="X798" s="352">
        <v>19</v>
      </c>
      <c r="Y798" s="353">
        <v>20</v>
      </c>
      <c r="Z798" s="351">
        <v>21</v>
      </c>
      <c r="AA798" s="352">
        <v>22</v>
      </c>
      <c r="AB798" s="352">
        <v>23</v>
      </c>
      <c r="AC798" s="352">
        <v>24</v>
      </c>
      <c r="AD798" s="353">
        <v>25</v>
      </c>
      <c r="AE798" s="351">
        <v>26</v>
      </c>
      <c r="AF798" s="352">
        <v>27</v>
      </c>
      <c r="AG798" s="352">
        <v>28</v>
      </c>
      <c r="AH798" s="352">
        <v>29</v>
      </c>
      <c r="AI798" s="353">
        <v>30</v>
      </c>
      <c r="AJ798" s="351">
        <v>31</v>
      </c>
      <c r="AK798" s="352">
        <v>32</v>
      </c>
      <c r="AL798" s="352">
        <v>33</v>
      </c>
      <c r="AM798" s="352">
        <v>34</v>
      </c>
      <c r="AN798" s="353">
        <v>35</v>
      </c>
      <c r="AO798" s="351">
        <v>36</v>
      </c>
      <c r="AP798" s="352">
        <v>37</v>
      </c>
      <c r="AQ798" s="352">
        <v>38</v>
      </c>
      <c r="AR798" s="352">
        <v>39</v>
      </c>
      <c r="AS798" s="353">
        <v>40</v>
      </c>
      <c r="AT798" s="351">
        <v>41</v>
      </c>
      <c r="AU798" s="352">
        <v>42</v>
      </c>
      <c r="AV798" s="352">
        <v>43</v>
      </c>
      <c r="AW798" s="352">
        <v>44</v>
      </c>
      <c r="AX798" s="353">
        <v>45</v>
      </c>
      <c r="AY798" s="351">
        <v>46</v>
      </c>
      <c r="AZ798" s="352">
        <v>47</v>
      </c>
      <c r="BA798" s="352">
        <v>48</v>
      </c>
      <c r="BB798" s="352">
        <v>49</v>
      </c>
      <c r="BC798" s="353">
        <v>50</v>
      </c>
      <c r="BD798" s="351">
        <v>51</v>
      </c>
      <c r="BE798" s="352">
        <v>52</v>
      </c>
      <c r="BF798" s="352">
        <v>53</v>
      </c>
      <c r="BG798" s="352">
        <v>54</v>
      </c>
      <c r="BH798" s="353">
        <v>55</v>
      </c>
      <c r="BI798" s="351">
        <v>56</v>
      </c>
      <c r="BJ798" s="352">
        <v>57</v>
      </c>
      <c r="BK798" s="352">
        <v>58</v>
      </c>
      <c r="BL798" s="352">
        <v>59</v>
      </c>
      <c r="BM798" s="353">
        <v>60</v>
      </c>
      <c r="BN798" s="351">
        <v>61</v>
      </c>
      <c r="BO798" s="352">
        <v>62</v>
      </c>
      <c r="BP798" s="352">
        <v>63</v>
      </c>
      <c r="BQ798" s="352">
        <v>64</v>
      </c>
      <c r="BR798" s="353">
        <v>65</v>
      </c>
      <c r="BS798" s="351">
        <v>66</v>
      </c>
      <c r="BT798" s="352">
        <v>67</v>
      </c>
      <c r="BU798" s="352">
        <v>68</v>
      </c>
      <c r="BV798" s="352">
        <v>69</v>
      </c>
      <c r="BW798" s="353">
        <v>70</v>
      </c>
      <c r="BX798" s="351">
        <v>71</v>
      </c>
      <c r="BY798" s="352">
        <v>72</v>
      </c>
      <c r="BZ798" s="352">
        <v>73</v>
      </c>
      <c r="CA798" s="352">
        <v>74</v>
      </c>
      <c r="CB798" s="353">
        <v>75</v>
      </c>
      <c r="CC798" s="351">
        <v>76</v>
      </c>
      <c r="CD798" s="352">
        <v>77</v>
      </c>
      <c r="CE798" s="352">
        <v>78</v>
      </c>
      <c r="CF798" s="352">
        <v>79</v>
      </c>
      <c r="CG798" s="353">
        <v>80</v>
      </c>
      <c r="CH798" s="351">
        <v>81</v>
      </c>
      <c r="CI798" s="352">
        <v>82</v>
      </c>
      <c r="CJ798" s="352">
        <v>83</v>
      </c>
      <c r="CK798" s="352">
        <v>84</v>
      </c>
      <c r="CL798" s="353">
        <v>85</v>
      </c>
      <c r="CM798" s="351">
        <v>86</v>
      </c>
      <c r="CN798" s="352">
        <v>87</v>
      </c>
      <c r="CO798" s="352">
        <v>88</v>
      </c>
      <c r="CP798" s="352">
        <v>89</v>
      </c>
      <c r="CQ798" s="353">
        <v>90</v>
      </c>
      <c r="CR798" s="351">
        <v>91</v>
      </c>
      <c r="CS798" s="352">
        <v>92</v>
      </c>
      <c r="CT798" s="352">
        <v>93</v>
      </c>
      <c r="CU798" s="352">
        <v>94</v>
      </c>
      <c r="CV798" s="353">
        <v>95</v>
      </c>
      <c r="CW798" s="351">
        <v>96</v>
      </c>
      <c r="CX798" s="352">
        <v>97</v>
      </c>
      <c r="CY798" s="352">
        <v>98</v>
      </c>
      <c r="CZ798" s="352">
        <v>99</v>
      </c>
      <c r="DA798" s="353">
        <v>100</v>
      </c>
      <c r="DB798" s="351">
        <v>101</v>
      </c>
      <c r="DC798" s="352">
        <v>102</v>
      </c>
      <c r="DD798" s="352">
        <v>103</v>
      </c>
      <c r="DE798" s="352">
        <v>104</v>
      </c>
      <c r="DF798" s="353">
        <v>105</v>
      </c>
      <c r="DG798" s="351">
        <v>106</v>
      </c>
      <c r="DH798" s="352">
        <v>107</v>
      </c>
      <c r="DI798" s="352">
        <v>108</v>
      </c>
      <c r="DJ798" s="352">
        <v>109</v>
      </c>
      <c r="DK798" s="353">
        <v>110</v>
      </c>
      <c r="DL798" s="351">
        <v>111</v>
      </c>
      <c r="DM798" s="352">
        <v>112</v>
      </c>
      <c r="DN798" s="352">
        <v>113</v>
      </c>
      <c r="DO798" s="352">
        <v>114</v>
      </c>
      <c r="DP798" s="353">
        <v>115</v>
      </c>
      <c r="DQ798" s="351">
        <v>116</v>
      </c>
      <c r="DR798" s="352">
        <v>117</v>
      </c>
      <c r="DS798" s="352">
        <v>118</v>
      </c>
      <c r="DT798" s="352">
        <v>119</v>
      </c>
      <c r="DU798" s="353">
        <v>120</v>
      </c>
      <c r="DV798" s="351">
        <v>121</v>
      </c>
      <c r="DW798" s="352">
        <v>122</v>
      </c>
      <c r="DX798" s="352">
        <v>123</v>
      </c>
      <c r="DY798" s="352">
        <v>124</v>
      </c>
      <c r="DZ798" s="353">
        <v>125</v>
      </c>
      <c r="EA798" s="351">
        <v>126</v>
      </c>
      <c r="EB798" s="352">
        <v>127</v>
      </c>
      <c r="EC798" s="352">
        <v>128</v>
      </c>
      <c r="ED798" s="352">
        <v>129</v>
      </c>
      <c r="EE798" s="364"/>
      <c r="EF798" s="351">
        <v>130</v>
      </c>
      <c r="EG798" s="352">
        <v>131</v>
      </c>
      <c r="EH798" s="352">
        <v>132</v>
      </c>
      <c r="EI798" s="352">
        <v>133</v>
      </c>
      <c r="EJ798" s="353">
        <v>134</v>
      </c>
      <c r="EK798" s="351">
        <v>135</v>
      </c>
      <c r="EL798" s="352">
        <v>136</v>
      </c>
      <c r="EM798" s="352">
        <v>137</v>
      </c>
      <c r="EN798" s="352">
        <v>138</v>
      </c>
      <c r="EO798" s="353">
        <v>139</v>
      </c>
      <c r="EP798" s="351">
        <v>140</v>
      </c>
      <c r="EQ798" s="352">
        <v>141</v>
      </c>
      <c r="ER798" s="352">
        <v>142</v>
      </c>
      <c r="ES798" s="352">
        <v>143</v>
      </c>
      <c r="ET798" s="353">
        <v>144</v>
      </c>
      <c r="EU798" s="351">
        <v>145</v>
      </c>
      <c r="EV798" s="352">
        <v>146</v>
      </c>
      <c r="EW798" s="352">
        <v>147</v>
      </c>
      <c r="EX798" s="352">
        <v>148</v>
      </c>
      <c r="EY798" s="353">
        <v>149</v>
      </c>
      <c r="EZ798" s="351">
        <v>150</v>
      </c>
      <c r="FA798" s="352">
        <v>151</v>
      </c>
      <c r="FB798" s="352">
        <v>152</v>
      </c>
      <c r="FC798" s="352">
        <v>153</v>
      </c>
      <c r="FD798" s="353">
        <v>154</v>
      </c>
      <c r="FE798" s="351">
        <v>155</v>
      </c>
      <c r="FF798" s="352">
        <v>156</v>
      </c>
      <c r="FG798" s="352">
        <v>157</v>
      </c>
      <c r="FH798" s="352">
        <v>158</v>
      </c>
      <c r="FI798" s="364"/>
      <c r="FJ798" s="351">
        <v>159</v>
      </c>
      <c r="FK798" s="352">
        <v>160</v>
      </c>
      <c r="FL798" s="352">
        <v>161</v>
      </c>
      <c r="FM798" s="352">
        <v>162</v>
      </c>
      <c r="FN798" s="365"/>
      <c r="FO798" s="361"/>
      <c r="FP798" s="361"/>
      <c r="FQ798" s="361"/>
      <c r="FR798" s="361"/>
      <c r="FS798" s="361"/>
      <c r="FT798" s="361"/>
      <c r="FU798" s="361"/>
      <c r="FV798" s="361"/>
      <c r="FW798" s="361"/>
      <c r="FX798" s="361"/>
      <c r="FY798" s="361"/>
      <c r="FZ798" s="361"/>
      <c r="GA798" s="361"/>
      <c r="GB798" s="361"/>
      <c r="GC798" s="361"/>
      <c r="GD798" s="361"/>
      <c r="GE798" s="361"/>
      <c r="GF798" s="361"/>
      <c r="GG798" s="361"/>
      <c r="GH798" s="361"/>
      <c r="GI798" s="361"/>
      <c r="GJ798" s="361"/>
      <c r="GK798" s="361"/>
      <c r="GL798" s="361"/>
      <c r="GM798" s="361"/>
      <c r="GN798" s="361"/>
      <c r="GO798" s="361"/>
      <c r="GP798" s="361"/>
      <c r="GQ798" s="361"/>
      <c r="GR798" s="361"/>
      <c r="GS798" s="361"/>
      <c r="GT798" s="361"/>
      <c r="GU798" s="361"/>
      <c r="GV798" s="361"/>
      <c r="GW798" s="361"/>
    </row>
    <row r="799" spans="1:256" x14ac:dyDescent="0.2">
      <c r="D799" s="362"/>
      <c r="E799" s="350" t="s">
        <v>157</v>
      </c>
      <c r="F799" s="354">
        <v>14</v>
      </c>
      <c r="G799" s="355">
        <v>10</v>
      </c>
      <c r="H799" s="355">
        <v>1</v>
      </c>
      <c r="I799" s="355">
        <v>22</v>
      </c>
      <c r="J799" s="356">
        <v>18</v>
      </c>
      <c r="K799" s="354">
        <v>19</v>
      </c>
      <c r="L799" s="355">
        <v>15</v>
      </c>
      <c r="M799" s="355">
        <v>6</v>
      </c>
      <c r="N799" s="355">
        <v>2</v>
      </c>
      <c r="O799" s="356">
        <v>23</v>
      </c>
      <c r="P799" s="354">
        <v>24</v>
      </c>
      <c r="Q799" s="355">
        <v>20</v>
      </c>
      <c r="R799" s="355">
        <v>11</v>
      </c>
      <c r="S799" s="355">
        <v>7</v>
      </c>
      <c r="T799" s="356">
        <v>3</v>
      </c>
      <c r="U799" s="354">
        <v>4</v>
      </c>
      <c r="V799" s="355">
        <v>25</v>
      </c>
      <c r="W799" s="355">
        <v>16</v>
      </c>
      <c r="X799" s="355">
        <v>12</v>
      </c>
      <c r="Y799" s="356">
        <v>8</v>
      </c>
      <c r="Z799" s="354">
        <v>9</v>
      </c>
      <c r="AA799" s="355">
        <v>5</v>
      </c>
      <c r="AB799" s="355">
        <v>21</v>
      </c>
      <c r="AC799" s="355">
        <v>17</v>
      </c>
      <c r="AD799" s="356">
        <v>13</v>
      </c>
      <c r="AE799" s="354">
        <v>39</v>
      </c>
      <c r="AF799" s="355">
        <v>35</v>
      </c>
      <c r="AG799" s="355">
        <v>26</v>
      </c>
      <c r="AH799" s="355">
        <v>47</v>
      </c>
      <c r="AI799" s="356">
        <v>43</v>
      </c>
      <c r="AJ799" s="354">
        <v>44</v>
      </c>
      <c r="AK799" s="355">
        <v>40</v>
      </c>
      <c r="AL799" s="355">
        <v>31</v>
      </c>
      <c r="AM799" s="355">
        <v>27</v>
      </c>
      <c r="AN799" s="356">
        <v>48</v>
      </c>
      <c r="AO799" s="354">
        <v>49</v>
      </c>
      <c r="AP799" s="355">
        <v>45</v>
      </c>
      <c r="AQ799" s="355">
        <v>36</v>
      </c>
      <c r="AR799" s="355">
        <v>32</v>
      </c>
      <c r="AS799" s="356">
        <v>28</v>
      </c>
      <c r="AT799" s="354">
        <v>29</v>
      </c>
      <c r="AU799" s="355">
        <v>50</v>
      </c>
      <c r="AV799" s="355">
        <v>41</v>
      </c>
      <c r="AW799" s="355">
        <v>37</v>
      </c>
      <c r="AX799" s="356">
        <v>33</v>
      </c>
      <c r="AY799" s="354">
        <v>34</v>
      </c>
      <c r="AZ799" s="355">
        <v>30</v>
      </c>
      <c r="BA799" s="355">
        <v>46</v>
      </c>
      <c r="BB799" s="355">
        <v>42</v>
      </c>
      <c r="BC799" s="356">
        <v>38</v>
      </c>
      <c r="BD799" s="354">
        <v>64</v>
      </c>
      <c r="BE799" s="355">
        <v>60</v>
      </c>
      <c r="BF799" s="355">
        <v>51</v>
      </c>
      <c r="BG799" s="355">
        <v>72</v>
      </c>
      <c r="BH799" s="356">
        <v>68</v>
      </c>
      <c r="BI799" s="354">
        <v>69</v>
      </c>
      <c r="BJ799" s="355">
        <v>65</v>
      </c>
      <c r="BK799" s="355">
        <v>56</v>
      </c>
      <c r="BL799" s="355">
        <v>52</v>
      </c>
      <c r="BM799" s="356">
        <v>73</v>
      </c>
      <c r="BN799" s="354">
        <v>74</v>
      </c>
      <c r="BO799" s="355">
        <v>70</v>
      </c>
      <c r="BP799" s="355">
        <v>61</v>
      </c>
      <c r="BQ799" s="355">
        <v>57</v>
      </c>
      <c r="BR799" s="356">
        <v>53</v>
      </c>
      <c r="BS799" s="354">
        <v>54</v>
      </c>
      <c r="BT799" s="355">
        <v>75</v>
      </c>
      <c r="BU799" s="355">
        <v>66</v>
      </c>
      <c r="BV799" s="355">
        <v>62</v>
      </c>
      <c r="BW799" s="356">
        <v>58</v>
      </c>
      <c r="BX799" s="354">
        <v>59</v>
      </c>
      <c r="BY799" s="355">
        <v>55</v>
      </c>
      <c r="BZ799" s="355">
        <v>71</v>
      </c>
      <c r="CA799" s="355">
        <v>67</v>
      </c>
      <c r="CB799" s="356">
        <v>63</v>
      </c>
      <c r="CC799" s="354">
        <v>89</v>
      </c>
      <c r="CD799" s="355">
        <v>85</v>
      </c>
      <c r="CE799" s="355">
        <v>76</v>
      </c>
      <c r="CF799" s="355">
        <v>97</v>
      </c>
      <c r="CG799" s="356">
        <v>93</v>
      </c>
      <c r="CH799" s="354">
        <v>94</v>
      </c>
      <c r="CI799" s="355">
        <v>90</v>
      </c>
      <c r="CJ799" s="355">
        <v>81</v>
      </c>
      <c r="CK799" s="355">
        <v>77</v>
      </c>
      <c r="CL799" s="356">
        <v>98</v>
      </c>
      <c r="CM799" s="354">
        <v>99</v>
      </c>
      <c r="CN799" s="355">
        <v>95</v>
      </c>
      <c r="CO799" s="355">
        <v>86</v>
      </c>
      <c r="CP799" s="355">
        <v>82</v>
      </c>
      <c r="CQ799" s="356">
        <v>78</v>
      </c>
      <c r="CR799" s="354">
        <v>79</v>
      </c>
      <c r="CS799" s="355">
        <v>100</v>
      </c>
      <c r="CT799" s="355">
        <v>91</v>
      </c>
      <c r="CU799" s="355">
        <v>87</v>
      </c>
      <c r="CV799" s="356">
        <v>83</v>
      </c>
      <c r="CW799" s="354">
        <v>84</v>
      </c>
      <c r="CX799" s="355">
        <v>80</v>
      </c>
      <c r="CY799" s="355">
        <v>96</v>
      </c>
      <c r="CZ799" s="355">
        <v>92</v>
      </c>
      <c r="DA799" s="356">
        <v>88</v>
      </c>
      <c r="DB799" s="354">
        <v>110</v>
      </c>
      <c r="DC799" s="355">
        <v>126</v>
      </c>
      <c r="DD799" s="355">
        <v>122</v>
      </c>
      <c r="DE799" s="355">
        <v>118</v>
      </c>
      <c r="DF799" s="356">
        <v>114</v>
      </c>
      <c r="DG799" s="354">
        <v>109</v>
      </c>
      <c r="DH799" s="355">
        <v>123</v>
      </c>
      <c r="DI799" s="355">
        <v>127</v>
      </c>
      <c r="DJ799" s="355">
        <v>101</v>
      </c>
      <c r="DK799" s="356">
        <v>119</v>
      </c>
      <c r="DL799" s="354">
        <v>115</v>
      </c>
      <c r="DM799" s="355">
        <v>106</v>
      </c>
      <c r="DN799" s="355">
        <v>124</v>
      </c>
      <c r="DO799" s="355">
        <v>128</v>
      </c>
      <c r="DP799" s="356">
        <v>102</v>
      </c>
      <c r="DQ799" s="354">
        <v>120</v>
      </c>
      <c r="DR799" s="355">
        <v>111</v>
      </c>
      <c r="DS799" s="355">
        <v>107</v>
      </c>
      <c r="DT799" s="355">
        <v>103</v>
      </c>
      <c r="DU799" s="356">
        <v>129</v>
      </c>
      <c r="DV799" s="354">
        <v>125</v>
      </c>
      <c r="DW799" s="355">
        <v>116</v>
      </c>
      <c r="DX799" s="355">
        <v>112</v>
      </c>
      <c r="DY799" s="355">
        <v>108</v>
      </c>
      <c r="DZ799" s="356">
        <v>104</v>
      </c>
      <c r="EA799" s="354">
        <v>105</v>
      </c>
      <c r="EB799" s="355">
        <v>121</v>
      </c>
      <c r="EC799" s="355">
        <v>117</v>
      </c>
      <c r="ED799" s="355">
        <v>113</v>
      </c>
      <c r="EE799" s="364"/>
      <c r="EF799" s="354">
        <v>149</v>
      </c>
      <c r="EG799" s="355">
        <v>130</v>
      </c>
      <c r="EH799" s="355">
        <v>160</v>
      </c>
      <c r="EI799" s="355">
        <v>156</v>
      </c>
      <c r="EJ799" s="356">
        <v>153</v>
      </c>
      <c r="EK799" s="354">
        <v>154</v>
      </c>
      <c r="EL799" s="355">
        <v>135</v>
      </c>
      <c r="EM799" s="355">
        <v>131</v>
      </c>
      <c r="EN799" s="355">
        <v>161</v>
      </c>
      <c r="EO799" s="356">
        <v>157</v>
      </c>
      <c r="EP799" s="354">
        <v>158</v>
      </c>
      <c r="EQ799" s="355">
        <v>140</v>
      </c>
      <c r="ER799" s="355">
        <v>136</v>
      </c>
      <c r="ES799" s="355">
        <v>132</v>
      </c>
      <c r="ET799" s="356">
        <v>162</v>
      </c>
      <c r="EU799" s="354">
        <v>148</v>
      </c>
      <c r="EV799" s="355">
        <v>155</v>
      </c>
      <c r="EW799" s="355">
        <v>151</v>
      </c>
      <c r="EX799" s="355">
        <v>159</v>
      </c>
      <c r="EY799" s="356">
        <v>143</v>
      </c>
      <c r="EZ799" s="354">
        <v>134</v>
      </c>
      <c r="FA799" s="355">
        <v>150</v>
      </c>
      <c r="FB799" s="355">
        <v>146</v>
      </c>
      <c r="FC799" s="355">
        <v>142</v>
      </c>
      <c r="FD799" s="356">
        <v>138</v>
      </c>
      <c r="FE799" s="354">
        <v>144</v>
      </c>
      <c r="FF799" s="355">
        <v>152</v>
      </c>
      <c r="FG799" s="355">
        <v>139</v>
      </c>
      <c r="FH799" s="355">
        <v>147</v>
      </c>
      <c r="FI799" s="364"/>
      <c r="FJ799" s="354">
        <v>141</v>
      </c>
      <c r="FK799" s="355">
        <v>145</v>
      </c>
      <c r="FL799" s="355">
        <v>133</v>
      </c>
      <c r="FM799" s="355">
        <v>137</v>
      </c>
      <c r="FN799" s="365"/>
      <c r="FO799" s="361"/>
      <c r="FP799" s="361"/>
      <c r="FQ799" s="361"/>
      <c r="FR799" s="361"/>
      <c r="FS799" s="361"/>
      <c r="FT799" s="361"/>
      <c r="FU799" s="361"/>
      <c r="FV799" s="361"/>
      <c r="FW799" s="361"/>
      <c r="FX799" s="361"/>
      <c r="FY799" s="361"/>
      <c r="FZ799" s="361"/>
      <c r="GA799" s="361"/>
      <c r="GB799" s="361"/>
      <c r="GC799" s="361"/>
      <c r="GD799" s="361"/>
      <c r="GE799" s="361"/>
      <c r="GF799" s="361"/>
      <c r="GG799" s="361"/>
      <c r="GH799" s="361"/>
      <c r="GI799" s="361"/>
      <c r="GJ799" s="361"/>
      <c r="GK799" s="361"/>
      <c r="GL799" s="361"/>
      <c r="GM799" s="361"/>
      <c r="GN799" s="361"/>
      <c r="GO799" s="361"/>
      <c r="GP799" s="361"/>
      <c r="GQ799" s="361"/>
      <c r="GR799" s="361"/>
      <c r="GS799" s="361"/>
      <c r="GT799" s="361"/>
      <c r="GU799" s="361"/>
      <c r="GV799" s="361"/>
      <c r="GW799" s="361"/>
    </row>
    <row r="800" spans="1:256" x14ac:dyDescent="0.2">
      <c r="D800" s="362"/>
      <c r="E800" s="350" t="s">
        <v>159</v>
      </c>
      <c r="F800" s="357">
        <v>12</v>
      </c>
      <c r="G800" s="358">
        <v>23</v>
      </c>
      <c r="H800" s="358">
        <v>9</v>
      </c>
      <c r="I800" s="358">
        <v>20</v>
      </c>
      <c r="J800" s="359">
        <v>1</v>
      </c>
      <c r="K800" s="357">
        <v>13</v>
      </c>
      <c r="L800" s="358">
        <v>24</v>
      </c>
      <c r="M800" s="358">
        <v>10</v>
      </c>
      <c r="N800" s="358">
        <v>16</v>
      </c>
      <c r="O800" s="359">
        <v>2</v>
      </c>
      <c r="P800" s="357">
        <v>17</v>
      </c>
      <c r="Q800" s="358">
        <v>3</v>
      </c>
      <c r="R800" s="358">
        <v>14</v>
      </c>
      <c r="S800" s="358">
        <v>25</v>
      </c>
      <c r="T800" s="359">
        <v>6</v>
      </c>
      <c r="U800" s="357">
        <v>7</v>
      </c>
      <c r="V800" s="358">
        <v>18</v>
      </c>
      <c r="W800" s="358">
        <v>4</v>
      </c>
      <c r="X800" s="358">
        <v>15</v>
      </c>
      <c r="Y800" s="359">
        <v>21</v>
      </c>
      <c r="Z800" s="357">
        <v>22</v>
      </c>
      <c r="AA800" s="358">
        <v>8</v>
      </c>
      <c r="AB800" s="358">
        <v>19</v>
      </c>
      <c r="AC800" s="358">
        <v>5</v>
      </c>
      <c r="AD800" s="359">
        <v>11</v>
      </c>
      <c r="AE800" s="357">
        <v>37</v>
      </c>
      <c r="AF800" s="358">
        <v>48</v>
      </c>
      <c r="AG800" s="358">
        <v>34</v>
      </c>
      <c r="AH800" s="358">
        <v>45</v>
      </c>
      <c r="AI800" s="359">
        <v>26</v>
      </c>
      <c r="AJ800" s="357">
        <v>38</v>
      </c>
      <c r="AK800" s="358">
        <v>49</v>
      </c>
      <c r="AL800" s="358">
        <v>35</v>
      </c>
      <c r="AM800" s="358">
        <v>41</v>
      </c>
      <c r="AN800" s="359">
        <v>27</v>
      </c>
      <c r="AO800" s="357">
        <v>42</v>
      </c>
      <c r="AP800" s="358">
        <v>28</v>
      </c>
      <c r="AQ800" s="358">
        <v>39</v>
      </c>
      <c r="AR800" s="358">
        <v>50</v>
      </c>
      <c r="AS800" s="359">
        <v>31</v>
      </c>
      <c r="AT800" s="357">
        <v>32</v>
      </c>
      <c r="AU800" s="358">
        <v>43</v>
      </c>
      <c r="AV800" s="358">
        <v>29</v>
      </c>
      <c r="AW800" s="358">
        <v>40</v>
      </c>
      <c r="AX800" s="359">
        <v>46</v>
      </c>
      <c r="AY800" s="357">
        <v>47</v>
      </c>
      <c r="AZ800" s="358">
        <v>33</v>
      </c>
      <c r="BA800" s="358">
        <v>44</v>
      </c>
      <c r="BB800" s="358">
        <v>30</v>
      </c>
      <c r="BC800" s="359">
        <v>36</v>
      </c>
      <c r="BD800" s="357">
        <v>62</v>
      </c>
      <c r="BE800" s="358">
        <v>73</v>
      </c>
      <c r="BF800" s="358">
        <v>59</v>
      </c>
      <c r="BG800" s="358">
        <v>70</v>
      </c>
      <c r="BH800" s="359">
        <v>51</v>
      </c>
      <c r="BI800" s="357">
        <v>63</v>
      </c>
      <c r="BJ800" s="358">
        <v>74</v>
      </c>
      <c r="BK800" s="358">
        <v>60</v>
      </c>
      <c r="BL800" s="358">
        <v>66</v>
      </c>
      <c r="BM800" s="359">
        <v>52</v>
      </c>
      <c r="BN800" s="357">
        <v>67</v>
      </c>
      <c r="BO800" s="358">
        <v>53</v>
      </c>
      <c r="BP800" s="358">
        <v>64</v>
      </c>
      <c r="BQ800" s="358">
        <v>75</v>
      </c>
      <c r="BR800" s="359">
        <v>56</v>
      </c>
      <c r="BS800" s="357">
        <v>57</v>
      </c>
      <c r="BT800" s="358">
        <v>68</v>
      </c>
      <c r="BU800" s="358">
        <v>54</v>
      </c>
      <c r="BV800" s="358">
        <v>65</v>
      </c>
      <c r="BW800" s="359">
        <v>71</v>
      </c>
      <c r="BX800" s="357">
        <v>72</v>
      </c>
      <c r="BY800" s="358">
        <v>58</v>
      </c>
      <c r="BZ800" s="358">
        <v>69</v>
      </c>
      <c r="CA800" s="358">
        <v>55</v>
      </c>
      <c r="CB800" s="359">
        <v>61</v>
      </c>
      <c r="CC800" s="357">
        <v>87</v>
      </c>
      <c r="CD800" s="358">
        <v>98</v>
      </c>
      <c r="CE800" s="358">
        <v>84</v>
      </c>
      <c r="CF800" s="358">
        <v>95</v>
      </c>
      <c r="CG800" s="359">
        <v>76</v>
      </c>
      <c r="CH800" s="357">
        <v>88</v>
      </c>
      <c r="CI800" s="358">
        <v>99</v>
      </c>
      <c r="CJ800" s="358">
        <v>85</v>
      </c>
      <c r="CK800" s="358">
        <v>91</v>
      </c>
      <c r="CL800" s="359">
        <v>77</v>
      </c>
      <c r="CM800" s="357">
        <v>92</v>
      </c>
      <c r="CN800" s="358">
        <v>78</v>
      </c>
      <c r="CO800" s="358">
        <v>89</v>
      </c>
      <c r="CP800" s="358">
        <v>100</v>
      </c>
      <c r="CQ800" s="359">
        <v>81</v>
      </c>
      <c r="CR800" s="357">
        <v>82</v>
      </c>
      <c r="CS800" s="358">
        <v>93</v>
      </c>
      <c r="CT800" s="358">
        <v>79</v>
      </c>
      <c r="CU800" s="358">
        <v>90</v>
      </c>
      <c r="CV800" s="359">
        <v>96</v>
      </c>
      <c r="CW800" s="357">
        <v>97</v>
      </c>
      <c r="CX800" s="358">
        <v>83</v>
      </c>
      <c r="CY800" s="358">
        <v>94</v>
      </c>
      <c r="CZ800" s="358">
        <v>80</v>
      </c>
      <c r="DA800" s="359">
        <v>86</v>
      </c>
      <c r="DB800" s="357">
        <v>128</v>
      </c>
      <c r="DC800" s="358">
        <v>105</v>
      </c>
      <c r="DD800" s="358">
        <v>119</v>
      </c>
      <c r="DE800" s="358">
        <v>125</v>
      </c>
      <c r="DF800" s="359">
        <v>107</v>
      </c>
      <c r="DG800" s="357">
        <v>103</v>
      </c>
      <c r="DH800" s="358">
        <v>110</v>
      </c>
      <c r="DI800" s="358">
        <v>115</v>
      </c>
      <c r="DJ800" s="358">
        <v>116</v>
      </c>
      <c r="DK800" s="359">
        <v>121</v>
      </c>
      <c r="DL800" s="357">
        <v>124</v>
      </c>
      <c r="DM800" s="358">
        <v>101</v>
      </c>
      <c r="DN800" s="358">
        <v>126</v>
      </c>
      <c r="DO800" s="358">
        <v>117</v>
      </c>
      <c r="DP800" s="359">
        <v>111</v>
      </c>
      <c r="DQ800" s="357">
        <v>127</v>
      </c>
      <c r="DR800" s="358">
        <v>108</v>
      </c>
      <c r="DS800" s="358">
        <v>102</v>
      </c>
      <c r="DT800" s="358">
        <v>122</v>
      </c>
      <c r="DU800" s="359">
        <v>113</v>
      </c>
      <c r="DV800" s="357">
        <v>129</v>
      </c>
      <c r="DW800" s="358">
        <v>118</v>
      </c>
      <c r="DX800" s="358">
        <v>106</v>
      </c>
      <c r="DY800" s="358">
        <v>123</v>
      </c>
      <c r="DZ800" s="359">
        <v>112</v>
      </c>
      <c r="EA800" s="357">
        <v>114</v>
      </c>
      <c r="EB800" s="358">
        <v>104</v>
      </c>
      <c r="EC800" s="358">
        <v>109</v>
      </c>
      <c r="ED800" s="358">
        <v>120</v>
      </c>
      <c r="EE800" s="364"/>
      <c r="EF800" s="357">
        <v>133</v>
      </c>
      <c r="EG800" s="358">
        <v>149</v>
      </c>
      <c r="EH800" s="358">
        <v>159</v>
      </c>
      <c r="EI800" s="358">
        <v>154</v>
      </c>
      <c r="EJ800" s="359">
        <v>142</v>
      </c>
      <c r="EK800" s="357">
        <v>157</v>
      </c>
      <c r="EL800" s="358">
        <v>147</v>
      </c>
      <c r="EM800" s="358">
        <v>150</v>
      </c>
      <c r="EN800" s="358">
        <v>141</v>
      </c>
      <c r="EO800" s="359">
        <v>132</v>
      </c>
      <c r="EP800" s="357">
        <v>143</v>
      </c>
      <c r="EQ800" s="358">
        <v>158</v>
      </c>
      <c r="ER800" s="358">
        <v>135</v>
      </c>
      <c r="ES800" s="358">
        <v>160</v>
      </c>
      <c r="ET800" s="359">
        <v>152</v>
      </c>
      <c r="EU800" s="357">
        <v>162</v>
      </c>
      <c r="EV800" s="358">
        <v>144</v>
      </c>
      <c r="EW800" s="358">
        <v>155</v>
      </c>
      <c r="EX800" s="358">
        <v>146</v>
      </c>
      <c r="EY800" s="359">
        <v>137</v>
      </c>
      <c r="EZ800" s="357">
        <v>139</v>
      </c>
      <c r="FA800" s="358">
        <v>134</v>
      </c>
      <c r="FB800" s="358">
        <v>156</v>
      </c>
      <c r="FC800" s="358">
        <v>145</v>
      </c>
      <c r="FD800" s="359">
        <v>161</v>
      </c>
      <c r="FE800" s="357">
        <v>151</v>
      </c>
      <c r="FF800" s="358">
        <v>138</v>
      </c>
      <c r="FG800" s="358">
        <v>130</v>
      </c>
      <c r="FH800" s="358">
        <v>140</v>
      </c>
      <c r="FI800" s="364"/>
      <c r="FJ800" s="357">
        <v>136</v>
      </c>
      <c r="FK800" s="358">
        <v>153</v>
      </c>
      <c r="FL800" s="358">
        <v>148</v>
      </c>
      <c r="FM800" s="358">
        <v>131</v>
      </c>
      <c r="FN800" s="365"/>
      <c r="FO800" s="361"/>
      <c r="FP800" s="361"/>
      <c r="FQ800" s="361"/>
      <c r="FR800" s="361"/>
      <c r="FS800" s="361"/>
      <c r="FT800" s="361"/>
      <c r="FU800" s="361"/>
      <c r="FV800" s="361"/>
      <c r="FW800" s="361"/>
      <c r="FX800" s="361"/>
      <c r="FY800" s="361"/>
      <c r="FZ800" s="361"/>
      <c r="GA800" s="361"/>
      <c r="GB800" s="361"/>
      <c r="GC800" s="361"/>
      <c r="GD800" s="361"/>
      <c r="GE800" s="361"/>
      <c r="GF800" s="361"/>
      <c r="GG800" s="361"/>
      <c r="GH800" s="361"/>
      <c r="GI800" s="361"/>
      <c r="GJ800" s="361"/>
      <c r="GK800" s="361"/>
      <c r="GL800" s="361"/>
      <c r="GM800" s="361"/>
      <c r="GN800" s="361"/>
      <c r="GO800" s="361"/>
      <c r="GP800" s="361"/>
      <c r="GQ800" s="361"/>
      <c r="GR800" s="361"/>
      <c r="GS800" s="361"/>
      <c r="GT800" s="361"/>
      <c r="GU800" s="361"/>
      <c r="GV800" s="361"/>
      <c r="GW800" s="361"/>
    </row>
    <row r="801" spans="1:256" s="363" customFormat="1" x14ac:dyDescent="0.2">
      <c r="A801" s="27"/>
      <c r="B801" s="27"/>
      <c r="C801" s="27"/>
      <c r="D801" s="362"/>
      <c r="E801" s="360"/>
      <c r="GX801" s="27"/>
      <c r="GY801" s="27"/>
      <c r="GZ801" s="27"/>
      <c r="HA801" s="27"/>
      <c r="HB801" s="27"/>
      <c r="HC801" s="27"/>
      <c r="HD801" s="27"/>
      <c r="HE801" s="27"/>
      <c r="HF801" s="27"/>
      <c r="HG801" s="27"/>
      <c r="HH801" s="27"/>
      <c r="HI801" s="27"/>
      <c r="HJ801" s="27"/>
      <c r="HK801" s="27"/>
      <c r="HL801" s="27"/>
      <c r="HM801" s="27"/>
      <c r="HN801" s="27"/>
      <c r="HO801" s="27"/>
      <c r="HP801" s="27"/>
      <c r="HQ801" s="27"/>
      <c r="HR801" s="27"/>
      <c r="HS801" s="27"/>
      <c r="HT801" s="27"/>
      <c r="HU801" s="27"/>
      <c r="HV801" s="27"/>
      <c r="HW801" s="27"/>
      <c r="HX801" s="27"/>
      <c r="HY801" s="27"/>
      <c r="HZ801" s="27"/>
      <c r="IA801" s="27"/>
      <c r="IB801" s="27"/>
      <c r="IC801" s="27"/>
      <c r="ID801" s="27"/>
      <c r="IE801" s="27"/>
      <c r="IF801" s="27"/>
      <c r="IG801" s="27"/>
      <c r="IH801" s="27"/>
      <c r="II801" s="27"/>
      <c r="IJ801" s="27"/>
      <c r="IK801" s="27"/>
      <c r="IL801" s="27"/>
      <c r="IM801" s="27"/>
      <c r="IN801" s="27"/>
      <c r="IO801" s="27"/>
      <c r="IP801" s="27"/>
      <c r="IQ801" s="27"/>
      <c r="IR801" s="27"/>
      <c r="IS801" s="27"/>
      <c r="IT801" s="27"/>
      <c r="IU801" s="27"/>
      <c r="IV801" s="27"/>
    </row>
    <row r="802" spans="1:256" s="363" customFormat="1" x14ac:dyDescent="0.2">
      <c r="A802" s="27"/>
      <c r="B802" s="27"/>
      <c r="C802" s="27"/>
      <c r="D802" s="362">
        <v>163</v>
      </c>
      <c r="E802" s="349" t="s">
        <v>180</v>
      </c>
      <c r="GX802" s="27"/>
      <c r="GY802" s="27"/>
      <c r="GZ802" s="27"/>
      <c r="HA802" s="27"/>
      <c r="HB802" s="27"/>
      <c r="HC802" s="27"/>
      <c r="HD802" s="27"/>
      <c r="HE802" s="27"/>
      <c r="HF802" s="27"/>
      <c r="HG802" s="27"/>
      <c r="HH802" s="27"/>
      <c r="HI802" s="27"/>
      <c r="HJ802" s="27"/>
      <c r="HK802" s="27"/>
      <c r="HL802" s="27"/>
      <c r="HM802" s="27"/>
      <c r="HN802" s="27"/>
      <c r="HO802" s="27"/>
      <c r="HP802" s="27"/>
      <c r="HQ802" s="27"/>
      <c r="HR802" s="27"/>
      <c r="HS802" s="27"/>
      <c r="HT802" s="27"/>
      <c r="HU802" s="27"/>
      <c r="HV802" s="27"/>
      <c r="HW802" s="27"/>
      <c r="HX802" s="27"/>
      <c r="HY802" s="27"/>
      <c r="HZ802" s="27"/>
      <c r="IA802" s="27"/>
      <c r="IB802" s="27"/>
      <c r="IC802" s="27"/>
      <c r="ID802" s="27"/>
      <c r="IE802" s="27"/>
      <c r="IF802" s="27"/>
      <c r="IG802" s="27"/>
      <c r="IH802" s="27"/>
      <c r="II802" s="27"/>
      <c r="IJ802" s="27"/>
      <c r="IK802" s="27"/>
      <c r="IL802" s="27"/>
      <c r="IM802" s="27"/>
      <c r="IN802" s="27"/>
      <c r="IO802" s="27"/>
      <c r="IP802" s="27"/>
      <c r="IQ802" s="27"/>
      <c r="IR802" s="27"/>
      <c r="IS802" s="27"/>
      <c r="IT802" s="27"/>
      <c r="IU802" s="27"/>
      <c r="IV802" s="27"/>
    </row>
    <row r="803" spans="1:256" x14ac:dyDescent="0.2">
      <c r="D803" s="362"/>
      <c r="E803" s="350" t="s">
        <v>130</v>
      </c>
      <c r="F803" s="351">
        <v>1</v>
      </c>
      <c r="G803" s="352">
        <v>2</v>
      </c>
      <c r="H803" s="352">
        <v>3</v>
      </c>
      <c r="I803" s="352">
        <v>4</v>
      </c>
      <c r="J803" s="353">
        <v>5</v>
      </c>
      <c r="K803" s="351">
        <v>6</v>
      </c>
      <c r="L803" s="352">
        <v>7</v>
      </c>
      <c r="M803" s="352">
        <v>8</v>
      </c>
      <c r="N803" s="352">
        <v>9</v>
      </c>
      <c r="O803" s="353">
        <v>10</v>
      </c>
      <c r="P803" s="351">
        <v>11</v>
      </c>
      <c r="Q803" s="352">
        <v>12</v>
      </c>
      <c r="R803" s="352">
        <v>13</v>
      </c>
      <c r="S803" s="352">
        <v>14</v>
      </c>
      <c r="T803" s="353">
        <v>15</v>
      </c>
      <c r="U803" s="351">
        <v>16</v>
      </c>
      <c r="V803" s="352">
        <v>17</v>
      </c>
      <c r="W803" s="352">
        <v>18</v>
      </c>
      <c r="X803" s="352">
        <v>19</v>
      </c>
      <c r="Y803" s="353">
        <v>20</v>
      </c>
      <c r="Z803" s="351">
        <v>21</v>
      </c>
      <c r="AA803" s="352">
        <v>22</v>
      </c>
      <c r="AB803" s="352">
        <v>23</v>
      </c>
      <c r="AC803" s="352">
        <v>24</v>
      </c>
      <c r="AD803" s="353">
        <v>25</v>
      </c>
      <c r="AE803" s="351">
        <v>26</v>
      </c>
      <c r="AF803" s="352">
        <v>27</v>
      </c>
      <c r="AG803" s="352">
        <v>28</v>
      </c>
      <c r="AH803" s="352">
        <v>29</v>
      </c>
      <c r="AI803" s="353">
        <v>30</v>
      </c>
      <c r="AJ803" s="351">
        <v>31</v>
      </c>
      <c r="AK803" s="352">
        <v>32</v>
      </c>
      <c r="AL803" s="352">
        <v>33</v>
      </c>
      <c r="AM803" s="352">
        <v>34</v>
      </c>
      <c r="AN803" s="353">
        <v>35</v>
      </c>
      <c r="AO803" s="351">
        <v>36</v>
      </c>
      <c r="AP803" s="352">
        <v>37</v>
      </c>
      <c r="AQ803" s="352">
        <v>38</v>
      </c>
      <c r="AR803" s="352">
        <v>39</v>
      </c>
      <c r="AS803" s="353">
        <v>40</v>
      </c>
      <c r="AT803" s="351">
        <v>41</v>
      </c>
      <c r="AU803" s="352">
        <v>42</v>
      </c>
      <c r="AV803" s="352">
        <v>43</v>
      </c>
      <c r="AW803" s="352">
        <v>44</v>
      </c>
      <c r="AX803" s="353">
        <v>45</v>
      </c>
      <c r="AY803" s="351">
        <v>46</v>
      </c>
      <c r="AZ803" s="352">
        <v>47</v>
      </c>
      <c r="BA803" s="352">
        <v>48</v>
      </c>
      <c r="BB803" s="352">
        <v>49</v>
      </c>
      <c r="BC803" s="353">
        <v>50</v>
      </c>
      <c r="BD803" s="351">
        <v>51</v>
      </c>
      <c r="BE803" s="352">
        <v>52</v>
      </c>
      <c r="BF803" s="352">
        <v>53</v>
      </c>
      <c r="BG803" s="352">
        <v>54</v>
      </c>
      <c r="BH803" s="353">
        <v>55</v>
      </c>
      <c r="BI803" s="351">
        <v>56</v>
      </c>
      <c r="BJ803" s="352">
        <v>57</v>
      </c>
      <c r="BK803" s="352">
        <v>58</v>
      </c>
      <c r="BL803" s="352">
        <v>59</v>
      </c>
      <c r="BM803" s="353">
        <v>60</v>
      </c>
      <c r="BN803" s="351">
        <v>61</v>
      </c>
      <c r="BO803" s="352">
        <v>62</v>
      </c>
      <c r="BP803" s="352">
        <v>63</v>
      </c>
      <c r="BQ803" s="352">
        <v>64</v>
      </c>
      <c r="BR803" s="353">
        <v>65</v>
      </c>
      <c r="BS803" s="351">
        <v>66</v>
      </c>
      <c r="BT803" s="352">
        <v>67</v>
      </c>
      <c r="BU803" s="352">
        <v>68</v>
      </c>
      <c r="BV803" s="352">
        <v>69</v>
      </c>
      <c r="BW803" s="353">
        <v>70</v>
      </c>
      <c r="BX803" s="351">
        <v>71</v>
      </c>
      <c r="BY803" s="352">
        <v>72</v>
      </c>
      <c r="BZ803" s="352">
        <v>73</v>
      </c>
      <c r="CA803" s="352">
        <v>74</v>
      </c>
      <c r="CB803" s="353">
        <v>75</v>
      </c>
      <c r="CC803" s="351">
        <v>76</v>
      </c>
      <c r="CD803" s="352">
        <v>77</v>
      </c>
      <c r="CE803" s="352">
        <v>78</v>
      </c>
      <c r="CF803" s="352">
        <v>79</v>
      </c>
      <c r="CG803" s="353">
        <v>80</v>
      </c>
      <c r="CH803" s="351">
        <v>81</v>
      </c>
      <c r="CI803" s="352">
        <v>82</v>
      </c>
      <c r="CJ803" s="352">
        <v>83</v>
      </c>
      <c r="CK803" s="352">
        <v>84</v>
      </c>
      <c r="CL803" s="353">
        <v>85</v>
      </c>
      <c r="CM803" s="351">
        <v>86</v>
      </c>
      <c r="CN803" s="352">
        <v>87</v>
      </c>
      <c r="CO803" s="352">
        <v>88</v>
      </c>
      <c r="CP803" s="352">
        <v>89</v>
      </c>
      <c r="CQ803" s="353">
        <v>90</v>
      </c>
      <c r="CR803" s="351">
        <v>91</v>
      </c>
      <c r="CS803" s="352">
        <v>92</v>
      </c>
      <c r="CT803" s="352">
        <v>93</v>
      </c>
      <c r="CU803" s="352">
        <v>94</v>
      </c>
      <c r="CV803" s="353">
        <v>95</v>
      </c>
      <c r="CW803" s="351">
        <v>96</v>
      </c>
      <c r="CX803" s="352">
        <v>97</v>
      </c>
      <c r="CY803" s="352">
        <v>98</v>
      </c>
      <c r="CZ803" s="352">
        <v>99</v>
      </c>
      <c r="DA803" s="353">
        <v>100</v>
      </c>
      <c r="DB803" s="351">
        <v>101</v>
      </c>
      <c r="DC803" s="352">
        <v>102</v>
      </c>
      <c r="DD803" s="352">
        <v>103</v>
      </c>
      <c r="DE803" s="352">
        <v>104</v>
      </c>
      <c r="DF803" s="353">
        <v>105</v>
      </c>
      <c r="DG803" s="351">
        <v>106</v>
      </c>
      <c r="DH803" s="352">
        <v>107</v>
      </c>
      <c r="DI803" s="352">
        <v>108</v>
      </c>
      <c r="DJ803" s="352">
        <v>109</v>
      </c>
      <c r="DK803" s="353">
        <v>110</v>
      </c>
      <c r="DL803" s="351">
        <v>111</v>
      </c>
      <c r="DM803" s="352">
        <v>112</v>
      </c>
      <c r="DN803" s="352">
        <v>113</v>
      </c>
      <c r="DO803" s="352">
        <v>114</v>
      </c>
      <c r="DP803" s="353">
        <v>115</v>
      </c>
      <c r="DQ803" s="351">
        <v>116</v>
      </c>
      <c r="DR803" s="352">
        <v>117</v>
      </c>
      <c r="DS803" s="352">
        <v>118</v>
      </c>
      <c r="DT803" s="352">
        <v>119</v>
      </c>
      <c r="DU803" s="353">
        <v>120</v>
      </c>
      <c r="DV803" s="351">
        <v>121</v>
      </c>
      <c r="DW803" s="352">
        <v>122</v>
      </c>
      <c r="DX803" s="352">
        <v>123</v>
      </c>
      <c r="DY803" s="352">
        <v>124</v>
      </c>
      <c r="DZ803" s="353">
        <v>125</v>
      </c>
      <c r="EA803" s="351">
        <v>126</v>
      </c>
      <c r="EB803" s="352">
        <v>127</v>
      </c>
      <c r="EC803" s="352">
        <v>128</v>
      </c>
      <c r="ED803" s="352">
        <v>129</v>
      </c>
      <c r="EE803" s="353">
        <v>130</v>
      </c>
      <c r="EF803" s="351">
        <v>131</v>
      </c>
      <c r="EG803" s="352">
        <v>132</v>
      </c>
      <c r="EH803" s="352">
        <v>133</v>
      </c>
      <c r="EI803" s="352">
        <v>134</v>
      </c>
      <c r="EJ803" s="353">
        <v>135</v>
      </c>
      <c r="EK803" s="351">
        <v>136</v>
      </c>
      <c r="EL803" s="352">
        <v>137</v>
      </c>
      <c r="EM803" s="352">
        <v>138</v>
      </c>
      <c r="EN803" s="352">
        <v>139</v>
      </c>
      <c r="EO803" s="353">
        <v>140</v>
      </c>
      <c r="EP803" s="351">
        <v>141</v>
      </c>
      <c r="EQ803" s="352">
        <v>142</v>
      </c>
      <c r="ER803" s="352">
        <v>143</v>
      </c>
      <c r="ES803" s="352">
        <v>144</v>
      </c>
      <c r="ET803" s="353">
        <v>145</v>
      </c>
      <c r="EU803" s="351">
        <v>146</v>
      </c>
      <c r="EV803" s="352">
        <v>147</v>
      </c>
      <c r="EW803" s="352">
        <v>148</v>
      </c>
      <c r="EX803" s="352">
        <v>149</v>
      </c>
      <c r="EY803" s="353">
        <v>150</v>
      </c>
      <c r="EZ803" s="351">
        <v>151</v>
      </c>
      <c r="FA803" s="352">
        <v>152</v>
      </c>
      <c r="FB803" s="352">
        <v>153</v>
      </c>
      <c r="FC803" s="352">
        <v>154</v>
      </c>
      <c r="FD803" s="353">
        <v>155</v>
      </c>
      <c r="FE803" s="351">
        <v>156</v>
      </c>
      <c r="FF803" s="352">
        <v>157</v>
      </c>
      <c r="FG803" s="352">
        <v>158</v>
      </c>
      <c r="FH803" s="352">
        <v>159</v>
      </c>
      <c r="FI803" s="364"/>
      <c r="FJ803" s="351">
        <v>160</v>
      </c>
      <c r="FK803" s="352">
        <v>161</v>
      </c>
      <c r="FL803" s="352">
        <v>162</v>
      </c>
      <c r="FM803" s="352">
        <v>163</v>
      </c>
      <c r="FN803" s="365"/>
      <c r="FO803" s="361"/>
      <c r="FP803" s="361"/>
      <c r="FQ803" s="361"/>
      <c r="FR803" s="361"/>
      <c r="FS803" s="361"/>
      <c r="FT803" s="361"/>
      <c r="FU803" s="361"/>
      <c r="FV803" s="361"/>
      <c r="FW803" s="361"/>
      <c r="FX803" s="361"/>
      <c r="FY803" s="361"/>
      <c r="FZ803" s="361"/>
      <c r="GA803" s="361"/>
      <c r="GB803" s="361"/>
      <c r="GC803" s="361"/>
      <c r="GD803" s="361"/>
      <c r="GE803" s="361"/>
      <c r="GF803" s="361"/>
      <c r="GG803" s="361"/>
      <c r="GH803" s="361"/>
      <c r="GI803" s="361"/>
      <c r="GJ803" s="361"/>
      <c r="GK803" s="361"/>
      <c r="GL803" s="361"/>
      <c r="GM803" s="361"/>
      <c r="GN803" s="361"/>
      <c r="GO803" s="361"/>
      <c r="GP803" s="361"/>
      <c r="GQ803" s="361"/>
      <c r="GR803" s="361"/>
      <c r="GS803" s="361"/>
      <c r="GT803" s="361"/>
      <c r="GU803" s="361"/>
      <c r="GV803" s="361"/>
      <c r="GW803" s="361"/>
    </row>
    <row r="804" spans="1:256" x14ac:dyDescent="0.2">
      <c r="D804" s="362"/>
      <c r="E804" s="350" t="s">
        <v>157</v>
      </c>
      <c r="F804" s="354">
        <v>14</v>
      </c>
      <c r="G804" s="355">
        <v>10</v>
      </c>
      <c r="H804" s="355">
        <v>1</v>
      </c>
      <c r="I804" s="355">
        <v>22</v>
      </c>
      <c r="J804" s="356">
        <v>18</v>
      </c>
      <c r="K804" s="354">
        <v>19</v>
      </c>
      <c r="L804" s="355">
        <v>15</v>
      </c>
      <c r="M804" s="355">
        <v>6</v>
      </c>
      <c r="N804" s="355">
        <v>2</v>
      </c>
      <c r="O804" s="356">
        <v>23</v>
      </c>
      <c r="P804" s="354">
        <v>24</v>
      </c>
      <c r="Q804" s="355">
        <v>20</v>
      </c>
      <c r="R804" s="355">
        <v>11</v>
      </c>
      <c r="S804" s="355">
        <v>7</v>
      </c>
      <c r="T804" s="356">
        <v>3</v>
      </c>
      <c r="U804" s="354">
        <v>4</v>
      </c>
      <c r="V804" s="355">
        <v>25</v>
      </c>
      <c r="W804" s="355">
        <v>16</v>
      </c>
      <c r="X804" s="355">
        <v>12</v>
      </c>
      <c r="Y804" s="356">
        <v>8</v>
      </c>
      <c r="Z804" s="354">
        <v>9</v>
      </c>
      <c r="AA804" s="355">
        <v>5</v>
      </c>
      <c r="AB804" s="355">
        <v>21</v>
      </c>
      <c r="AC804" s="355">
        <v>17</v>
      </c>
      <c r="AD804" s="356">
        <v>13</v>
      </c>
      <c r="AE804" s="354">
        <v>39</v>
      </c>
      <c r="AF804" s="355">
        <v>35</v>
      </c>
      <c r="AG804" s="355">
        <v>26</v>
      </c>
      <c r="AH804" s="355">
        <v>47</v>
      </c>
      <c r="AI804" s="356">
        <v>43</v>
      </c>
      <c r="AJ804" s="354">
        <v>44</v>
      </c>
      <c r="AK804" s="355">
        <v>40</v>
      </c>
      <c r="AL804" s="355">
        <v>31</v>
      </c>
      <c r="AM804" s="355">
        <v>27</v>
      </c>
      <c r="AN804" s="356">
        <v>48</v>
      </c>
      <c r="AO804" s="354">
        <v>49</v>
      </c>
      <c r="AP804" s="355">
        <v>45</v>
      </c>
      <c r="AQ804" s="355">
        <v>36</v>
      </c>
      <c r="AR804" s="355">
        <v>32</v>
      </c>
      <c r="AS804" s="356">
        <v>28</v>
      </c>
      <c r="AT804" s="354">
        <v>29</v>
      </c>
      <c r="AU804" s="355">
        <v>50</v>
      </c>
      <c r="AV804" s="355">
        <v>41</v>
      </c>
      <c r="AW804" s="355">
        <v>37</v>
      </c>
      <c r="AX804" s="356">
        <v>33</v>
      </c>
      <c r="AY804" s="354">
        <v>34</v>
      </c>
      <c r="AZ804" s="355">
        <v>30</v>
      </c>
      <c r="BA804" s="355">
        <v>46</v>
      </c>
      <c r="BB804" s="355">
        <v>42</v>
      </c>
      <c r="BC804" s="356">
        <v>38</v>
      </c>
      <c r="BD804" s="354">
        <v>64</v>
      </c>
      <c r="BE804" s="355">
        <v>60</v>
      </c>
      <c r="BF804" s="355">
        <v>51</v>
      </c>
      <c r="BG804" s="355">
        <v>72</v>
      </c>
      <c r="BH804" s="356">
        <v>68</v>
      </c>
      <c r="BI804" s="354">
        <v>69</v>
      </c>
      <c r="BJ804" s="355">
        <v>65</v>
      </c>
      <c r="BK804" s="355">
        <v>56</v>
      </c>
      <c r="BL804" s="355">
        <v>52</v>
      </c>
      <c r="BM804" s="356">
        <v>73</v>
      </c>
      <c r="BN804" s="354">
        <v>74</v>
      </c>
      <c r="BO804" s="355">
        <v>70</v>
      </c>
      <c r="BP804" s="355">
        <v>61</v>
      </c>
      <c r="BQ804" s="355">
        <v>57</v>
      </c>
      <c r="BR804" s="356">
        <v>53</v>
      </c>
      <c r="BS804" s="354">
        <v>54</v>
      </c>
      <c r="BT804" s="355">
        <v>75</v>
      </c>
      <c r="BU804" s="355">
        <v>66</v>
      </c>
      <c r="BV804" s="355">
        <v>62</v>
      </c>
      <c r="BW804" s="356">
        <v>58</v>
      </c>
      <c r="BX804" s="354">
        <v>59</v>
      </c>
      <c r="BY804" s="355">
        <v>55</v>
      </c>
      <c r="BZ804" s="355">
        <v>71</v>
      </c>
      <c r="CA804" s="355">
        <v>67</v>
      </c>
      <c r="CB804" s="356">
        <v>63</v>
      </c>
      <c r="CC804" s="354">
        <v>89</v>
      </c>
      <c r="CD804" s="355">
        <v>85</v>
      </c>
      <c r="CE804" s="355">
        <v>76</v>
      </c>
      <c r="CF804" s="355">
        <v>97</v>
      </c>
      <c r="CG804" s="356">
        <v>93</v>
      </c>
      <c r="CH804" s="354">
        <v>94</v>
      </c>
      <c r="CI804" s="355">
        <v>90</v>
      </c>
      <c r="CJ804" s="355">
        <v>81</v>
      </c>
      <c r="CK804" s="355">
        <v>77</v>
      </c>
      <c r="CL804" s="356">
        <v>98</v>
      </c>
      <c r="CM804" s="354">
        <v>99</v>
      </c>
      <c r="CN804" s="355">
        <v>95</v>
      </c>
      <c r="CO804" s="355">
        <v>86</v>
      </c>
      <c r="CP804" s="355">
        <v>82</v>
      </c>
      <c r="CQ804" s="356">
        <v>78</v>
      </c>
      <c r="CR804" s="354">
        <v>79</v>
      </c>
      <c r="CS804" s="355">
        <v>100</v>
      </c>
      <c r="CT804" s="355">
        <v>91</v>
      </c>
      <c r="CU804" s="355">
        <v>87</v>
      </c>
      <c r="CV804" s="356">
        <v>83</v>
      </c>
      <c r="CW804" s="354">
        <v>84</v>
      </c>
      <c r="CX804" s="355">
        <v>80</v>
      </c>
      <c r="CY804" s="355">
        <v>96</v>
      </c>
      <c r="CZ804" s="355">
        <v>92</v>
      </c>
      <c r="DA804" s="356">
        <v>88</v>
      </c>
      <c r="DB804" s="354">
        <v>115</v>
      </c>
      <c r="DC804" s="355">
        <v>101</v>
      </c>
      <c r="DD804" s="355">
        <v>127</v>
      </c>
      <c r="DE804" s="355">
        <v>123</v>
      </c>
      <c r="DF804" s="356">
        <v>119</v>
      </c>
      <c r="DG804" s="354">
        <v>120</v>
      </c>
      <c r="DH804" s="355">
        <v>106</v>
      </c>
      <c r="DI804" s="355">
        <v>102</v>
      </c>
      <c r="DJ804" s="355">
        <v>128</v>
      </c>
      <c r="DK804" s="356">
        <v>124</v>
      </c>
      <c r="DL804" s="354">
        <v>125</v>
      </c>
      <c r="DM804" s="355">
        <v>111</v>
      </c>
      <c r="DN804" s="355">
        <v>107</v>
      </c>
      <c r="DO804" s="355">
        <v>103</v>
      </c>
      <c r="DP804" s="356">
        <v>129</v>
      </c>
      <c r="DQ804" s="354">
        <v>130</v>
      </c>
      <c r="DR804" s="355">
        <v>116</v>
      </c>
      <c r="DS804" s="355">
        <v>112</v>
      </c>
      <c r="DT804" s="355">
        <v>108</v>
      </c>
      <c r="DU804" s="356">
        <v>104</v>
      </c>
      <c r="DV804" s="354">
        <v>105</v>
      </c>
      <c r="DW804" s="355">
        <v>121</v>
      </c>
      <c r="DX804" s="355">
        <v>117</v>
      </c>
      <c r="DY804" s="355">
        <v>113</v>
      </c>
      <c r="DZ804" s="356">
        <v>109</v>
      </c>
      <c r="EA804" s="354">
        <v>110</v>
      </c>
      <c r="EB804" s="355">
        <v>126</v>
      </c>
      <c r="EC804" s="355">
        <v>122</v>
      </c>
      <c r="ED804" s="355">
        <v>118</v>
      </c>
      <c r="EE804" s="356">
        <v>114</v>
      </c>
      <c r="EF804" s="354">
        <v>150</v>
      </c>
      <c r="EG804" s="355">
        <v>131</v>
      </c>
      <c r="EH804" s="355">
        <v>161</v>
      </c>
      <c r="EI804" s="355">
        <v>157</v>
      </c>
      <c r="EJ804" s="356">
        <v>154</v>
      </c>
      <c r="EK804" s="354">
        <v>155</v>
      </c>
      <c r="EL804" s="355">
        <v>136</v>
      </c>
      <c r="EM804" s="355">
        <v>132</v>
      </c>
      <c r="EN804" s="355">
        <v>162</v>
      </c>
      <c r="EO804" s="356">
        <v>158</v>
      </c>
      <c r="EP804" s="354">
        <v>159</v>
      </c>
      <c r="EQ804" s="355">
        <v>141</v>
      </c>
      <c r="ER804" s="355">
        <v>137</v>
      </c>
      <c r="ES804" s="355">
        <v>133</v>
      </c>
      <c r="ET804" s="356">
        <v>163</v>
      </c>
      <c r="EU804" s="354">
        <v>149</v>
      </c>
      <c r="EV804" s="355">
        <v>156</v>
      </c>
      <c r="EW804" s="355">
        <v>152</v>
      </c>
      <c r="EX804" s="355">
        <v>160</v>
      </c>
      <c r="EY804" s="356">
        <v>144</v>
      </c>
      <c r="EZ804" s="354">
        <v>135</v>
      </c>
      <c r="FA804" s="355">
        <v>151</v>
      </c>
      <c r="FB804" s="355">
        <v>147</v>
      </c>
      <c r="FC804" s="355">
        <v>143</v>
      </c>
      <c r="FD804" s="356">
        <v>139</v>
      </c>
      <c r="FE804" s="354">
        <v>145</v>
      </c>
      <c r="FF804" s="355">
        <v>153</v>
      </c>
      <c r="FG804" s="355">
        <v>140</v>
      </c>
      <c r="FH804" s="355">
        <v>148</v>
      </c>
      <c r="FI804" s="364"/>
      <c r="FJ804" s="354">
        <v>142</v>
      </c>
      <c r="FK804" s="355">
        <v>146</v>
      </c>
      <c r="FL804" s="355">
        <v>134</v>
      </c>
      <c r="FM804" s="355">
        <v>138</v>
      </c>
      <c r="FN804" s="365"/>
      <c r="FO804" s="361"/>
      <c r="FP804" s="361"/>
      <c r="FQ804" s="361"/>
      <c r="FR804" s="361"/>
      <c r="FS804" s="361"/>
      <c r="FT804" s="361"/>
      <c r="FU804" s="361"/>
      <c r="FV804" s="361"/>
      <c r="FW804" s="361"/>
      <c r="FX804" s="361"/>
      <c r="FY804" s="361"/>
      <c r="FZ804" s="361"/>
      <c r="GA804" s="361"/>
      <c r="GB804" s="361"/>
      <c r="GC804" s="361"/>
      <c r="GD804" s="361"/>
      <c r="GE804" s="361"/>
      <c r="GF804" s="361"/>
      <c r="GG804" s="361"/>
      <c r="GH804" s="361"/>
      <c r="GI804" s="361"/>
      <c r="GJ804" s="361"/>
      <c r="GK804" s="361"/>
      <c r="GL804" s="361"/>
      <c r="GM804" s="361"/>
      <c r="GN804" s="361"/>
      <c r="GO804" s="361"/>
      <c r="GP804" s="361"/>
      <c r="GQ804" s="361"/>
      <c r="GR804" s="361"/>
      <c r="GS804" s="361"/>
      <c r="GT804" s="361"/>
      <c r="GU804" s="361"/>
      <c r="GV804" s="361"/>
      <c r="GW804" s="361"/>
    </row>
    <row r="805" spans="1:256" x14ac:dyDescent="0.2">
      <c r="D805" s="362"/>
      <c r="E805" s="350" t="s">
        <v>159</v>
      </c>
      <c r="F805" s="357">
        <v>12</v>
      </c>
      <c r="G805" s="358">
        <v>23</v>
      </c>
      <c r="H805" s="358">
        <v>9</v>
      </c>
      <c r="I805" s="358">
        <v>20</v>
      </c>
      <c r="J805" s="359">
        <v>1</v>
      </c>
      <c r="K805" s="357">
        <v>13</v>
      </c>
      <c r="L805" s="358">
        <v>24</v>
      </c>
      <c r="M805" s="358">
        <v>10</v>
      </c>
      <c r="N805" s="358">
        <v>16</v>
      </c>
      <c r="O805" s="359">
        <v>2</v>
      </c>
      <c r="P805" s="357">
        <v>17</v>
      </c>
      <c r="Q805" s="358">
        <v>3</v>
      </c>
      <c r="R805" s="358">
        <v>14</v>
      </c>
      <c r="S805" s="358">
        <v>25</v>
      </c>
      <c r="T805" s="359">
        <v>6</v>
      </c>
      <c r="U805" s="357">
        <v>7</v>
      </c>
      <c r="V805" s="358">
        <v>18</v>
      </c>
      <c r="W805" s="358">
        <v>4</v>
      </c>
      <c r="X805" s="358">
        <v>15</v>
      </c>
      <c r="Y805" s="359">
        <v>21</v>
      </c>
      <c r="Z805" s="357">
        <v>22</v>
      </c>
      <c r="AA805" s="358">
        <v>8</v>
      </c>
      <c r="AB805" s="358">
        <v>19</v>
      </c>
      <c r="AC805" s="358">
        <v>5</v>
      </c>
      <c r="AD805" s="359">
        <v>11</v>
      </c>
      <c r="AE805" s="357">
        <v>37</v>
      </c>
      <c r="AF805" s="358">
        <v>48</v>
      </c>
      <c r="AG805" s="358">
        <v>34</v>
      </c>
      <c r="AH805" s="358">
        <v>45</v>
      </c>
      <c r="AI805" s="359">
        <v>26</v>
      </c>
      <c r="AJ805" s="357">
        <v>38</v>
      </c>
      <c r="AK805" s="358">
        <v>49</v>
      </c>
      <c r="AL805" s="358">
        <v>35</v>
      </c>
      <c r="AM805" s="358">
        <v>41</v>
      </c>
      <c r="AN805" s="359">
        <v>27</v>
      </c>
      <c r="AO805" s="357">
        <v>42</v>
      </c>
      <c r="AP805" s="358">
        <v>28</v>
      </c>
      <c r="AQ805" s="358">
        <v>39</v>
      </c>
      <c r="AR805" s="358">
        <v>50</v>
      </c>
      <c r="AS805" s="359">
        <v>31</v>
      </c>
      <c r="AT805" s="357">
        <v>32</v>
      </c>
      <c r="AU805" s="358">
        <v>43</v>
      </c>
      <c r="AV805" s="358">
        <v>29</v>
      </c>
      <c r="AW805" s="358">
        <v>40</v>
      </c>
      <c r="AX805" s="359">
        <v>46</v>
      </c>
      <c r="AY805" s="357">
        <v>47</v>
      </c>
      <c r="AZ805" s="358">
        <v>33</v>
      </c>
      <c r="BA805" s="358">
        <v>44</v>
      </c>
      <c r="BB805" s="358">
        <v>30</v>
      </c>
      <c r="BC805" s="359">
        <v>36</v>
      </c>
      <c r="BD805" s="357">
        <v>62</v>
      </c>
      <c r="BE805" s="358">
        <v>73</v>
      </c>
      <c r="BF805" s="358">
        <v>59</v>
      </c>
      <c r="BG805" s="358">
        <v>70</v>
      </c>
      <c r="BH805" s="359">
        <v>51</v>
      </c>
      <c r="BI805" s="357">
        <v>63</v>
      </c>
      <c r="BJ805" s="358">
        <v>74</v>
      </c>
      <c r="BK805" s="358">
        <v>60</v>
      </c>
      <c r="BL805" s="358">
        <v>66</v>
      </c>
      <c r="BM805" s="359">
        <v>52</v>
      </c>
      <c r="BN805" s="357">
        <v>67</v>
      </c>
      <c r="BO805" s="358">
        <v>53</v>
      </c>
      <c r="BP805" s="358">
        <v>64</v>
      </c>
      <c r="BQ805" s="358">
        <v>75</v>
      </c>
      <c r="BR805" s="359">
        <v>56</v>
      </c>
      <c r="BS805" s="357">
        <v>57</v>
      </c>
      <c r="BT805" s="358">
        <v>68</v>
      </c>
      <c r="BU805" s="358">
        <v>54</v>
      </c>
      <c r="BV805" s="358">
        <v>65</v>
      </c>
      <c r="BW805" s="359">
        <v>71</v>
      </c>
      <c r="BX805" s="357">
        <v>72</v>
      </c>
      <c r="BY805" s="358">
        <v>58</v>
      </c>
      <c r="BZ805" s="358">
        <v>69</v>
      </c>
      <c r="CA805" s="358">
        <v>55</v>
      </c>
      <c r="CB805" s="359">
        <v>61</v>
      </c>
      <c r="CC805" s="357">
        <v>87</v>
      </c>
      <c r="CD805" s="358">
        <v>98</v>
      </c>
      <c r="CE805" s="358">
        <v>84</v>
      </c>
      <c r="CF805" s="358">
        <v>95</v>
      </c>
      <c r="CG805" s="359">
        <v>76</v>
      </c>
      <c r="CH805" s="357">
        <v>88</v>
      </c>
      <c r="CI805" s="358">
        <v>99</v>
      </c>
      <c r="CJ805" s="358">
        <v>85</v>
      </c>
      <c r="CK805" s="358">
        <v>91</v>
      </c>
      <c r="CL805" s="359">
        <v>77</v>
      </c>
      <c r="CM805" s="357">
        <v>92</v>
      </c>
      <c r="CN805" s="358">
        <v>78</v>
      </c>
      <c r="CO805" s="358">
        <v>89</v>
      </c>
      <c r="CP805" s="358">
        <v>100</v>
      </c>
      <c r="CQ805" s="359">
        <v>81</v>
      </c>
      <c r="CR805" s="357">
        <v>82</v>
      </c>
      <c r="CS805" s="358">
        <v>93</v>
      </c>
      <c r="CT805" s="358">
        <v>79</v>
      </c>
      <c r="CU805" s="358">
        <v>90</v>
      </c>
      <c r="CV805" s="359">
        <v>96</v>
      </c>
      <c r="CW805" s="357">
        <v>97</v>
      </c>
      <c r="CX805" s="358">
        <v>83</v>
      </c>
      <c r="CY805" s="358">
        <v>94</v>
      </c>
      <c r="CZ805" s="358">
        <v>80</v>
      </c>
      <c r="DA805" s="359">
        <v>86</v>
      </c>
      <c r="DB805" s="357">
        <v>129</v>
      </c>
      <c r="DC805" s="358">
        <v>110</v>
      </c>
      <c r="DD805" s="358">
        <v>101</v>
      </c>
      <c r="DE805" s="358">
        <v>117</v>
      </c>
      <c r="DF805" s="359">
        <v>112</v>
      </c>
      <c r="DG805" s="357">
        <v>102</v>
      </c>
      <c r="DH805" s="358">
        <v>130</v>
      </c>
      <c r="DI805" s="358">
        <v>121</v>
      </c>
      <c r="DJ805" s="358">
        <v>111</v>
      </c>
      <c r="DK805" s="359">
        <v>118</v>
      </c>
      <c r="DL805" s="357">
        <v>119</v>
      </c>
      <c r="DM805" s="358">
        <v>113</v>
      </c>
      <c r="DN805" s="358">
        <v>106</v>
      </c>
      <c r="DO805" s="358">
        <v>122</v>
      </c>
      <c r="DP805" s="359">
        <v>103</v>
      </c>
      <c r="DQ805" s="357">
        <v>104</v>
      </c>
      <c r="DR805" s="358">
        <v>120</v>
      </c>
      <c r="DS805" s="358">
        <v>126</v>
      </c>
      <c r="DT805" s="358">
        <v>107</v>
      </c>
      <c r="DU805" s="359">
        <v>123</v>
      </c>
      <c r="DV805" s="357">
        <v>124</v>
      </c>
      <c r="DW805" s="358">
        <v>105</v>
      </c>
      <c r="DX805" s="358">
        <v>114</v>
      </c>
      <c r="DY805" s="358">
        <v>127</v>
      </c>
      <c r="DZ805" s="359">
        <v>108</v>
      </c>
      <c r="EA805" s="357">
        <v>109</v>
      </c>
      <c r="EB805" s="358">
        <v>125</v>
      </c>
      <c r="EC805" s="358">
        <v>116</v>
      </c>
      <c r="ED805" s="358">
        <v>115</v>
      </c>
      <c r="EE805" s="359">
        <v>128</v>
      </c>
      <c r="EF805" s="357">
        <v>134</v>
      </c>
      <c r="EG805" s="358">
        <v>150</v>
      </c>
      <c r="EH805" s="358">
        <v>160</v>
      </c>
      <c r="EI805" s="358">
        <v>155</v>
      </c>
      <c r="EJ805" s="359">
        <v>143</v>
      </c>
      <c r="EK805" s="357">
        <v>158</v>
      </c>
      <c r="EL805" s="358">
        <v>148</v>
      </c>
      <c r="EM805" s="358">
        <v>151</v>
      </c>
      <c r="EN805" s="358">
        <v>142</v>
      </c>
      <c r="EO805" s="359">
        <v>133</v>
      </c>
      <c r="EP805" s="357">
        <v>144</v>
      </c>
      <c r="EQ805" s="358">
        <v>159</v>
      </c>
      <c r="ER805" s="358">
        <v>136</v>
      </c>
      <c r="ES805" s="358">
        <v>161</v>
      </c>
      <c r="ET805" s="359">
        <v>153</v>
      </c>
      <c r="EU805" s="357">
        <v>163</v>
      </c>
      <c r="EV805" s="358">
        <v>145</v>
      </c>
      <c r="EW805" s="358">
        <v>156</v>
      </c>
      <c r="EX805" s="358">
        <v>147</v>
      </c>
      <c r="EY805" s="359">
        <v>138</v>
      </c>
      <c r="EZ805" s="357">
        <v>140</v>
      </c>
      <c r="FA805" s="358">
        <v>135</v>
      </c>
      <c r="FB805" s="358">
        <v>157</v>
      </c>
      <c r="FC805" s="358">
        <v>146</v>
      </c>
      <c r="FD805" s="359">
        <v>162</v>
      </c>
      <c r="FE805" s="357">
        <v>152</v>
      </c>
      <c r="FF805" s="358">
        <v>139</v>
      </c>
      <c r="FG805" s="358">
        <v>131</v>
      </c>
      <c r="FH805" s="358">
        <v>141</v>
      </c>
      <c r="FI805" s="364"/>
      <c r="FJ805" s="357">
        <v>137</v>
      </c>
      <c r="FK805" s="358">
        <v>154</v>
      </c>
      <c r="FL805" s="358">
        <v>149</v>
      </c>
      <c r="FM805" s="358">
        <v>132</v>
      </c>
      <c r="FN805" s="365"/>
      <c r="FO805" s="361"/>
      <c r="FP805" s="361"/>
      <c r="FQ805" s="361"/>
      <c r="FR805" s="361"/>
      <c r="FS805" s="361"/>
      <c r="FT805" s="361"/>
      <c r="FU805" s="361"/>
      <c r="FV805" s="361"/>
      <c r="FW805" s="361"/>
      <c r="FX805" s="361"/>
      <c r="FY805" s="361"/>
      <c r="FZ805" s="361"/>
      <c r="GA805" s="361"/>
      <c r="GB805" s="361"/>
      <c r="GC805" s="361"/>
      <c r="GD805" s="361"/>
      <c r="GE805" s="361"/>
      <c r="GF805" s="361"/>
      <c r="GG805" s="361"/>
      <c r="GH805" s="361"/>
      <c r="GI805" s="361"/>
      <c r="GJ805" s="361"/>
      <c r="GK805" s="361"/>
      <c r="GL805" s="361"/>
      <c r="GM805" s="361"/>
      <c r="GN805" s="361"/>
      <c r="GO805" s="361"/>
      <c r="GP805" s="361"/>
      <c r="GQ805" s="361"/>
      <c r="GR805" s="361"/>
      <c r="GS805" s="361"/>
      <c r="GT805" s="361"/>
      <c r="GU805" s="361"/>
      <c r="GV805" s="361"/>
      <c r="GW805" s="361"/>
    </row>
    <row r="806" spans="1:256" s="363" customFormat="1" x14ac:dyDescent="0.2">
      <c r="A806" s="27"/>
      <c r="B806" s="27"/>
      <c r="C806" s="27"/>
      <c r="D806" s="362"/>
      <c r="E806" s="360"/>
      <c r="GX806" s="27"/>
      <c r="GY806" s="27"/>
      <c r="GZ806" s="27"/>
      <c r="HA806" s="27"/>
      <c r="HB806" s="27"/>
      <c r="HC806" s="27"/>
      <c r="HD806" s="27"/>
      <c r="HE806" s="27"/>
      <c r="HF806" s="27"/>
      <c r="HG806" s="27"/>
      <c r="HH806" s="27"/>
      <c r="HI806" s="27"/>
      <c r="HJ806" s="27"/>
      <c r="HK806" s="27"/>
      <c r="HL806" s="27"/>
      <c r="HM806" s="27"/>
      <c r="HN806" s="27"/>
      <c r="HO806" s="27"/>
      <c r="HP806" s="27"/>
      <c r="HQ806" s="27"/>
      <c r="HR806" s="27"/>
      <c r="HS806" s="27"/>
      <c r="HT806" s="27"/>
      <c r="HU806" s="27"/>
      <c r="HV806" s="27"/>
      <c r="HW806" s="27"/>
      <c r="HX806" s="27"/>
      <c r="HY806" s="27"/>
      <c r="HZ806" s="27"/>
      <c r="IA806" s="27"/>
      <c r="IB806" s="27"/>
      <c r="IC806" s="27"/>
      <c r="ID806" s="27"/>
      <c r="IE806" s="27"/>
      <c r="IF806" s="27"/>
      <c r="IG806" s="27"/>
      <c r="IH806" s="27"/>
      <c r="II806" s="27"/>
      <c r="IJ806" s="27"/>
      <c r="IK806" s="27"/>
      <c r="IL806" s="27"/>
      <c r="IM806" s="27"/>
      <c r="IN806" s="27"/>
      <c r="IO806" s="27"/>
      <c r="IP806" s="27"/>
      <c r="IQ806" s="27"/>
      <c r="IR806" s="27"/>
      <c r="IS806" s="27"/>
      <c r="IT806" s="27"/>
      <c r="IU806" s="27"/>
      <c r="IV806" s="27"/>
    </row>
    <row r="807" spans="1:256" s="363" customFormat="1" x14ac:dyDescent="0.2">
      <c r="A807" s="27"/>
      <c r="B807" s="27"/>
      <c r="C807" s="27"/>
      <c r="D807" s="362">
        <v>164</v>
      </c>
      <c r="E807" s="349" t="s">
        <v>180</v>
      </c>
      <c r="GX807" s="27"/>
      <c r="GY807" s="27"/>
      <c r="GZ807" s="27"/>
      <c r="HA807" s="27"/>
      <c r="HB807" s="27"/>
      <c r="HC807" s="27"/>
      <c r="HD807" s="27"/>
      <c r="HE807" s="27"/>
      <c r="HF807" s="27"/>
      <c r="HG807" s="27"/>
      <c r="HH807" s="27"/>
      <c r="HI807" s="27"/>
      <c r="HJ807" s="27"/>
      <c r="HK807" s="27"/>
      <c r="HL807" s="27"/>
      <c r="HM807" s="27"/>
      <c r="HN807" s="27"/>
      <c r="HO807" s="27"/>
      <c r="HP807" s="27"/>
      <c r="HQ807" s="27"/>
      <c r="HR807" s="27"/>
      <c r="HS807" s="27"/>
      <c r="HT807" s="27"/>
      <c r="HU807" s="27"/>
      <c r="HV807" s="27"/>
      <c r="HW807" s="27"/>
      <c r="HX807" s="27"/>
      <c r="HY807" s="27"/>
      <c r="HZ807" s="27"/>
      <c r="IA807" s="27"/>
      <c r="IB807" s="27"/>
      <c r="IC807" s="27"/>
      <c r="ID807" s="27"/>
      <c r="IE807" s="27"/>
      <c r="IF807" s="27"/>
      <c r="IG807" s="27"/>
      <c r="IH807" s="27"/>
      <c r="II807" s="27"/>
      <c r="IJ807" s="27"/>
      <c r="IK807" s="27"/>
      <c r="IL807" s="27"/>
      <c r="IM807" s="27"/>
      <c r="IN807" s="27"/>
      <c r="IO807" s="27"/>
      <c r="IP807" s="27"/>
      <c r="IQ807" s="27"/>
      <c r="IR807" s="27"/>
      <c r="IS807" s="27"/>
      <c r="IT807" s="27"/>
      <c r="IU807" s="27"/>
      <c r="IV807" s="27"/>
    </row>
    <row r="808" spans="1:256" x14ac:dyDescent="0.2">
      <c r="D808" s="362"/>
      <c r="E808" s="350" t="s">
        <v>130</v>
      </c>
      <c r="F808" s="351">
        <v>1</v>
      </c>
      <c r="G808" s="352">
        <v>2</v>
      </c>
      <c r="H808" s="352">
        <v>3</v>
      </c>
      <c r="I808" s="352">
        <v>4</v>
      </c>
      <c r="J808" s="353">
        <v>5</v>
      </c>
      <c r="K808" s="351">
        <v>6</v>
      </c>
      <c r="L808" s="352">
        <v>7</v>
      </c>
      <c r="M808" s="352">
        <v>8</v>
      </c>
      <c r="N808" s="352">
        <v>9</v>
      </c>
      <c r="O808" s="353">
        <v>10</v>
      </c>
      <c r="P808" s="351">
        <v>11</v>
      </c>
      <c r="Q808" s="352">
        <v>12</v>
      </c>
      <c r="R808" s="352">
        <v>13</v>
      </c>
      <c r="S808" s="352">
        <v>14</v>
      </c>
      <c r="T808" s="353">
        <v>15</v>
      </c>
      <c r="U808" s="351">
        <v>16</v>
      </c>
      <c r="V808" s="352">
        <v>17</v>
      </c>
      <c r="W808" s="352">
        <v>18</v>
      </c>
      <c r="X808" s="352">
        <v>19</v>
      </c>
      <c r="Y808" s="353">
        <v>20</v>
      </c>
      <c r="Z808" s="351">
        <v>21</v>
      </c>
      <c r="AA808" s="352">
        <v>22</v>
      </c>
      <c r="AB808" s="352">
        <v>23</v>
      </c>
      <c r="AC808" s="352">
        <v>24</v>
      </c>
      <c r="AD808" s="353">
        <v>25</v>
      </c>
      <c r="AE808" s="351">
        <v>26</v>
      </c>
      <c r="AF808" s="352">
        <v>27</v>
      </c>
      <c r="AG808" s="352">
        <v>28</v>
      </c>
      <c r="AH808" s="352">
        <v>29</v>
      </c>
      <c r="AI808" s="353">
        <v>30</v>
      </c>
      <c r="AJ808" s="351">
        <v>31</v>
      </c>
      <c r="AK808" s="352">
        <v>32</v>
      </c>
      <c r="AL808" s="352">
        <v>33</v>
      </c>
      <c r="AM808" s="352">
        <v>34</v>
      </c>
      <c r="AN808" s="353">
        <v>35</v>
      </c>
      <c r="AO808" s="351">
        <v>36</v>
      </c>
      <c r="AP808" s="352">
        <v>37</v>
      </c>
      <c r="AQ808" s="352">
        <v>38</v>
      </c>
      <c r="AR808" s="352">
        <v>39</v>
      </c>
      <c r="AS808" s="353">
        <v>40</v>
      </c>
      <c r="AT808" s="351">
        <v>41</v>
      </c>
      <c r="AU808" s="352">
        <v>42</v>
      </c>
      <c r="AV808" s="352">
        <v>43</v>
      </c>
      <c r="AW808" s="352">
        <v>44</v>
      </c>
      <c r="AX808" s="353">
        <v>45</v>
      </c>
      <c r="AY808" s="351">
        <v>46</v>
      </c>
      <c r="AZ808" s="352">
        <v>47</v>
      </c>
      <c r="BA808" s="352">
        <v>48</v>
      </c>
      <c r="BB808" s="352">
        <v>49</v>
      </c>
      <c r="BC808" s="353">
        <v>50</v>
      </c>
      <c r="BD808" s="351">
        <v>51</v>
      </c>
      <c r="BE808" s="352">
        <v>52</v>
      </c>
      <c r="BF808" s="352">
        <v>53</v>
      </c>
      <c r="BG808" s="352">
        <v>54</v>
      </c>
      <c r="BH808" s="353">
        <v>55</v>
      </c>
      <c r="BI808" s="351">
        <v>56</v>
      </c>
      <c r="BJ808" s="352">
        <v>57</v>
      </c>
      <c r="BK808" s="352">
        <v>58</v>
      </c>
      <c r="BL808" s="352">
        <v>59</v>
      </c>
      <c r="BM808" s="353">
        <v>60</v>
      </c>
      <c r="BN808" s="351">
        <v>61</v>
      </c>
      <c r="BO808" s="352">
        <v>62</v>
      </c>
      <c r="BP808" s="352">
        <v>63</v>
      </c>
      <c r="BQ808" s="352">
        <v>64</v>
      </c>
      <c r="BR808" s="353">
        <v>65</v>
      </c>
      <c r="BS808" s="351">
        <v>66</v>
      </c>
      <c r="BT808" s="352">
        <v>67</v>
      </c>
      <c r="BU808" s="352">
        <v>68</v>
      </c>
      <c r="BV808" s="352">
        <v>69</v>
      </c>
      <c r="BW808" s="353">
        <v>70</v>
      </c>
      <c r="BX808" s="351">
        <v>71</v>
      </c>
      <c r="BY808" s="352">
        <v>72</v>
      </c>
      <c r="BZ808" s="352">
        <v>73</v>
      </c>
      <c r="CA808" s="352">
        <v>74</v>
      </c>
      <c r="CB808" s="353">
        <v>75</v>
      </c>
      <c r="CC808" s="351">
        <v>76</v>
      </c>
      <c r="CD808" s="352">
        <v>77</v>
      </c>
      <c r="CE808" s="352">
        <v>78</v>
      </c>
      <c r="CF808" s="352">
        <v>79</v>
      </c>
      <c r="CG808" s="353">
        <v>80</v>
      </c>
      <c r="CH808" s="351">
        <v>81</v>
      </c>
      <c r="CI808" s="352">
        <v>82</v>
      </c>
      <c r="CJ808" s="352">
        <v>83</v>
      </c>
      <c r="CK808" s="352">
        <v>84</v>
      </c>
      <c r="CL808" s="353">
        <v>85</v>
      </c>
      <c r="CM808" s="351">
        <v>86</v>
      </c>
      <c r="CN808" s="352">
        <v>87</v>
      </c>
      <c r="CO808" s="352">
        <v>88</v>
      </c>
      <c r="CP808" s="352">
        <v>89</v>
      </c>
      <c r="CQ808" s="353">
        <v>90</v>
      </c>
      <c r="CR808" s="351">
        <v>91</v>
      </c>
      <c r="CS808" s="352">
        <v>92</v>
      </c>
      <c r="CT808" s="352">
        <v>93</v>
      </c>
      <c r="CU808" s="352">
        <v>94</v>
      </c>
      <c r="CV808" s="353">
        <v>95</v>
      </c>
      <c r="CW808" s="351">
        <v>96</v>
      </c>
      <c r="CX808" s="352">
        <v>97</v>
      </c>
      <c r="CY808" s="352">
        <v>98</v>
      </c>
      <c r="CZ808" s="352">
        <v>99</v>
      </c>
      <c r="DA808" s="353">
        <v>100</v>
      </c>
      <c r="DB808" s="351">
        <v>101</v>
      </c>
      <c r="DC808" s="352">
        <v>102</v>
      </c>
      <c r="DD808" s="352">
        <v>103</v>
      </c>
      <c r="DE808" s="352">
        <v>104</v>
      </c>
      <c r="DF808" s="353">
        <v>105</v>
      </c>
      <c r="DG808" s="351">
        <v>106</v>
      </c>
      <c r="DH808" s="352">
        <v>107</v>
      </c>
      <c r="DI808" s="352">
        <v>108</v>
      </c>
      <c r="DJ808" s="352">
        <v>109</v>
      </c>
      <c r="DK808" s="353">
        <v>110</v>
      </c>
      <c r="DL808" s="351">
        <v>111</v>
      </c>
      <c r="DM808" s="352">
        <v>112</v>
      </c>
      <c r="DN808" s="352">
        <v>113</v>
      </c>
      <c r="DO808" s="352">
        <v>114</v>
      </c>
      <c r="DP808" s="353">
        <v>115</v>
      </c>
      <c r="DQ808" s="351">
        <v>116</v>
      </c>
      <c r="DR808" s="352">
        <v>117</v>
      </c>
      <c r="DS808" s="352">
        <v>118</v>
      </c>
      <c r="DT808" s="352">
        <v>119</v>
      </c>
      <c r="DU808" s="353">
        <v>120</v>
      </c>
      <c r="DV808" s="351">
        <v>121</v>
      </c>
      <c r="DW808" s="352">
        <v>122</v>
      </c>
      <c r="DX808" s="352">
        <v>123</v>
      </c>
      <c r="DY808" s="352">
        <v>124</v>
      </c>
      <c r="DZ808" s="353">
        <v>125</v>
      </c>
      <c r="EA808" s="351">
        <v>126</v>
      </c>
      <c r="EB808" s="352">
        <v>127</v>
      </c>
      <c r="EC808" s="352">
        <v>128</v>
      </c>
      <c r="ED808" s="352">
        <v>129</v>
      </c>
      <c r="EE808" s="353">
        <v>130</v>
      </c>
      <c r="EF808" s="351">
        <v>131</v>
      </c>
      <c r="EG808" s="352">
        <v>132</v>
      </c>
      <c r="EH808" s="352">
        <v>133</v>
      </c>
      <c r="EI808" s="352">
        <v>134</v>
      </c>
      <c r="EJ808" s="353">
        <v>135</v>
      </c>
      <c r="EK808" s="351">
        <v>136</v>
      </c>
      <c r="EL808" s="352">
        <v>137</v>
      </c>
      <c r="EM808" s="352">
        <v>138</v>
      </c>
      <c r="EN808" s="352">
        <v>139</v>
      </c>
      <c r="EO808" s="353">
        <v>140</v>
      </c>
      <c r="EP808" s="351">
        <v>141</v>
      </c>
      <c r="EQ808" s="352">
        <v>142</v>
      </c>
      <c r="ER808" s="352">
        <v>143</v>
      </c>
      <c r="ES808" s="352">
        <v>144</v>
      </c>
      <c r="ET808" s="353">
        <v>145</v>
      </c>
      <c r="EU808" s="351">
        <v>146</v>
      </c>
      <c r="EV808" s="352">
        <v>147</v>
      </c>
      <c r="EW808" s="352">
        <v>148</v>
      </c>
      <c r="EX808" s="352">
        <v>149</v>
      </c>
      <c r="EY808" s="353">
        <v>150</v>
      </c>
      <c r="EZ808" s="351">
        <v>151</v>
      </c>
      <c r="FA808" s="352">
        <v>152</v>
      </c>
      <c r="FB808" s="352">
        <v>153</v>
      </c>
      <c r="FC808" s="352">
        <v>154</v>
      </c>
      <c r="FD808" s="353">
        <v>155</v>
      </c>
      <c r="FE808" s="351">
        <v>156</v>
      </c>
      <c r="FF808" s="352">
        <v>157</v>
      </c>
      <c r="FG808" s="352">
        <v>158</v>
      </c>
      <c r="FH808" s="352">
        <v>159</v>
      </c>
      <c r="FI808" s="353">
        <v>160</v>
      </c>
      <c r="FJ808" s="351">
        <v>161</v>
      </c>
      <c r="FK808" s="352">
        <v>162</v>
      </c>
      <c r="FL808" s="352">
        <v>163</v>
      </c>
      <c r="FM808" s="352">
        <v>164</v>
      </c>
      <c r="FN808" s="365"/>
      <c r="FO808" s="361"/>
      <c r="FP808" s="361"/>
      <c r="FQ808" s="361"/>
      <c r="FR808" s="361"/>
      <c r="FS808" s="361"/>
      <c r="FT808" s="361"/>
      <c r="FU808" s="361"/>
      <c r="FV808" s="361"/>
      <c r="FW808" s="361"/>
      <c r="FX808" s="361"/>
      <c r="FY808" s="361"/>
      <c r="FZ808" s="361"/>
      <c r="GA808" s="361"/>
      <c r="GB808" s="361"/>
      <c r="GC808" s="361"/>
      <c r="GD808" s="361"/>
      <c r="GE808" s="361"/>
      <c r="GF808" s="361"/>
      <c r="GG808" s="361"/>
      <c r="GH808" s="361"/>
      <c r="GI808" s="361"/>
      <c r="GJ808" s="361"/>
      <c r="GK808" s="361"/>
      <c r="GL808" s="361"/>
      <c r="GM808" s="361"/>
      <c r="GN808" s="361"/>
      <c r="GO808" s="361"/>
      <c r="GP808" s="361"/>
      <c r="GQ808" s="361"/>
      <c r="GR808" s="361"/>
      <c r="GS808" s="361"/>
      <c r="GT808" s="361"/>
      <c r="GU808" s="361"/>
      <c r="GV808" s="361"/>
      <c r="GW808" s="361"/>
    </row>
    <row r="809" spans="1:256" x14ac:dyDescent="0.2">
      <c r="D809" s="362"/>
      <c r="E809" s="350" t="s">
        <v>157</v>
      </c>
      <c r="F809" s="354">
        <v>14</v>
      </c>
      <c r="G809" s="355">
        <v>10</v>
      </c>
      <c r="H809" s="355">
        <v>1</v>
      </c>
      <c r="I809" s="355">
        <v>22</v>
      </c>
      <c r="J809" s="356">
        <v>18</v>
      </c>
      <c r="K809" s="354">
        <v>19</v>
      </c>
      <c r="L809" s="355">
        <v>15</v>
      </c>
      <c r="M809" s="355">
        <v>6</v>
      </c>
      <c r="N809" s="355">
        <v>2</v>
      </c>
      <c r="O809" s="356">
        <v>23</v>
      </c>
      <c r="P809" s="354">
        <v>24</v>
      </c>
      <c r="Q809" s="355">
        <v>20</v>
      </c>
      <c r="R809" s="355">
        <v>11</v>
      </c>
      <c r="S809" s="355">
        <v>7</v>
      </c>
      <c r="T809" s="356">
        <v>3</v>
      </c>
      <c r="U809" s="354">
        <v>4</v>
      </c>
      <c r="V809" s="355">
        <v>25</v>
      </c>
      <c r="W809" s="355">
        <v>16</v>
      </c>
      <c r="X809" s="355">
        <v>12</v>
      </c>
      <c r="Y809" s="356">
        <v>8</v>
      </c>
      <c r="Z809" s="354">
        <v>9</v>
      </c>
      <c r="AA809" s="355">
        <v>5</v>
      </c>
      <c r="AB809" s="355">
        <v>21</v>
      </c>
      <c r="AC809" s="355">
        <v>17</v>
      </c>
      <c r="AD809" s="356">
        <v>13</v>
      </c>
      <c r="AE809" s="354">
        <v>39</v>
      </c>
      <c r="AF809" s="355">
        <v>35</v>
      </c>
      <c r="AG809" s="355">
        <v>26</v>
      </c>
      <c r="AH809" s="355">
        <v>47</v>
      </c>
      <c r="AI809" s="356">
        <v>43</v>
      </c>
      <c r="AJ809" s="354">
        <v>44</v>
      </c>
      <c r="AK809" s="355">
        <v>40</v>
      </c>
      <c r="AL809" s="355">
        <v>31</v>
      </c>
      <c r="AM809" s="355">
        <v>27</v>
      </c>
      <c r="AN809" s="356">
        <v>48</v>
      </c>
      <c r="AO809" s="354">
        <v>49</v>
      </c>
      <c r="AP809" s="355">
        <v>45</v>
      </c>
      <c r="AQ809" s="355">
        <v>36</v>
      </c>
      <c r="AR809" s="355">
        <v>32</v>
      </c>
      <c r="AS809" s="356">
        <v>28</v>
      </c>
      <c r="AT809" s="354">
        <v>29</v>
      </c>
      <c r="AU809" s="355">
        <v>50</v>
      </c>
      <c r="AV809" s="355">
        <v>41</v>
      </c>
      <c r="AW809" s="355">
        <v>37</v>
      </c>
      <c r="AX809" s="356">
        <v>33</v>
      </c>
      <c r="AY809" s="354">
        <v>34</v>
      </c>
      <c r="AZ809" s="355">
        <v>30</v>
      </c>
      <c r="BA809" s="355">
        <v>46</v>
      </c>
      <c r="BB809" s="355">
        <v>42</v>
      </c>
      <c r="BC809" s="356">
        <v>38</v>
      </c>
      <c r="BD809" s="354">
        <v>64</v>
      </c>
      <c r="BE809" s="355">
        <v>60</v>
      </c>
      <c r="BF809" s="355">
        <v>51</v>
      </c>
      <c r="BG809" s="355">
        <v>72</v>
      </c>
      <c r="BH809" s="356">
        <v>68</v>
      </c>
      <c r="BI809" s="354">
        <v>69</v>
      </c>
      <c r="BJ809" s="355">
        <v>65</v>
      </c>
      <c r="BK809" s="355">
        <v>56</v>
      </c>
      <c r="BL809" s="355">
        <v>52</v>
      </c>
      <c r="BM809" s="356">
        <v>73</v>
      </c>
      <c r="BN809" s="354">
        <v>74</v>
      </c>
      <c r="BO809" s="355">
        <v>70</v>
      </c>
      <c r="BP809" s="355">
        <v>61</v>
      </c>
      <c r="BQ809" s="355">
        <v>57</v>
      </c>
      <c r="BR809" s="356">
        <v>53</v>
      </c>
      <c r="BS809" s="354">
        <v>54</v>
      </c>
      <c r="BT809" s="355">
        <v>75</v>
      </c>
      <c r="BU809" s="355">
        <v>66</v>
      </c>
      <c r="BV809" s="355">
        <v>62</v>
      </c>
      <c r="BW809" s="356">
        <v>58</v>
      </c>
      <c r="BX809" s="354">
        <v>59</v>
      </c>
      <c r="BY809" s="355">
        <v>55</v>
      </c>
      <c r="BZ809" s="355">
        <v>71</v>
      </c>
      <c r="CA809" s="355">
        <v>67</v>
      </c>
      <c r="CB809" s="356">
        <v>63</v>
      </c>
      <c r="CC809" s="354">
        <v>89</v>
      </c>
      <c r="CD809" s="355">
        <v>85</v>
      </c>
      <c r="CE809" s="355">
        <v>76</v>
      </c>
      <c r="CF809" s="355">
        <v>97</v>
      </c>
      <c r="CG809" s="356">
        <v>93</v>
      </c>
      <c r="CH809" s="354">
        <v>94</v>
      </c>
      <c r="CI809" s="355">
        <v>90</v>
      </c>
      <c r="CJ809" s="355">
        <v>81</v>
      </c>
      <c r="CK809" s="355">
        <v>77</v>
      </c>
      <c r="CL809" s="356">
        <v>98</v>
      </c>
      <c r="CM809" s="354">
        <v>99</v>
      </c>
      <c r="CN809" s="355">
        <v>95</v>
      </c>
      <c r="CO809" s="355">
        <v>86</v>
      </c>
      <c r="CP809" s="355">
        <v>82</v>
      </c>
      <c r="CQ809" s="356">
        <v>78</v>
      </c>
      <c r="CR809" s="354">
        <v>79</v>
      </c>
      <c r="CS809" s="355">
        <v>100</v>
      </c>
      <c r="CT809" s="355">
        <v>91</v>
      </c>
      <c r="CU809" s="355">
        <v>87</v>
      </c>
      <c r="CV809" s="356">
        <v>83</v>
      </c>
      <c r="CW809" s="354">
        <v>84</v>
      </c>
      <c r="CX809" s="355">
        <v>80</v>
      </c>
      <c r="CY809" s="355">
        <v>96</v>
      </c>
      <c r="CZ809" s="355">
        <v>92</v>
      </c>
      <c r="DA809" s="356">
        <v>88</v>
      </c>
      <c r="DB809" s="354">
        <v>115</v>
      </c>
      <c r="DC809" s="355">
        <v>101</v>
      </c>
      <c r="DD809" s="355">
        <v>127</v>
      </c>
      <c r="DE809" s="355">
        <v>123</v>
      </c>
      <c r="DF809" s="356">
        <v>119</v>
      </c>
      <c r="DG809" s="354">
        <v>120</v>
      </c>
      <c r="DH809" s="355">
        <v>106</v>
      </c>
      <c r="DI809" s="355">
        <v>102</v>
      </c>
      <c r="DJ809" s="355">
        <v>128</v>
      </c>
      <c r="DK809" s="356">
        <v>124</v>
      </c>
      <c r="DL809" s="354">
        <v>125</v>
      </c>
      <c r="DM809" s="355">
        <v>111</v>
      </c>
      <c r="DN809" s="355">
        <v>107</v>
      </c>
      <c r="DO809" s="355">
        <v>103</v>
      </c>
      <c r="DP809" s="356">
        <v>129</v>
      </c>
      <c r="DQ809" s="354">
        <v>130</v>
      </c>
      <c r="DR809" s="355">
        <v>116</v>
      </c>
      <c r="DS809" s="355">
        <v>112</v>
      </c>
      <c r="DT809" s="355">
        <v>108</v>
      </c>
      <c r="DU809" s="356">
        <v>104</v>
      </c>
      <c r="DV809" s="354">
        <v>105</v>
      </c>
      <c r="DW809" s="355">
        <v>121</v>
      </c>
      <c r="DX809" s="355">
        <v>117</v>
      </c>
      <c r="DY809" s="355">
        <v>113</v>
      </c>
      <c r="DZ809" s="356">
        <v>109</v>
      </c>
      <c r="EA809" s="354">
        <v>110</v>
      </c>
      <c r="EB809" s="355">
        <v>126</v>
      </c>
      <c r="EC809" s="355">
        <v>122</v>
      </c>
      <c r="ED809" s="355">
        <v>118</v>
      </c>
      <c r="EE809" s="356">
        <v>114</v>
      </c>
      <c r="EF809" s="354">
        <v>150</v>
      </c>
      <c r="EG809" s="355">
        <v>131</v>
      </c>
      <c r="EH809" s="355">
        <v>162</v>
      </c>
      <c r="EI809" s="355">
        <v>158</v>
      </c>
      <c r="EJ809" s="356">
        <v>154</v>
      </c>
      <c r="EK809" s="354">
        <v>155</v>
      </c>
      <c r="EL809" s="355">
        <v>136</v>
      </c>
      <c r="EM809" s="355">
        <v>132</v>
      </c>
      <c r="EN809" s="355">
        <v>163</v>
      </c>
      <c r="EO809" s="356">
        <v>159</v>
      </c>
      <c r="EP809" s="354">
        <v>160</v>
      </c>
      <c r="EQ809" s="355">
        <v>141</v>
      </c>
      <c r="ER809" s="355">
        <v>137</v>
      </c>
      <c r="ES809" s="355">
        <v>133</v>
      </c>
      <c r="ET809" s="356">
        <v>164</v>
      </c>
      <c r="EU809" s="354">
        <v>145</v>
      </c>
      <c r="EV809" s="355">
        <v>161</v>
      </c>
      <c r="EW809" s="355">
        <v>157</v>
      </c>
      <c r="EX809" s="355">
        <v>153</v>
      </c>
      <c r="EY809" s="356">
        <v>149</v>
      </c>
      <c r="EZ809" s="354">
        <v>135</v>
      </c>
      <c r="FA809" s="355">
        <v>151</v>
      </c>
      <c r="FB809" s="355">
        <v>147</v>
      </c>
      <c r="FC809" s="355">
        <v>143</v>
      </c>
      <c r="FD809" s="356">
        <v>139</v>
      </c>
      <c r="FE809" s="354">
        <v>140</v>
      </c>
      <c r="FF809" s="355">
        <v>156</v>
      </c>
      <c r="FG809" s="355">
        <v>152</v>
      </c>
      <c r="FH809" s="355">
        <v>148</v>
      </c>
      <c r="FI809" s="356">
        <v>144</v>
      </c>
      <c r="FJ809" s="354">
        <v>142</v>
      </c>
      <c r="FK809" s="355">
        <v>146</v>
      </c>
      <c r="FL809" s="355">
        <v>134</v>
      </c>
      <c r="FM809" s="355">
        <v>138</v>
      </c>
      <c r="FN809" s="365"/>
      <c r="FO809" s="361"/>
      <c r="FP809" s="361"/>
      <c r="FQ809" s="361"/>
      <c r="FR809" s="361"/>
      <c r="FS809" s="361"/>
      <c r="FT809" s="361"/>
      <c r="FU809" s="361"/>
      <c r="FV809" s="361"/>
      <c r="FW809" s="361"/>
      <c r="FX809" s="361"/>
      <c r="FY809" s="361"/>
      <c r="FZ809" s="361"/>
      <c r="GA809" s="361"/>
      <c r="GB809" s="361"/>
      <c r="GC809" s="361"/>
      <c r="GD809" s="361"/>
      <c r="GE809" s="361"/>
      <c r="GF809" s="361"/>
      <c r="GG809" s="361"/>
      <c r="GH809" s="361"/>
      <c r="GI809" s="361"/>
      <c r="GJ809" s="361"/>
      <c r="GK809" s="361"/>
      <c r="GL809" s="361"/>
      <c r="GM809" s="361"/>
      <c r="GN809" s="361"/>
      <c r="GO809" s="361"/>
      <c r="GP809" s="361"/>
      <c r="GQ809" s="361"/>
      <c r="GR809" s="361"/>
      <c r="GS809" s="361"/>
      <c r="GT809" s="361"/>
      <c r="GU809" s="361"/>
      <c r="GV809" s="361"/>
      <c r="GW809" s="361"/>
    </row>
    <row r="810" spans="1:256" x14ac:dyDescent="0.2">
      <c r="D810" s="362"/>
      <c r="E810" s="350" t="s">
        <v>159</v>
      </c>
      <c r="F810" s="357">
        <v>12</v>
      </c>
      <c r="G810" s="358">
        <v>23</v>
      </c>
      <c r="H810" s="358">
        <v>9</v>
      </c>
      <c r="I810" s="358">
        <v>20</v>
      </c>
      <c r="J810" s="359">
        <v>1</v>
      </c>
      <c r="K810" s="357">
        <v>13</v>
      </c>
      <c r="L810" s="358">
        <v>24</v>
      </c>
      <c r="M810" s="358">
        <v>10</v>
      </c>
      <c r="N810" s="358">
        <v>16</v>
      </c>
      <c r="O810" s="359">
        <v>2</v>
      </c>
      <c r="P810" s="357">
        <v>17</v>
      </c>
      <c r="Q810" s="358">
        <v>3</v>
      </c>
      <c r="R810" s="358">
        <v>14</v>
      </c>
      <c r="S810" s="358">
        <v>25</v>
      </c>
      <c r="T810" s="359">
        <v>6</v>
      </c>
      <c r="U810" s="357">
        <v>7</v>
      </c>
      <c r="V810" s="358">
        <v>18</v>
      </c>
      <c r="W810" s="358">
        <v>4</v>
      </c>
      <c r="X810" s="358">
        <v>15</v>
      </c>
      <c r="Y810" s="359">
        <v>21</v>
      </c>
      <c r="Z810" s="357">
        <v>22</v>
      </c>
      <c r="AA810" s="358">
        <v>8</v>
      </c>
      <c r="AB810" s="358">
        <v>19</v>
      </c>
      <c r="AC810" s="358">
        <v>5</v>
      </c>
      <c r="AD810" s="359">
        <v>11</v>
      </c>
      <c r="AE810" s="357">
        <v>37</v>
      </c>
      <c r="AF810" s="358">
        <v>48</v>
      </c>
      <c r="AG810" s="358">
        <v>34</v>
      </c>
      <c r="AH810" s="358">
        <v>45</v>
      </c>
      <c r="AI810" s="359">
        <v>26</v>
      </c>
      <c r="AJ810" s="357">
        <v>38</v>
      </c>
      <c r="AK810" s="358">
        <v>49</v>
      </c>
      <c r="AL810" s="358">
        <v>35</v>
      </c>
      <c r="AM810" s="358">
        <v>41</v>
      </c>
      <c r="AN810" s="359">
        <v>27</v>
      </c>
      <c r="AO810" s="357">
        <v>42</v>
      </c>
      <c r="AP810" s="358">
        <v>28</v>
      </c>
      <c r="AQ810" s="358">
        <v>39</v>
      </c>
      <c r="AR810" s="358">
        <v>50</v>
      </c>
      <c r="AS810" s="359">
        <v>31</v>
      </c>
      <c r="AT810" s="357">
        <v>32</v>
      </c>
      <c r="AU810" s="358">
        <v>43</v>
      </c>
      <c r="AV810" s="358">
        <v>29</v>
      </c>
      <c r="AW810" s="358">
        <v>40</v>
      </c>
      <c r="AX810" s="359">
        <v>46</v>
      </c>
      <c r="AY810" s="357">
        <v>47</v>
      </c>
      <c r="AZ810" s="358">
        <v>33</v>
      </c>
      <c r="BA810" s="358">
        <v>44</v>
      </c>
      <c r="BB810" s="358">
        <v>30</v>
      </c>
      <c r="BC810" s="359">
        <v>36</v>
      </c>
      <c r="BD810" s="357">
        <v>62</v>
      </c>
      <c r="BE810" s="358">
        <v>73</v>
      </c>
      <c r="BF810" s="358">
        <v>59</v>
      </c>
      <c r="BG810" s="358">
        <v>70</v>
      </c>
      <c r="BH810" s="359">
        <v>51</v>
      </c>
      <c r="BI810" s="357">
        <v>63</v>
      </c>
      <c r="BJ810" s="358">
        <v>74</v>
      </c>
      <c r="BK810" s="358">
        <v>60</v>
      </c>
      <c r="BL810" s="358">
        <v>66</v>
      </c>
      <c r="BM810" s="359">
        <v>52</v>
      </c>
      <c r="BN810" s="357">
        <v>67</v>
      </c>
      <c r="BO810" s="358">
        <v>53</v>
      </c>
      <c r="BP810" s="358">
        <v>64</v>
      </c>
      <c r="BQ810" s="358">
        <v>75</v>
      </c>
      <c r="BR810" s="359">
        <v>56</v>
      </c>
      <c r="BS810" s="357">
        <v>57</v>
      </c>
      <c r="BT810" s="358">
        <v>68</v>
      </c>
      <c r="BU810" s="358">
        <v>54</v>
      </c>
      <c r="BV810" s="358">
        <v>65</v>
      </c>
      <c r="BW810" s="359">
        <v>71</v>
      </c>
      <c r="BX810" s="357">
        <v>72</v>
      </c>
      <c r="BY810" s="358">
        <v>58</v>
      </c>
      <c r="BZ810" s="358">
        <v>69</v>
      </c>
      <c r="CA810" s="358">
        <v>55</v>
      </c>
      <c r="CB810" s="359">
        <v>61</v>
      </c>
      <c r="CC810" s="357">
        <v>87</v>
      </c>
      <c r="CD810" s="358">
        <v>98</v>
      </c>
      <c r="CE810" s="358">
        <v>84</v>
      </c>
      <c r="CF810" s="358">
        <v>95</v>
      </c>
      <c r="CG810" s="359">
        <v>76</v>
      </c>
      <c r="CH810" s="357">
        <v>88</v>
      </c>
      <c r="CI810" s="358">
        <v>99</v>
      </c>
      <c r="CJ810" s="358">
        <v>85</v>
      </c>
      <c r="CK810" s="358">
        <v>91</v>
      </c>
      <c r="CL810" s="359">
        <v>77</v>
      </c>
      <c r="CM810" s="357">
        <v>92</v>
      </c>
      <c r="CN810" s="358">
        <v>78</v>
      </c>
      <c r="CO810" s="358">
        <v>89</v>
      </c>
      <c r="CP810" s="358">
        <v>100</v>
      </c>
      <c r="CQ810" s="359">
        <v>81</v>
      </c>
      <c r="CR810" s="357">
        <v>82</v>
      </c>
      <c r="CS810" s="358">
        <v>93</v>
      </c>
      <c r="CT810" s="358">
        <v>79</v>
      </c>
      <c r="CU810" s="358">
        <v>90</v>
      </c>
      <c r="CV810" s="359">
        <v>96</v>
      </c>
      <c r="CW810" s="357">
        <v>97</v>
      </c>
      <c r="CX810" s="358">
        <v>83</v>
      </c>
      <c r="CY810" s="358">
        <v>94</v>
      </c>
      <c r="CZ810" s="358">
        <v>80</v>
      </c>
      <c r="DA810" s="359">
        <v>86</v>
      </c>
      <c r="DB810" s="357">
        <v>129</v>
      </c>
      <c r="DC810" s="358">
        <v>110</v>
      </c>
      <c r="DD810" s="358">
        <v>101</v>
      </c>
      <c r="DE810" s="358">
        <v>117</v>
      </c>
      <c r="DF810" s="359">
        <v>112</v>
      </c>
      <c r="DG810" s="357">
        <v>102</v>
      </c>
      <c r="DH810" s="358">
        <v>130</v>
      </c>
      <c r="DI810" s="358">
        <v>121</v>
      </c>
      <c r="DJ810" s="358">
        <v>111</v>
      </c>
      <c r="DK810" s="359">
        <v>118</v>
      </c>
      <c r="DL810" s="357">
        <v>119</v>
      </c>
      <c r="DM810" s="358">
        <v>113</v>
      </c>
      <c r="DN810" s="358">
        <v>106</v>
      </c>
      <c r="DO810" s="358">
        <v>122</v>
      </c>
      <c r="DP810" s="359">
        <v>103</v>
      </c>
      <c r="DQ810" s="357">
        <v>104</v>
      </c>
      <c r="DR810" s="358">
        <v>120</v>
      </c>
      <c r="DS810" s="358">
        <v>126</v>
      </c>
      <c r="DT810" s="358">
        <v>107</v>
      </c>
      <c r="DU810" s="359">
        <v>123</v>
      </c>
      <c r="DV810" s="357">
        <v>124</v>
      </c>
      <c r="DW810" s="358">
        <v>105</v>
      </c>
      <c r="DX810" s="358">
        <v>114</v>
      </c>
      <c r="DY810" s="358">
        <v>127</v>
      </c>
      <c r="DZ810" s="359">
        <v>108</v>
      </c>
      <c r="EA810" s="357">
        <v>109</v>
      </c>
      <c r="EB810" s="358">
        <v>125</v>
      </c>
      <c r="EC810" s="358">
        <v>116</v>
      </c>
      <c r="ED810" s="358">
        <v>115</v>
      </c>
      <c r="EE810" s="359">
        <v>128</v>
      </c>
      <c r="EF810" s="357">
        <v>134</v>
      </c>
      <c r="EG810" s="358">
        <v>150</v>
      </c>
      <c r="EH810" s="358">
        <v>161</v>
      </c>
      <c r="EI810" s="358">
        <v>152</v>
      </c>
      <c r="EJ810" s="359">
        <v>143</v>
      </c>
      <c r="EK810" s="357">
        <v>139</v>
      </c>
      <c r="EL810" s="358">
        <v>155</v>
      </c>
      <c r="EM810" s="358">
        <v>131</v>
      </c>
      <c r="EN810" s="358">
        <v>157</v>
      </c>
      <c r="EO810" s="359">
        <v>148</v>
      </c>
      <c r="EP810" s="357">
        <v>144</v>
      </c>
      <c r="EQ810" s="358">
        <v>160</v>
      </c>
      <c r="ER810" s="358">
        <v>136</v>
      </c>
      <c r="ES810" s="358">
        <v>162</v>
      </c>
      <c r="ET810" s="359">
        <v>153</v>
      </c>
      <c r="EU810" s="357">
        <v>164</v>
      </c>
      <c r="EV810" s="358">
        <v>145</v>
      </c>
      <c r="EW810" s="358">
        <v>156</v>
      </c>
      <c r="EX810" s="358">
        <v>147</v>
      </c>
      <c r="EY810" s="359">
        <v>138</v>
      </c>
      <c r="EZ810" s="357">
        <v>154</v>
      </c>
      <c r="FA810" s="358">
        <v>135</v>
      </c>
      <c r="FB810" s="358">
        <v>146</v>
      </c>
      <c r="FC810" s="358">
        <v>137</v>
      </c>
      <c r="FD810" s="359">
        <v>163</v>
      </c>
      <c r="FE810" s="357">
        <v>159</v>
      </c>
      <c r="FF810" s="358">
        <v>140</v>
      </c>
      <c r="FG810" s="358">
        <v>151</v>
      </c>
      <c r="FH810" s="358">
        <v>142</v>
      </c>
      <c r="FI810" s="359">
        <v>133</v>
      </c>
      <c r="FJ810" s="357">
        <v>149</v>
      </c>
      <c r="FK810" s="358">
        <v>158</v>
      </c>
      <c r="FL810" s="358">
        <v>141</v>
      </c>
      <c r="FM810" s="358">
        <v>132</v>
      </c>
      <c r="FN810" s="365"/>
      <c r="FO810" s="361"/>
      <c r="FP810" s="361"/>
      <c r="FQ810" s="361"/>
      <c r="FR810" s="361"/>
      <c r="FS810" s="361"/>
      <c r="FT810" s="361"/>
      <c r="FU810" s="361"/>
      <c r="FV810" s="361"/>
      <c r="FW810" s="361"/>
      <c r="FX810" s="361"/>
      <c r="FY810" s="361"/>
      <c r="FZ810" s="361"/>
      <c r="GA810" s="361"/>
      <c r="GB810" s="361"/>
      <c r="GC810" s="361"/>
      <c r="GD810" s="361"/>
      <c r="GE810" s="361"/>
      <c r="GF810" s="361"/>
      <c r="GG810" s="361"/>
      <c r="GH810" s="361"/>
      <c r="GI810" s="361"/>
      <c r="GJ810" s="361"/>
      <c r="GK810" s="361"/>
      <c r="GL810" s="361"/>
      <c r="GM810" s="361"/>
      <c r="GN810" s="361"/>
      <c r="GO810" s="361"/>
      <c r="GP810" s="361"/>
      <c r="GQ810" s="361"/>
      <c r="GR810" s="361"/>
      <c r="GS810" s="361"/>
      <c r="GT810" s="361"/>
      <c r="GU810" s="361"/>
      <c r="GV810" s="361"/>
      <c r="GW810" s="361"/>
    </row>
    <row r="811" spans="1:256" s="363" customFormat="1" x14ac:dyDescent="0.2">
      <c r="A811" s="27"/>
      <c r="B811" s="27"/>
      <c r="C811" s="27"/>
      <c r="D811" s="362"/>
      <c r="E811" s="360"/>
      <c r="GX811" s="27"/>
      <c r="GY811" s="27"/>
      <c r="GZ811" s="27"/>
      <c r="HA811" s="27"/>
      <c r="HB811" s="27"/>
      <c r="HC811" s="27"/>
      <c r="HD811" s="27"/>
      <c r="HE811" s="27"/>
      <c r="HF811" s="27"/>
      <c r="HG811" s="27"/>
      <c r="HH811" s="27"/>
      <c r="HI811" s="27"/>
      <c r="HJ811" s="27"/>
      <c r="HK811" s="27"/>
      <c r="HL811" s="27"/>
      <c r="HM811" s="27"/>
      <c r="HN811" s="27"/>
      <c r="HO811" s="27"/>
      <c r="HP811" s="27"/>
      <c r="HQ811" s="27"/>
      <c r="HR811" s="27"/>
      <c r="HS811" s="27"/>
      <c r="HT811" s="27"/>
      <c r="HU811" s="27"/>
      <c r="HV811" s="27"/>
      <c r="HW811" s="27"/>
      <c r="HX811" s="27"/>
      <c r="HY811" s="27"/>
      <c r="HZ811" s="27"/>
      <c r="IA811" s="27"/>
      <c r="IB811" s="27"/>
      <c r="IC811" s="27"/>
      <c r="ID811" s="27"/>
      <c r="IE811" s="27"/>
      <c r="IF811" s="27"/>
      <c r="IG811" s="27"/>
      <c r="IH811" s="27"/>
      <c r="II811" s="27"/>
      <c r="IJ811" s="27"/>
      <c r="IK811" s="27"/>
      <c r="IL811" s="27"/>
      <c r="IM811" s="27"/>
      <c r="IN811" s="27"/>
      <c r="IO811" s="27"/>
      <c r="IP811" s="27"/>
      <c r="IQ811" s="27"/>
      <c r="IR811" s="27"/>
      <c r="IS811" s="27"/>
      <c r="IT811" s="27"/>
      <c r="IU811" s="27"/>
      <c r="IV811" s="27"/>
    </row>
    <row r="812" spans="1:256" s="363" customFormat="1" x14ac:dyDescent="0.2">
      <c r="A812" s="27"/>
      <c r="B812" s="27"/>
      <c r="C812" s="27"/>
      <c r="D812" s="362">
        <v>165</v>
      </c>
      <c r="E812" s="349" t="s">
        <v>180</v>
      </c>
      <c r="GX812" s="27"/>
      <c r="GY812" s="27"/>
      <c r="GZ812" s="27"/>
      <c r="HA812" s="27"/>
      <c r="HB812" s="27"/>
      <c r="HC812" s="27"/>
      <c r="HD812" s="27"/>
      <c r="HE812" s="27"/>
      <c r="HF812" s="27"/>
      <c r="HG812" s="27"/>
      <c r="HH812" s="27"/>
      <c r="HI812" s="27"/>
      <c r="HJ812" s="27"/>
      <c r="HK812" s="27"/>
      <c r="HL812" s="27"/>
      <c r="HM812" s="27"/>
      <c r="HN812" s="27"/>
      <c r="HO812" s="27"/>
      <c r="HP812" s="27"/>
      <c r="HQ812" s="27"/>
      <c r="HR812" s="27"/>
      <c r="HS812" s="27"/>
      <c r="HT812" s="27"/>
      <c r="HU812" s="27"/>
      <c r="HV812" s="27"/>
      <c r="HW812" s="27"/>
      <c r="HX812" s="27"/>
      <c r="HY812" s="27"/>
      <c r="HZ812" s="27"/>
      <c r="IA812" s="27"/>
      <c r="IB812" s="27"/>
      <c r="IC812" s="27"/>
      <c r="ID812" s="27"/>
      <c r="IE812" s="27"/>
      <c r="IF812" s="27"/>
      <c r="IG812" s="27"/>
      <c r="IH812" s="27"/>
      <c r="II812" s="27"/>
      <c r="IJ812" s="27"/>
      <c r="IK812" s="27"/>
      <c r="IL812" s="27"/>
      <c r="IM812" s="27"/>
      <c r="IN812" s="27"/>
      <c r="IO812" s="27"/>
      <c r="IP812" s="27"/>
      <c r="IQ812" s="27"/>
      <c r="IR812" s="27"/>
      <c r="IS812" s="27"/>
      <c r="IT812" s="27"/>
      <c r="IU812" s="27"/>
      <c r="IV812" s="27"/>
    </row>
    <row r="813" spans="1:256" x14ac:dyDescent="0.2">
      <c r="D813" s="362"/>
      <c r="E813" s="350" t="s">
        <v>130</v>
      </c>
      <c r="F813" s="351">
        <v>1</v>
      </c>
      <c r="G813" s="352">
        <v>2</v>
      </c>
      <c r="H813" s="352">
        <v>3</v>
      </c>
      <c r="I813" s="352">
        <v>4</v>
      </c>
      <c r="J813" s="353">
        <v>5</v>
      </c>
      <c r="K813" s="351">
        <v>6</v>
      </c>
      <c r="L813" s="352">
        <v>7</v>
      </c>
      <c r="M813" s="352">
        <v>8</v>
      </c>
      <c r="N813" s="352">
        <v>9</v>
      </c>
      <c r="O813" s="353">
        <v>10</v>
      </c>
      <c r="P813" s="351">
        <v>11</v>
      </c>
      <c r="Q813" s="352">
        <v>12</v>
      </c>
      <c r="R813" s="352">
        <v>13</v>
      </c>
      <c r="S813" s="352">
        <v>14</v>
      </c>
      <c r="T813" s="353">
        <v>15</v>
      </c>
      <c r="U813" s="351">
        <v>16</v>
      </c>
      <c r="V813" s="352">
        <v>17</v>
      </c>
      <c r="W813" s="352">
        <v>18</v>
      </c>
      <c r="X813" s="352">
        <v>19</v>
      </c>
      <c r="Y813" s="353">
        <v>20</v>
      </c>
      <c r="Z813" s="351">
        <v>21</v>
      </c>
      <c r="AA813" s="352">
        <v>22</v>
      </c>
      <c r="AB813" s="352">
        <v>23</v>
      </c>
      <c r="AC813" s="352">
        <v>24</v>
      </c>
      <c r="AD813" s="353">
        <v>25</v>
      </c>
      <c r="AE813" s="351">
        <v>26</v>
      </c>
      <c r="AF813" s="352">
        <v>27</v>
      </c>
      <c r="AG813" s="352">
        <v>28</v>
      </c>
      <c r="AH813" s="352">
        <v>29</v>
      </c>
      <c r="AI813" s="353">
        <v>30</v>
      </c>
      <c r="AJ813" s="351">
        <v>31</v>
      </c>
      <c r="AK813" s="352">
        <v>32</v>
      </c>
      <c r="AL813" s="352">
        <v>33</v>
      </c>
      <c r="AM813" s="352">
        <v>34</v>
      </c>
      <c r="AN813" s="353">
        <v>35</v>
      </c>
      <c r="AO813" s="351">
        <v>36</v>
      </c>
      <c r="AP813" s="352">
        <v>37</v>
      </c>
      <c r="AQ813" s="352">
        <v>38</v>
      </c>
      <c r="AR813" s="352">
        <v>39</v>
      </c>
      <c r="AS813" s="353">
        <v>40</v>
      </c>
      <c r="AT813" s="351">
        <v>41</v>
      </c>
      <c r="AU813" s="352">
        <v>42</v>
      </c>
      <c r="AV813" s="352">
        <v>43</v>
      </c>
      <c r="AW813" s="352">
        <v>44</v>
      </c>
      <c r="AX813" s="353">
        <v>45</v>
      </c>
      <c r="AY813" s="351">
        <v>46</v>
      </c>
      <c r="AZ813" s="352">
        <v>47</v>
      </c>
      <c r="BA813" s="352">
        <v>48</v>
      </c>
      <c r="BB813" s="352">
        <v>49</v>
      </c>
      <c r="BC813" s="353">
        <v>50</v>
      </c>
      <c r="BD813" s="351">
        <v>51</v>
      </c>
      <c r="BE813" s="352">
        <v>52</v>
      </c>
      <c r="BF813" s="352">
        <v>53</v>
      </c>
      <c r="BG813" s="352">
        <v>54</v>
      </c>
      <c r="BH813" s="353">
        <v>55</v>
      </c>
      <c r="BI813" s="351">
        <v>56</v>
      </c>
      <c r="BJ813" s="352">
        <v>57</v>
      </c>
      <c r="BK813" s="352">
        <v>58</v>
      </c>
      <c r="BL813" s="352">
        <v>59</v>
      </c>
      <c r="BM813" s="353">
        <v>60</v>
      </c>
      <c r="BN813" s="351">
        <v>61</v>
      </c>
      <c r="BO813" s="352">
        <v>62</v>
      </c>
      <c r="BP813" s="352">
        <v>63</v>
      </c>
      <c r="BQ813" s="352">
        <v>64</v>
      </c>
      <c r="BR813" s="353">
        <v>65</v>
      </c>
      <c r="BS813" s="351">
        <v>66</v>
      </c>
      <c r="BT813" s="352">
        <v>67</v>
      </c>
      <c r="BU813" s="352">
        <v>68</v>
      </c>
      <c r="BV813" s="352">
        <v>69</v>
      </c>
      <c r="BW813" s="353">
        <v>70</v>
      </c>
      <c r="BX813" s="351">
        <v>71</v>
      </c>
      <c r="BY813" s="352">
        <v>72</v>
      </c>
      <c r="BZ813" s="352">
        <v>73</v>
      </c>
      <c r="CA813" s="352">
        <v>74</v>
      </c>
      <c r="CB813" s="353">
        <v>75</v>
      </c>
      <c r="CC813" s="351">
        <v>76</v>
      </c>
      <c r="CD813" s="352">
        <v>77</v>
      </c>
      <c r="CE813" s="352">
        <v>78</v>
      </c>
      <c r="CF813" s="352">
        <v>79</v>
      </c>
      <c r="CG813" s="353">
        <v>80</v>
      </c>
      <c r="CH813" s="351">
        <v>81</v>
      </c>
      <c r="CI813" s="352">
        <v>82</v>
      </c>
      <c r="CJ813" s="352">
        <v>83</v>
      </c>
      <c r="CK813" s="352">
        <v>84</v>
      </c>
      <c r="CL813" s="353">
        <v>85</v>
      </c>
      <c r="CM813" s="351">
        <v>86</v>
      </c>
      <c r="CN813" s="352">
        <v>87</v>
      </c>
      <c r="CO813" s="352">
        <v>88</v>
      </c>
      <c r="CP813" s="352">
        <v>89</v>
      </c>
      <c r="CQ813" s="353">
        <v>90</v>
      </c>
      <c r="CR813" s="351">
        <v>91</v>
      </c>
      <c r="CS813" s="352">
        <v>92</v>
      </c>
      <c r="CT813" s="352">
        <v>93</v>
      </c>
      <c r="CU813" s="352">
        <v>94</v>
      </c>
      <c r="CV813" s="353">
        <v>95</v>
      </c>
      <c r="CW813" s="351">
        <v>96</v>
      </c>
      <c r="CX813" s="352">
        <v>97</v>
      </c>
      <c r="CY813" s="352">
        <v>98</v>
      </c>
      <c r="CZ813" s="352">
        <v>99</v>
      </c>
      <c r="DA813" s="353">
        <v>100</v>
      </c>
      <c r="DB813" s="351">
        <v>101</v>
      </c>
      <c r="DC813" s="352">
        <v>102</v>
      </c>
      <c r="DD813" s="352">
        <v>103</v>
      </c>
      <c r="DE813" s="352">
        <v>104</v>
      </c>
      <c r="DF813" s="353">
        <v>105</v>
      </c>
      <c r="DG813" s="351">
        <v>106</v>
      </c>
      <c r="DH813" s="352">
        <v>107</v>
      </c>
      <c r="DI813" s="352">
        <v>108</v>
      </c>
      <c r="DJ813" s="352">
        <v>109</v>
      </c>
      <c r="DK813" s="353">
        <v>110</v>
      </c>
      <c r="DL813" s="351">
        <v>111</v>
      </c>
      <c r="DM813" s="352">
        <v>112</v>
      </c>
      <c r="DN813" s="352">
        <v>113</v>
      </c>
      <c r="DO813" s="352">
        <v>114</v>
      </c>
      <c r="DP813" s="353">
        <v>115</v>
      </c>
      <c r="DQ813" s="351">
        <v>116</v>
      </c>
      <c r="DR813" s="352">
        <v>117</v>
      </c>
      <c r="DS813" s="352">
        <v>118</v>
      </c>
      <c r="DT813" s="352">
        <v>119</v>
      </c>
      <c r="DU813" s="353">
        <v>120</v>
      </c>
      <c r="DV813" s="351">
        <v>121</v>
      </c>
      <c r="DW813" s="352">
        <v>122</v>
      </c>
      <c r="DX813" s="352">
        <v>123</v>
      </c>
      <c r="DY813" s="352">
        <v>124</v>
      </c>
      <c r="DZ813" s="353">
        <v>125</v>
      </c>
      <c r="EA813" s="351">
        <v>126</v>
      </c>
      <c r="EB813" s="352">
        <v>127</v>
      </c>
      <c r="EC813" s="352">
        <v>128</v>
      </c>
      <c r="ED813" s="352">
        <v>129</v>
      </c>
      <c r="EE813" s="353">
        <v>130</v>
      </c>
      <c r="EF813" s="351">
        <v>131</v>
      </c>
      <c r="EG813" s="352">
        <v>132</v>
      </c>
      <c r="EH813" s="352">
        <v>133</v>
      </c>
      <c r="EI813" s="352">
        <v>134</v>
      </c>
      <c r="EJ813" s="353">
        <v>135</v>
      </c>
      <c r="EK813" s="351">
        <v>136</v>
      </c>
      <c r="EL813" s="352">
        <v>137</v>
      </c>
      <c r="EM813" s="352">
        <v>138</v>
      </c>
      <c r="EN813" s="352">
        <v>139</v>
      </c>
      <c r="EO813" s="353">
        <v>140</v>
      </c>
      <c r="EP813" s="351">
        <v>141</v>
      </c>
      <c r="EQ813" s="352">
        <v>142</v>
      </c>
      <c r="ER813" s="352">
        <v>143</v>
      </c>
      <c r="ES813" s="352">
        <v>144</v>
      </c>
      <c r="ET813" s="353">
        <v>145</v>
      </c>
      <c r="EU813" s="351">
        <v>146</v>
      </c>
      <c r="EV813" s="352">
        <v>147</v>
      </c>
      <c r="EW813" s="352">
        <v>148</v>
      </c>
      <c r="EX813" s="352">
        <v>149</v>
      </c>
      <c r="EY813" s="353">
        <v>150</v>
      </c>
      <c r="EZ813" s="351">
        <v>151</v>
      </c>
      <c r="FA813" s="352">
        <v>152</v>
      </c>
      <c r="FB813" s="352">
        <v>153</v>
      </c>
      <c r="FC813" s="352">
        <v>154</v>
      </c>
      <c r="FD813" s="353">
        <v>155</v>
      </c>
      <c r="FE813" s="351">
        <v>156</v>
      </c>
      <c r="FF813" s="352">
        <v>157</v>
      </c>
      <c r="FG813" s="352">
        <v>158</v>
      </c>
      <c r="FH813" s="352">
        <v>159</v>
      </c>
      <c r="FI813" s="353">
        <v>160</v>
      </c>
      <c r="FJ813" s="351">
        <v>161</v>
      </c>
      <c r="FK813" s="352">
        <v>162</v>
      </c>
      <c r="FL813" s="352">
        <v>163</v>
      </c>
      <c r="FM813" s="352">
        <v>164</v>
      </c>
      <c r="FN813" s="353">
        <v>165</v>
      </c>
      <c r="FO813" s="365"/>
      <c r="FP813" s="361"/>
      <c r="FQ813" s="361"/>
      <c r="FR813" s="361"/>
      <c r="FS813" s="361"/>
      <c r="FT813" s="361"/>
      <c r="FU813" s="361"/>
      <c r="FV813" s="361"/>
      <c r="FW813" s="361"/>
      <c r="FX813" s="361"/>
      <c r="FY813" s="361"/>
      <c r="FZ813" s="361"/>
      <c r="GA813" s="361"/>
      <c r="GB813" s="361"/>
      <c r="GC813" s="361"/>
      <c r="GD813" s="361"/>
      <c r="GE813" s="361"/>
      <c r="GF813" s="361"/>
      <c r="GG813" s="361"/>
      <c r="GH813" s="361"/>
      <c r="GI813" s="361"/>
      <c r="GJ813" s="361"/>
      <c r="GK813" s="361"/>
      <c r="GL813" s="361"/>
      <c r="GM813" s="361"/>
      <c r="GN813" s="361"/>
      <c r="GO813" s="361"/>
      <c r="GP813" s="361"/>
      <c r="GQ813" s="361"/>
      <c r="GR813" s="361"/>
      <c r="GS813" s="361"/>
      <c r="GT813" s="361"/>
      <c r="GU813" s="361"/>
      <c r="GV813" s="361"/>
      <c r="GW813" s="361"/>
    </row>
    <row r="814" spans="1:256" x14ac:dyDescent="0.2">
      <c r="D814" s="362"/>
      <c r="E814" s="350" t="s">
        <v>157</v>
      </c>
      <c r="F814" s="354">
        <v>14</v>
      </c>
      <c r="G814" s="355">
        <v>10</v>
      </c>
      <c r="H814" s="355">
        <v>1</v>
      </c>
      <c r="I814" s="355">
        <v>22</v>
      </c>
      <c r="J814" s="356">
        <v>18</v>
      </c>
      <c r="K814" s="354">
        <v>19</v>
      </c>
      <c r="L814" s="355">
        <v>15</v>
      </c>
      <c r="M814" s="355">
        <v>6</v>
      </c>
      <c r="N814" s="355">
        <v>2</v>
      </c>
      <c r="O814" s="356">
        <v>23</v>
      </c>
      <c r="P814" s="354">
        <v>24</v>
      </c>
      <c r="Q814" s="355">
        <v>20</v>
      </c>
      <c r="R814" s="355">
        <v>11</v>
      </c>
      <c r="S814" s="355">
        <v>7</v>
      </c>
      <c r="T814" s="356">
        <v>3</v>
      </c>
      <c r="U814" s="354">
        <v>4</v>
      </c>
      <c r="V814" s="355">
        <v>25</v>
      </c>
      <c r="W814" s="355">
        <v>16</v>
      </c>
      <c r="X814" s="355">
        <v>12</v>
      </c>
      <c r="Y814" s="356">
        <v>8</v>
      </c>
      <c r="Z814" s="354">
        <v>9</v>
      </c>
      <c r="AA814" s="355">
        <v>5</v>
      </c>
      <c r="AB814" s="355">
        <v>21</v>
      </c>
      <c r="AC814" s="355">
        <v>17</v>
      </c>
      <c r="AD814" s="356">
        <v>13</v>
      </c>
      <c r="AE814" s="354">
        <v>39</v>
      </c>
      <c r="AF814" s="355">
        <v>35</v>
      </c>
      <c r="AG814" s="355">
        <v>26</v>
      </c>
      <c r="AH814" s="355">
        <v>47</v>
      </c>
      <c r="AI814" s="356">
        <v>43</v>
      </c>
      <c r="AJ814" s="354">
        <v>44</v>
      </c>
      <c r="AK814" s="355">
        <v>40</v>
      </c>
      <c r="AL814" s="355">
        <v>31</v>
      </c>
      <c r="AM814" s="355">
        <v>27</v>
      </c>
      <c r="AN814" s="356">
        <v>48</v>
      </c>
      <c r="AO814" s="354">
        <v>49</v>
      </c>
      <c r="AP814" s="355">
        <v>45</v>
      </c>
      <c r="AQ814" s="355">
        <v>36</v>
      </c>
      <c r="AR814" s="355">
        <v>32</v>
      </c>
      <c r="AS814" s="356">
        <v>28</v>
      </c>
      <c r="AT814" s="354">
        <v>29</v>
      </c>
      <c r="AU814" s="355">
        <v>50</v>
      </c>
      <c r="AV814" s="355">
        <v>41</v>
      </c>
      <c r="AW814" s="355">
        <v>37</v>
      </c>
      <c r="AX814" s="356">
        <v>33</v>
      </c>
      <c r="AY814" s="354">
        <v>34</v>
      </c>
      <c r="AZ814" s="355">
        <v>30</v>
      </c>
      <c r="BA814" s="355">
        <v>46</v>
      </c>
      <c r="BB814" s="355">
        <v>42</v>
      </c>
      <c r="BC814" s="356">
        <v>38</v>
      </c>
      <c r="BD814" s="354">
        <v>64</v>
      </c>
      <c r="BE814" s="355">
        <v>60</v>
      </c>
      <c r="BF814" s="355">
        <v>51</v>
      </c>
      <c r="BG814" s="355">
        <v>72</v>
      </c>
      <c r="BH814" s="356">
        <v>68</v>
      </c>
      <c r="BI814" s="354">
        <v>69</v>
      </c>
      <c r="BJ814" s="355">
        <v>65</v>
      </c>
      <c r="BK814" s="355">
        <v>56</v>
      </c>
      <c r="BL814" s="355">
        <v>52</v>
      </c>
      <c r="BM814" s="356">
        <v>73</v>
      </c>
      <c r="BN814" s="354">
        <v>74</v>
      </c>
      <c r="BO814" s="355">
        <v>70</v>
      </c>
      <c r="BP814" s="355">
        <v>61</v>
      </c>
      <c r="BQ814" s="355">
        <v>57</v>
      </c>
      <c r="BR814" s="356">
        <v>53</v>
      </c>
      <c r="BS814" s="354">
        <v>54</v>
      </c>
      <c r="BT814" s="355">
        <v>75</v>
      </c>
      <c r="BU814" s="355">
        <v>66</v>
      </c>
      <c r="BV814" s="355">
        <v>62</v>
      </c>
      <c r="BW814" s="356">
        <v>58</v>
      </c>
      <c r="BX814" s="354">
        <v>59</v>
      </c>
      <c r="BY814" s="355">
        <v>55</v>
      </c>
      <c r="BZ814" s="355">
        <v>71</v>
      </c>
      <c r="CA814" s="355">
        <v>67</v>
      </c>
      <c r="CB814" s="356">
        <v>63</v>
      </c>
      <c r="CC814" s="354">
        <v>89</v>
      </c>
      <c r="CD814" s="355">
        <v>85</v>
      </c>
      <c r="CE814" s="355">
        <v>76</v>
      </c>
      <c r="CF814" s="355">
        <v>97</v>
      </c>
      <c r="CG814" s="356">
        <v>93</v>
      </c>
      <c r="CH814" s="354">
        <v>94</v>
      </c>
      <c r="CI814" s="355">
        <v>90</v>
      </c>
      <c r="CJ814" s="355">
        <v>81</v>
      </c>
      <c r="CK814" s="355">
        <v>77</v>
      </c>
      <c r="CL814" s="356">
        <v>98</v>
      </c>
      <c r="CM814" s="354">
        <v>99</v>
      </c>
      <c r="CN814" s="355">
        <v>95</v>
      </c>
      <c r="CO814" s="355">
        <v>86</v>
      </c>
      <c r="CP814" s="355">
        <v>82</v>
      </c>
      <c r="CQ814" s="356">
        <v>78</v>
      </c>
      <c r="CR814" s="354">
        <v>79</v>
      </c>
      <c r="CS814" s="355">
        <v>100</v>
      </c>
      <c r="CT814" s="355">
        <v>91</v>
      </c>
      <c r="CU814" s="355">
        <v>87</v>
      </c>
      <c r="CV814" s="356">
        <v>83</v>
      </c>
      <c r="CW814" s="354">
        <v>84</v>
      </c>
      <c r="CX814" s="355">
        <v>80</v>
      </c>
      <c r="CY814" s="355">
        <v>96</v>
      </c>
      <c r="CZ814" s="355">
        <v>92</v>
      </c>
      <c r="DA814" s="356">
        <v>88</v>
      </c>
      <c r="DB814" s="354">
        <v>115</v>
      </c>
      <c r="DC814" s="355">
        <v>101</v>
      </c>
      <c r="DD814" s="355">
        <v>127</v>
      </c>
      <c r="DE814" s="355">
        <v>123</v>
      </c>
      <c r="DF814" s="356">
        <v>119</v>
      </c>
      <c r="DG814" s="354">
        <v>120</v>
      </c>
      <c r="DH814" s="355">
        <v>106</v>
      </c>
      <c r="DI814" s="355">
        <v>102</v>
      </c>
      <c r="DJ814" s="355">
        <v>128</v>
      </c>
      <c r="DK814" s="356">
        <v>124</v>
      </c>
      <c r="DL814" s="354">
        <v>125</v>
      </c>
      <c r="DM814" s="355">
        <v>111</v>
      </c>
      <c r="DN814" s="355">
        <v>107</v>
      </c>
      <c r="DO814" s="355">
        <v>103</v>
      </c>
      <c r="DP814" s="356">
        <v>129</v>
      </c>
      <c r="DQ814" s="354">
        <v>130</v>
      </c>
      <c r="DR814" s="355">
        <v>116</v>
      </c>
      <c r="DS814" s="355">
        <v>112</v>
      </c>
      <c r="DT814" s="355">
        <v>108</v>
      </c>
      <c r="DU814" s="356">
        <v>104</v>
      </c>
      <c r="DV814" s="354">
        <v>105</v>
      </c>
      <c r="DW814" s="355">
        <v>121</v>
      </c>
      <c r="DX814" s="355">
        <v>117</v>
      </c>
      <c r="DY814" s="355">
        <v>113</v>
      </c>
      <c r="DZ814" s="356">
        <v>109</v>
      </c>
      <c r="EA814" s="354">
        <v>110</v>
      </c>
      <c r="EB814" s="355">
        <v>126</v>
      </c>
      <c r="EC814" s="355">
        <v>122</v>
      </c>
      <c r="ED814" s="355">
        <v>118</v>
      </c>
      <c r="EE814" s="356">
        <v>114</v>
      </c>
      <c r="EF814" s="354">
        <v>150</v>
      </c>
      <c r="EG814" s="355">
        <v>131</v>
      </c>
      <c r="EH814" s="355">
        <v>162</v>
      </c>
      <c r="EI814" s="355">
        <v>158</v>
      </c>
      <c r="EJ814" s="356">
        <v>154</v>
      </c>
      <c r="EK814" s="354">
        <v>155</v>
      </c>
      <c r="EL814" s="355">
        <v>136</v>
      </c>
      <c r="EM814" s="355">
        <v>132</v>
      </c>
      <c r="EN814" s="355">
        <v>163</v>
      </c>
      <c r="EO814" s="356">
        <v>159</v>
      </c>
      <c r="EP814" s="354">
        <v>160</v>
      </c>
      <c r="EQ814" s="355">
        <v>141</v>
      </c>
      <c r="ER814" s="355">
        <v>137</v>
      </c>
      <c r="ES814" s="355">
        <v>133</v>
      </c>
      <c r="ET814" s="356">
        <v>164</v>
      </c>
      <c r="EU814" s="354">
        <v>165</v>
      </c>
      <c r="EV814" s="355">
        <v>146</v>
      </c>
      <c r="EW814" s="355">
        <v>142</v>
      </c>
      <c r="EX814" s="355">
        <v>138</v>
      </c>
      <c r="EY814" s="356">
        <v>134</v>
      </c>
      <c r="EZ814" s="354">
        <v>135</v>
      </c>
      <c r="FA814" s="355">
        <v>151</v>
      </c>
      <c r="FB814" s="355">
        <v>147</v>
      </c>
      <c r="FC814" s="355">
        <v>143</v>
      </c>
      <c r="FD814" s="356">
        <v>139</v>
      </c>
      <c r="FE814" s="354">
        <v>140</v>
      </c>
      <c r="FF814" s="355">
        <v>156</v>
      </c>
      <c r="FG814" s="355">
        <v>152</v>
      </c>
      <c r="FH814" s="355">
        <v>148</v>
      </c>
      <c r="FI814" s="356">
        <v>144</v>
      </c>
      <c r="FJ814" s="354">
        <v>145</v>
      </c>
      <c r="FK814" s="355">
        <v>161</v>
      </c>
      <c r="FL814" s="355">
        <v>157</v>
      </c>
      <c r="FM814" s="355">
        <v>153</v>
      </c>
      <c r="FN814" s="356">
        <v>149</v>
      </c>
      <c r="FO814" s="365"/>
      <c r="FP814" s="361"/>
      <c r="FQ814" s="361"/>
      <c r="FR814" s="361"/>
      <c r="FS814" s="361"/>
      <c r="FT814" s="361"/>
      <c r="FU814" s="361"/>
      <c r="FV814" s="361"/>
      <c r="FW814" s="361"/>
      <c r="FX814" s="361"/>
      <c r="FY814" s="361"/>
      <c r="FZ814" s="361"/>
      <c r="GA814" s="361"/>
      <c r="GB814" s="361"/>
      <c r="GC814" s="361"/>
      <c r="GD814" s="361"/>
      <c r="GE814" s="361"/>
      <c r="GF814" s="361"/>
      <c r="GG814" s="361"/>
      <c r="GH814" s="361"/>
      <c r="GI814" s="361"/>
      <c r="GJ814" s="361"/>
      <c r="GK814" s="361"/>
      <c r="GL814" s="361"/>
      <c r="GM814" s="361"/>
      <c r="GN814" s="361"/>
      <c r="GO814" s="361"/>
      <c r="GP814" s="361"/>
      <c r="GQ814" s="361"/>
      <c r="GR814" s="361"/>
      <c r="GS814" s="361"/>
      <c r="GT814" s="361"/>
      <c r="GU814" s="361"/>
      <c r="GV814" s="361"/>
      <c r="GW814" s="361"/>
    </row>
    <row r="815" spans="1:256" x14ac:dyDescent="0.2">
      <c r="D815" s="362"/>
      <c r="E815" s="350" t="s">
        <v>159</v>
      </c>
      <c r="F815" s="357">
        <v>12</v>
      </c>
      <c r="G815" s="358">
        <v>23</v>
      </c>
      <c r="H815" s="358">
        <v>9</v>
      </c>
      <c r="I815" s="358">
        <v>20</v>
      </c>
      <c r="J815" s="359">
        <v>1</v>
      </c>
      <c r="K815" s="357">
        <v>13</v>
      </c>
      <c r="L815" s="358">
        <v>24</v>
      </c>
      <c r="M815" s="358">
        <v>10</v>
      </c>
      <c r="N815" s="358">
        <v>16</v>
      </c>
      <c r="O815" s="359">
        <v>2</v>
      </c>
      <c r="P815" s="357">
        <v>17</v>
      </c>
      <c r="Q815" s="358">
        <v>3</v>
      </c>
      <c r="R815" s="358">
        <v>14</v>
      </c>
      <c r="S815" s="358">
        <v>25</v>
      </c>
      <c r="T815" s="359">
        <v>6</v>
      </c>
      <c r="U815" s="357">
        <v>7</v>
      </c>
      <c r="V815" s="358">
        <v>18</v>
      </c>
      <c r="W815" s="358">
        <v>4</v>
      </c>
      <c r="X815" s="358">
        <v>15</v>
      </c>
      <c r="Y815" s="359">
        <v>21</v>
      </c>
      <c r="Z815" s="357">
        <v>22</v>
      </c>
      <c r="AA815" s="358">
        <v>8</v>
      </c>
      <c r="AB815" s="358">
        <v>19</v>
      </c>
      <c r="AC815" s="358">
        <v>5</v>
      </c>
      <c r="AD815" s="359">
        <v>11</v>
      </c>
      <c r="AE815" s="357">
        <v>37</v>
      </c>
      <c r="AF815" s="358">
        <v>48</v>
      </c>
      <c r="AG815" s="358">
        <v>34</v>
      </c>
      <c r="AH815" s="358">
        <v>45</v>
      </c>
      <c r="AI815" s="359">
        <v>26</v>
      </c>
      <c r="AJ815" s="357">
        <v>38</v>
      </c>
      <c r="AK815" s="358">
        <v>49</v>
      </c>
      <c r="AL815" s="358">
        <v>35</v>
      </c>
      <c r="AM815" s="358">
        <v>41</v>
      </c>
      <c r="AN815" s="359">
        <v>27</v>
      </c>
      <c r="AO815" s="357">
        <v>42</v>
      </c>
      <c r="AP815" s="358">
        <v>28</v>
      </c>
      <c r="AQ815" s="358">
        <v>39</v>
      </c>
      <c r="AR815" s="358">
        <v>50</v>
      </c>
      <c r="AS815" s="359">
        <v>31</v>
      </c>
      <c r="AT815" s="357">
        <v>32</v>
      </c>
      <c r="AU815" s="358">
        <v>43</v>
      </c>
      <c r="AV815" s="358">
        <v>29</v>
      </c>
      <c r="AW815" s="358">
        <v>40</v>
      </c>
      <c r="AX815" s="359">
        <v>46</v>
      </c>
      <c r="AY815" s="357">
        <v>47</v>
      </c>
      <c r="AZ815" s="358">
        <v>33</v>
      </c>
      <c r="BA815" s="358">
        <v>44</v>
      </c>
      <c r="BB815" s="358">
        <v>30</v>
      </c>
      <c r="BC815" s="359">
        <v>36</v>
      </c>
      <c r="BD815" s="357">
        <v>62</v>
      </c>
      <c r="BE815" s="358">
        <v>73</v>
      </c>
      <c r="BF815" s="358">
        <v>59</v>
      </c>
      <c r="BG815" s="358">
        <v>70</v>
      </c>
      <c r="BH815" s="359">
        <v>51</v>
      </c>
      <c r="BI815" s="357">
        <v>63</v>
      </c>
      <c r="BJ815" s="358">
        <v>74</v>
      </c>
      <c r="BK815" s="358">
        <v>60</v>
      </c>
      <c r="BL815" s="358">
        <v>66</v>
      </c>
      <c r="BM815" s="359">
        <v>52</v>
      </c>
      <c r="BN815" s="357">
        <v>67</v>
      </c>
      <c r="BO815" s="358">
        <v>53</v>
      </c>
      <c r="BP815" s="358">
        <v>64</v>
      </c>
      <c r="BQ815" s="358">
        <v>75</v>
      </c>
      <c r="BR815" s="359">
        <v>56</v>
      </c>
      <c r="BS815" s="357">
        <v>57</v>
      </c>
      <c r="BT815" s="358">
        <v>68</v>
      </c>
      <c r="BU815" s="358">
        <v>54</v>
      </c>
      <c r="BV815" s="358">
        <v>65</v>
      </c>
      <c r="BW815" s="359">
        <v>71</v>
      </c>
      <c r="BX815" s="357">
        <v>72</v>
      </c>
      <c r="BY815" s="358">
        <v>58</v>
      </c>
      <c r="BZ815" s="358">
        <v>69</v>
      </c>
      <c r="CA815" s="358">
        <v>55</v>
      </c>
      <c r="CB815" s="359">
        <v>61</v>
      </c>
      <c r="CC815" s="357">
        <v>87</v>
      </c>
      <c r="CD815" s="358">
        <v>98</v>
      </c>
      <c r="CE815" s="358">
        <v>84</v>
      </c>
      <c r="CF815" s="358">
        <v>95</v>
      </c>
      <c r="CG815" s="359">
        <v>76</v>
      </c>
      <c r="CH815" s="357">
        <v>88</v>
      </c>
      <c r="CI815" s="358">
        <v>99</v>
      </c>
      <c r="CJ815" s="358">
        <v>85</v>
      </c>
      <c r="CK815" s="358">
        <v>91</v>
      </c>
      <c r="CL815" s="359">
        <v>77</v>
      </c>
      <c r="CM815" s="357">
        <v>92</v>
      </c>
      <c r="CN815" s="358">
        <v>78</v>
      </c>
      <c r="CO815" s="358">
        <v>89</v>
      </c>
      <c r="CP815" s="358">
        <v>100</v>
      </c>
      <c r="CQ815" s="359">
        <v>81</v>
      </c>
      <c r="CR815" s="357">
        <v>82</v>
      </c>
      <c r="CS815" s="358">
        <v>93</v>
      </c>
      <c r="CT815" s="358">
        <v>79</v>
      </c>
      <c r="CU815" s="358">
        <v>90</v>
      </c>
      <c r="CV815" s="359">
        <v>96</v>
      </c>
      <c r="CW815" s="357">
        <v>97</v>
      </c>
      <c r="CX815" s="358">
        <v>83</v>
      </c>
      <c r="CY815" s="358">
        <v>94</v>
      </c>
      <c r="CZ815" s="358">
        <v>80</v>
      </c>
      <c r="DA815" s="359">
        <v>86</v>
      </c>
      <c r="DB815" s="357">
        <v>129</v>
      </c>
      <c r="DC815" s="358">
        <v>110</v>
      </c>
      <c r="DD815" s="358">
        <v>101</v>
      </c>
      <c r="DE815" s="358">
        <v>117</v>
      </c>
      <c r="DF815" s="359">
        <v>112</v>
      </c>
      <c r="DG815" s="357">
        <v>102</v>
      </c>
      <c r="DH815" s="358">
        <v>130</v>
      </c>
      <c r="DI815" s="358">
        <v>121</v>
      </c>
      <c r="DJ815" s="358">
        <v>111</v>
      </c>
      <c r="DK815" s="359">
        <v>118</v>
      </c>
      <c r="DL815" s="357">
        <v>119</v>
      </c>
      <c r="DM815" s="358">
        <v>113</v>
      </c>
      <c r="DN815" s="358">
        <v>106</v>
      </c>
      <c r="DO815" s="358">
        <v>122</v>
      </c>
      <c r="DP815" s="359">
        <v>103</v>
      </c>
      <c r="DQ815" s="357">
        <v>104</v>
      </c>
      <c r="DR815" s="358">
        <v>120</v>
      </c>
      <c r="DS815" s="358">
        <v>126</v>
      </c>
      <c r="DT815" s="358">
        <v>107</v>
      </c>
      <c r="DU815" s="359">
        <v>123</v>
      </c>
      <c r="DV815" s="357">
        <v>124</v>
      </c>
      <c r="DW815" s="358">
        <v>105</v>
      </c>
      <c r="DX815" s="358">
        <v>114</v>
      </c>
      <c r="DY815" s="358">
        <v>127</v>
      </c>
      <c r="DZ815" s="359">
        <v>108</v>
      </c>
      <c r="EA815" s="357">
        <v>109</v>
      </c>
      <c r="EB815" s="358">
        <v>125</v>
      </c>
      <c r="EC815" s="358">
        <v>116</v>
      </c>
      <c r="ED815" s="358">
        <v>115</v>
      </c>
      <c r="EE815" s="359">
        <v>128</v>
      </c>
      <c r="EF815" s="357">
        <v>134</v>
      </c>
      <c r="EG815" s="358">
        <v>150</v>
      </c>
      <c r="EH815" s="358">
        <v>161</v>
      </c>
      <c r="EI815" s="358">
        <v>152</v>
      </c>
      <c r="EJ815" s="359">
        <v>143</v>
      </c>
      <c r="EK815" s="357">
        <v>139</v>
      </c>
      <c r="EL815" s="358">
        <v>155</v>
      </c>
      <c r="EM815" s="358">
        <v>131</v>
      </c>
      <c r="EN815" s="358">
        <v>157</v>
      </c>
      <c r="EO815" s="359">
        <v>148</v>
      </c>
      <c r="EP815" s="357">
        <v>144</v>
      </c>
      <c r="EQ815" s="358">
        <v>160</v>
      </c>
      <c r="ER815" s="358">
        <v>136</v>
      </c>
      <c r="ES815" s="358">
        <v>162</v>
      </c>
      <c r="ET815" s="359">
        <v>153</v>
      </c>
      <c r="EU815" s="357">
        <v>149</v>
      </c>
      <c r="EV815" s="358">
        <v>165</v>
      </c>
      <c r="EW815" s="358">
        <v>141</v>
      </c>
      <c r="EX815" s="358">
        <v>132</v>
      </c>
      <c r="EY815" s="359">
        <v>158</v>
      </c>
      <c r="EZ815" s="357">
        <v>154</v>
      </c>
      <c r="FA815" s="358">
        <v>135</v>
      </c>
      <c r="FB815" s="358">
        <v>146</v>
      </c>
      <c r="FC815" s="358">
        <v>137</v>
      </c>
      <c r="FD815" s="359">
        <v>163</v>
      </c>
      <c r="FE815" s="357">
        <v>159</v>
      </c>
      <c r="FF815" s="358">
        <v>140</v>
      </c>
      <c r="FG815" s="358">
        <v>151</v>
      </c>
      <c r="FH815" s="358">
        <v>142</v>
      </c>
      <c r="FI815" s="359">
        <v>133</v>
      </c>
      <c r="FJ815" s="357">
        <v>164</v>
      </c>
      <c r="FK815" s="358">
        <v>145</v>
      </c>
      <c r="FL815" s="358">
        <v>156</v>
      </c>
      <c r="FM815" s="358">
        <v>147</v>
      </c>
      <c r="FN815" s="359">
        <v>138</v>
      </c>
      <c r="FO815" s="365"/>
      <c r="FP815" s="361"/>
      <c r="FQ815" s="361"/>
      <c r="FR815" s="361"/>
      <c r="FS815" s="361"/>
      <c r="FT815" s="361"/>
      <c r="FU815" s="361"/>
      <c r="FV815" s="361"/>
      <c r="FW815" s="361"/>
      <c r="FX815" s="361"/>
      <c r="FY815" s="361"/>
      <c r="FZ815" s="361"/>
      <c r="GA815" s="361"/>
      <c r="GB815" s="361"/>
      <c r="GC815" s="361"/>
      <c r="GD815" s="361"/>
      <c r="GE815" s="361"/>
      <c r="GF815" s="361"/>
      <c r="GG815" s="361"/>
      <c r="GH815" s="361"/>
      <c r="GI815" s="361"/>
      <c r="GJ815" s="361"/>
      <c r="GK815" s="361"/>
      <c r="GL815" s="361"/>
      <c r="GM815" s="361"/>
      <c r="GN815" s="361"/>
      <c r="GO815" s="361"/>
      <c r="GP815" s="361"/>
      <c r="GQ815" s="361"/>
      <c r="GR815" s="361"/>
      <c r="GS815" s="361"/>
      <c r="GT815" s="361"/>
      <c r="GU815" s="361"/>
      <c r="GV815" s="361"/>
      <c r="GW815" s="361"/>
    </row>
    <row r="816" spans="1:256" s="363" customFormat="1" x14ac:dyDescent="0.2">
      <c r="A816" s="27"/>
      <c r="B816" s="27"/>
      <c r="C816" s="27"/>
      <c r="D816" s="362"/>
      <c r="E816" s="360"/>
      <c r="GX816" s="27"/>
      <c r="GY816" s="27"/>
      <c r="GZ816" s="27"/>
      <c r="HA816" s="27"/>
      <c r="HB816" s="27"/>
      <c r="HC816" s="27"/>
      <c r="HD816" s="27"/>
      <c r="HE816" s="27"/>
      <c r="HF816" s="27"/>
      <c r="HG816" s="27"/>
      <c r="HH816" s="27"/>
      <c r="HI816" s="27"/>
      <c r="HJ816" s="27"/>
      <c r="HK816" s="27"/>
      <c r="HL816" s="27"/>
      <c r="HM816" s="27"/>
      <c r="HN816" s="27"/>
      <c r="HO816" s="27"/>
      <c r="HP816" s="27"/>
      <c r="HQ816" s="27"/>
      <c r="HR816" s="27"/>
      <c r="HS816" s="27"/>
      <c r="HT816" s="27"/>
      <c r="HU816" s="27"/>
      <c r="HV816" s="27"/>
      <c r="HW816" s="27"/>
      <c r="HX816" s="27"/>
      <c r="HY816" s="27"/>
      <c r="HZ816" s="27"/>
      <c r="IA816" s="27"/>
      <c r="IB816" s="27"/>
      <c r="IC816" s="27"/>
      <c r="ID816" s="27"/>
      <c r="IE816" s="27"/>
      <c r="IF816" s="27"/>
      <c r="IG816" s="27"/>
      <c r="IH816" s="27"/>
      <c r="II816" s="27"/>
      <c r="IJ816" s="27"/>
      <c r="IK816" s="27"/>
      <c r="IL816" s="27"/>
      <c r="IM816" s="27"/>
      <c r="IN816" s="27"/>
      <c r="IO816" s="27"/>
      <c r="IP816" s="27"/>
      <c r="IQ816" s="27"/>
      <c r="IR816" s="27"/>
      <c r="IS816" s="27"/>
      <c r="IT816" s="27"/>
      <c r="IU816" s="27"/>
      <c r="IV816" s="27"/>
    </row>
    <row r="817" spans="1:256" s="363" customFormat="1" x14ac:dyDescent="0.2">
      <c r="A817" s="27"/>
      <c r="B817" s="27"/>
      <c r="C817" s="27"/>
      <c r="D817" s="362">
        <v>166</v>
      </c>
      <c r="E817" s="349" t="s">
        <v>180</v>
      </c>
      <c r="GX817" s="27"/>
      <c r="GY817" s="27"/>
      <c r="GZ817" s="27"/>
      <c r="HA817" s="27"/>
      <c r="HB817" s="27"/>
      <c r="HC817" s="27"/>
      <c r="HD817" s="27"/>
      <c r="HE817" s="27"/>
      <c r="HF817" s="27"/>
      <c r="HG817" s="27"/>
      <c r="HH817" s="27"/>
      <c r="HI817" s="27"/>
      <c r="HJ817" s="27"/>
      <c r="HK817" s="27"/>
      <c r="HL817" s="27"/>
      <c r="HM817" s="27"/>
      <c r="HN817" s="27"/>
      <c r="HO817" s="27"/>
      <c r="HP817" s="27"/>
      <c r="HQ817" s="27"/>
      <c r="HR817" s="27"/>
      <c r="HS817" s="27"/>
      <c r="HT817" s="27"/>
      <c r="HU817" s="27"/>
      <c r="HV817" s="27"/>
      <c r="HW817" s="27"/>
      <c r="HX817" s="27"/>
      <c r="HY817" s="27"/>
      <c r="HZ817" s="27"/>
      <c r="IA817" s="27"/>
      <c r="IB817" s="27"/>
      <c r="IC817" s="27"/>
      <c r="ID817" s="27"/>
      <c r="IE817" s="27"/>
      <c r="IF817" s="27"/>
      <c r="IG817" s="27"/>
      <c r="IH817" s="27"/>
      <c r="II817" s="27"/>
      <c r="IJ817" s="27"/>
      <c r="IK817" s="27"/>
      <c r="IL817" s="27"/>
      <c r="IM817" s="27"/>
      <c r="IN817" s="27"/>
      <c r="IO817" s="27"/>
      <c r="IP817" s="27"/>
      <c r="IQ817" s="27"/>
      <c r="IR817" s="27"/>
      <c r="IS817" s="27"/>
      <c r="IT817" s="27"/>
      <c r="IU817" s="27"/>
      <c r="IV817" s="27"/>
    </row>
    <row r="818" spans="1:256" x14ac:dyDescent="0.2">
      <c r="D818" s="362"/>
      <c r="E818" s="350" t="s">
        <v>130</v>
      </c>
      <c r="F818" s="351">
        <v>1</v>
      </c>
      <c r="G818" s="352">
        <v>2</v>
      </c>
      <c r="H818" s="352">
        <v>3</v>
      </c>
      <c r="I818" s="352">
        <v>4</v>
      </c>
      <c r="J818" s="353">
        <v>5</v>
      </c>
      <c r="K818" s="351">
        <v>6</v>
      </c>
      <c r="L818" s="352">
        <v>7</v>
      </c>
      <c r="M818" s="352">
        <v>8</v>
      </c>
      <c r="N818" s="352">
        <v>9</v>
      </c>
      <c r="O818" s="353">
        <v>10</v>
      </c>
      <c r="P818" s="351">
        <v>11</v>
      </c>
      <c r="Q818" s="352">
        <v>12</v>
      </c>
      <c r="R818" s="352">
        <v>13</v>
      </c>
      <c r="S818" s="352">
        <v>14</v>
      </c>
      <c r="T818" s="353">
        <v>15</v>
      </c>
      <c r="U818" s="351">
        <v>16</v>
      </c>
      <c r="V818" s="352">
        <v>17</v>
      </c>
      <c r="W818" s="352">
        <v>18</v>
      </c>
      <c r="X818" s="352">
        <v>19</v>
      </c>
      <c r="Y818" s="353">
        <v>20</v>
      </c>
      <c r="Z818" s="351">
        <v>21</v>
      </c>
      <c r="AA818" s="352">
        <v>22</v>
      </c>
      <c r="AB818" s="352">
        <v>23</v>
      </c>
      <c r="AC818" s="352">
        <v>24</v>
      </c>
      <c r="AD818" s="353">
        <v>25</v>
      </c>
      <c r="AE818" s="351">
        <v>26</v>
      </c>
      <c r="AF818" s="352">
        <v>27</v>
      </c>
      <c r="AG818" s="352">
        <v>28</v>
      </c>
      <c r="AH818" s="352">
        <v>29</v>
      </c>
      <c r="AI818" s="353">
        <v>30</v>
      </c>
      <c r="AJ818" s="351">
        <v>31</v>
      </c>
      <c r="AK818" s="352">
        <v>32</v>
      </c>
      <c r="AL818" s="352">
        <v>33</v>
      </c>
      <c r="AM818" s="352">
        <v>34</v>
      </c>
      <c r="AN818" s="353">
        <v>35</v>
      </c>
      <c r="AO818" s="351">
        <v>36</v>
      </c>
      <c r="AP818" s="352">
        <v>37</v>
      </c>
      <c r="AQ818" s="352">
        <v>38</v>
      </c>
      <c r="AR818" s="352">
        <v>39</v>
      </c>
      <c r="AS818" s="353">
        <v>40</v>
      </c>
      <c r="AT818" s="351">
        <v>41</v>
      </c>
      <c r="AU818" s="352">
        <v>42</v>
      </c>
      <c r="AV818" s="352">
        <v>43</v>
      </c>
      <c r="AW818" s="352">
        <v>44</v>
      </c>
      <c r="AX818" s="353">
        <v>45</v>
      </c>
      <c r="AY818" s="351">
        <v>46</v>
      </c>
      <c r="AZ818" s="352">
        <v>47</v>
      </c>
      <c r="BA818" s="352">
        <v>48</v>
      </c>
      <c r="BB818" s="352">
        <v>49</v>
      </c>
      <c r="BC818" s="353">
        <v>50</v>
      </c>
      <c r="BD818" s="351">
        <v>51</v>
      </c>
      <c r="BE818" s="352">
        <v>52</v>
      </c>
      <c r="BF818" s="352">
        <v>53</v>
      </c>
      <c r="BG818" s="352">
        <v>54</v>
      </c>
      <c r="BH818" s="353">
        <v>55</v>
      </c>
      <c r="BI818" s="351">
        <v>56</v>
      </c>
      <c r="BJ818" s="352">
        <v>57</v>
      </c>
      <c r="BK818" s="352">
        <v>58</v>
      </c>
      <c r="BL818" s="352">
        <v>59</v>
      </c>
      <c r="BM818" s="353">
        <v>60</v>
      </c>
      <c r="BN818" s="351">
        <v>61</v>
      </c>
      <c r="BO818" s="352">
        <v>62</v>
      </c>
      <c r="BP818" s="352">
        <v>63</v>
      </c>
      <c r="BQ818" s="352">
        <v>64</v>
      </c>
      <c r="BR818" s="353">
        <v>65</v>
      </c>
      <c r="BS818" s="351">
        <v>66</v>
      </c>
      <c r="BT818" s="352">
        <v>67</v>
      </c>
      <c r="BU818" s="352">
        <v>68</v>
      </c>
      <c r="BV818" s="352">
        <v>69</v>
      </c>
      <c r="BW818" s="353">
        <v>70</v>
      </c>
      <c r="BX818" s="351">
        <v>71</v>
      </c>
      <c r="BY818" s="352">
        <v>72</v>
      </c>
      <c r="BZ818" s="352">
        <v>73</v>
      </c>
      <c r="CA818" s="352">
        <v>74</v>
      </c>
      <c r="CB818" s="353">
        <v>75</v>
      </c>
      <c r="CC818" s="351">
        <v>76</v>
      </c>
      <c r="CD818" s="352">
        <v>77</v>
      </c>
      <c r="CE818" s="352">
        <v>78</v>
      </c>
      <c r="CF818" s="352">
        <v>79</v>
      </c>
      <c r="CG818" s="353">
        <v>80</v>
      </c>
      <c r="CH818" s="351">
        <v>81</v>
      </c>
      <c r="CI818" s="352">
        <v>82</v>
      </c>
      <c r="CJ818" s="352">
        <v>83</v>
      </c>
      <c r="CK818" s="352">
        <v>84</v>
      </c>
      <c r="CL818" s="353">
        <v>85</v>
      </c>
      <c r="CM818" s="351">
        <v>86</v>
      </c>
      <c r="CN818" s="352">
        <v>87</v>
      </c>
      <c r="CO818" s="352">
        <v>88</v>
      </c>
      <c r="CP818" s="352">
        <v>89</v>
      </c>
      <c r="CQ818" s="353">
        <v>90</v>
      </c>
      <c r="CR818" s="351">
        <v>91</v>
      </c>
      <c r="CS818" s="352">
        <v>92</v>
      </c>
      <c r="CT818" s="352">
        <v>93</v>
      </c>
      <c r="CU818" s="352">
        <v>94</v>
      </c>
      <c r="CV818" s="353">
        <v>95</v>
      </c>
      <c r="CW818" s="351">
        <v>96</v>
      </c>
      <c r="CX818" s="352">
        <v>97</v>
      </c>
      <c r="CY818" s="352">
        <v>98</v>
      </c>
      <c r="CZ818" s="352">
        <v>99</v>
      </c>
      <c r="DA818" s="353">
        <v>100</v>
      </c>
      <c r="DB818" s="351">
        <v>101</v>
      </c>
      <c r="DC818" s="352">
        <v>102</v>
      </c>
      <c r="DD818" s="352">
        <v>103</v>
      </c>
      <c r="DE818" s="352">
        <v>104</v>
      </c>
      <c r="DF818" s="353">
        <v>105</v>
      </c>
      <c r="DG818" s="351">
        <v>106</v>
      </c>
      <c r="DH818" s="352">
        <v>107</v>
      </c>
      <c r="DI818" s="352">
        <v>108</v>
      </c>
      <c r="DJ818" s="352">
        <v>109</v>
      </c>
      <c r="DK818" s="353">
        <v>110</v>
      </c>
      <c r="DL818" s="351">
        <v>111</v>
      </c>
      <c r="DM818" s="352">
        <v>112</v>
      </c>
      <c r="DN818" s="352">
        <v>113</v>
      </c>
      <c r="DO818" s="352">
        <v>114</v>
      </c>
      <c r="DP818" s="353">
        <v>115</v>
      </c>
      <c r="DQ818" s="351">
        <v>116</v>
      </c>
      <c r="DR818" s="352">
        <v>117</v>
      </c>
      <c r="DS818" s="352">
        <v>118</v>
      </c>
      <c r="DT818" s="352">
        <v>119</v>
      </c>
      <c r="DU818" s="353">
        <v>120</v>
      </c>
      <c r="DV818" s="351">
        <v>121</v>
      </c>
      <c r="DW818" s="352">
        <v>122</v>
      </c>
      <c r="DX818" s="352">
        <v>123</v>
      </c>
      <c r="DY818" s="352">
        <v>124</v>
      </c>
      <c r="DZ818" s="353">
        <v>125</v>
      </c>
      <c r="EA818" s="351">
        <v>126</v>
      </c>
      <c r="EB818" s="352">
        <v>127</v>
      </c>
      <c r="EC818" s="352">
        <v>128</v>
      </c>
      <c r="ED818" s="352">
        <v>129</v>
      </c>
      <c r="EE818" s="364"/>
      <c r="EF818" s="351">
        <v>130</v>
      </c>
      <c r="EG818" s="352">
        <v>131</v>
      </c>
      <c r="EH818" s="352">
        <v>132</v>
      </c>
      <c r="EI818" s="352">
        <v>133</v>
      </c>
      <c r="EJ818" s="364"/>
      <c r="EK818" s="351">
        <v>134</v>
      </c>
      <c r="EL818" s="352">
        <v>135</v>
      </c>
      <c r="EM818" s="352">
        <v>136</v>
      </c>
      <c r="EN818" s="352">
        <v>137</v>
      </c>
      <c r="EO818" s="353">
        <v>138</v>
      </c>
      <c r="EP818" s="351">
        <v>139</v>
      </c>
      <c r="EQ818" s="352">
        <v>140</v>
      </c>
      <c r="ER818" s="352">
        <v>141</v>
      </c>
      <c r="ES818" s="352">
        <v>142</v>
      </c>
      <c r="ET818" s="353">
        <v>143</v>
      </c>
      <c r="EU818" s="351">
        <v>144</v>
      </c>
      <c r="EV818" s="352">
        <v>145</v>
      </c>
      <c r="EW818" s="352">
        <v>146</v>
      </c>
      <c r="EX818" s="352">
        <v>147</v>
      </c>
      <c r="EY818" s="353">
        <v>148</v>
      </c>
      <c r="EZ818" s="351">
        <v>149</v>
      </c>
      <c r="FA818" s="352">
        <v>150</v>
      </c>
      <c r="FB818" s="352">
        <v>151</v>
      </c>
      <c r="FC818" s="352">
        <v>152</v>
      </c>
      <c r="FD818" s="353">
        <v>153</v>
      </c>
      <c r="FE818" s="351">
        <v>154</v>
      </c>
      <c r="FF818" s="352">
        <v>155</v>
      </c>
      <c r="FG818" s="352">
        <v>156</v>
      </c>
      <c r="FH818" s="352">
        <v>157</v>
      </c>
      <c r="FI818" s="353">
        <v>158</v>
      </c>
      <c r="FJ818" s="351">
        <v>159</v>
      </c>
      <c r="FK818" s="352">
        <v>160</v>
      </c>
      <c r="FL818" s="352">
        <v>161</v>
      </c>
      <c r="FM818" s="352">
        <v>162</v>
      </c>
      <c r="FN818" s="364"/>
      <c r="FO818" s="351">
        <v>163</v>
      </c>
      <c r="FP818" s="352">
        <v>164</v>
      </c>
      <c r="FQ818" s="352">
        <v>165</v>
      </c>
      <c r="FR818" s="352">
        <v>166</v>
      </c>
      <c r="FS818" s="365"/>
      <c r="FT818" s="361"/>
      <c r="FU818" s="361"/>
      <c r="FV818" s="361"/>
      <c r="FW818" s="361"/>
      <c r="FX818" s="361"/>
      <c r="FY818" s="361"/>
      <c r="FZ818" s="361"/>
      <c r="GA818" s="361"/>
      <c r="GB818" s="361"/>
      <c r="GC818" s="361"/>
      <c r="GD818" s="361"/>
      <c r="GE818" s="361"/>
      <c r="GF818" s="361"/>
      <c r="GG818" s="361"/>
      <c r="GH818" s="361"/>
      <c r="GI818" s="361"/>
      <c r="GJ818" s="361"/>
      <c r="GK818" s="361"/>
      <c r="GL818" s="361"/>
      <c r="GM818" s="361"/>
      <c r="GN818" s="361"/>
      <c r="GO818" s="361"/>
      <c r="GP818" s="361"/>
      <c r="GQ818" s="361"/>
      <c r="GR818" s="361"/>
      <c r="GS818" s="361"/>
      <c r="GT818" s="361"/>
      <c r="GU818" s="361"/>
      <c r="GV818" s="361"/>
      <c r="GW818" s="361"/>
    </row>
    <row r="819" spans="1:256" x14ac:dyDescent="0.2">
      <c r="D819" s="362"/>
      <c r="E819" s="350" t="s">
        <v>157</v>
      </c>
      <c r="F819" s="354">
        <v>14</v>
      </c>
      <c r="G819" s="355">
        <v>10</v>
      </c>
      <c r="H819" s="355">
        <v>1</v>
      </c>
      <c r="I819" s="355">
        <v>22</v>
      </c>
      <c r="J819" s="356">
        <v>18</v>
      </c>
      <c r="K819" s="354">
        <v>19</v>
      </c>
      <c r="L819" s="355">
        <v>15</v>
      </c>
      <c r="M819" s="355">
        <v>6</v>
      </c>
      <c r="N819" s="355">
        <v>2</v>
      </c>
      <c r="O819" s="356">
        <v>23</v>
      </c>
      <c r="P819" s="354">
        <v>24</v>
      </c>
      <c r="Q819" s="355">
        <v>20</v>
      </c>
      <c r="R819" s="355">
        <v>11</v>
      </c>
      <c r="S819" s="355">
        <v>7</v>
      </c>
      <c r="T819" s="356">
        <v>3</v>
      </c>
      <c r="U819" s="354">
        <v>4</v>
      </c>
      <c r="V819" s="355">
        <v>25</v>
      </c>
      <c r="W819" s="355">
        <v>16</v>
      </c>
      <c r="X819" s="355">
        <v>12</v>
      </c>
      <c r="Y819" s="356">
        <v>8</v>
      </c>
      <c r="Z819" s="354">
        <v>9</v>
      </c>
      <c r="AA819" s="355">
        <v>5</v>
      </c>
      <c r="AB819" s="355">
        <v>21</v>
      </c>
      <c r="AC819" s="355">
        <v>17</v>
      </c>
      <c r="AD819" s="356">
        <v>13</v>
      </c>
      <c r="AE819" s="354">
        <v>39</v>
      </c>
      <c r="AF819" s="355">
        <v>35</v>
      </c>
      <c r="AG819" s="355">
        <v>26</v>
      </c>
      <c r="AH819" s="355">
        <v>47</v>
      </c>
      <c r="AI819" s="356">
        <v>43</v>
      </c>
      <c r="AJ819" s="354">
        <v>44</v>
      </c>
      <c r="AK819" s="355">
        <v>40</v>
      </c>
      <c r="AL819" s="355">
        <v>31</v>
      </c>
      <c r="AM819" s="355">
        <v>27</v>
      </c>
      <c r="AN819" s="356">
        <v>48</v>
      </c>
      <c r="AO819" s="354">
        <v>49</v>
      </c>
      <c r="AP819" s="355">
        <v>45</v>
      </c>
      <c r="AQ819" s="355">
        <v>36</v>
      </c>
      <c r="AR819" s="355">
        <v>32</v>
      </c>
      <c r="AS819" s="356">
        <v>28</v>
      </c>
      <c r="AT819" s="354">
        <v>29</v>
      </c>
      <c r="AU819" s="355">
        <v>50</v>
      </c>
      <c r="AV819" s="355">
        <v>41</v>
      </c>
      <c r="AW819" s="355">
        <v>37</v>
      </c>
      <c r="AX819" s="356">
        <v>33</v>
      </c>
      <c r="AY819" s="354">
        <v>34</v>
      </c>
      <c r="AZ819" s="355">
        <v>30</v>
      </c>
      <c r="BA819" s="355">
        <v>46</v>
      </c>
      <c r="BB819" s="355">
        <v>42</v>
      </c>
      <c r="BC819" s="356">
        <v>38</v>
      </c>
      <c r="BD819" s="354">
        <v>64</v>
      </c>
      <c r="BE819" s="355">
        <v>60</v>
      </c>
      <c r="BF819" s="355">
        <v>51</v>
      </c>
      <c r="BG819" s="355">
        <v>72</v>
      </c>
      <c r="BH819" s="356">
        <v>68</v>
      </c>
      <c r="BI819" s="354">
        <v>69</v>
      </c>
      <c r="BJ819" s="355">
        <v>65</v>
      </c>
      <c r="BK819" s="355">
        <v>56</v>
      </c>
      <c r="BL819" s="355">
        <v>52</v>
      </c>
      <c r="BM819" s="356">
        <v>73</v>
      </c>
      <c r="BN819" s="354">
        <v>74</v>
      </c>
      <c r="BO819" s="355">
        <v>70</v>
      </c>
      <c r="BP819" s="355">
        <v>61</v>
      </c>
      <c r="BQ819" s="355">
        <v>57</v>
      </c>
      <c r="BR819" s="356">
        <v>53</v>
      </c>
      <c r="BS819" s="354">
        <v>54</v>
      </c>
      <c r="BT819" s="355">
        <v>75</v>
      </c>
      <c r="BU819" s="355">
        <v>66</v>
      </c>
      <c r="BV819" s="355">
        <v>62</v>
      </c>
      <c r="BW819" s="356">
        <v>58</v>
      </c>
      <c r="BX819" s="354">
        <v>59</v>
      </c>
      <c r="BY819" s="355">
        <v>55</v>
      </c>
      <c r="BZ819" s="355">
        <v>71</v>
      </c>
      <c r="CA819" s="355">
        <v>67</v>
      </c>
      <c r="CB819" s="356">
        <v>63</v>
      </c>
      <c r="CC819" s="354">
        <v>89</v>
      </c>
      <c r="CD819" s="355">
        <v>85</v>
      </c>
      <c r="CE819" s="355">
        <v>76</v>
      </c>
      <c r="CF819" s="355">
        <v>97</v>
      </c>
      <c r="CG819" s="356">
        <v>93</v>
      </c>
      <c r="CH819" s="354">
        <v>94</v>
      </c>
      <c r="CI819" s="355">
        <v>90</v>
      </c>
      <c r="CJ819" s="355">
        <v>81</v>
      </c>
      <c r="CK819" s="355">
        <v>77</v>
      </c>
      <c r="CL819" s="356">
        <v>98</v>
      </c>
      <c r="CM819" s="354">
        <v>99</v>
      </c>
      <c r="CN819" s="355">
        <v>95</v>
      </c>
      <c r="CO819" s="355">
        <v>86</v>
      </c>
      <c r="CP819" s="355">
        <v>82</v>
      </c>
      <c r="CQ819" s="356">
        <v>78</v>
      </c>
      <c r="CR819" s="354">
        <v>79</v>
      </c>
      <c r="CS819" s="355">
        <v>100</v>
      </c>
      <c r="CT819" s="355">
        <v>91</v>
      </c>
      <c r="CU819" s="355">
        <v>87</v>
      </c>
      <c r="CV819" s="356">
        <v>83</v>
      </c>
      <c r="CW819" s="354">
        <v>84</v>
      </c>
      <c r="CX819" s="355">
        <v>80</v>
      </c>
      <c r="CY819" s="355">
        <v>96</v>
      </c>
      <c r="CZ819" s="355">
        <v>92</v>
      </c>
      <c r="DA819" s="356">
        <v>88</v>
      </c>
      <c r="DB819" s="354">
        <v>120</v>
      </c>
      <c r="DC819" s="355">
        <v>101</v>
      </c>
      <c r="DD819" s="355">
        <v>131</v>
      </c>
      <c r="DE819" s="355">
        <v>127</v>
      </c>
      <c r="DF819" s="356">
        <v>124</v>
      </c>
      <c r="DG819" s="354">
        <v>125</v>
      </c>
      <c r="DH819" s="355">
        <v>106</v>
      </c>
      <c r="DI819" s="355">
        <v>102</v>
      </c>
      <c r="DJ819" s="355">
        <v>132</v>
      </c>
      <c r="DK819" s="356">
        <v>128</v>
      </c>
      <c r="DL819" s="354">
        <v>129</v>
      </c>
      <c r="DM819" s="355">
        <v>111</v>
      </c>
      <c r="DN819" s="355">
        <v>107</v>
      </c>
      <c r="DO819" s="355">
        <v>103</v>
      </c>
      <c r="DP819" s="356">
        <v>133</v>
      </c>
      <c r="DQ819" s="354">
        <v>119</v>
      </c>
      <c r="DR819" s="355">
        <v>126</v>
      </c>
      <c r="DS819" s="355">
        <v>122</v>
      </c>
      <c r="DT819" s="355">
        <v>130</v>
      </c>
      <c r="DU819" s="356">
        <v>114</v>
      </c>
      <c r="DV819" s="354">
        <v>105</v>
      </c>
      <c r="DW819" s="355">
        <v>121</v>
      </c>
      <c r="DX819" s="355">
        <v>117</v>
      </c>
      <c r="DY819" s="355">
        <v>113</v>
      </c>
      <c r="DZ819" s="356">
        <v>109</v>
      </c>
      <c r="EA819" s="354">
        <v>115</v>
      </c>
      <c r="EB819" s="355">
        <v>123</v>
      </c>
      <c r="EC819" s="355">
        <v>110</v>
      </c>
      <c r="ED819" s="355">
        <v>118</v>
      </c>
      <c r="EE819" s="364"/>
      <c r="EF819" s="354">
        <v>112</v>
      </c>
      <c r="EG819" s="355">
        <v>116</v>
      </c>
      <c r="EH819" s="355">
        <v>104</v>
      </c>
      <c r="EI819" s="355">
        <v>108</v>
      </c>
      <c r="EJ819" s="364"/>
      <c r="EK819" s="354">
        <v>153</v>
      </c>
      <c r="EL819" s="355">
        <v>134</v>
      </c>
      <c r="EM819" s="355">
        <v>164</v>
      </c>
      <c r="EN819" s="355">
        <v>160</v>
      </c>
      <c r="EO819" s="356">
        <v>157</v>
      </c>
      <c r="EP819" s="354">
        <v>158</v>
      </c>
      <c r="EQ819" s="355">
        <v>139</v>
      </c>
      <c r="ER819" s="355">
        <v>135</v>
      </c>
      <c r="ES819" s="355">
        <v>165</v>
      </c>
      <c r="ET819" s="356">
        <v>161</v>
      </c>
      <c r="EU819" s="354">
        <v>162</v>
      </c>
      <c r="EV819" s="355">
        <v>144</v>
      </c>
      <c r="EW819" s="355">
        <v>140</v>
      </c>
      <c r="EX819" s="355">
        <v>136</v>
      </c>
      <c r="EY819" s="356">
        <v>166</v>
      </c>
      <c r="EZ819" s="354">
        <v>152</v>
      </c>
      <c r="FA819" s="355">
        <v>159</v>
      </c>
      <c r="FB819" s="355">
        <v>155</v>
      </c>
      <c r="FC819" s="355">
        <v>163</v>
      </c>
      <c r="FD819" s="356">
        <v>147</v>
      </c>
      <c r="FE819" s="354">
        <v>138</v>
      </c>
      <c r="FF819" s="355">
        <v>154</v>
      </c>
      <c r="FG819" s="355">
        <v>150</v>
      </c>
      <c r="FH819" s="355">
        <v>146</v>
      </c>
      <c r="FI819" s="356">
        <v>142</v>
      </c>
      <c r="FJ819" s="354">
        <v>148</v>
      </c>
      <c r="FK819" s="355">
        <v>156</v>
      </c>
      <c r="FL819" s="355">
        <v>143</v>
      </c>
      <c r="FM819" s="355">
        <v>151</v>
      </c>
      <c r="FN819" s="364"/>
      <c r="FO819" s="354">
        <v>145</v>
      </c>
      <c r="FP819" s="355">
        <v>149</v>
      </c>
      <c r="FQ819" s="355">
        <v>137</v>
      </c>
      <c r="FR819" s="355">
        <v>141</v>
      </c>
      <c r="FS819" s="365"/>
      <c r="FT819" s="361"/>
      <c r="FU819" s="361"/>
      <c r="FV819" s="361"/>
      <c r="FW819" s="361"/>
      <c r="FX819" s="361"/>
      <c r="FY819" s="361"/>
      <c r="FZ819" s="361"/>
      <c r="GA819" s="361"/>
      <c r="GB819" s="361"/>
      <c r="GC819" s="361"/>
      <c r="GD819" s="361"/>
      <c r="GE819" s="361"/>
      <c r="GF819" s="361"/>
      <c r="GG819" s="361"/>
      <c r="GH819" s="361"/>
      <c r="GI819" s="361"/>
      <c r="GJ819" s="361"/>
      <c r="GK819" s="361"/>
      <c r="GL819" s="361"/>
      <c r="GM819" s="361"/>
      <c r="GN819" s="361"/>
      <c r="GO819" s="361"/>
      <c r="GP819" s="361"/>
      <c r="GQ819" s="361"/>
      <c r="GR819" s="361"/>
      <c r="GS819" s="361"/>
      <c r="GT819" s="361"/>
      <c r="GU819" s="361"/>
      <c r="GV819" s="361"/>
      <c r="GW819" s="361"/>
    </row>
    <row r="820" spans="1:256" x14ac:dyDescent="0.2">
      <c r="D820" s="362"/>
      <c r="E820" s="350" t="s">
        <v>159</v>
      </c>
      <c r="F820" s="357">
        <v>12</v>
      </c>
      <c r="G820" s="358">
        <v>23</v>
      </c>
      <c r="H820" s="358">
        <v>9</v>
      </c>
      <c r="I820" s="358">
        <v>20</v>
      </c>
      <c r="J820" s="359">
        <v>1</v>
      </c>
      <c r="K820" s="357">
        <v>13</v>
      </c>
      <c r="L820" s="358">
        <v>24</v>
      </c>
      <c r="M820" s="358">
        <v>10</v>
      </c>
      <c r="N820" s="358">
        <v>16</v>
      </c>
      <c r="O820" s="359">
        <v>2</v>
      </c>
      <c r="P820" s="357">
        <v>17</v>
      </c>
      <c r="Q820" s="358">
        <v>3</v>
      </c>
      <c r="R820" s="358">
        <v>14</v>
      </c>
      <c r="S820" s="358">
        <v>25</v>
      </c>
      <c r="T820" s="359">
        <v>6</v>
      </c>
      <c r="U820" s="357">
        <v>7</v>
      </c>
      <c r="V820" s="358">
        <v>18</v>
      </c>
      <c r="W820" s="358">
        <v>4</v>
      </c>
      <c r="X820" s="358">
        <v>15</v>
      </c>
      <c r="Y820" s="359">
        <v>21</v>
      </c>
      <c r="Z820" s="357">
        <v>22</v>
      </c>
      <c r="AA820" s="358">
        <v>8</v>
      </c>
      <c r="AB820" s="358">
        <v>19</v>
      </c>
      <c r="AC820" s="358">
        <v>5</v>
      </c>
      <c r="AD820" s="359">
        <v>11</v>
      </c>
      <c r="AE820" s="357">
        <v>37</v>
      </c>
      <c r="AF820" s="358">
        <v>48</v>
      </c>
      <c r="AG820" s="358">
        <v>34</v>
      </c>
      <c r="AH820" s="358">
        <v>45</v>
      </c>
      <c r="AI820" s="359">
        <v>26</v>
      </c>
      <c r="AJ820" s="357">
        <v>38</v>
      </c>
      <c r="AK820" s="358">
        <v>49</v>
      </c>
      <c r="AL820" s="358">
        <v>35</v>
      </c>
      <c r="AM820" s="358">
        <v>41</v>
      </c>
      <c r="AN820" s="359">
        <v>27</v>
      </c>
      <c r="AO820" s="357">
        <v>42</v>
      </c>
      <c r="AP820" s="358">
        <v>28</v>
      </c>
      <c r="AQ820" s="358">
        <v>39</v>
      </c>
      <c r="AR820" s="358">
        <v>50</v>
      </c>
      <c r="AS820" s="359">
        <v>31</v>
      </c>
      <c r="AT820" s="357">
        <v>32</v>
      </c>
      <c r="AU820" s="358">
        <v>43</v>
      </c>
      <c r="AV820" s="358">
        <v>29</v>
      </c>
      <c r="AW820" s="358">
        <v>40</v>
      </c>
      <c r="AX820" s="359">
        <v>46</v>
      </c>
      <c r="AY820" s="357">
        <v>47</v>
      </c>
      <c r="AZ820" s="358">
        <v>33</v>
      </c>
      <c r="BA820" s="358">
        <v>44</v>
      </c>
      <c r="BB820" s="358">
        <v>30</v>
      </c>
      <c r="BC820" s="359">
        <v>36</v>
      </c>
      <c r="BD820" s="357">
        <v>62</v>
      </c>
      <c r="BE820" s="358">
        <v>73</v>
      </c>
      <c r="BF820" s="358">
        <v>59</v>
      </c>
      <c r="BG820" s="358">
        <v>70</v>
      </c>
      <c r="BH820" s="359">
        <v>51</v>
      </c>
      <c r="BI820" s="357">
        <v>63</v>
      </c>
      <c r="BJ820" s="358">
        <v>74</v>
      </c>
      <c r="BK820" s="358">
        <v>60</v>
      </c>
      <c r="BL820" s="358">
        <v>66</v>
      </c>
      <c r="BM820" s="359">
        <v>52</v>
      </c>
      <c r="BN820" s="357">
        <v>67</v>
      </c>
      <c r="BO820" s="358">
        <v>53</v>
      </c>
      <c r="BP820" s="358">
        <v>64</v>
      </c>
      <c r="BQ820" s="358">
        <v>75</v>
      </c>
      <c r="BR820" s="359">
        <v>56</v>
      </c>
      <c r="BS820" s="357">
        <v>57</v>
      </c>
      <c r="BT820" s="358">
        <v>68</v>
      </c>
      <c r="BU820" s="358">
        <v>54</v>
      </c>
      <c r="BV820" s="358">
        <v>65</v>
      </c>
      <c r="BW820" s="359">
        <v>71</v>
      </c>
      <c r="BX820" s="357">
        <v>72</v>
      </c>
      <c r="BY820" s="358">
        <v>58</v>
      </c>
      <c r="BZ820" s="358">
        <v>69</v>
      </c>
      <c r="CA820" s="358">
        <v>55</v>
      </c>
      <c r="CB820" s="359">
        <v>61</v>
      </c>
      <c r="CC820" s="357">
        <v>87</v>
      </c>
      <c r="CD820" s="358">
        <v>98</v>
      </c>
      <c r="CE820" s="358">
        <v>84</v>
      </c>
      <c r="CF820" s="358">
        <v>95</v>
      </c>
      <c r="CG820" s="359">
        <v>76</v>
      </c>
      <c r="CH820" s="357">
        <v>88</v>
      </c>
      <c r="CI820" s="358">
        <v>99</v>
      </c>
      <c r="CJ820" s="358">
        <v>85</v>
      </c>
      <c r="CK820" s="358">
        <v>91</v>
      </c>
      <c r="CL820" s="359">
        <v>77</v>
      </c>
      <c r="CM820" s="357">
        <v>92</v>
      </c>
      <c r="CN820" s="358">
        <v>78</v>
      </c>
      <c r="CO820" s="358">
        <v>89</v>
      </c>
      <c r="CP820" s="358">
        <v>100</v>
      </c>
      <c r="CQ820" s="359">
        <v>81</v>
      </c>
      <c r="CR820" s="357">
        <v>82</v>
      </c>
      <c r="CS820" s="358">
        <v>93</v>
      </c>
      <c r="CT820" s="358">
        <v>79</v>
      </c>
      <c r="CU820" s="358">
        <v>90</v>
      </c>
      <c r="CV820" s="359">
        <v>96</v>
      </c>
      <c r="CW820" s="357">
        <v>97</v>
      </c>
      <c r="CX820" s="358">
        <v>83</v>
      </c>
      <c r="CY820" s="358">
        <v>94</v>
      </c>
      <c r="CZ820" s="358">
        <v>80</v>
      </c>
      <c r="DA820" s="359">
        <v>86</v>
      </c>
      <c r="DB820" s="357">
        <v>104</v>
      </c>
      <c r="DC820" s="358">
        <v>120</v>
      </c>
      <c r="DD820" s="358">
        <v>130</v>
      </c>
      <c r="DE820" s="358">
        <v>125</v>
      </c>
      <c r="DF820" s="359">
        <v>113</v>
      </c>
      <c r="DG820" s="357">
        <v>128</v>
      </c>
      <c r="DH820" s="358">
        <v>118</v>
      </c>
      <c r="DI820" s="358">
        <v>121</v>
      </c>
      <c r="DJ820" s="358">
        <v>112</v>
      </c>
      <c r="DK820" s="359">
        <v>103</v>
      </c>
      <c r="DL820" s="357">
        <v>114</v>
      </c>
      <c r="DM820" s="358">
        <v>129</v>
      </c>
      <c r="DN820" s="358">
        <v>106</v>
      </c>
      <c r="DO820" s="358">
        <v>131</v>
      </c>
      <c r="DP820" s="359">
        <v>123</v>
      </c>
      <c r="DQ820" s="357">
        <v>133</v>
      </c>
      <c r="DR820" s="358">
        <v>115</v>
      </c>
      <c r="DS820" s="358">
        <v>126</v>
      </c>
      <c r="DT820" s="358">
        <v>117</v>
      </c>
      <c r="DU820" s="359">
        <v>108</v>
      </c>
      <c r="DV820" s="357">
        <v>110</v>
      </c>
      <c r="DW820" s="358">
        <v>105</v>
      </c>
      <c r="DX820" s="358">
        <v>127</v>
      </c>
      <c r="DY820" s="358">
        <v>116</v>
      </c>
      <c r="DZ820" s="359">
        <v>132</v>
      </c>
      <c r="EA820" s="357">
        <v>122</v>
      </c>
      <c r="EB820" s="358">
        <v>109</v>
      </c>
      <c r="EC820" s="358">
        <v>101</v>
      </c>
      <c r="ED820" s="358">
        <v>111</v>
      </c>
      <c r="EE820" s="364"/>
      <c r="EF820" s="357">
        <v>107</v>
      </c>
      <c r="EG820" s="358">
        <v>124</v>
      </c>
      <c r="EH820" s="358">
        <v>119</v>
      </c>
      <c r="EI820" s="358">
        <v>102</v>
      </c>
      <c r="EJ820" s="364"/>
      <c r="EK820" s="357">
        <v>137</v>
      </c>
      <c r="EL820" s="358">
        <v>153</v>
      </c>
      <c r="EM820" s="358">
        <v>163</v>
      </c>
      <c r="EN820" s="358">
        <v>158</v>
      </c>
      <c r="EO820" s="359">
        <v>146</v>
      </c>
      <c r="EP820" s="357">
        <v>161</v>
      </c>
      <c r="EQ820" s="358">
        <v>151</v>
      </c>
      <c r="ER820" s="358">
        <v>154</v>
      </c>
      <c r="ES820" s="358">
        <v>145</v>
      </c>
      <c r="ET820" s="359">
        <v>136</v>
      </c>
      <c r="EU820" s="357">
        <v>147</v>
      </c>
      <c r="EV820" s="358">
        <v>162</v>
      </c>
      <c r="EW820" s="358">
        <v>139</v>
      </c>
      <c r="EX820" s="358">
        <v>164</v>
      </c>
      <c r="EY820" s="359">
        <v>156</v>
      </c>
      <c r="EZ820" s="357">
        <v>166</v>
      </c>
      <c r="FA820" s="358">
        <v>148</v>
      </c>
      <c r="FB820" s="358">
        <v>159</v>
      </c>
      <c r="FC820" s="358">
        <v>150</v>
      </c>
      <c r="FD820" s="359">
        <v>141</v>
      </c>
      <c r="FE820" s="357">
        <v>143</v>
      </c>
      <c r="FF820" s="358">
        <v>138</v>
      </c>
      <c r="FG820" s="358">
        <v>160</v>
      </c>
      <c r="FH820" s="358">
        <v>149</v>
      </c>
      <c r="FI820" s="359">
        <v>165</v>
      </c>
      <c r="FJ820" s="357">
        <v>155</v>
      </c>
      <c r="FK820" s="358">
        <v>142</v>
      </c>
      <c r="FL820" s="358">
        <v>134</v>
      </c>
      <c r="FM820" s="358">
        <v>144</v>
      </c>
      <c r="FN820" s="364"/>
      <c r="FO820" s="357">
        <v>140</v>
      </c>
      <c r="FP820" s="358">
        <v>157</v>
      </c>
      <c r="FQ820" s="358">
        <v>152</v>
      </c>
      <c r="FR820" s="358">
        <v>135</v>
      </c>
      <c r="FS820" s="365"/>
      <c r="FT820" s="361"/>
      <c r="FU820" s="361"/>
      <c r="FV820" s="361"/>
      <c r="FW820" s="361"/>
      <c r="FX820" s="361"/>
      <c r="FY820" s="361"/>
      <c r="FZ820" s="361"/>
      <c r="GA820" s="361"/>
      <c r="GB820" s="361"/>
      <c r="GC820" s="361"/>
      <c r="GD820" s="361"/>
      <c r="GE820" s="361"/>
      <c r="GF820" s="361"/>
      <c r="GG820" s="361"/>
      <c r="GH820" s="361"/>
      <c r="GI820" s="361"/>
      <c r="GJ820" s="361"/>
      <c r="GK820" s="361"/>
      <c r="GL820" s="361"/>
      <c r="GM820" s="361"/>
      <c r="GN820" s="361"/>
      <c r="GO820" s="361"/>
      <c r="GP820" s="361"/>
      <c r="GQ820" s="361"/>
      <c r="GR820" s="361"/>
      <c r="GS820" s="361"/>
      <c r="GT820" s="361"/>
      <c r="GU820" s="361"/>
      <c r="GV820" s="361"/>
      <c r="GW820" s="361"/>
    </row>
    <row r="821" spans="1:256" s="363" customFormat="1" x14ac:dyDescent="0.2">
      <c r="A821" s="27"/>
      <c r="B821" s="27"/>
      <c r="C821" s="27"/>
      <c r="D821" s="362"/>
      <c r="E821" s="360"/>
      <c r="GX821" s="27"/>
      <c r="GY821" s="27"/>
      <c r="GZ821" s="27"/>
      <c r="HA821" s="27"/>
      <c r="HB821" s="27"/>
      <c r="HC821" s="27"/>
      <c r="HD821" s="27"/>
      <c r="HE821" s="27"/>
      <c r="HF821" s="27"/>
      <c r="HG821" s="27"/>
      <c r="HH821" s="27"/>
      <c r="HI821" s="27"/>
      <c r="HJ821" s="27"/>
      <c r="HK821" s="27"/>
      <c r="HL821" s="27"/>
      <c r="HM821" s="27"/>
      <c r="HN821" s="27"/>
      <c r="HO821" s="27"/>
      <c r="HP821" s="27"/>
      <c r="HQ821" s="27"/>
      <c r="HR821" s="27"/>
      <c r="HS821" s="27"/>
      <c r="HT821" s="27"/>
      <c r="HU821" s="27"/>
      <c r="HV821" s="27"/>
      <c r="HW821" s="27"/>
      <c r="HX821" s="27"/>
      <c r="HY821" s="27"/>
      <c r="HZ821" s="27"/>
      <c r="IA821" s="27"/>
      <c r="IB821" s="27"/>
      <c r="IC821" s="27"/>
      <c r="ID821" s="27"/>
      <c r="IE821" s="27"/>
      <c r="IF821" s="27"/>
      <c r="IG821" s="27"/>
      <c r="IH821" s="27"/>
      <c r="II821" s="27"/>
      <c r="IJ821" s="27"/>
      <c r="IK821" s="27"/>
      <c r="IL821" s="27"/>
      <c r="IM821" s="27"/>
      <c r="IN821" s="27"/>
      <c r="IO821" s="27"/>
      <c r="IP821" s="27"/>
      <c r="IQ821" s="27"/>
      <c r="IR821" s="27"/>
      <c r="IS821" s="27"/>
      <c r="IT821" s="27"/>
      <c r="IU821" s="27"/>
      <c r="IV821" s="27"/>
    </row>
    <row r="822" spans="1:256" s="363" customFormat="1" x14ac:dyDescent="0.2">
      <c r="A822" s="27"/>
      <c r="B822" s="27"/>
      <c r="C822" s="27"/>
      <c r="D822" s="362">
        <v>167</v>
      </c>
      <c r="E822" s="349" t="s">
        <v>180</v>
      </c>
      <c r="GX822" s="27"/>
      <c r="GY822" s="27"/>
      <c r="GZ822" s="27"/>
      <c r="HA822" s="27"/>
      <c r="HB822" s="27"/>
      <c r="HC822" s="27"/>
      <c r="HD822" s="27"/>
      <c r="HE822" s="27"/>
      <c r="HF822" s="27"/>
      <c r="HG822" s="27"/>
      <c r="HH822" s="27"/>
      <c r="HI822" s="27"/>
      <c r="HJ822" s="27"/>
      <c r="HK822" s="27"/>
      <c r="HL822" s="27"/>
      <c r="HM822" s="27"/>
      <c r="HN822" s="27"/>
      <c r="HO822" s="27"/>
      <c r="HP822" s="27"/>
      <c r="HQ822" s="27"/>
      <c r="HR822" s="27"/>
      <c r="HS822" s="27"/>
      <c r="HT822" s="27"/>
      <c r="HU822" s="27"/>
      <c r="HV822" s="27"/>
      <c r="HW822" s="27"/>
      <c r="HX822" s="27"/>
      <c r="HY822" s="27"/>
      <c r="HZ822" s="27"/>
      <c r="IA822" s="27"/>
      <c r="IB822" s="27"/>
      <c r="IC822" s="27"/>
      <c r="ID822" s="27"/>
      <c r="IE822" s="27"/>
      <c r="IF822" s="27"/>
      <c r="IG822" s="27"/>
      <c r="IH822" s="27"/>
      <c r="II822" s="27"/>
      <c r="IJ822" s="27"/>
      <c r="IK822" s="27"/>
      <c r="IL822" s="27"/>
      <c r="IM822" s="27"/>
      <c r="IN822" s="27"/>
      <c r="IO822" s="27"/>
      <c r="IP822" s="27"/>
      <c r="IQ822" s="27"/>
      <c r="IR822" s="27"/>
      <c r="IS822" s="27"/>
      <c r="IT822" s="27"/>
      <c r="IU822" s="27"/>
      <c r="IV822" s="27"/>
    </row>
    <row r="823" spans="1:256" x14ac:dyDescent="0.2">
      <c r="D823" s="362"/>
      <c r="E823" s="350" t="s">
        <v>130</v>
      </c>
      <c r="F823" s="351">
        <v>1</v>
      </c>
      <c r="G823" s="352">
        <v>2</v>
      </c>
      <c r="H823" s="352">
        <v>3</v>
      </c>
      <c r="I823" s="352">
        <v>4</v>
      </c>
      <c r="J823" s="353">
        <v>5</v>
      </c>
      <c r="K823" s="351">
        <v>6</v>
      </c>
      <c r="L823" s="352">
        <v>7</v>
      </c>
      <c r="M823" s="352">
        <v>8</v>
      </c>
      <c r="N823" s="352">
        <v>9</v>
      </c>
      <c r="O823" s="353">
        <v>10</v>
      </c>
      <c r="P823" s="351">
        <v>11</v>
      </c>
      <c r="Q823" s="352">
        <v>12</v>
      </c>
      <c r="R823" s="352">
        <v>13</v>
      </c>
      <c r="S823" s="352">
        <v>14</v>
      </c>
      <c r="T823" s="353">
        <v>15</v>
      </c>
      <c r="U823" s="351">
        <v>16</v>
      </c>
      <c r="V823" s="352">
        <v>17</v>
      </c>
      <c r="W823" s="352">
        <v>18</v>
      </c>
      <c r="X823" s="352">
        <v>19</v>
      </c>
      <c r="Y823" s="353">
        <v>20</v>
      </c>
      <c r="Z823" s="351">
        <v>21</v>
      </c>
      <c r="AA823" s="352">
        <v>22</v>
      </c>
      <c r="AB823" s="352">
        <v>23</v>
      </c>
      <c r="AC823" s="352">
        <v>24</v>
      </c>
      <c r="AD823" s="353">
        <v>25</v>
      </c>
      <c r="AE823" s="351">
        <v>26</v>
      </c>
      <c r="AF823" s="352">
        <v>27</v>
      </c>
      <c r="AG823" s="352">
        <v>28</v>
      </c>
      <c r="AH823" s="352">
        <v>29</v>
      </c>
      <c r="AI823" s="353">
        <v>30</v>
      </c>
      <c r="AJ823" s="351">
        <v>31</v>
      </c>
      <c r="AK823" s="352">
        <v>32</v>
      </c>
      <c r="AL823" s="352">
        <v>33</v>
      </c>
      <c r="AM823" s="352">
        <v>34</v>
      </c>
      <c r="AN823" s="353">
        <v>35</v>
      </c>
      <c r="AO823" s="351">
        <v>36</v>
      </c>
      <c r="AP823" s="352">
        <v>37</v>
      </c>
      <c r="AQ823" s="352">
        <v>38</v>
      </c>
      <c r="AR823" s="352">
        <v>39</v>
      </c>
      <c r="AS823" s="353">
        <v>40</v>
      </c>
      <c r="AT823" s="351">
        <v>41</v>
      </c>
      <c r="AU823" s="352">
        <v>42</v>
      </c>
      <c r="AV823" s="352">
        <v>43</v>
      </c>
      <c r="AW823" s="352">
        <v>44</v>
      </c>
      <c r="AX823" s="353">
        <v>45</v>
      </c>
      <c r="AY823" s="351">
        <v>46</v>
      </c>
      <c r="AZ823" s="352">
        <v>47</v>
      </c>
      <c r="BA823" s="352">
        <v>48</v>
      </c>
      <c r="BB823" s="352">
        <v>49</v>
      </c>
      <c r="BC823" s="353">
        <v>50</v>
      </c>
      <c r="BD823" s="351">
        <v>51</v>
      </c>
      <c r="BE823" s="352">
        <v>52</v>
      </c>
      <c r="BF823" s="352">
        <v>53</v>
      </c>
      <c r="BG823" s="352">
        <v>54</v>
      </c>
      <c r="BH823" s="353">
        <v>55</v>
      </c>
      <c r="BI823" s="351">
        <v>56</v>
      </c>
      <c r="BJ823" s="352">
        <v>57</v>
      </c>
      <c r="BK823" s="352">
        <v>58</v>
      </c>
      <c r="BL823" s="352">
        <v>59</v>
      </c>
      <c r="BM823" s="353">
        <v>60</v>
      </c>
      <c r="BN823" s="351">
        <v>61</v>
      </c>
      <c r="BO823" s="352">
        <v>62</v>
      </c>
      <c r="BP823" s="352">
        <v>63</v>
      </c>
      <c r="BQ823" s="352">
        <v>64</v>
      </c>
      <c r="BR823" s="353">
        <v>65</v>
      </c>
      <c r="BS823" s="351">
        <v>66</v>
      </c>
      <c r="BT823" s="352">
        <v>67</v>
      </c>
      <c r="BU823" s="352">
        <v>68</v>
      </c>
      <c r="BV823" s="352">
        <v>69</v>
      </c>
      <c r="BW823" s="353">
        <v>70</v>
      </c>
      <c r="BX823" s="351">
        <v>71</v>
      </c>
      <c r="BY823" s="352">
        <v>72</v>
      </c>
      <c r="BZ823" s="352">
        <v>73</v>
      </c>
      <c r="CA823" s="352">
        <v>74</v>
      </c>
      <c r="CB823" s="353">
        <v>75</v>
      </c>
      <c r="CC823" s="351">
        <v>76</v>
      </c>
      <c r="CD823" s="352">
        <v>77</v>
      </c>
      <c r="CE823" s="352">
        <v>78</v>
      </c>
      <c r="CF823" s="352">
        <v>79</v>
      </c>
      <c r="CG823" s="353">
        <v>80</v>
      </c>
      <c r="CH823" s="351">
        <v>81</v>
      </c>
      <c r="CI823" s="352">
        <v>82</v>
      </c>
      <c r="CJ823" s="352">
        <v>83</v>
      </c>
      <c r="CK823" s="352">
        <v>84</v>
      </c>
      <c r="CL823" s="353">
        <v>85</v>
      </c>
      <c r="CM823" s="351">
        <v>86</v>
      </c>
      <c r="CN823" s="352">
        <v>87</v>
      </c>
      <c r="CO823" s="352">
        <v>88</v>
      </c>
      <c r="CP823" s="352">
        <v>89</v>
      </c>
      <c r="CQ823" s="353">
        <v>90</v>
      </c>
      <c r="CR823" s="351">
        <v>91</v>
      </c>
      <c r="CS823" s="352">
        <v>92</v>
      </c>
      <c r="CT823" s="352">
        <v>93</v>
      </c>
      <c r="CU823" s="352">
        <v>94</v>
      </c>
      <c r="CV823" s="353">
        <v>95</v>
      </c>
      <c r="CW823" s="351">
        <v>96</v>
      </c>
      <c r="CX823" s="352">
        <v>97</v>
      </c>
      <c r="CY823" s="352">
        <v>98</v>
      </c>
      <c r="CZ823" s="352">
        <v>99</v>
      </c>
      <c r="DA823" s="353">
        <v>100</v>
      </c>
      <c r="DB823" s="351">
        <v>101</v>
      </c>
      <c r="DC823" s="352">
        <v>102</v>
      </c>
      <c r="DD823" s="352">
        <v>103</v>
      </c>
      <c r="DE823" s="352">
        <v>104</v>
      </c>
      <c r="DF823" s="353">
        <v>105</v>
      </c>
      <c r="DG823" s="351">
        <v>106</v>
      </c>
      <c r="DH823" s="352">
        <v>107</v>
      </c>
      <c r="DI823" s="352">
        <v>108</v>
      </c>
      <c r="DJ823" s="352">
        <v>109</v>
      </c>
      <c r="DK823" s="353">
        <v>110</v>
      </c>
      <c r="DL823" s="351">
        <v>111</v>
      </c>
      <c r="DM823" s="352">
        <v>112</v>
      </c>
      <c r="DN823" s="352">
        <v>113</v>
      </c>
      <c r="DO823" s="352">
        <v>114</v>
      </c>
      <c r="DP823" s="353">
        <v>115</v>
      </c>
      <c r="DQ823" s="351">
        <v>116</v>
      </c>
      <c r="DR823" s="352">
        <v>117</v>
      </c>
      <c r="DS823" s="352">
        <v>118</v>
      </c>
      <c r="DT823" s="352">
        <v>119</v>
      </c>
      <c r="DU823" s="353">
        <v>120</v>
      </c>
      <c r="DV823" s="351">
        <v>121</v>
      </c>
      <c r="DW823" s="352">
        <v>122</v>
      </c>
      <c r="DX823" s="352">
        <v>123</v>
      </c>
      <c r="DY823" s="352">
        <v>124</v>
      </c>
      <c r="DZ823" s="353">
        <v>125</v>
      </c>
      <c r="EA823" s="351">
        <v>126</v>
      </c>
      <c r="EB823" s="352">
        <v>127</v>
      </c>
      <c r="EC823" s="352">
        <v>128</v>
      </c>
      <c r="ED823" s="352">
        <v>129</v>
      </c>
      <c r="EE823" s="364"/>
      <c r="EF823" s="351">
        <v>130</v>
      </c>
      <c r="EG823" s="352">
        <v>131</v>
      </c>
      <c r="EH823" s="352">
        <v>132</v>
      </c>
      <c r="EI823" s="352">
        <v>133</v>
      </c>
      <c r="EJ823" s="364"/>
      <c r="EK823" s="351">
        <v>134</v>
      </c>
      <c r="EL823" s="352">
        <v>135</v>
      </c>
      <c r="EM823" s="352">
        <v>136</v>
      </c>
      <c r="EN823" s="352">
        <v>137</v>
      </c>
      <c r="EO823" s="353">
        <v>138</v>
      </c>
      <c r="EP823" s="351">
        <v>139</v>
      </c>
      <c r="EQ823" s="352">
        <v>140</v>
      </c>
      <c r="ER823" s="352">
        <v>141</v>
      </c>
      <c r="ES823" s="352">
        <v>142</v>
      </c>
      <c r="ET823" s="353">
        <v>143</v>
      </c>
      <c r="EU823" s="351">
        <v>144</v>
      </c>
      <c r="EV823" s="352">
        <v>145</v>
      </c>
      <c r="EW823" s="352">
        <v>146</v>
      </c>
      <c r="EX823" s="352">
        <v>147</v>
      </c>
      <c r="EY823" s="353">
        <v>148</v>
      </c>
      <c r="EZ823" s="351">
        <v>149</v>
      </c>
      <c r="FA823" s="352">
        <v>150</v>
      </c>
      <c r="FB823" s="352">
        <v>151</v>
      </c>
      <c r="FC823" s="352">
        <v>152</v>
      </c>
      <c r="FD823" s="353">
        <v>153</v>
      </c>
      <c r="FE823" s="351">
        <v>154</v>
      </c>
      <c r="FF823" s="352">
        <v>155</v>
      </c>
      <c r="FG823" s="352">
        <v>156</v>
      </c>
      <c r="FH823" s="352">
        <v>157</v>
      </c>
      <c r="FI823" s="353">
        <v>158</v>
      </c>
      <c r="FJ823" s="351">
        <v>159</v>
      </c>
      <c r="FK823" s="352">
        <v>160</v>
      </c>
      <c r="FL823" s="352">
        <v>161</v>
      </c>
      <c r="FM823" s="352">
        <v>162</v>
      </c>
      <c r="FN823" s="353">
        <v>163</v>
      </c>
      <c r="FO823" s="351">
        <v>164</v>
      </c>
      <c r="FP823" s="352">
        <v>165</v>
      </c>
      <c r="FQ823" s="352">
        <v>166</v>
      </c>
      <c r="FR823" s="352">
        <v>167</v>
      </c>
      <c r="FS823" s="365"/>
      <c r="FT823" s="361"/>
      <c r="FU823" s="361"/>
      <c r="FV823" s="361"/>
      <c r="FW823" s="361"/>
      <c r="FX823" s="361"/>
      <c r="FY823" s="361"/>
      <c r="FZ823" s="361"/>
      <c r="GA823" s="361"/>
      <c r="GB823" s="361"/>
      <c r="GC823" s="361"/>
      <c r="GD823" s="361"/>
      <c r="GE823" s="361"/>
      <c r="GF823" s="361"/>
      <c r="GG823" s="361"/>
      <c r="GH823" s="361"/>
      <c r="GI823" s="361"/>
      <c r="GJ823" s="361"/>
      <c r="GK823" s="361"/>
      <c r="GL823" s="361"/>
      <c r="GM823" s="361"/>
      <c r="GN823" s="361"/>
      <c r="GO823" s="361"/>
      <c r="GP823" s="361"/>
      <c r="GQ823" s="361"/>
      <c r="GR823" s="361"/>
      <c r="GS823" s="361"/>
      <c r="GT823" s="361"/>
      <c r="GU823" s="361"/>
      <c r="GV823" s="361"/>
      <c r="GW823" s="361"/>
    </row>
    <row r="824" spans="1:256" x14ac:dyDescent="0.2">
      <c r="D824" s="362"/>
      <c r="E824" s="350" t="s">
        <v>157</v>
      </c>
      <c r="F824" s="354">
        <v>14</v>
      </c>
      <c r="G824" s="355">
        <v>10</v>
      </c>
      <c r="H824" s="355">
        <v>1</v>
      </c>
      <c r="I824" s="355">
        <v>22</v>
      </c>
      <c r="J824" s="356">
        <v>18</v>
      </c>
      <c r="K824" s="354">
        <v>19</v>
      </c>
      <c r="L824" s="355">
        <v>15</v>
      </c>
      <c r="M824" s="355">
        <v>6</v>
      </c>
      <c r="N824" s="355">
        <v>2</v>
      </c>
      <c r="O824" s="356">
        <v>23</v>
      </c>
      <c r="P824" s="354">
        <v>24</v>
      </c>
      <c r="Q824" s="355">
        <v>20</v>
      </c>
      <c r="R824" s="355">
        <v>11</v>
      </c>
      <c r="S824" s="355">
        <v>7</v>
      </c>
      <c r="T824" s="356">
        <v>3</v>
      </c>
      <c r="U824" s="354">
        <v>4</v>
      </c>
      <c r="V824" s="355">
        <v>25</v>
      </c>
      <c r="W824" s="355">
        <v>16</v>
      </c>
      <c r="X824" s="355">
        <v>12</v>
      </c>
      <c r="Y824" s="356">
        <v>8</v>
      </c>
      <c r="Z824" s="354">
        <v>9</v>
      </c>
      <c r="AA824" s="355">
        <v>5</v>
      </c>
      <c r="AB824" s="355">
        <v>21</v>
      </c>
      <c r="AC824" s="355">
        <v>17</v>
      </c>
      <c r="AD824" s="356">
        <v>13</v>
      </c>
      <c r="AE824" s="354">
        <v>39</v>
      </c>
      <c r="AF824" s="355">
        <v>35</v>
      </c>
      <c r="AG824" s="355">
        <v>26</v>
      </c>
      <c r="AH824" s="355">
        <v>47</v>
      </c>
      <c r="AI824" s="356">
        <v>43</v>
      </c>
      <c r="AJ824" s="354">
        <v>44</v>
      </c>
      <c r="AK824" s="355">
        <v>40</v>
      </c>
      <c r="AL824" s="355">
        <v>31</v>
      </c>
      <c r="AM824" s="355">
        <v>27</v>
      </c>
      <c r="AN824" s="356">
        <v>48</v>
      </c>
      <c r="AO824" s="354">
        <v>49</v>
      </c>
      <c r="AP824" s="355">
        <v>45</v>
      </c>
      <c r="AQ824" s="355">
        <v>36</v>
      </c>
      <c r="AR824" s="355">
        <v>32</v>
      </c>
      <c r="AS824" s="356">
        <v>28</v>
      </c>
      <c r="AT824" s="354">
        <v>29</v>
      </c>
      <c r="AU824" s="355">
        <v>50</v>
      </c>
      <c r="AV824" s="355">
        <v>41</v>
      </c>
      <c r="AW824" s="355">
        <v>37</v>
      </c>
      <c r="AX824" s="356">
        <v>33</v>
      </c>
      <c r="AY824" s="354">
        <v>34</v>
      </c>
      <c r="AZ824" s="355">
        <v>30</v>
      </c>
      <c r="BA824" s="355">
        <v>46</v>
      </c>
      <c r="BB824" s="355">
        <v>42</v>
      </c>
      <c r="BC824" s="356">
        <v>38</v>
      </c>
      <c r="BD824" s="354">
        <v>64</v>
      </c>
      <c r="BE824" s="355">
        <v>60</v>
      </c>
      <c r="BF824" s="355">
        <v>51</v>
      </c>
      <c r="BG824" s="355">
        <v>72</v>
      </c>
      <c r="BH824" s="356">
        <v>68</v>
      </c>
      <c r="BI824" s="354">
        <v>69</v>
      </c>
      <c r="BJ824" s="355">
        <v>65</v>
      </c>
      <c r="BK824" s="355">
        <v>56</v>
      </c>
      <c r="BL824" s="355">
        <v>52</v>
      </c>
      <c r="BM824" s="356">
        <v>73</v>
      </c>
      <c r="BN824" s="354">
        <v>74</v>
      </c>
      <c r="BO824" s="355">
        <v>70</v>
      </c>
      <c r="BP824" s="355">
        <v>61</v>
      </c>
      <c r="BQ824" s="355">
        <v>57</v>
      </c>
      <c r="BR824" s="356">
        <v>53</v>
      </c>
      <c r="BS824" s="354">
        <v>54</v>
      </c>
      <c r="BT824" s="355">
        <v>75</v>
      </c>
      <c r="BU824" s="355">
        <v>66</v>
      </c>
      <c r="BV824" s="355">
        <v>62</v>
      </c>
      <c r="BW824" s="356">
        <v>58</v>
      </c>
      <c r="BX824" s="354">
        <v>59</v>
      </c>
      <c r="BY824" s="355">
        <v>55</v>
      </c>
      <c r="BZ824" s="355">
        <v>71</v>
      </c>
      <c r="CA824" s="355">
        <v>67</v>
      </c>
      <c r="CB824" s="356">
        <v>63</v>
      </c>
      <c r="CC824" s="354">
        <v>89</v>
      </c>
      <c r="CD824" s="355">
        <v>85</v>
      </c>
      <c r="CE824" s="355">
        <v>76</v>
      </c>
      <c r="CF824" s="355">
        <v>97</v>
      </c>
      <c r="CG824" s="356">
        <v>93</v>
      </c>
      <c r="CH824" s="354">
        <v>94</v>
      </c>
      <c r="CI824" s="355">
        <v>90</v>
      </c>
      <c r="CJ824" s="355">
        <v>81</v>
      </c>
      <c r="CK824" s="355">
        <v>77</v>
      </c>
      <c r="CL824" s="356">
        <v>98</v>
      </c>
      <c r="CM824" s="354">
        <v>99</v>
      </c>
      <c r="CN824" s="355">
        <v>95</v>
      </c>
      <c r="CO824" s="355">
        <v>86</v>
      </c>
      <c r="CP824" s="355">
        <v>82</v>
      </c>
      <c r="CQ824" s="356">
        <v>78</v>
      </c>
      <c r="CR824" s="354">
        <v>79</v>
      </c>
      <c r="CS824" s="355">
        <v>100</v>
      </c>
      <c r="CT824" s="355">
        <v>91</v>
      </c>
      <c r="CU824" s="355">
        <v>87</v>
      </c>
      <c r="CV824" s="356">
        <v>83</v>
      </c>
      <c r="CW824" s="354">
        <v>84</v>
      </c>
      <c r="CX824" s="355">
        <v>80</v>
      </c>
      <c r="CY824" s="355">
        <v>96</v>
      </c>
      <c r="CZ824" s="355">
        <v>92</v>
      </c>
      <c r="DA824" s="356">
        <v>88</v>
      </c>
      <c r="DB824" s="354">
        <v>120</v>
      </c>
      <c r="DC824" s="355">
        <v>101</v>
      </c>
      <c r="DD824" s="355">
        <v>131</v>
      </c>
      <c r="DE824" s="355">
        <v>127</v>
      </c>
      <c r="DF824" s="356">
        <v>124</v>
      </c>
      <c r="DG824" s="354">
        <v>125</v>
      </c>
      <c r="DH824" s="355">
        <v>106</v>
      </c>
      <c r="DI824" s="355">
        <v>102</v>
      </c>
      <c r="DJ824" s="355">
        <v>132</v>
      </c>
      <c r="DK824" s="356">
        <v>128</v>
      </c>
      <c r="DL824" s="354">
        <v>129</v>
      </c>
      <c r="DM824" s="355">
        <v>111</v>
      </c>
      <c r="DN824" s="355">
        <v>107</v>
      </c>
      <c r="DO824" s="355">
        <v>103</v>
      </c>
      <c r="DP824" s="356">
        <v>133</v>
      </c>
      <c r="DQ824" s="354">
        <v>119</v>
      </c>
      <c r="DR824" s="355">
        <v>126</v>
      </c>
      <c r="DS824" s="355">
        <v>122</v>
      </c>
      <c r="DT824" s="355">
        <v>130</v>
      </c>
      <c r="DU824" s="356">
        <v>114</v>
      </c>
      <c r="DV824" s="354">
        <v>105</v>
      </c>
      <c r="DW824" s="355">
        <v>121</v>
      </c>
      <c r="DX824" s="355">
        <v>117</v>
      </c>
      <c r="DY824" s="355">
        <v>113</v>
      </c>
      <c r="DZ824" s="356">
        <v>109</v>
      </c>
      <c r="EA824" s="354">
        <v>115</v>
      </c>
      <c r="EB824" s="355">
        <v>123</v>
      </c>
      <c r="EC824" s="355">
        <v>110</v>
      </c>
      <c r="ED824" s="355">
        <v>118</v>
      </c>
      <c r="EE824" s="364"/>
      <c r="EF824" s="354">
        <v>112</v>
      </c>
      <c r="EG824" s="355">
        <v>116</v>
      </c>
      <c r="EH824" s="355">
        <v>104</v>
      </c>
      <c r="EI824" s="355">
        <v>108</v>
      </c>
      <c r="EJ824" s="364"/>
      <c r="EK824" s="354">
        <v>153</v>
      </c>
      <c r="EL824" s="355">
        <v>134</v>
      </c>
      <c r="EM824" s="355">
        <v>165</v>
      </c>
      <c r="EN824" s="355">
        <v>161</v>
      </c>
      <c r="EO824" s="356">
        <v>157</v>
      </c>
      <c r="EP824" s="354">
        <v>158</v>
      </c>
      <c r="EQ824" s="355">
        <v>139</v>
      </c>
      <c r="ER824" s="355">
        <v>135</v>
      </c>
      <c r="ES824" s="355">
        <v>166</v>
      </c>
      <c r="ET824" s="356">
        <v>162</v>
      </c>
      <c r="EU824" s="354">
        <v>163</v>
      </c>
      <c r="EV824" s="355">
        <v>144</v>
      </c>
      <c r="EW824" s="355">
        <v>140</v>
      </c>
      <c r="EX824" s="355">
        <v>136</v>
      </c>
      <c r="EY824" s="356">
        <v>167</v>
      </c>
      <c r="EZ824" s="354">
        <v>148</v>
      </c>
      <c r="FA824" s="355">
        <v>164</v>
      </c>
      <c r="FB824" s="355">
        <v>160</v>
      </c>
      <c r="FC824" s="355">
        <v>156</v>
      </c>
      <c r="FD824" s="356">
        <v>152</v>
      </c>
      <c r="FE824" s="354">
        <v>138</v>
      </c>
      <c r="FF824" s="355">
        <v>154</v>
      </c>
      <c r="FG824" s="355">
        <v>150</v>
      </c>
      <c r="FH824" s="355">
        <v>146</v>
      </c>
      <c r="FI824" s="356">
        <v>142</v>
      </c>
      <c r="FJ824" s="354">
        <v>143</v>
      </c>
      <c r="FK824" s="355">
        <v>159</v>
      </c>
      <c r="FL824" s="355">
        <v>155</v>
      </c>
      <c r="FM824" s="355">
        <v>151</v>
      </c>
      <c r="FN824" s="356">
        <v>147</v>
      </c>
      <c r="FO824" s="354">
        <v>145</v>
      </c>
      <c r="FP824" s="355">
        <v>149</v>
      </c>
      <c r="FQ824" s="355">
        <v>137</v>
      </c>
      <c r="FR824" s="355">
        <v>141</v>
      </c>
      <c r="FS824" s="365"/>
      <c r="FT824" s="361"/>
      <c r="FU824" s="361"/>
      <c r="FV824" s="361"/>
      <c r="FW824" s="361"/>
      <c r="FX824" s="361"/>
      <c r="FY824" s="361"/>
      <c r="FZ824" s="361"/>
      <c r="GA824" s="361"/>
      <c r="GB824" s="361"/>
      <c r="GC824" s="361"/>
      <c r="GD824" s="361"/>
      <c r="GE824" s="361"/>
      <c r="GF824" s="361"/>
      <c r="GG824" s="361"/>
      <c r="GH824" s="361"/>
      <c r="GI824" s="361"/>
      <c r="GJ824" s="361"/>
      <c r="GK824" s="361"/>
      <c r="GL824" s="361"/>
      <c r="GM824" s="361"/>
      <c r="GN824" s="361"/>
      <c r="GO824" s="361"/>
      <c r="GP824" s="361"/>
      <c r="GQ824" s="361"/>
      <c r="GR824" s="361"/>
      <c r="GS824" s="361"/>
      <c r="GT824" s="361"/>
      <c r="GU824" s="361"/>
      <c r="GV824" s="361"/>
      <c r="GW824" s="361"/>
    </row>
    <row r="825" spans="1:256" x14ac:dyDescent="0.2">
      <c r="D825" s="362"/>
      <c r="E825" s="350" t="s">
        <v>159</v>
      </c>
      <c r="F825" s="357">
        <v>12</v>
      </c>
      <c r="G825" s="358">
        <v>23</v>
      </c>
      <c r="H825" s="358">
        <v>9</v>
      </c>
      <c r="I825" s="358">
        <v>20</v>
      </c>
      <c r="J825" s="359">
        <v>1</v>
      </c>
      <c r="K825" s="357">
        <v>13</v>
      </c>
      <c r="L825" s="358">
        <v>24</v>
      </c>
      <c r="M825" s="358">
        <v>10</v>
      </c>
      <c r="N825" s="358">
        <v>16</v>
      </c>
      <c r="O825" s="359">
        <v>2</v>
      </c>
      <c r="P825" s="357">
        <v>17</v>
      </c>
      <c r="Q825" s="358">
        <v>3</v>
      </c>
      <c r="R825" s="358">
        <v>14</v>
      </c>
      <c r="S825" s="358">
        <v>25</v>
      </c>
      <c r="T825" s="359">
        <v>6</v>
      </c>
      <c r="U825" s="357">
        <v>7</v>
      </c>
      <c r="V825" s="358">
        <v>18</v>
      </c>
      <c r="W825" s="358">
        <v>4</v>
      </c>
      <c r="X825" s="358">
        <v>15</v>
      </c>
      <c r="Y825" s="359">
        <v>21</v>
      </c>
      <c r="Z825" s="357">
        <v>22</v>
      </c>
      <c r="AA825" s="358">
        <v>8</v>
      </c>
      <c r="AB825" s="358">
        <v>19</v>
      </c>
      <c r="AC825" s="358">
        <v>5</v>
      </c>
      <c r="AD825" s="359">
        <v>11</v>
      </c>
      <c r="AE825" s="357">
        <v>37</v>
      </c>
      <c r="AF825" s="358">
        <v>48</v>
      </c>
      <c r="AG825" s="358">
        <v>34</v>
      </c>
      <c r="AH825" s="358">
        <v>45</v>
      </c>
      <c r="AI825" s="359">
        <v>26</v>
      </c>
      <c r="AJ825" s="357">
        <v>38</v>
      </c>
      <c r="AK825" s="358">
        <v>49</v>
      </c>
      <c r="AL825" s="358">
        <v>35</v>
      </c>
      <c r="AM825" s="358">
        <v>41</v>
      </c>
      <c r="AN825" s="359">
        <v>27</v>
      </c>
      <c r="AO825" s="357">
        <v>42</v>
      </c>
      <c r="AP825" s="358">
        <v>28</v>
      </c>
      <c r="AQ825" s="358">
        <v>39</v>
      </c>
      <c r="AR825" s="358">
        <v>50</v>
      </c>
      <c r="AS825" s="359">
        <v>31</v>
      </c>
      <c r="AT825" s="357">
        <v>32</v>
      </c>
      <c r="AU825" s="358">
        <v>43</v>
      </c>
      <c r="AV825" s="358">
        <v>29</v>
      </c>
      <c r="AW825" s="358">
        <v>40</v>
      </c>
      <c r="AX825" s="359">
        <v>46</v>
      </c>
      <c r="AY825" s="357">
        <v>47</v>
      </c>
      <c r="AZ825" s="358">
        <v>33</v>
      </c>
      <c r="BA825" s="358">
        <v>44</v>
      </c>
      <c r="BB825" s="358">
        <v>30</v>
      </c>
      <c r="BC825" s="359">
        <v>36</v>
      </c>
      <c r="BD825" s="357">
        <v>62</v>
      </c>
      <c r="BE825" s="358">
        <v>73</v>
      </c>
      <c r="BF825" s="358">
        <v>59</v>
      </c>
      <c r="BG825" s="358">
        <v>70</v>
      </c>
      <c r="BH825" s="359">
        <v>51</v>
      </c>
      <c r="BI825" s="357">
        <v>63</v>
      </c>
      <c r="BJ825" s="358">
        <v>74</v>
      </c>
      <c r="BK825" s="358">
        <v>60</v>
      </c>
      <c r="BL825" s="358">
        <v>66</v>
      </c>
      <c r="BM825" s="359">
        <v>52</v>
      </c>
      <c r="BN825" s="357">
        <v>67</v>
      </c>
      <c r="BO825" s="358">
        <v>53</v>
      </c>
      <c r="BP825" s="358">
        <v>64</v>
      </c>
      <c r="BQ825" s="358">
        <v>75</v>
      </c>
      <c r="BR825" s="359">
        <v>56</v>
      </c>
      <c r="BS825" s="357">
        <v>57</v>
      </c>
      <c r="BT825" s="358">
        <v>68</v>
      </c>
      <c r="BU825" s="358">
        <v>54</v>
      </c>
      <c r="BV825" s="358">
        <v>65</v>
      </c>
      <c r="BW825" s="359">
        <v>71</v>
      </c>
      <c r="BX825" s="357">
        <v>72</v>
      </c>
      <c r="BY825" s="358">
        <v>58</v>
      </c>
      <c r="BZ825" s="358">
        <v>69</v>
      </c>
      <c r="CA825" s="358">
        <v>55</v>
      </c>
      <c r="CB825" s="359">
        <v>61</v>
      </c>
      <c r="CC825" s="357">
        <v>87</v>
      </c>
      <c r="CD825" s="358">
        <v>98</v>
      </c>
      <c r="CE825" s="358">
        <v>84</v>
      </c>
      <c r="CF825" s="358">
        <v>95</v>
      </c>
      <c r="CG825" s="359">
        <v>76</v>
      </c>
      <c r="CH825" s="357">
        <v>88</v>
      </c>
      <c r="CI825" s="358">
        <v>99</v>
      </c>
      <c r="CJ825" s="358">
        <v>85</v>
      </c>
      <c r="CK825" s="358">
        <v>91</v>
      </c>
      <c r="CL825" s="359">
        <v>77</v>
      </c>
      <c r="CM825" s="357">
        <v>92</v>
      </c>
      <c r="CN825" s="358">
        <v>78</v>
      </c>
      <c r="CO825" s="358">
        <v>89</v>
      </c>
      <c r="CP825" s="358">
        <v>100</v>
      </c>
      <c r="CQ825" s="359">
        <v>81</v>
      </c>
      <c r="CR825" s="357">
        <v>82</v>
      </c>
      <c r="CS825" s="358">
        <v>93</v>
      </c>
      <c r="CT825" s="358">
        <v>79</v>
      </c>
      <c r="CU825" s="358">
        <v>90</v>
      </c>
      <c r="CV825" s="359">
        <v>96</v>
      </c>
      <c r="CW825" s="357">
        <v>97</v>
      </c>
      <c r="CX825" s="358">
        <v>83</v>
      </c>
      <c r="CY825" s="358">
        <v>94</v>
      </c>
      <c r="CZ825" s="358">
        <v>80</v>
      </c>
      <c r="DA825" s="359">
        <v>86</v>
      </c>
      <c r="DB825" s="357">
        <v>104</v>
      </c>
      <c r="DC825" s="358">
        <v>120</v>
      </c>
      <c r="DD825" s="358">
        <v>130</v>
      </c>
      <c r="DE825" s="358">
        <v>125</v>
      </c>
      <c r="DF825" s="359">
        <v>113</v>
      </c>
      <c r="DG825" s="357">
        <v>128</v>
      </c>
      <c r="DH825" s="358">
        <v>118</v>
      </c>
      <c r="DI825" s="358">
        <v>121</v>
      </c>
      <c r="DJ825" s="358">
        <v>112</v>
      </c>
      <c r="DK825" s="359">
        <v>103</v>
      </c>
      <c r="DL825" s="357">
        <v>114</v>
      </c>
      <c r="DM825" s="358">
        <v>129</v>
      </c>
      <c r="DN825" s="358">
        <v>106</v>
      </c>
      <c r="DO825" s="358">
        <v>131</v>
      </c>
      <c r="DP825" s="359">
        <v>123</v>
      </c>
      <c r="DQ825" s="357">
        <v>133</v>
      </c>
      <c r="DR825" s="358">
        <v>115</v>
      </c>
      <c r="DS825" s="358">
        <v>126</v>
      </c>
      <c r="DT825" s="358">
        <v>117</v>
      </c>
      <c r="DU825" s="359">
        <v>108</v>
      </c>
      <c r="DV825" s="357">
        <v>110</v>
      </c>
      <c r="DW825" s="358">
        <v>105</v>
      </c>
      <c r="DX825" s="358">
        <v>127</v>
      </c>
      <c r="DY825" s="358">
        <v>116</v>
      </c>
      <c r="DZ825" s="359">
        <v>132</v>
      </c>
      <c r="EA825" s="357">
        <v>122</v>
      </c>
      <c r="EB825" s="358">
        <v>109</v>
      </c>
      <c r="EC825" s="358">
        <v>101</v>
      </c>
      <c r="ED825" s="358">
        <v>111</v>
      </c>
      <c r="EE825" s="364"/>
      <c r="EF825" s="357">
        <v>107</v>
      </c>
      <c r="EG825" s="358">
        <v>124</v>
      </c>
      <c r="EH825" s="358">
        <v>119</v>
      </c>
      <c r="EI825" s="358">
        <v>102</v>
      </c>
      <c r="EJ825" s="364"/>
      <c r="EK825" s="357">
        <v>137</v>
      </c>
      <c r="EL825" s="358">
        <v>153</v>
      </c>
      <c r="EM825" s="358">
        <v>164</v>
      </c>
      <c r="EN825" s="358">
        <v>155</v>
      </c>
      <c r="EO825" s="359">
        <v>146</v>
      </c>
      <c r="EP825" s="357">
        <v>142</v>
      </c>
      <c r="EQ825" s="358">
        <v>158</v>
      </c>
      <c r="ER825" s="358">
        <v>134</v>
      </c>
      <c r="ES825" s="358">
        <v>160</v>
      </c>
      <c r="ET825" s="359">
        <v>151</v>
      </c>
      <c r="EU825" s="357">
        <v>147</v>
      </c>
      <c r="EV825" s="358">
        <v>163</v>
      </c>
      <c r="EW825" s="358">
        <v>139</v>
      </c>
      <c r="EX825" s="358">
        <v>165</v>
      </c>
      <c r="EY825" s="359">
        <v>156</v>
      </c>
      <c r="EZ825" s="357">
        <v>167</v>
      </c>
      <c r="FA825" s="358">
        <v>148</v>
      </c>
      <c r="FB825" s="358">
        <v>159</v>
      </c>
      <c r="FC825" s="358">
        <v>150</v>
      </c>
      <c r="FD825" s="359">
        <v>141</v>
      </c>
      <c r="FE825" s="357">
        <v>157</v>
      </c>
      <c r="FF825" s="358">
        <v>138</v>
      </c>
      <c r="FG825" s="358">
        <v>149</v>
      </c>
      <c r="FH825" s="358">
        <v>140</v>
      </c>
      <c r="FI825" s="359">
        <v>166</v>
      </c>
      <c r="FJ825" s="357">
        <v>162</v>
      </c>
      <c r="FK825" s="358">
        <v>143</v>
      </c>
      <c r="FL825" s="358">
        <v>154</v>
      </c>
      <c r="FM825" s="358">
        <v>145</v>
      </c>
      <c r="FN825" s="359">
        <v>136</v>
      </c>
      <c r="FO825" s="357">
        <v>152</v>
      </c>
      <c r="FP825" s="358">
        <v>161</v>
      </c>
      <c r="FQ825" s="358">
        <v>144</v>
      </c>
      <c r="FR825" s="358">
        <v>135</v>
      </c>
      <c r="FS825" s="365"/>
      <c r="FT825" s="361"/>
      <c r="FU825" s="361"/>
      <c r="FV825" s="361"/>
      <c r="FW825" s="361"/>
      <c r="FX825" s="361"/>
      <c r="FY825" s="361"/>
      <c r="FZ825" s="361"/>
      <c r="GA825" s="361"/>
      <c r="GB825" s="361"/>
      <c r="GC825" s="361"/>
      <c r="GD825" s="361"/>
      <c r="GE825" s="361"/>
      <c r="GF825" s="361"/>
      <c r="GG825" s="361"/>
      <c r="GH825" s="361"/>
      <c r="GI825" s="361"/>
      <c r="GJ825" s="361"/>
      <c r="GK825" s="361"/>
      <c r="GL825" s="361"/>
      <c r="GM825" s="361"/>
      <c r="GN825" s="361"/>
      <c r="GO825" s="361"/>
      <c r="GP825" s="361"/>
      <c r="GQ825" s="361"/>
      <c r="GR825" s="361"/>
      <c r="GS825" s="361"/>
      <c r="GT825" s="361"/>
      <c r="GU825" s="361"/>
      <c r="GV825" s="361"/>
      <c r="GW825" s="361"/>
    </row>
    <row r="826" spans="1:256" s="363" customFormat="1" x14ac:dyDescent="0.2">
      <c r="A826" s="27"/>
      <c r="B826" s="27"/>
      <c r="C826" s="27"/>
      <c r="D826" s="362"/>
      <c r="E826" s="360"/>
      <c r="GX826" s="27"/>
      <c r="GY826" s="27"/>
      <c r="GZ826" s="27"/>
      <c r="HA826" s="27"/>
      <c r="HB826" s="27"/>
      <c r="HC826" s="27"/>
      <c r="HD826" s="27"/>
      <c r="HE826" s="27"/>
      <c r="HF826" s="27"/>
      <c r="HG826" s="27"/>
      <c r="HH826" s="27"/>
      <c r="HI826" s="27"/>
      <c r="HJ826" s="27"/>
      <c r="HK826" s="27"/>
      <c r="HL826" s="27"/>
      <c r="HM826" s="27"/>
      <c r="HN826" s="27"/>
      <c r="HO826" s="27"/>
      <c r="HP826" s="27"/>
      <c r="HQ826" s="27"/>
      <c r="HR826" s="27"/>
      <c r="HS826" s="27"/>
      <c r="HT826" s="27"/>
      <c r="HU826" s="27"/>
      <c r="HV826" s="27"/>
      <c r="HW826" s="27"/>
      <c r="HX826" s="27"/>
      <c r="HY826" s="27"/>
      <c r="HZ826" s="27"/>
      <c r="IA826" s="27"/>
      <c r="IB826" s="27"/>
      <c r="IC826" s="27"/>
      <c r="ID826" s="27"/>
      <c r="IE826" s="27"/>
      <c r="IF826" s="27"/>
      <c r="IG826" s="27"/>
      <c r="IH826" s="27"/>
      <c r="II826" s="27"/>
      <c r="IJ826" s="27"/>
      <c r="IK826" s="27"/>
      <c r="IL826" s="27"/>
      <c r="IM826" s="27"/>
      <c r="IN826" s="27"/>
      <c r="IO826" s="27"/>
      <c r="IP826" s="27"/>
      <c r="IQ826" s="27"/>
      <c r="IR826" s="27"/>
      <c r="IS826" s="27"/>
      <c r="IT826" s="27"/>
      <c r="IU826" s="27"/>
      <c r="IV826" s="27"/>
    </row>
    <row r="827" spans="1:256" s="363" customFormat="1" x14ac:dyDescent="0.2">
      <c r="A827" s="27"/>
      <c r="B827" s="27"/>
      <c r="C827" s="27"/>
      <c r="D827" s="362">
        <v>168</v>
      </c>
      <c r="E827" s="349" t="s">
        <v>180</v>
      </c>
      <c r="GX827" s="27"/>
      <c r="GY827" s="27"/>
      <c r="GZ827" s="27"/>
      <c r="HA827" s="27"/>
      <c r="HB827" s="27"/>
      <c r="HC827" s="27"/>
      <c r="HD827" s="27"/>
      <c r="HE827" s="27"/>
      <c r="HF827" s="27"/>
      <c r="HG827" s="27"/>
      <c r="HH827" s="27"/>
      <c r="HI827" s="27"/>
      <c r="HJ827" s="27"/>
      <c r="HK827" s="27"/>
      <c r="HL827" s="27"/>
      <c r="HM827" s="27"/>
      <c r="HN827" s="27"/>
      <c r="HO827" s="27"/>
      <c r="HP827" s="27"/>
      <c r="HQ827" s="27"/>
      <c r="HR827" s="27"/>
      <c r="HS827" s="27"/>
      <c r="HT827" s="27"/>
      <c r="HU827" s="27"/>
      <c r="HV827" s="27"/>
      <c r="HW827" s="27"/>
      <c r="HX827" s="27"/>
      <c r="HY827" s="27"/>
      <c r="HZ827" s="27"/>
      <c r="IA827" s="27"/>
      <c r="IB827" s="27"/>
      <c r="IC827" s="27"/>
      <c r="ID827" s="27"/>
      <c r="IE827" s="27"/>
      <c r="IF827" s="27"/>
      <c r="IG827" s="27"/>
      <c r="IH827" s="27"/>
      <c r="II827" s="27"/>
      <c r="IJ827" s="27"/>
      <c r="IK827" s="27"/>
      <c r="IL827" s="27"/>
      <c r="IM827" s="27"/>
      <c r="IN827" s="27"/>
      <c r="IO827" s="27"/>
      <c r="IP827" s="27"/>
      <c r="IQ827" s="27"/>
      <c r="IR827" s="27"/>
      <c r="IS827" s="27"/>
      <c r="IT827" s="27"/>
      <c r="IU827" s="27"/>
      <c r="IV827" s="27"/>
    </row>
    <row r="828" spans="1:256" x14ac:dyDescent="0.2">
      <c r="D828" s="362"/>
      <c r="E828" s="350" t="s">
        <v>130</v>
      </c>
      <c r="F828" s="351">
        <v>1</v>
      </c>
      <c r="G828" s="352">
        <v>2</v>
      </c>
      <c r="H828" s="352">
        <v>3</v>
      </c>
      <c r="I828" s="352">
        <v>4</v>
      </c>
      <c r="J828" s="353">
        <v>5</v>
      </c>
      <c r="K828" s="351">
        <v>6</v>
      </c>
      <c r="L828" s="352">
        <v>7</v>
      </c>
      <c r="M828" s="352">
        <v>8</v>
      </c>
      <c r="N828" s="352">
        <v>9</v>
      </c>
      <c r="O828" s="353">
        <v>10</v>
      </c>
      <c r="P828" s="351">
        <v>11</v>
      </c>
      <c r="Q828" s="352">
        <v>12</v>
      </c>
      <c r="R828" s="352">
        <v>13</v>
      </c>
      <c r="S828" s="352">
        <v>14</v>
      </c>
      <c r="T828" s="353">
        <v>15</v>
      </c>
      <c r="U828" s="351">
        <v>16</v>
      </c>
      <c r="V828" s="352">
        <v>17</v>
      </c>
      <c r="W828" s="352">
        <v>18</v>
      </c>
      <c r="X828" s="352">
        <v>19</v>
      </c>
      <c r="Y828" s="353">
        <v>20</v>
      </c>
      <c r="Z828" s="351">
        <v>21</v>
      </c>
      <c r="AA828" s="352">
        <v>22</v>
      </c>
      <c r="AB828" s="352">
        <v>23</v>
      </c>
      <c r="AC828" s="352">
        <v>24</v>
      </c>
      <c r="AD828" s="353">
        <v>25</v>
      </c>
      <c r="AE828" s="351">
        <v>26</v>
      </c>
      <c r="AF828" s="352">
        <v>27</v>
      </c>
      <c r="AG828" s="352">
        <v>28</v>
      </c>
      <c r="AH828" s="352">
        <v>29</v>
      </c>
      <c r="AI828" s="353">
        <v>30</v>
      </c>
      <c r="AJ828" s="351">
        <v>31</v>
      </c>
      <c r="AK828" s="352">
        <v>32</v>
      </c>
      <c r="AL828" s="352">
        <v>33</v>
      </c>
      <c r="AM828" s="352">
        <v>34</v>
      </c>
      <c r="AN828" s="353">
        <v>35</v>
      </c>
      <c r="AO828" s="351">
        <v>36</v>
      </c>
      <c r="AP828" s="352">
        <v>37</v>
      </c>
      <c r="AQ828" s="352">
        <v>38</v>
      </c>
      <c r="AR828" s="352">
        <v>39</v>
      </c>
      <c r="AS828" s="353">
        <v>40</v>
      </c>
      <c r="AT828" s="351">
        <v>41</v>
      </c>
      <c r="AU828" s="352">
        <v>42</v>
      </c>
      <c r="AV828" s="352">
        <v>43</v>
      </c>
      <c r="AW828" s="352">
        <v>44</v>
      </c>
      <c r="AX828" s="353">
        <v>45</v>
      </c>
      <c r="AY828" s="351">
        <v>46</v>
      </c>
      <c r="AZ828" s="352">
        <v>47</v>
      </c>
      <c r="BA828" s="352">
        <v>48</v>
      </c>
      <c r="BB828" s="352">
        <v>49</v>
      </c>
      <c r="BC828" s="353">
        <v>50</v>
      </c>
      <c r="BD828" s="351">
        <v>51</v>
      </c>
      <c r="BE828" s="352">
        <v>52</v>
      </c>
      <c r="BF828" s="352">
        <v>53</v>
      </c>
      <c r="BG828" s="352">
        <v>54</v>
      </c>
      <c r="BH828" s="353">
        <v>55</v>
      </c>
      <c r="BI828" s="351">
        <v>56</v>
      </c>
      <c r="BJ828" s="352">
        <v>57</v>
      </c>
      <c r="BK828" s="352">
        <v>58</v>
      </c>
      <c r="BL828" s="352">
        <v>59</v>
      </c>
      <c r="BM828" s="353">
        <v>60</v>
      </c>
      <c r="BN828" s="351">
        <v>61</v>
      </c>
      <c r="BO828" s="352">
        <v>62</v>
      </c>
      <c r="BP828" s="352">
        <v>63</v>
      </c>
      <c r="BQ828" s="352">
        <v>64</v>
      </c>
      <c r="BR828" s="353">
        <v>65</v>
      </c>
      <c r="BS828" s="351">
        <v>66</v>
      </c>
      <c r="BT828" s="352">
        <v>67</v>
      </c>
      <c r="BU828" s="352">
        <v>68</v>
      </c>
      <c r="BV828" s="352">
        <v>69</v>
      </c>
      <c r="BW828" s="353">
        <v>70</v>
      </c>
      <c r="BX828" s="351">
        <v>71</v>
      </c>
      <c r="BY828" s="352">
        <v>72</v>
      </c>
      <c r="BZ828" s="352">
        <v>73</v>
      </c>
      <c r="CA828" s="352">
        <v>74</v>
      </c>
      <c r="CB828" s="353">
        <v>75</v>
      </c>
      <c r="CC828" s="351">
        <v>76</v>
      </c>
      <c r="CD828" s="352">
        <v>77</v>
      </c>
      <c r="CE828" s="352">
        <v>78</v>
      </c>
      <c r="CF828" s="352">
        <v>79</v>
      </c>
      <c r="CG828" s="353">
        <v>80</v>
      </c>
      <c r="CH828" s="351">
        <v>81</v>
      </c>
      <c r="CI828" s="352">
        <v>82</v>
      </c>
      <c r="CJ828" s="352">
        <v>83</v>
      </c>
      <c r="CK828" s="352">
        <v>84</v>
      </c>
      <c r="CL828" s="353">
        <v>85</v>
      </c>
      <c r="CM828" s="351">
        <v>86</v>
      </c>
      <c r="CN828" s="352">
        <v>87</v>
      </c>
      <c r="CO828" s="352">
        <v>88</v>
      </c>
      <c r="CP828" s="352">
        <v>89</v>
      </c>
      <c r="CQ828" s="353">
        <v>90</v>
      </c>
      <c r="CR828" s="351">
        <v>91</v>
      </c>
      <c r="CS828" s="352">
        <v>92</v>
      </c>
      <c r="CT828" s="352">
        <v>93</v>
      </c>
      <c r="CU828" s="352">
        <v>94</v>
      </c>
      <c r="CV828" s="353">
        <v>95</v>
      </c>
      <c r="CW828" s="351">
        <v>96</v>
      </c>
      <c r="CX828" s="352">
        <v>97</v>
      </c>
      <c r="CY828" s="352">
        <v>98</v>
      </c>
      <c r="CZ828" s="352">
        <v>99</v>
      </c>
      <c r="DA828" s="353">
        <v>100</v>
      </c>
      <c r="DB828" s="351">
        <v>101</v>
      </c>
      <c r="DC828" s="352">
        <v>102</v>
      </c>
      <c r="DD828" s="352">
        <v>103</v>
      </c>
      <c r="DE828" s="352">
        <v>104</v>
      </c>
      <c r="DF828" s="353">
        <v>105</v>
      </c>
      <c r="DG828" s="351">
        <v>106</v>
      </c>
      <c r="DH828" s="352">
        <v>107</v>
      </c>
      <c r="DI828" s="352">
        <v>108</v>
      </c>
      <c r="DJ828" s="352">
        <v>109</v>
      </c>
      <c r="DK828" s="353">
        <v>110</v>
      </c>
      <c r="DL828" s="351">
        <v>111</v>
      </c>
      <c r="DM828" s="352">
        <v>112</v>
      </c>
      <c r="DN828" s="352">
        <v>113</v>
      </c>
      <c r="DO828" s="352">
        <v>114</v>
      </c>
      <c r="DP828" s="353">
        <v>115</v>
      </c>
      <c r="DQ828" s="351">
        <v>116</v>
      </c>
      <c r="DR828" s="352">
        <v>117</v>
      </c>
      <c r="DS828" s="352">
        <v>118</v>
      </c>
      <c r="DT828" s="352">
        <v>119</v>
      </c>
      <c r="DU828" s="353">
        <v>120</v>
      </c>
      <c r="DV828" s="351">
        <v>121</v>
      </c>
      <c r="DW828" s="352">
        <v>122</v>
      </c>
      <c r="DX828" s="352">
        <v>123</v>
      </c>
      <c r="DY828" s="352">
        <v>124</v>
      </c>
      <c r="DZ828" s="353">
        <v>125</v>
      </c>
      <c r="EA828" s="351">
        <v>126</v>
      </c>
      <c r="EB828" s="352">
        <v>127</v>
      </c>
      <c r="EC828" s="352">
        <v>128</v>
      </c>
      <c r="ED828" s="352">
        <v>129</v>
      </c>
      <c r="EE828" s="364"/>
      <c r="EF828" s="351">
        <v>130</v>
      </c>
      <c r="EG828" s="352">
        <v>131</v>
      </c>
      <c r="EH828" s="352">
        <v>132</v>
      </c>
      <c r="EI828" s="352">
        <v>133</v>
      </c>
      <c r="EJ828" s="364"/>
      <c r="EK828" s="351">
        <v>134</v>
      </c>
      <c r="EL828" s="352">
        <v>135</v>
      </c>
      <c r="EM828" s="352">
        <v>136</v>
      </c>
      <c r="EN828" s="352">
        <v>137</v>
      </c>
      <c r="EO828" s="353">
        <v>138</v>
      </c>
      <c r="EP828" s="351">
        <v>139</v>
      </c>
      <c r="EQ828" s="352">
        <v>140</v>
      </c>
      <c r="ER828" s="352">
        <v>141</v>
      </c>
      <c r="ES828" s="352">
        <v>142</v>
      </c>
      <c r="ET828" s="353">
        <v>143</v>
      </c>
      <c r="EU828" s="351">
        <v>144</v>
      </c>
      <c r="EV828" s="352">
        <v>145</v>
      </c>
      <c r="EW828" s="352">
        <v>146</v>
      </c>
      <c r="EX828" s="352">
        <v>147</v>
      </c>
      <c r="EY828" s="353">
        <v>148</v>
      </c>
      <c r="EZ828" s="351">
        <v>149</v>
      </c>
      <c r="FA828" s="352">
        <v>150</v>
      </c>
      <c r="FB828" s="352">
        <v>151</v>
      </c>
      <c r="FC828" s="352">
        <v>152</v>
      </c>
      <c r="FD828" s="353">
        <v>153</v>
      </c>
      <c r="FE828" s="351">
        <v>154</v>
      </c>
      <c r="FF828" s="352">
        <v>155</v>
      </c>
      <c r="FG828" s="352">
        <v>156</v>
      </c>
      <c r="FH828" s="352">
        <v>157</v>
      </c>
      <c r="FI828" s="353">
        <v>158</v>
      </c>
      <c r="FJ828" s="351">
        <v>159</v>
      </c>
      <c r="FK828" s="352">
        <v>160</v>
      </c>
      <c r="FL828" s="352">
        <v>161</v>
      </c>
      <c r="FM828" s="352">
        <v>162</v>
      </c>
      <c r="FN828" s="353">
        <v>163</v>
      </c>
      <c r="FO828" s="351">
        <v>164</v>
      </c>
      <c r="FP828" s="352">
        <v>165</v>
      </c>
      <c r="FQ828" s="352">
        <v>166</v>
      </c>
      <c r="FR828" s="352">
        <v>167</v>
      </c>
      <c r="FS828" s="353">
        <v>168</v>
      </c>
      <c r="FT828" s="365"/>
      <c r="FU828" s="361"/>
      <c r="FV828" s="361"/>
      <c r="FW828" s="361"/>
      <c r="FX828" s="361"/>
      <c r="FY828" s="361"/>
      <c r="FZ828" s="361"/>
      <c r="GA828" s="361"/>
      <c r="GB828" s="361"/>
      <c r="GC828" s="361"/>
      <c r="GD828" s="361"/>
      <c r="GE828" s="361"/>
      <c r="GF828" s="361"/>
      <c r="GG828" s="361"/>
      <c r="GH828" s="361"/>
      <c r="GI828" s="361"/>
      <c r="GJ828" s="361"/>
      <c r="GK828" s="361"/>
      <c r="GL828" s="361"/>
      <c r="GM828" s="361"/>
      <c r="GN828" s="361"/>
      <c r="GO828" s="361"/>
      <c r="GP828" s="361"/>
      <c r="GQ828" s="361"/>
      <c r="GR828" s="361"/>
      <c r="GS828" s="361"/>
      <c r="GT828" s="361"/>
      <c r="GU828" s="361"/>
      <c r="GV828" s="361"/>
      <c r="GW828" s="361"/>
    </row>
    <row r="829" spans="1:256" x14ac:dyDescent="0.2">
      <c r="D829" s="362"/>
      <c r="E829" s="350" t="s">
        <v>157</v>
      </c>
      <c r="F829" s="354">
        <v>14</v>
      </c>
      <c r="G829" s="355">
        <v>10</v>
      </c>
      <c r="H829" s="355">
        <v>1</v>
      </c>
      <c r="I829" s="355">
        <v>22</v>
      </c>
      <c r="J829" s="356">
        <v>18</v>
      </c>
      <c r="K829" s="354">
        <v>19</v>
      </c>
      <c r="L829" s="355">
        <v>15</v>
      </c>
      <c r="M829" s="355">
        <v>6</v>
      </c>
      <c r="N829" s="355">
        <v>2</v>
      </c>
      <c r="O829" s="356">
        <v>23</v>
      </c>
      <c r="P829" s="354">
        <v>24</v>
      </c>
      <c r="Q829" s="355">
        <v>20</v>
      </c>
      <c r="R829" s="355">
        <v>11</v>
      </c>
      <c r="S829" s="355">
        <v>7</v>
      </c>
      <c r="T829" s="356">
        <v>3</v>
      </c>
      <c r="U829" s="354">
        <v>4</v>
      </c>
      <c r="V829" s="355">
        <v>25</v>
      </c>
      <c r="W829" s="355">
        <v>16</v>
      </c>
      <c r="X829" s="355">
        <v>12</v>
      </c>
      <c r="Y829" s="356">
        <v>8</v>
      </c>
      <c r="Z829" s="354">
        <v>9</v>
      </c>
      <c r="AA829" s="355">
        <v>5</v>
      </c>
      <c r="AB829" s="355">
        <v>21</v>
      </c>
      <c r="AC829" s="355">
        <v>17</v>
      </c>
      <c r="AD829" s="356">
        <v>13</v>
      </c>
      <c r="AE829" s="354">
        <v>39</v>
      </c>
      <c r="AF829" s="355">
        <v>35</v>
      </c>
      <c r="AG829" s="355">
        <v>26</v>
      </c>
      <c r="AH829" s="355">
        <v>47</v>
      </c>
      <c r="AI829" s="356">
        <v>43</v>
      </c>
      <c r="AJ829" s="354">
        <v>44</v>
      </c>
      <c r="AK829" s="355">
        <v>40</v>
      </c>
      <c r="AL829" s="355">
        <v>31</v>
      </c>
      <c r="AM829" s="355">
        <v>27</v>
      </c>
      <c r="AN829" s="356">
        <v>48</v>
      </c>
      <c r="AO829" s="354">
        <v>49</v>
      </c>
      <c r="AP829" s="355">
        <v>45</v>
      </c>
      <c r="AQ829" s="355">
        <v>36</v>
      </c>
      <c r="AR829" s="355">
        <v>32</v>
      </c>
      <c r="AS829" s="356">
        <v>28</v>
      </c>
      <c r="AT829" s="354">
        <v>29</v>
      </c>
      <c r="AU829" s="355">
        <v>50</v>
      </c>
      <c r="AV829" s="355">
        <v>41</v>
      </c>
      <c r="AW829" s="355">
        <v>37</v>
      </c>
      <c r="AX829" s="356">
        <v>33</v>
      </c>
      <c r="AY829" s="354">
        <v>34</v>
      </c>
      <c r="AZ829" s="355">
        <v>30</v>
      </c>
      <c r="BA829" s="355">
        <v>46</v>
      </c>
      <c r="BB829" s="355">
        <v>42</v>
      </c>
      <c r="BC829" s="356">
        <v>38</v>
      </c>
      <c r="BD829" s="354">
        <v>64</v>
      </c>
      <c r="BE829" s="355">
        <v>60</v>
      </c>
      <c r="BF829" s="355">
        <v>51</v>
      </c>
      <c r="BG829" s="355">
        <v>72</v>
      </c>
      <c r="BH829" s="356">
        <v>68</v>
      </c>
      <c r="BI829" s="354">
        <v>69</v>
      </c>
      <c r="BJ829" s="355">
        <v>65</v>
      </c>
      <c r="BK829" s="355">
        <v>56</v>
      </c>
      <c r="BL829" s="355">
        <v>52</v>
      </c>
      <c r="BM829" s="356">
        <v>73</v>
      </c>
      <c r="BN829" s="354">
        <v>74</v>
      </c>
      <c r="BO829" s="355">
        <v>70</v>
      </c>
      <c r="BP829" s="355">
        <v>61</v>
      </c>
      <c r="BQ829" s="355">
        <v>57</v>
      </c>
      <c r="BR829" s="356">
        <v>53</v>
      </c>
      <c r="BS829" s="354">
        <v>54</v>
      </c>
      <c r="BT829" s="355">
        <v>75</v>
      </c>
      <c r="BU829" s="355">
        <v>66</v>
      </c>
      <c r="BV829" s="355">
        <v>62</v>
      </c>
      <c r="BW829" s="356">
        <v>58</v>
      </c>
      <c r="BX829" s="354">
        <v>59</v>
      </c>
      <c r="BY829" s="355">
        <v>55</v>
      </c>
      <c r="BZ829" s="355">
        <v>71</v>
      </c>
      <c r="CA829" s="355">
        <v>67</v>
      </c>
      <c r="CB829" s="356">
        <v>63</v>
      </c>
      <c r="CC829" s="354">
        <v>89</v>
      </c>
      <c r="CD829" s="355">
        <v>85</v>
      </c>
      <c r="CE829" s="355">
        <v>76</v>
      </c>
      <c r="CF829" s="355">
        <v>97</v>
      </c>
      <c r="CG829" s="356">
        <v>93</v>
      </c>
      <c r="CH829" s="354">
        <v>94</v>
      </c>
      <c r="CI829" s="355">
        <v>90</v>
      </c>
      <c r="CJ829" s="355">
        <v>81</v>
      </c>
      <c r="CK829" s="355">
        <v>77</v>
      </c>
      <c r="CL829" s="356">
        <v>98</v>
      </c>
      <c r="CM829" s="354">
        <v>99</v>
      </c>
      <c r="CN829" s="355">
        <v>95</v>
      </c>
      <c r="CO829" s="355">
        <v>86</v>
      </c>
      <c r="CP829" s="355">
        <v>82</v>
      </c>
      <c r="CQ829" s="356">
        <v>78</v>
      </c>
      <c r="CR829" s="354">
        <v>79</v>
      </c>
      <c r="CS829" s="355">
        <v>100</v>
      </c>
      <c r="CT829" s="355">
        <v>91</v>
      </c>
      <c r="CU829" s="355">
        <v>87</v>
      </c>
      <c r="CV829" s="356">
        <v>83</v>
      </c>
      <c r="CW829" s="354">
        <v>84</v>
      </c>
      <c r="CX829" s="355">
        <v>80</v>
      </c>
      <c r="CY829" s="355">
        <v>96</v>
      </c>
      <c r="CZ829" s="355">
        <v>92</v>
      </c>
      <c r="DA829" s="356">
        <v>88</v>
      </c>
      <c r="DB829" s="354">
        <v>120</v>
      </c>
      <c r="DC829" s="355">
        <v>101</v>
      </c>
      <c r="DD829" s="355">
        <v>131</v>
      </c>
      <c r="DE829" s="355">
        <v>127</v>
      </c>
      <c r="DF829" s="356">
        <v>124</v>
      </c>
      <c r="DG829" s="354">
        <v>125</v>
      </c>
      <c r="DH829" s="355">
        <v>106</v>
      </c>
      <c r="DI829" s="355">
        <v>102</v>
      </c>
      <c r="DJ829" s="355">
        <v>132</v>
      </c>
      <c r="DK829" s="356">
        <v>128</v>
      </c>
      <c r="DL829" s="354">
        <v>129</v>
      </c>
      <c r="DM829" s="355">
        <v>111</v>
      </c>
      <c r="DN829" s="355">
        <v>107</v>
      </c>
      <c r="DO829" s="355">
        <v>103</v>
      </c>
      <c r="DP829" s="356">
        <v>133</v>
      </c>
      <c r="DQ829" s="354">
        <v>119</v>
      </c>
      <c r="DR829" s="355">
        <v>126</v>
      </c>
      <c r="DS829" s="355">
        <v>122</v>
      </c>
      <c r="DT829" s="355">
        <v>130</v>
      </c>
      <c r="DU829" s="356">
        <v>114</v>
      </c>
      <c r="DV829" s="354">
        <v>105</v>
      </c>
      <c r="DW829" s="355">
        <v>121</v>
      </c>
      <c r="DX829" s="355">
        <v>117</v>
      </c>
      <c r="DY829" s="355">
        <v>113</v>
      </c>
      <c r="DZ829" s="356">
        <v>109</v>
      </c>
      <c r="EA829" s="354">
        <v>115</v>
      </c>
      <c r="EB829" s="355">
        <v>123</v>
      </c>
      <c r="EC829" s="355">
        <v>110</v>
      </c>
      <c r="ED829" s="355">
        <v>118</v>
      </c>
      <c r="EE829" s="364"/>
      <c r="EF829" s="354">
        <v>112</v>
      </c>
      <c r="EG829" s="355">
        <v>116</v>
      </c>
      <c r="EH829" s="355">
        <v>104</v>
      </c>
      <c r="EI829" s="355">
        <v>108</v>
      </c>
      <c r="EJ829" s="364"/>
      <c r="EK829" s="354">
        <v>153</v>
      </c>
      <c r="EL829" s="355">
        <v>134</v>
      </c>
      <c r="EM829" s="355">
        <v>165</v>
      </c>
      <c r="EN829" s="355">
        <v>161</v>
      </c>
      <c r="EO829" s="356">
        <v>157</v>
      </c>
      <c r="EP829" s="354">
        <v>158</v>
      </c>
      <c r="EQ829" s="355">
        <v>139</v>
      </c>
      <c r="ER829" s="355">
        <v>135</v>
      </c>
      <c r="ES829" s="355">
        <v>166</v>
      </c>
      <c r="ET829" s="356">
        <v>162</v>
      </c>
      <c r="EU829" s="354">
        <v>163</v>
      </c>
      <c r="EV829" s="355">
        <v>144</v>
      </c>
      <c r="EW829" s="355">
        <v>140</v>
      </c>
      <c r="EX829" s="355">
        <v>136</v>
      </c>
      <c r="EY829" s="356">
        <v>167</v>
      </c>
      <c r="EZ829" s="354">
        <v>168</v>
      </c>
      <c r="FA829" s="355">
        <v>149</v>
      </c>
      <c r="FB829" s="355">
        <v>145</v>
      </c>
      <c r="FC829" s="355">
        <v>141</v>
      </c>
      <c r="FD829" s="356">
        <v>137</v>
      </c>
      <c r="FE829" s="354">
        <v>138</v>
      </c>
      <c r="FF829" s="355">
        <v>154</v>
      </c>
      <c r="FG829" s="355">
        <v>150</v>
      </c>
      <c r="FH829" s="355">
        <v>146</v>
      </c>
      <c r="FI829" s="356">
        <v>142</v>
      </c>
      <c r="FJ829" s="354">
        <v>143</v>
      </c>
      <c r="FK829" s="355">
        <v>159</v>
      </c>
      <c r="FL829" s="355">
        <v>155</v>
      </c>
      <c r="FM829" s="355">
        <v>151</v>
      </c>
      <c r="FN829" s="356">
        <v>147</v>
      </c>
      <c r="FO829" s="354">
        <v>148</v>
      </c>
      <c r="FP829" s="355">
        <v>164</v>
      </c>
      <c r="FQ829" s="355">
        <v>160</v>
      </c>
      <c r="FR829" s="355">
        <v>156</v>
      </c>
      <c r="FS829" s="356">
        <v>152</v>
      </c>
      <c r="FT829" s="365"/>
      <c r="FU829" s="361"/>
      <c r="FV829" s="361"/>
      <c r="FW829" s="361"/>
      <c r="FX829" s="361"/>
      <c r="FY829" s="361"/>
      <c r="FZ829" s="361"/>
      <c r="GA829" s="361"/>
      <c r="GB829" s="361"/>
      <c r="GC829" s="361"/>
      <c r="GD829" s="361"/>
      <c r="GE829" s="361"/>
      <c r="GF829" s="361"/>
      <c r="GG829" s="361"/>
      <c r="GH829" s="361"/>
      <c r="GI829" s="361"/>
      <c r="GJ829" s="361"/>
      <c r="GK829" s="361"/>
      <c r="GL829" s="361"/>
      <c r="GM829" s="361"/>
      <c r="GN829" s="361"/>
      <c r="GO829" s="361"/>
      <c r="GP829" s="361"/>
      <c r="GQ829" s="361"/>
      <c r="GR829" s="361"/>
      <c r="GS829" s="361"/>
      <c r="GT829" s="361"/>
      <c r="GU829" s="361"/>
      <c r="GV829" s="361"/>
      <c r="GW829" s="361"/>
    </row>
    <row r="830" spans="1:256" x14ac:dyDescent="0.2">
      <c r="D830" s="362"/>
      <c r="E830" s="350" t="s">
        <v>159</v>
      </c>
      <c r="F830" s="357">
        <v>12</v>
      </c>
      <c r="G830" s="358">
        <v>23</v>
      </c>
      <c r="H830" s="358">
        <v>9</v>
      </c>
      <c r="I830" s="358">
        <v>20</v>
      </c>
      <c r="J830" s="359">
        <v>1</v>
      </c>
      <c r="K830" s="357">
        <v>13</v>
      </c>
      <c r="L830" s="358">
        <v>24</v>
      </c>
      <c r="M830" s="358">
        <v>10</v>
      </c>
      <c r="N830" s="358">
        <v>16</v>
      </c>
      <c r="O830" s="359">
        <v>2</v>
      </c>
      <c r="P830" s="357">
        <v>17</v>
      </c>
      <c r="Q830" s="358">
        <v>3</v>
      </c>
      <c r="R830" s="358">
        <v>14</v>
      </c>
      <c r="S830" s="358">
        <v>25</v>
      </c>
      <c r="T830" s="359">
        <v>6</v>
      </c>
      <c r="U830" s="357">
        <v>7</v>
      </c>
      <c r="V830" s="358">
        <v>18</v>
      </c>
      <c r="W830" s="358">
        <v>4</v>
      </c>
      <c r="X830" s="358">
        <v>15</v>
      </c>
      <c r="Y830" s="359">
        <v>21</v>
      </c>
      <c r="Z830" s="357">
        <v>22</v>
      </c>
      <c r="AA830" s="358">
        <v>8</v>
      </c>
      <c r="AB830" s="358">
        <v>19</v>
      </c>
      <c r="AC830" s="358">
        <v>5</v>
      </c>
      <c r="AD830" s="359">
        <v>11</v>
      </c>
      <c r="AE830" s="357">
        <v>37</v>
      </c>
      <c r="AF830" s="358">
        <v>48</v>
      </c>
      <c r="AG830" s="358">
        <v>34</v>
      </c>
      <c r="AH830" s="358">
        <v>45</v>
      </c>
      <c r="AI830" s="359">
        <v>26</v>
      </c>
      <c r="AJ830" s="357">
        <v>38</v>
      </c>
      <c r="AK830" s="358">
        <v>49</v>
      </c>
      <c r="AL830" s="358">
        <v>35</v>
      </c>
      <c r="AM830" s="358">
        <v>41</v>
      </c>
      <c r="AN830" s="359">
        <v>27</v>
      </c>
      <c r="AO830" s="357">
        <v>42</v>
      </c>
      <c r="AP830" s="358">
        <v>28</v>
      </c>
      <c r="AQ830" s="358">
        <v>39</v>
      </c>
      <c r="AR830" s="358">
        <v>50</v>
      </c>
      <c r="AS830" s="359">
        <v>31</v>
      </c>
      <c r="AT830" s="357">
        <v>32</v>
      </c>
      <c r="AU830" s="358">
        <v>43</v>
      </c>
      <c r="AV830" s="358">
        <v>29</v>
      </c>
      <c r="AW830" s="358">
        <v>40</v>
      </c>
      <c r="AX830" s="359">
        <v>46</v>
      </c>
      <c r="AY830" s="357">
        <v>47</v>
      </c>
      <c r="AZ830" s="358">
        <v>33</v>
      </c>
      <c r="BA830" s="358">
        <v>44</v>
      </c>
      <c r="BB830" s="358">
        <v>30</v>
      </c>
      <c r="BC830" s="359">
        <v>36</v>
      </c>
      <c r="BD830" s="357">
        <v>62</v>
      </c>
      <c r="BE830" s="358">
        <v>73</v>
      </c>
      <c r="BF830" s="358">
        <v>59</v>
      </c>
      <c r="BG830" s="358">
        <v>70</v>
      </c>
      <c r="BH830" s="359">
        <v>51</v>
      </c>
      <c r="BI830" s="357">
        <v>63</v>
      </c>
      <c r="BJ830" s="358">
        <v>74</v>
      </c>
      <c r="BK830" s="358">
        <v>60</v>
      </c>
      <c r="BL830" s="358">
        <v>66</v>
      </c>
      <c r="BM830" s="359">
        <v>52</v>
      </c>
      <c r="BN830" s="357">
        <v>67</v>
      </c>
      <c r="BO830" s="358">
        <v>53</v>
      </c>
      <c r="BP830" s="358">
        <v>64</v>
      </c>
      <c r="BQ830" s="358">
        <v>75</v>
      </c>
      <c r="BR830" s="359">
        <v>56</v>
      </c>
      <c r="BS830" s="357">
        <v>57</v>
      </c>
      <c r="BT830" s="358">
        <v>68</v>
      </c>
      <c r="BU830" s="358">
        <v>54</v>
      </c>
      <c r="BV830" s="358">
        <v>65</v>
      </c>
      <c r="BW830" s="359">
        <v>71</v>
      </c>
      <c r="BX830" s="357">
        <v>72</v>
      </c>
      <c r="BY830" s="358">
        <v>58</v>
      </c>
      <c r="BZ830" s="358">
        <v>69</v>
      </c>
      <c r="CA830" s="358">
        <v>55</v>
      </c>
      <c r="CB830" s="359">
        <v>61</v>
      </c>
      <c r="CC830" s="357">
        <v>87</v>
      </c>
      <c r="CD830" s="358">
        <v>98</v>
      </c>
      <c r="CE830" s="358">
        <v>84</v>
      </c>
      <c r="CF830" s="358">
        <v>95</v>
      </c>
      <c r="CG830" s="359">
        <v>76</v>
      </c>
      <c r="CH830" s="357">
        <v>88</v>
      </c>
      <c r="CI830" s="358">
        <v>99</v>
      </c>
      <c r="CJ830" s="358">
        <v>85</v>
      </c>
      <c r="CK830" s="358">
        <v>91</v>
      </c>
      <c r="CL830" s="359">
        <v>77</v>
      </c>
      <c r="CM830" s="357">
        <v>92</v>
      </c>
      <c r="CN830" s="358">
        <v>78</v>
      </c>
      <c r="CO830" s="358">
        <v>89</v>
      </c>
      <c r="CP830" s="358">
        <v>100</v>
      </c>
      <c r="CQ830" s="359">
        <v>81</v>
      </c>
      <c r="CR830" s="357">
        <v>82</v>
      </c>
      <c r="CS830" s="358">
        <v>93</v>
      </c>
      <c r="CT830" s="358">
        <v>79</v>
      </c>
      <c r="CU830" s="358">
        <v>90</v>
      </c>
      <c r="CV830" s="359">
        <v>96</v>
      </c>
      <c r="CW830" s="357">
        <v>97</v>
      </c>
      <c r="CX830" s="358">
        <v>83</v>
      </c>
      <c r="CY830" s="358">
        <v>94</v>
      </c>
      <c r="CZ830" s="358">
        <v>80</v>
      </c>
      <c r="DA830" s="359">
        <v>86</v>
      </c>
      <c r="DB830" s="357">
        <v>104</v>
      </c>
      <c r="DC830" s="358">
        <v>120</v>
      </c>
      <c r="DD830" s="358">
        <v>130</v>
      </c>
      <c r="DE830" s="358">
        <v>125</v>
      </c>
      <c r="DF830" s="359">
        <v>113</v>
      </c>
      <c r="DG830" s="357">
        <v>128</v>
      </c>
      <c r="DH830" s="358">
        <v>118</v>
      </c>
      <c r="DI830" s="358">
        <v>121</v>
      </c>
      <c r="DJ830" s="358">
        <v>112</v>
      </c>
      <c r="DK830" s="359">
        <v>103</v>
      </c>
      <c r="DL830" s="357">
        <v>114</v>
      </c>
      <c r="DM830" s="358">
        <v>129</v>
      </c>
      <c r="DN830" s="358">
        <v>106</v>
      </c>
      <c r="DO830" s="358">
        <v>131</v>
      </c>
      <c r="DP830" s="359">
        <v>123</v>
      </c>
      <c r="DQ830" s="357">
        <v>133</v>
      </c>
      <c r="DR830" s="358">
        <v>115</v>
      </c>
      <c r="DS830" s="358">
        <v>126</v>
      </c>
      <c r="DT830" s="358">
        <v>117</v>
      </c>
      <c r="DU830" s="359">
        <v>108</v>
      </c>
      <c r="DV830" s="357">
        <v>110</v>
      </c>
      <c r="DW830" s="358">
        <v>105</v>
      </c>
      <c r="DX830" s="358">
        <v>127</v>
      </c>
      <c r="DY830" s="358">
        <v>116</v>
      </c>
      <c r="DZ830" s="359">
        <v>132</v>
      </c>
      <c r="EA830" s="357">
        <v>122</v>
      </c>
      <c r="EB830" s="358">
        <v>109</v>
      </c>
      <c r="EC830" s="358">
        <v>101</v>
      </c>
      <c r="ED830" s="358">
        <v>111</v>
      </c>
      <c r="EE830" s="364"/>
      <c r="EF830" s="357">
        <v>107</v>
      </c>
      <c r="EG830" s="358">
        <v>124</v>
      </c>
      <c r="EH830" s="358">
        <v>119</v>
      </c>
      <c r="EI830" s="358">
        <v>102</v>
      </c>
      <c r="EJ830" s="364"/>
      <c r="EK830" s="357">
        <v>137</v>
      </c>
      <c r="EL830" s="358">
        <v>153</v>
      </c>
      <c r="EM830" s="358">
        <v>164</v>
      </c>
      <c r="EN830" s="358">
        <v>155</v>
      </c>
      <c r="EO830" s="359">
        <v>146</v>
      </c>
      <c r="EP830" s="357">
        <v>142</v>
      </c>
      <c r="EQ830" s="358">
        <v>158</v>
      </c>
      <c r="ER830" s="358">
        <v>134</v>
      </c>
      <c r="ES830" s="358">
        <v>160</v>
      </c>
      <c r="ET830" s="359">
        <v>151</v>
      </c>
      <c r="EU830" s="357">
        <v>147</v>
      </c>
      <c r="EV830" s="358">
        <v>163</v>
      </c>
      <c r="EW830" s="358">
        <v>139</v>
      </c>
      <c r="EX830" s="358">
        <v>165</v>
      </c>
      <c r="EY830" s="359">
        <v>156</v>
      </c>
      <c r="EZ830" s="357">
        <v>152</v>
      </c>
      <c r="FA830" s="358">
        <v>168</v>
      </c>
      <c r="FB830" s="358">
        <v>144</v>
      </c>
      <c r="FC830" s="358">
        <v>135</v>
      </c>
      <c r="FD830" s="359">
        <v>161</v>
      </c>
      <c r="FE830" s="357">
        <v>157</v>
      </c>
      <c r="FF830" s="358">
        <v>138</v>
      </c>
      <c r="FG830" s="358">
        <v>149</v>
      </c>
      <c r="FH830" s="358">
        <v>140</v>
      </c>
      <c r="FI830" s="359">
        <v>166</v>
      </c>
      <c r="FJ830" s="357">
        <v>162</v>
      </c>
      <c r="FK830" s="358">
        <v>143</v>
      </c>
      <c r="FL830" s="358">
        <v>154</v>
      </c>
      <c r="FM830" s="358">
        <v>145</v>
      </c>
      <c r="FN830" s="359">
        <v>136</v>
      </c>
      <c r="FO830" s="357">
        <v>167</v>
      </c>
      <c r="FP830" s="358">
        <v>148</v>
      </c>
      <c r="FQ830" s="358">
        <v>159</v>
      </c>
      <c r="FR830" s="358">
        <v>150</v>
      </c>
      <c r="FS830" s="359">
        <v>141</v>
      </c>
      <c r="FT830" s="365"/>
      <c r="FU830" s="361"/>
      <c r="FV830" s="361"/>
      <c r="FW830" s="361"/>
      <c r="FX830" s="361"/>
      <c r="FY830" s="361"/>
      <c r="FZ830" s="361"/>
      <c r="GA830" s="361"/>
      <c r="GB830" s="361"/>
      <c r="GC830" s="361"/>
      <c r="GD830" s="361"/>
      <c r="GE830" s="361"/>
      <c r="GF830" s="361"/>
      <c r="GG830" s="361"/>
      <c r="GH830" s="361"/>
      <c r="GI830" s="361"/>
      <c r="GJ830" s="361"/>
      <c r="GK830" s="361"/>
      <c r="GL830" s="361"/>
      <c r="GM830" s="361"/>
      <c r="GN830" s="361"/>
      <c r="GO830" s="361"/>
      <c r="GP830" s="361"/>
      <c r="GQ830" s="361"/>
      <c r="GR830" s="361"/>
      <c r="GS830" s="361"/>
      <c r="GT830" s="361"/>
      <c r="GU830" s="361"/>
      <c r="GV830" s="361"/>
      <c r="GW830" s="361"/>
    </row>
    <row r="831" spans="1:256" s="363" customFormat="1" x14ac:dyDescent="0.2">
      <c r="A831" s="27"/>
      <c r="B831" s="27"/>
      <c r="C831" s="27"/>
      <c r="D831" s="362"/>
      <c r="E831" s="360"/>
      <c r="GX831" s="27"/>
      <c r="GY831" s="27"/>
      <c r="GZ831" s="27"/>
      <c r="HA831" s="27"/>
      <c r="HB831" s="27"/>
      <c r="HC831" s="27"/>
      <c r="HD831" s="27"/>
      <c r="HE831" s="27"/>
      <c r="HF831" s="27"/>
      <c r="HG831" s="27"/>
      <c r="HH831" s="27"/>
      <c r="HI831" s="27"/>
      <c r="HJ831" s="27"/>
      <c r="HK831" s="27"/>
      <c r="HL831" s="27"/>
      <c r="HM831" s="27"/>
      <c r="HN831" s="27"/>
      <c r="HO831" s="27"/>
      <c r="HP831" s="27"/>
      <c r="HQ831" s="27"/>
      <c r="HR831" s="27"/>
      <c r="HS831" s="27"/>
      <c r="HT831" s="27"/>
      <c r="HU831" s="27"/>
      <c r="HV831" s="27"/>
      <c r="HW831" s="27"/>
      <c r="HX831" s="27"/>
      <c r="HY831" s="27"/>
      <c r="HZ831" s="27"/>
      <c r="IA831" s="27"/>
      <c r="IB831" s="27"/>
      <c r="IC831" s="27"/>
      <c r="ID831" s="27"/>
      <c r="IE831" s="27"/>
      <c r="IF831" s="27"/>
      <c r="IG831" s="27"/>
      <c r="IH831" s="27"/>
      <c r="II831" s="27"/>
      <c r="IJ831" s="27"/>
      <c r="IK831" s="27"/>
      <c r="IL831" s="27"/>
      <c r="IM831" s="27"/>
      <c r="IN831" s="27"/>
      <c r="IO831" s="27"/>
      <c r="IP831" s="27"/>
      <c r="IQ831" s="27"/>
      <c r="IR831" s="27"/>
      <c r="IS831" s="27"/>
      <c r="IT831" s="27"/>
      <c r="IU831" s="27"/>
      <c r="IV831" s="27"/>
    </row>
    <row r="832" spans="1:256" s="363" customFormat="1" x14ac:dyDescent="0.2">
      <c r="A832" s="27"/>
      <c r="B832" s="27"/>
      <c r="C832" s="27"/>
      <c r="D832" s="362">
        <v>169</v>
      </c>
      <c r="E832" s="349" t="s">
        <v>180</v>
      </c>
      <c r="GX832" s="27"/>
      <c r="GY832" s="27"/>
      <c r="GZ832" s="27"/>
      <c r="HA832" s="27"/>
      <c r="HB832" s="27"/>
      <c r="HC832" s="27"/>
      <c r="HD832" s="27"/>
      <c r="HE832" s="27"/>
      <c r="HF832" s="27"/>
      <c r="HG832" s="27"/>
      <c r="HH832" s="27"/>
      <c r="HI832" s="27"/>
      <c r="HJ832" s="27"/>
      <c r="HK832" s="27"/>
      <c r="HL832" s="27"/>
      <c r="HM832" s="27"/>
      <c r="HN832" s="27"/>
      <c r="HO832" s="27"/>
      <c r="HP832" s="27"/>
      <c r="HQ832" s="27"/>
      <c r="HR832" s="27"/>
      <c r="HS832" s="27"/>
      <c r="HT832" s="27"/>
      <c r="HU832" s="27"/>
      <c r="HV832" s="27"/>
      <c r="HW832" s="27"/>
      <c r="HX832" s="27"/>
      <c r="HY832" s="27"/>
      <c r="HZ832" s="27"/>
      <c r="IA832" s="27"/>
      <c r="IB832" s="27"/>
      <c r="IC832" s="27"/>
      <c r="ID832" s="27"/>
      <c r="IE832" s="27"/>
      <c r="IF832" s="27"/>
      <c r="IG832" s="27"/>
      <c r="IH832" s="27"/>
      <c r="II832" s="27"/>
      <c r="IJ832" s="27"/>
      <c r="IK832" s="27"/>
      <c r="IL832" s="27"/>
      <c r="IM832" s="27"/>
      <c r="IN832" s="27"/>
      <c r="IO832" s="27"/>
      <c r="IP832" s="27"/>
      <c r="IQ832" s="27"/>
      <c r="IR832" s="27"/>
      <c r="IS832" s="27"/>
      <c r="IT832" s="27"/>
      <c r="IU832" s="27"/>
      <c r="IV832" s="27"/>
    </row>
    <row r="833" spans="1:256" x14ac:dyDescent="0.2">
      <c r="D833" s="362"/>
      <c r="E833" s="350" t="s">
        <v>130</v>
      </c>
      <c r="F833" s="351">
        <v>1</v>
      </c>
      <c r="G833" s="352">
        <v>2</v>
      </c>
      <c r="H833" s="352">
        <v>3</v>
      </c>
      <c r="I833" s="352">
        <v>4</v>
      </c>
      <c r="J833" s="353">
        <v>5</v>
      </c>
      <c r="K833" s="351">
        <v>6</v>
      </c>
      <c r="L833" s="352">
        <v>7</v>
      </c>
      <c r="M833" s="352">
        <v>8</v>
      </c>
      <c r="N833" s="352">
        <v>9</v>
      </c>
      <c r="O833" s="353">
        <v>10</v>
      </c>
      <c r="P833" s="351">
        <v>11</v>
      </c>
      <c r="Q833" s="352">
        <v>12</v>
      </c>
      <c r="R833" s="352">
        <v>13</v>
      </c>
      <c r="S833" s="352">
        <v>14</v>
      </c>
      <c r="T833" s="353">
        <v>15</v>
      </c>
      <c r="U833" s="351">
        <v>16</v>
      </c>
      <c r="V833" s="352">
        <v>17</v>
      </c>
      <c r="W833" s="352">
        <v>18</v>
      </c>
      <c r="X833" s="352">
        <v>19</v>
      </c>
      <c r="Y833" s="353">
        <v>20</v>
      </c>
      <c r="Z833" s="351">
        <v>21</v>
      </c>
      <c r="AA833" s="352">
        <v>22</v>
      </c>
      <c r="AB833" s="352">
        <v>23</v>
      </c>
      <c r="AC833" s="352">
        <v>24</v>
      </c>
      <c r="AD833" s="353">
        <v>25</v>
      </c>
      <c r="AE833" s="351">
        <v>26</v>
      </c>
      <c r="AF833" s="352">
        <v>27</v>
      </c>
      <c r="AG833" s="352">
        <v>28</v>
      </c>
      <c r="AH833" s="352">
        <v>29</v>
      </c>
      <c r="AI833" s="353">
        <v>30</v>
      </c>
      <c r="AJ833" s="351">
        <v>31</v>
      </c>
      <c r="AK833" s="352">
        <v>32</v>
      </c>
      <c r="AL833" s="352">
        <v>33</v>
      </c>
      <c r="AM833" s="352">
        <v>34</v>
      </c>
      <c r="AN833" s="353">
        <v>35</v>
      </c>
      <c r="AO833" s="351">
        <v>36</v>
      </c>
      <c r="AP833" s="352">
        <v>37</v>
      </c>
      <c r="AQ833" s="352">
        <v>38</v>
      </c>
      <c r="AR833" s="352">
        <v>39</v>
      </c>
      <c r="AS833" s="353">
        <v>40</v>
      </c>
      <c r="AT833" s="351">
        <v>41</v>
      </c>
      <c r="AU833" s="352">
        <v>42</v>
      </c>
      <c r="AV833" s="352">
        <v>43</v>
      </c>
      <c r="AW833" s="352">
        <v>44</v>
      </c>
      <c r="AX833" s="353">
        <v>45</v>
      </c>
      <c r="AY833" s="351">
        <v>46</v>
      </c>
      <c r="AZ833" s="352">
        <v>47</v>
      </c>
      <c r="BA833" s="352">
        <v>48</v>
      </c>
      <c r="BB833" s="352">
        <v>49</v>
      </c>
      <c r="BC833" s="353">
        <v>50</v>
      </c>
      <c r="BD833" s="351">
        <v>51</v>
      </c>
      <c r="BE833" s="352">
        <v>52</v>
      </c>
      <c r="BF833" s="352">
        <v>53</v>
      </c>
      <c r="BG833" s="352">
        <v>54</v>
      </c>
      <c r="BH833" s="353">
        <v>55</v>
      </c>
      <c r="BI833" s="351">
        <v>56</v>
      </c>
      <c r="BJ833" s="352">
        <v>57</v>
      </c>
      <c r="BK833" s="352">
        <v>58</v>
      </c>
      <c r="BL833" s="352">
        <v>59</v>
      </c>
      <c r="BM833" s="353">
        <v>60</v>
      </c>
      <c r="BN833" s="351">
        <v>61</v>
      </c>
      <c r="BO833" s="352">
        <v>62</v>
      </c>
      <c r="BP833" s="352">
        <v>63</v>
      </c>
      <c r="BQ833" s="352">
        <v>64</v>
      </c>
      <c r="BR833" s="353">
        <v>65</v>
      </c>
      <c r="BS833" s="351">
        <v>66</v>
      </c>
      <c r="BT833" s="352">
        <v>67</v>
      </c>
      <c r="BU833" s="352">
        <v>68</v>
      </c>
      <c r="BV833" s="352">
        <v>69</v>
      </c>
      <c r="BW833" s="353">
        <v>70</v>
      </c>
      <c r="BX833" s="351">
        <v>71</v>
      </c>
      <c r="BY833" s="352">
        <v>72</v>
      </c>
      <c r="BZ833" s="352">
        <v>73</v>
      </c>
      <c r="CA833" s="352">
        <v>74</v>
      </c>
      <c r="CB833" s="353">
        <v>75</v>
      </c>
      <c r="CC833" s="351">
        <v>76</v>
      </c>
      <c r="CD833" s="352">
        <v>77</v>
      </c>
      <c r="CE833" s="352">
        <v>78</v>
      </c>
      <c r="CF833" s="352">
        <v>79</v>
      </c>
      <c r="CG833" s="353">
        <v>80</v>
      </c>
      <c r="CH833" s="351">
        <v>81</v>
      </c>
      <c r="CI833" s="352">
        <v>82</v>
      </c>
      <c r="CJ833" s="352">
        <v>83</v>
      </c>
      <c r="CK833" s="352">
        <v>84</v>
      </c>
      <c r="CL833" s="353">
        <v>85</v>
      </c>
      <c r="CM833" s="351">
        <v>86</v>
      </c>
      <c r="CN833" s="352">
        <v>87</v>
      </c>
      <c r="CO833" s="352">
        <v>88</v>
      </c>
      <c r="CP833" s="352">
        <v>89</v>
      </c>
      <c r="CQ833" s="353">
        <v>90</v>
      </c>
      <c r="CR833" s="351">
        <v>91</v>
      </c>
      <c r="CS833" s="352">
        <v>92</v>
      </c>
      <c r="CT833" s="352">
        <v>93</v>
      </c>
      <c r="CU833" s="352">
        <v>94</v>
      </c>
      <c r="CV833" s="353">
        <v>95</v>
      </c>
      <c r="CW833" s="351">
        <v>96</v>
      </c>
      <c r="CX833" s="352">
        <v>97</v>
      </c>
      <c r="CY833" s="352">
        <v>98</v>
      </c>
      <c r="CZ833" s="352">
        <v>99</v>
      </c>
      <c r="DA833" s="353">
        <v>100</v>
      </c>
      <c r="DB833" s="351">
        <v>101</v>
      </c>
      <c r="DC833" s="352">
        <v>102</v>
      </c>
      <c r="DD833" s="352">
        <v>103</v>
      </c>
      <c r="DE833" s="352">
        <v>104</v>
      </c>
      <c r="DF833" s="353">
        <v>105</v>
      </c>
      <c r="DG833" s="351">
        <v>106</v>
      </c>
      <c r="DH833" s="352">
        <v>107</v>
      </c>
      <c r="DI833" s="352">
        <v>108</v>
      </c>
      <c r="DJ833" s="352">
        <v>109</v>
      </c>
      <c r="DK833" s="353">
        <v>110</v>
      </c>
      <c r="DL833" s="351">
        <v>111</v>
      </c>
      <c r="DM833" s="352">
        <v>112</v>
      </c>
      <c r="DN833" s="352">
        <v>113</v>
      </c>
      <c r="DO833" s="352">
        <v>114</v>
      </c>
      <c r="DP833" s="353">
        <v>115</v>
      </c>
      <c r="DQ833" s="351">
        <v>116</v>
      </c>
      <c r="DR833" s="352">
        <v>117</v>
      </c>
      <c r="DS833" s="352">
        <v>118</v>
      </c>
      <c r="DT833" s="352">
        <v>119</v>
      </c>
      <c r="DU833" s="353">
        <v>120</v>
      </c>
      <c r="DV833" s="351">
        <v>121</v>
      </c>
      <c r="DW833" s="352">
        <v>122</v>
      </c>
      <c r="DX833" s="352">
        <v>123</v>
      </c>
      <c r="DY833" s="352">
        <v>124</v>
      </c>
      <c r="DZ833" s="353">
        <v>125</v>
      </c>
      <c r="EA833" s="351">
        <v>126</v>
      </c>
      <c r="EB833" s="352">
        <v>127</v>
      </c>
      <c r="EC833" s="352">
        <v>128</v>
      </c>
      <c r="ED833" s="352">
        <v>129</v>
      </c>
      <c r="EE833" s="353">
        <v>130</v>
      </c>
      <c r="EF833" s="351">
        <v>131</v>
      </c>
      <c r="EG833" s="352">
        <v>132</v>
      </c>
      <c r="EH833" s="352">
        <v>133</v>
      </c>
      <c r="EI833" s="352">
        <v>134</v>
      </c>
      <c r="EJ833" s="364"/>
      <c r="EK833" s="351">
        <v>135</v>
      </c>
      <c r="EL833" s="352">
        <v>136</v>
      </c>
      <c r="EM833" s="352">
        <v>137</v>
      </c>
      <c r="EN833" s="352">
        <v>138</v>
      </c>
      <c r="EO833" s="353">
        <v>139</v>
      </c>
      <c r="EP833" s="351">
        <v>140</v>
      </c>
      <c r="EQ833" s="352">
        <v>141</v>
      </c>
      <c r="ER833" s="352">
        <v>142</v>
      </c>
      <c r="ES833" s="352">
        <v>143</v>
      </c>
      <c r="ET833" s="353">
        <v>144</v>
      </c>
      <c r="EU833" s="351">
        <v>145</v>
      </c>
      <c r="EV833" s="352">
        <v>146</v>
      </c>
      <c r="EW833" s="352">
        <v>147</v>
      </c>
      <c r="EX833" s="352">
        <v>148</v>
      </c>
      <c r="EY833" s="353">
        <v>149</v>
      </c>
      <c r="EZ833" s="351">
        <v>150</v>
      </c>
      <c r="FA833" s="352">
        <v>151</v>
      </c>
      <c r="FB833" s="352">
        <v>152</v>
      </c>
      <c r="FC833" s="352">
        <v>153</v>
      </c>
      <c r="FD833" s="353">
        <v>154</v>
      </c>
      <c r="FE833" s="351">
        <v>155</v>
      </c>
      <c r="FF833" s="352">
        <v>156</v>
      </c>
      <c r="FG833" s="352">
        <v>157</v>
      </c>
      <c r="FH833" s="352">
        <v>158</v>
      </c>
      <c r="FI833" s="353">
        <v>159</v>
      </c>
      <c r="FJ833" s="351">
        <v>160</v>
      </c>
      <c r="FK833" s="352">
        <v>161</v>
      </c>
      <c r="FL833" s="352">
        <v>162</v>
      </c>
      <c r="FM833" s="352">
        <v>163</v>
      </c>
      <c r="FN833" s="353">
        <v>164</v>
      </c>
      <c r="FO833" s="351">
        <v>165</v>
      </c>
      <c r="FP833" s="352">
        <v>166</v>
      </c>
      <c r="FQ833" s="352">
        <v>167</v>
      </c>
      <c r="FR833" s="352">
        <v>168</v>
      </c>
      <c r="FS833" s="353">
        <v>169</v>
      </c>
      <c r="FT833" s="365"/>
      <c r="FU833" s="361"/>
      <c r="FV833" s="361"/>
      <c r="FW833" s="361"/>
      <c r="FX833" s="361"/>
      <c r="FY833" s="361"/>
      <c r="FZ833" s="361"/>
      <c r="GA833" s="361"/>
      <c r="GB833" s="361"/>
      <c r="GC833" s="361"/>
      <c r="GD833" s="361"/>
      <c r="GE833" s="361"/>
      <c r="GF833" s="361"/>
      <c r="GG833" s="361"/>
      <c r="GH833" s="361"/>
      <c r="GI833" s="361"/>
      <c r="GJ833" s="361"/>
      <c r="GK833" s="361"/>
      <c r="GL833" s="361"/>
      <c r="GM833" s="361"/>
      <c r="GN833" s="361"/>
      <c r="GO833" s="361"/>
      <c r="GP833" s="361"/>
      <c r="GQ833" s="361"/>
      <c r="GR833" s="361"/>
      <c r="GS833" s="361"/>
      <c r="GT833" s="361"/>
      <c r="GU833" s="361"/>
      <c r="GV833" s="361"/>
      <c r="GW833" s="361"/>
    </row>
    <row r="834" spans="1:256" x14ac:dyDescent="0.2">
      <c r="D834" s="362"/>
      <c r="E834" s="350" t="s">
        <v>157</v>
      </c>
      <c r="F834" s="354">
        <v>14</v>
      </c>
      <c r="G834" s="355">
        <v>10</v>
      </c>
      <c r="H834" s="355">
        <v>1</v>
      </c>
      <c r="I834" s="355">
        <v>22</v>
      </c>
      <c r="J834" s="356">
        <v>18</v>
      </c>
      <c r="K834" s="354">
        <v>19</v>
      </c>
      <c r="L834" s="355">
        <v>15</v>
      </c>
      <c r="M834" s="355">
        <v>6</v>
      </c>
      <c r="N834" s="355">
        <v>2</v>
      </c>
      <c r="O834" s="356">
        <v>23</v>
      </c>
      <c r="P834" s="354">
        <v>24</v>
      </c>
      <c r="Q834" s="355">
        <v>20</v>
      </c>
      <c r="R834" s="355">
        <v>11</v>
      </c>
      <c r="S834" s="355">
        <v>7</v>
      </c>
      <c r="T834" s="356">
        <v>3</v>
      </c>
      <c r="U834" s="354">
        <v>4</v>
      </c>
      <c r="V834" s="355">
        <v>25</v>
      </c>
      <c r="W834" s="355">
        <v>16</v>
      </c>
      <c r="X834" s="355">
        <v>12</v>
      </c>
      <c r="Y834" s="356">
        <v>8</v>
      </c>
      <c r="Z834" s="354">
        <v>9</v>
      </c>
      <c r="AA834" s="355">
        <v>5</v>
      </c>
      <c r="AB834" s="355">
        <v>21</v>
      </c>
      <c r="AC834" s="355">
        <v>17</v>
      </c>
      <c r="AD834" s="356">
        <v>13</v>
      </c>
      <c r="AE834" s="354">
        <v>39</v>
      </c>
      <c r="AF834" s="355">
        <v>35</v>
      </c>
      <c r="AG834" s="355">
        <v>26</v>
      </c>
      <c r="AH834" s="355">
        <v>47</v>
      </c>
      <c r="AI834" s="356">
        <v>43</v>
      </c>
      <c r="AJ834" s="354">
        <v>44</v>
      </c>
      <c r="AK834" s="355">
        <v>40</v>
      </c>
      <c r="AL834" s="355">
        <v>31</v>
      </c>
      <c r="AM834" s="355">
        <v>27</v>
      </c>
      <c r="AN834" s="356">
        <v>48</v>
      </c>
      <c r="AO834" s="354">
        <v>49</v>
      </c>
      <c r="AP834" s="355">
        <v>45</v>
      </c>
      <c r="AQ834" s="355">
        <v>36</v>
      </c>
      <c r="AR834" s="355">
        <v>32</v>
      </c>
      <c r="AS834" s="356">
        <v>28</v>
      </c>
      <c r="AT834" s="354">
        <v>29</v>
      </c>
      <c r="AU834" s="355">
        <v>50</v>
      </c>
      <c r="AV834" s="355">
        <v>41</v>
      </c>
      <c r="AW834" s="355">
        <v>37</v>
      </c>
      <c r="AX834" s="356">
        <v>33</v>
      </c>
      <c r="AY834" s="354">
        <v>34</v>
      </c>
      <c r="AZ834" s="355">
        <v>30</v>
      </c>
      <c r="BA834" s="355">
        <v>46</v>
      </c>
      <c r="BB834" s="355">
        <v>42</v>
      </c>
      <c r="BC834" s="356">
        <v>38</v>
      </c>
      <c r="BD834" s="354">
        <v>64</v>
      </c>
      <c r="BE834" s="355">
        <v>60</v>
      </c>
      <c r="BF834" s="355">
        <v>51</v>
      </c>
      <c r="BG834" s="355">
        <v>72</v>
      </c>
      <c r="BH834" s="356">
        <v>68</v>
      </c>
      <c r="BI834" s="354">
        <v>69</v>
      </c>
      <c r="BJ834" s="355">
        <v>65</v>
      </c>
      <c r="BK834" s="355">
        <v>56</v>
      </c>
      <c r="BL834" s="355">
        <v>52</v>
      </c>
      <c r="BM834" s="356">
        <v>73</v>
      </c>
      <c r="BN834" s="354">
        <v>74</v>
      </c>
      <c r="BO834" s="355">
        <v>70</v>
      </c>
      <c r="BP834" s="355">
        <v>61</v>
      </c>
      <c r="BQ834" s="355">
        <v>57</v>
      </c>
      <c r="BR834" s="356">
        <v>53</v>
      </c>
      <c r="BS834" s="354">
        <v>54</v>
      </c>
      <c r="BT834" s="355">
        <v>75</v>
      </c>
      <c r="BU834" s="355">
        <v>66</v>
      </c>
      <c r="BV834" s="355">
        <v>62</v>
      </c>
      <c r="BW834" s="356">
        <v>58</v>
      </c>
      <c r="BX834" s="354">
        <v>59</v>
      </c>
      <c r="BY834" s="355">
        <v>55</v>
      </c>
      <c r="BZ834" s="355">
        <v>71</v>
      </c>
      <c r="CA834" s="355">
        <v>67</v>
      </c>
      <c r="CB834" s="356">
        <v>63</v>
      </c>
      <c r="CC834" s="354">
        <v>89</v>
      </c>
      <c r="CD834" s="355">
        <v>85</v>
      </c>
      <c r="CE834" s="355">
        <v>76</v>
      </c>
      <c r="CF834" s="355">
        <v>97</v>
      </c>
      <c r="CG834" s="356">
        <v>93</v>
      </c>
      <c r="CH834" s="354">
        <v>94</v>
      </c>
      <c r="CI834" s="355">
        <v>90</v>
      </c>
      <c r="CJ834" s="355">
        <v>81</v>
      </c>
      <c r="CK834" s="355">
        <v>77</v>
      </c>
      <c r="CL834" s="356">
        <v>98</v>
      </c>
      <c r="CM834" s="354">
        <v>99</v>
      </c>
      <c r="CN834" s="355">
        <v>95</v>
      </c>
      <c r="CO834" s="355">
        <v>86</v>
      </c>
      <c r="CP834" s="355">
        <v>82</v>
      </c>
      <c r="CQ834" s="356">
        <v>78</v>
      </c>
      <c r="CR834" s="354">
        <v>79</v>
      </c>
      <c r="CS834" s="355">
        <v>100</v>
      </c>
      <c r="CT834" s="355">
        <v>91</v>
      </c>
      <c r="CU834" s="355">
        <v>87</v>
      </c>
      <c r="CV834" s="356">
        <v>83</v>
      </c>
      <c r="CW834" s="354">
        <v>84</v>
      </c>
      <c r="CX834" s="355">
        <v>80</v>
      </c>
      <c r="CY834" s="355">
        <v>96</v>
      </c>
      <c r="CZ834" s="355">
        <v>92</v>
      </c>
      <c r="DA834" s="356">
        <v>88</v>
      </c>
      <c r="DB834" s="354">
        <v>120</v>
      </c>
      <c r="DC834" s="355">
        <v>101</v>
      </c>
      <c r="DD834" s="355">
        <v>132</v>
      </c>
      <c r="DE834" s="355">
        <v>128</v>
      </c>
      <c r="DF834" s="356">
        <v>124</v>
      </c>
      <c r="DG834" s="354">
        <v>125</v>
      </c>
      <c r="DH834" s="355">
        <v>106</v>
      </c>
      <c r="DI834" s="355">
        <v>102</v>
      </c>
      <c r="DJ834" s="355">
        <v>133</v>
      </c>
      <c r="DK834" s="356">
        <v>129</v>
      </c>
      <c r="DL834" s="354">
        <v>130</v>
      </c>
      <c r="DM834" s="355">
        <v>111</v>
      </c>
      <c r="DN834" s="355">
        <v>107</v>
      </c>
      <c r="DO834" s="355">
        <v>103</v>
      </c>
      <c r="DP834" s="356">
        <v>134</v>
      </c>
      <c r="DQ834" s="354">
        <v>115</v>
      </c>
      <c r="DR834" s="355">
        <v>131</v>
      </c>
      <c r="DS834" s="355">
        <v>127</v>
      </c>
      <c r="DT834" s="355">
        <v>123</v>
      </c>
      <c r="DU834" s="356">
        <v>119</v>
      </c>
      <c r="DV834" s="354">
        <v>105</v>
      </c>
      <c r="DW834" s="355">
        <v>121</v>
      </c>
      <c r="DX834" s="355">
        <v>117</v>
      </c>
      <c r="DY834" s="355">
        <v>113</v>
      </c>
      <c r="DZ834" s="356">
        <v>109</v>
      </c>
      <c r="EA834" s="354">
        <v>110</v>
      </c>
      <c r="EB834" s="355">
        <v>126</v>
      </c>
      <c r="EC834" s="355">
        <v>122</v>
      </c>
      <c r="ED834" s="355">
        <v>118</v>
      </c>
      <c r="EE834" s="356">
        <v>114</v>
      </c>
      <c r="EF834" s="354">
        <v>112</v>
      </c>
      <c r="EG834" s="355">
        <v>116</v>
      </c>
      <c r="EH834" s="355">
        <v>104</v>
      </c>
      <c r="EI834" s="355">
        <v>108</v>
      </c>
      <c r="EJ834" s="364"/>
      <c r="EK834" s="354">
        <v>154</v>
      </c>
      <c r="EL834" s="355">
        <v>135</v>
      </c>
      <c r="EM834" s="355">
        <v>166</v>
      </c>
      <c r="EN834" s="355">
        <v>162</v>
      </c>
      <c r="EO834" s="356">
        <v>158</v>
      </c>
      <c r="EP834" s="354">
        <v>159</v>
      </c>
      <c r="EQ834" s="355">
        <v>140</v>
      </c>
      <c r="ER834" s="355">
        <v>136</v>
      </c>
      <c r="ES834" s="355">
        <v>167</v>
      </c>
      <c r="ET834" s="356">
        <v>163</v>
      </c>
      <c r="EU834" s="354">
        <v>164</v>
      </c>
      <c r="EV834" s="355">
        <v>145</v>
      </c>
      <c r="EW834" s="355">
        <v>141</v>
      </c>
      <c r="EX834" s="355">
        <v>137</v>
      </c>
      <c r="EY834" s="356">
        <v>168</v>
      </c>
      <c r="EZ834" s="354">
        <v>169</v>
      </c>
      <c r="FA834" s="355">
        <v>150</v>
      </c>
      <c r="FB834" s="355">
        <v>146</v>
      </c>
      <c r="FC834" s="355">
        <v>142</v>
      </c>
      <c r="FD834" s="356">
        <v>138</v>
      </c>
      <c r="FE834" s="354">
        <v>139</v>
      </c>
      <c r="FF834" s="355">
        <v>155</v>
      </c>
      <c r="FG834" s="355">
        <v>151</v>
      </c>
      <c r="FH834" s="355">
        <v>147</v>
      </c>
      <c r="FI834" s="356">
        <v>143</v>
      </c>
      <c r="FJ834" s="354">
        <v>144</v>
      </c>
      <c r="FK834" s="355">
        <v>160</v>
      </c>
      <c r="FL834" s="355">
        <v>156</v>
      </c>
      <c r="FM834" s="355">
        <v>152</v>
      </c>
      <c r="FN834" s="356">
        <v>148</v>
      </c>
      <c r="FO834" s="354">
        <v>149</v>
      </c>
      <c r="FP834" s="355">
        <v>165</v>
      </c>
      <c r="FQ834" s="355">
        <v>161</v>
      </c>
      <c r="FR834" s="355">
        <v>157</v>
      </c>
      <c r="FS834" s="356">
        <v>153</v>
      </c>
      <c r="FT834" s="365"/>
      <c r="FU834" s="361"/>
      <c r="FV834" s="361"/>
      <c r="FW834" s="361"/>
      <c r="FX834" s="361"/>
      <c r="FY834" s="361"/>
      <c r="FZ834" s="361"/>
      <c r="GA834" s="361"/>
      <c r="GB834" s="361"/>
      <c r="GC834" s="361"/>
      <c r="GD834" s="361"/>
      <c r="GE834" s="361"/>
      <c r="GF834" s="361"/>
      <c r="GG834" s="361"/>
      <c r="GH834" s="361"/>
      <c r="GI834" s="361"/>
      <c r="GJ834" s="361"/>
      <c r="GK834" s="361"/>
      <c r="GL834" s="361"/>
      <c r="GM834" s="361"/>
      <c r="GN834" s="361"/>
      <c r="GO834" s="361"/>
      <c r="GP834" s="361"/>
      <c r="GQ834" s="361"/>
      <c r="GR834" s="361"/>
      <c r="GS834" s="361"/>
      <c r="GT834" s="361"/>
      <c r="GU834" s="361"/>
      <c r="GV834" s="361"/>
      <c r="GW834" s="361"/>
    </row>
    <row r="835" spans="1:256" x14ac:dyDescent="0.2">
      <c r="D835" s="362"/>
      <c r="E835" s="350" t="s">
        <v>159</v>
      </c>
      <c r="F835" s="357">
        <v>12</v>
      </c>
      <c r="G835" s="358">
        <v>23</v>
      </c>
      <c r="H835" s="358">
        <v>9</v>
      </c>
      <c r="I835" s="358">
        <v>20</v>
      </c>
      <c r="J835" s="359">
        <v>1</v>
      </c>
      <c r="K835" s="357">
        <v>13</v>
      </c>
      <c r="L835" s="358">
        <v>24</v>
      </c>
      <c r="M835" s="358">
        <v>10</v>
      </c>
      <c r="N835" s="358">
        <v>16</v>
      </c>
      <c r="O835" s="359">
        <v>2</v>
      </c>
      <c r="P835" s="357">
        <v>17</v>
      </c>
      <c r="Q835" s="358">
        <v>3</v>
      </c>
      <c r="R835" s="358">
        <v>14</v>
      </c>
      <c r="S835" s="358">
        <v>25</v>
      </c>
      <c r="T835" s="359">
        <v>6</v>
      </c>
      <c r="U835" s="357">
        <v>7</v>
      </c>
      <c r="V835" s="358">
        <v>18</v>
      </c>
      <c r="W835" s="358">
        <v>4</v>
      </c>
      <c r="X835" s="358">
        <v>15</v>
      </c>
      <c r="Y835" s="359">
        <v>21</v>
      </c>
      <c r="Z835" s="357">
        <v>22</v>
      </c>
      <c r="AA835" s="358">
        <v>8</v>
      </c>
      <c r="AB835" s="358">
        <v>19</v>
      </c>
      <c r="AC835" s="358">
        <v>5</v>
      </c>
      <c r="AD835" s="359">
        <v>11</v>
      </c>
      <c r="AE835" s="357">
        <v>37</v>
      </c>
      <c r="AF835" s="358">
        <v>48</v>
      </c>
      <c r="AG835" s="358">
        <v>34</v>
      </c>
      <c r="AH835" s="358">
        <v>45</v>
      </c>
      <c r="AI835" s="359">
        <v>26</v>
      </c>
      <c r="AJ835" s="357">
        <v>38</v>
      </c>
      <c r="AK835" s="358">
        <v>49</v>
      </c>
      <c r="AL835" s="358">
        <v>35</v>
      </c>
      <c r="AM835" s="358">
        <v>41</v>
      </c>
      <c r="AN835" s="359">
        <v>27</v>
      </c>
      <c r="AO835" s="357">
        <v>42</v>
      </c>
      <c r="AP835" s="358">
        <v>28</v>
      </c>
      <c r="AQ835" s="358">
        <v>39</v>
      </c>
      <c r="AR835" s="358">
        <v>50</v>
      </c>
      <c r="AS835" s="359">
        <v>31</v>
      </c>
      <c r="AT835" s="357">
        <v>32</v>
      </c>
      <c r="AU835" s="358">
        <v>43</v>
      </c>
      <c r="AV835" s="358">
        <v>29</v>
      </c>
      <c r="AW835" s="358">
        <v>40</v>
      </c>
      <c r="AX835" s="359">
        <v>46</v>
      </c>
      <c r="AY835" s="357">
        <v>47</v>
      </c>
      <c r="AZ835" s="358">
        <v>33</v>
      </c>
      <c r="BA835" s="358">
        <v>44</v>
      </c>
      <c r="BB835" s="358">
        <v>30</v>
      </c>
      <c r="BC835" s="359">
        <v>36</v>
      </c>
      <c r="BD835" s="357">
        <v>62</v>
      </c>
      <c r="BE835" s="358">
        <v>73</v>
      </c>
      <c r="BF835" s="358">
        <v>59</v>
      </c>
      <c r="BG835" s="358">
        <v>70</v>
      </c>
      <c r="BH835" s="359">
        <v>51</v>
      </c>
      <c r="BI835" s="357">
        <v>63</v>
      </c>
      <c r="BJ835" s="358">
        <v>74</v>
      </c>
      <c r="BK835" s="358">
        <v>60</v>
      </c>
      <c r="BL835" s="358">
        <v>66</v>
      </c>
      <c r="BM835" s="359">
        <v>52</v>
      </c>
      <c r="BN835" s="357">
        <v>67</v>
      </c>
      <c r="BO835" s="358">
        <v>53</v>
      </c>
      <c r="BP835" s="358">
        <v>64</v>
      </c>
      <c r="BQ835" s="358">
        <v>75</v>
      </c>
      <c r="BR835" s="359">
        <v>56</v>
      </c>
      <c r="BS835" s="357">
        <v>57</v>
      </c>
      <c r="BT835" s="358">
        <v>68</v>
      </c>
      <c r="BU835" s="358">
        <v>54</v>
      </c>
      <c r="BV835" s="358">
        <v>65</v>
      </c>
      <c r="BW835" s="359">
        <v>71</v>
      </c>
      <c r="BX835" s="357">
        <v>72</v>
      </c>
      <c r="BY835" s="358">
        <v>58</v>
      </c>
      <c r="BZ835" s="358">
        <v>69</v>
      </c>
      <c r="CA835" s="358">
        <v>55</v>
      </c>
      <c r="CB835" s="359">
        <v>61</v>
      </c>
      <c r="CC835" s="357">
        <v>87</v>
      </c>
      <c r="CD835" s="358">
        <v>98</v>
      </c>
      <c r="CE835" s="358">
        <v>84</v>
      </c>
      <c r="CF835" s="358">
        <v>95</v>
      </c>
      <c r="CG835" s="359">
        <v>76</v>
      </c>
      <c r="CH835" s="357">
        <v>88</v>
      </c>
      <c r="CI835" s="358">
        <v>99</v>
      </c>
      <c r="CJ835" s="358">
        <v>85</v>
      </c>
      <c r="CK835" s="358">
        <v>91</v>
      </c>
      <c r="CL835" s="359">
        <v>77</v>
      </c>
      <c r="CM835" s="357">
        <v>92</v>
      </c>
      <c r="CN835" s="358">
        <v>78</v>
      </c>
      <c r="CO835" s="358">
        <v>89</v>
      </c>
      <c r="CP835" s="358">
        <v>100</v>
      </c>
      <c r="CQ835" s="359">
        <v>81</v>
      </c>
      <c r="CR835" s="357">
        <v>82</v>
      </c>
      <c r="CS835" s="358">
        <v>93</v>
      </c>
      <c r="CT835" s="358">
        <v>79</v>
      </c>
      <c r="CU835" s="358">
        <v>90</v>
      </c>
      <c r="CV835" s="359">
        <v>96</v>
      </c>
      <c r="CW835" s="357">
        <v>97</v>
      </c>
      <c r="CX835" s="358">
        <v>83</v>
      </c>
      <c r="CY835" s="358">
        <v>94</v>
      </c>
      <c r="CZ835" s="358">
        <v>80</v>
      </c>
      <c r="DA835" s="359">
        <v>86</v>
      </c>
      <c r="DB835" s="357">
        <v>104</v>
      </c>
      <c r="DC835" s="358">
        <v>120</v>
      </c>
      <c r="DD835" s="358">
        <v>131</v>
      </c>
      <c r="DE835" s="358">
        <v>122</v>
      </c>
      <c r="DF835" s="359">
        <v>113</v>
      </c>
      <c r="DG835" s="357">
        <v>109</v>
      </c>
      <c r="DH835" s="358">
        <v>125</v>
      </c>
      <c r="DI835" s="358">
        <v>101</v>
      </c>
      <c r="DJ835" s="358">
        <v>127</v>
      </c>
      <c r="DK835" s="359">
        <v>118</v>
      </c>
      <c r="DL835" s="357">
        <v>114</v>
      </c>
      <c r="DM835" s="358">
        <v>130</v>
      </c>
      <c r="DN835" s="358">
        <v>106</v>
      </c>
      <c r="DO835" s="358">
        <v>132</v>
      </c>
      <c r="DP835" s="359">
        <v>123</v>
      </c>
      <c r="DQ835" s="357">
        <v>134</v>
      </c>
      <c r="DR835" s="358">
        <v>115</v>
      </c>
      <c r="DS835" s="358">
        <v>126</v>
      </c>
      <c r="DT835" s="358">
        <v>117</v>
      </c>
      <c r="DU835" s="359">
        <v>108</v>
      </c>
      <c r="DV835" s="357">
        <v>124</v>
      </c>
      <c r="DW835" s="358">
        <v>105</v>
      </c>
      <c r="DX835" s="358">
        <v>116</v>
      </c>
      <c r="DY835" s="358">
        <v>107</v>
      </c>
      <c r="DZ835" s="359">
        <v>133</v>
      </c>
      <c r="EA835" s="357">
        <v>129</v>
      </c>
      <c r="EB835" s="358">
        <v>110</v>
      </c>
      <c r="EC835" s="358">
        <v>121</v>
      </c>
      <c r="ED835" s="358">
        <v>112</v>
      </c>
      <c r="EE835" s="359">
        <v>103</v>
      </c>
      <c r="EF835" s="357">
        <v>119</v>
      </c>
      <c r="EG835" s="358">
        <v>128</v>
      </c>
      <c r="EH835" s="358">
        <v>111</v>
      </c>
      <c r="EI835" s="358">
        <v>102</v>
      </c>
      <c r="EJ835" s="364"/>
      <c r="EK835" s="357">
        <v>138</v>
      </c>
      <c r="EL835" s="358">
        <v>154</v>
      </c>
      <c r="EM835" s="358">
        <v>165</v>
      </c>
      <c r="EN835" s="358">
        <v>156</v>
      </c>
      <c r="EO835" s="359">
        <v>147</v>
      </c>
      <c r="EP835" s="357">
        <v>143</v>
      </c>
      <c r="EQ835" s="358">
        <v>159</v>
      </c>
      <c r="ER835" s="358">
        <v>135</v>
      </c>
      <c r="ES835" s="358">
        <v>161</v>
      </c>
      <c r="ET835" s="359">
        <v>152</v>
      </c>
      <c r="EU835" s="357">
        <v>148</v>
      </c>
      <c r="EV835" s="358">
        <v>164</v>
      </c>
      <c r="EW835" s="358">
        <v>140</v>
      </c>
      <c r="EX835" s="358">
        <v>166</v>
      </c>
      <c r="EY835" s="359">
        <v>157</v>
      </c>
      <c r="EZ835" s="357">
        <v>153</v>
      </c>
      <c r="FA835" s="358">
        <v>169</v>
      </c>
      <c r="FB835" s="358">
        <v>145</v>
      </c>
      <c r="FC835" s="358">
        <v>136</v>
      </c>
      <c r="FD835" s="359">
        <v>162</v>
      </c>
      <c r="FE835" s="357">
        <v>158</v>
      </c>
      <c r="FF835" s="358">
        <v>139</v>
      </c>
      <c r="FG835" s="358">
        <v>150</v>
      </c>
      <c r="FH835" s="358">
        <v>141</v>
      </c>
      <c r="FI835" s="359">
        <v>167</v>
      </c>
      <c r="FJ835" s="357">
        <v>163</v>
      </c>
      <c r="FK835" s="358">
        <v>144</v>
      </c>
      <c r="FL835" s="358">
        <v>155</v>
      </c>
      <c r="FM835" s="358">
        <v>146</v>
      </c>
      <c r="FN835" s="359">
        <v>137</v>
      </c>
      <c r="FO835" s="357">
        <v>168</v>
      </c>
      <c r="FP835" s="358">
        <v>149</v>
      </c>
      <c r="FQ835" s="358">
        <v>160</v>
      </c>
      <c r="FR835" s="358">
        <v>151</v>
      </c>
      <c r="FS835" s="359">
        <v>142</v>
      </c>
      <c r="FT835" s="365"/>
      <c r="FU835" s="361"/>
      <c r="FV835" s="361"/>
      <c r="FW835" s="361"/>
      <c r="FX835" s="361"/>
      <c r="FY835" s="361"/>
      <c r="FZ835" s="361"/>
      <c r="GA835" s="361"/>
      <c r="GB835" s="361"/>
      <c r="GC835" s="361"/>
      <c r="GD835" s="361"/>
      <c r="GE835" s="361"/>
      <c r="GF835" s="361"/>
      <c r="GG835" s="361"/>
      <c r="GH835" s="361"/>
      <c r="GI835" s="361"/>
      <c r="GJ835" s="361"/>
      <c r="GK835" s="361"/>
      <c r="GL835" s="361"/>
      <c r="GM835" s="361"/>
      <c r="GN835" s="361"/>
      <c r="GO835" s="361"/>
      <c r="GP835" s="361"/>
      <c r="GQ835" s="361"/>
      <c r="GR835" s="361"/>
      <c r="GS835" s="361"/>
      <c r="GT835" s="361"/>
      <c r="GU835" s="361"/>
      <c r="GV835" s="361"/>
      <c r="GW835" s="361"/>
    </row>
    <row r="836" spans="1:256" s="363" customFormat="1" x14ac:dyDescent="0.2">
      <c r="A836" s="27"/>
      <c r="B836" s="27"/>
      <c r="C836" s="27"/>
      <c r="D836" s="362"/>
      <c r="E836" s="360"/>
      <c r="GX836" s="27"/>
      <c r="GY836" s="27"/>
      <c r="GZ836" s="27"/>
      <c r="HA836" s="27"/>
      <c r="HB836" s="27"/>
      <c r="HC836" s="27"/>
      <c r="HD836" s="27"/>
      <c r="HE836" s="27"/>
      <c r="HF836" s="27"/>
      <c r="HG836" s="27"/>
      <c r="HH836" s="27"/>
      <c r="HI836" s="27"/>
      <c r="HJ836" s="27"/>
      <c r="HK836" s="27"/>
      <c r="HL836" s="27"/>
      <c r="HM836" s="27"/>
      <c r="HN836" s="27"/>
      <c r="HO836" s="27"/>
      <c r="HP836" s="27"/>
      <c r="HQ836" s="27"/>
      <c r="HR836" s="27"/>
      <c r="HS836" s="27"/>
      <c r="HT836" s="27"/>
      <c r="HU836" s="27"/>
      <c r="HV836" s="27"/>
      <c r="HW836" s="27"/>
      <c r="HX836" s="27"/>
      <c r="HY836" s="27"/>
      <c r="HZ836" s="27"/>
      <c r="IA836" s="27"/>
      <c r="IB836" s="27"/>
      <c r="IC836" s="27"/>
      <c r="ID836" s="27"/>
      <c r="IE836" s="27"/>
      <c r="IF836" s="27"/>
      <c r="IG836" s="27"/>
      <c r="IH836" s="27"/>
      <c r="II836" s="27"/>
      <c r="IJ836" s="27"/>
      <c r="IK836" s="27"/>
      <c r="IL836" s="27"/>
      <c r="IM836" s="27"/>
      <c r="IN836" s="27"/>
      <c r="IO836" s="27"/>
      <c r="IP836" s="27"/>
      <c r="IQ836" s="27"/>
      <c r="IR836" s="27"/>
      <c r="IS836" s="27"/>
      <c r="IT836" s="27"/>
      <c r="IU836" s="27"/>
      <c r="IV836" s="27"/>
    </row>
    <row r="837" spans="1:256" s="363" customFormat="1" x14ac:dyDescent="0.2">
      <c r="A837" s="27"/>
      <c r="B837" s="27"/>
      <c r="C837" s="27"/>
      <c r="D837" s="362">
        <v>170</v>
      </c>
      <c r="E837" s="349" t="s">
        <v>180</v>
      </c>
      <c r="GX837" s="27"/>
      <c r="GY837" s="27"/>
      <c r="GZ837" s="27"/>
      <c r="HA837" s="27"/>
      <c r="HB837" s="27"/>
      <c r="HC837" s="27"/>
      <c r="HD837" s="27"/>
      <c r="HE837" s="27"/>
      <c r="HF837" s="27"/>
      <c r="HG837" s="27"/>
      <c r="HH837" s="27"/>
      <c r="HI837" s="27"/>
      <c r="HJ837" s="27"/>
      <c r="HK837" s="27"/>
      <c r="HL837" s="27"/>
      <c r="HM837" s="27"/>
      <c r="HN837" s="27"/>
      <c r="HO837" s="27"/>
      <c r="HP837" s="27"/>
      <c r="HQ837" s="27"/>
      <c r="HR837" s="27"/>
      <c r="HS837" s="27"/>
      <c r="HT837" s="27"/>
      <c r="HU837" s="27"/>
      <c r="HV837" s="27"/>
      <c r="HW837" s="27"/>
      <c r="HX837" s="27"/>
      <c r="HY837" s="27"/>
      <c r="HZ837" s="27"/>
      <c r="IA837" s="27"/>
      <c r="IB837" s="27"/>
      <c r="IC837" s="27"/>
      <c r="ID837" s="27"/>
      <c r="IE837" s="27"/>
      <c r="IF837" s="27"/>
      <c r="IG837" s="27"/>
      <c r="IH837" s="27"/>
      <c r="II837" s="27"/>
      <c r="IJ837" s="27"/>
      <c r="IK837" s="27"/>
      <c r="IL837" s="27"/>
      <c r="IM837" s="27"/>
      <c r="IN837" s="27"/>
      <c r="IO837" s="27"/>
      <c r="IP837" s="27"/>
      <c r="IQ837" s="27"/>
      <c r="IR837" s="27"/>
      <c r="IS837" s="27"/>
      <c r="IT837" s="27"/>
      <c r="IU837" s="27"/>
      <c r="IV837" s="27"/>
    </row>
    <row r="838" spans="1:256" x14ac:dyDescent="0.2">
      <c r="D838" s="362"/>
      <c r="E838" s="350" t="s">
        <v>130</v>
      </c>
      <c r="F838" s="351">
        <v>1</v>
      </c>
      <c r="G838" s="352">
        <v>2</v>
      </c>
      <c r="H838" s="352">
        <v>3</v>
      </c>
      <c r="I838" s="352">
        <v>4</v>
      </c>
      <c r="J838" s="353">
        <v>5</v>
      </c>
      <c r="K838" s="351">
        <v>6</v>
      </c>
      <c r="L838" s="352">
        <v>7</v>
      </c>
      <c r="M838" s="352">
        <v>8</v>
      </c>
      <c r="N838" s="352">
        <v>9</v>
      </c>
      <c r="O838" s="353">
        <v>10</v>
      </c>
      <c r="P838" s="351">
        <v>11</v>
      </c>
      <c r="Q838" s="352">
        <v>12</v>
      </c>
      <c r="R838" s="352">
        <v>13</v>
      </c>
      <c r="S838" s="352">
        <v>14</v>
      </c>
      <c r="T838" s="353">
        <v>15</v>
      </c>
      <c r="U838" s="351">
        <v>16</v>
      </c>
      <c r="V838" s="352">
        <v>17</v>
      </c>
      <c r="W838" s="352">
        <v>18</v>
      </c>
      <c r="X838" s="352">
        <v>19</v>
      </c>
      <c r="Y838" s="353">
        <v>20</v>
      </c>
      <c r="Z838" s="351">
        <v>21</v>
      </c>
      <c r="AA838" s="352">
        <v>22</v>
      </c>
      <c r="AB838" s="352">
        <v>23</v>
      </c>
      <c r="AC838" s="352">
        <v>24</v>
      </c>
      <c r="AD838" s="353">
        <v>25</v>
      </c>
      <c r="AE838" s="351">
        <v>26</v>
      </c>
      <c r="AF838" s="352">
        <v>27</v>
      </c>
      <c r="AG838" s="352">
        <v>28</v>
      </c>
      <c r="AH838" s="352">
        <v>29</v>
      </c>
      <c r="AI838" s="353">
        <v>30</v>
      </c>
      <c r="AJ838" s="351">
        <v>31</v>
      </c>
      <c r="AK838" s="352">
        <v>32</v>
      </c>
      <c r="AL838" s="352">
        <v>33</v>
      </c>
      <c r="AM838" s="352">
        <v>34</v>
      </c>
      <c r="AN838" s="353">
        <v>35</v>
      </c>
      <c r="AO838" s="351">
        <v>36</v>
      </c>
      <c r="AP838" s="352">
        <v>37</v>
      </c>
      <c r="AQ838" s="352">
        <v>38</v>
      </c>
      <c r="AR838" s="352">
        <v>39</v>
      </c>
      <c r="AS838" s="353">
        <v>40</v>
      </c>
      <c r="AT838" s="351">
        <v>41</v>
      </c>
      <c r="AU838" s="352">
        <v>42</v>
      </c>
      <c r="AV838" s="352">
        <v>43</v>
      </c>
      <c r="AW838" s="352">
        <v>44</v>
      </c>
      <c r="AX838" s="353">
        <v>45</v>
      </c>
      <c r="AY838" s="351">
        <v>46</v>
      </c>
      <c r="AZ838" s="352">
        <v>47</v>
      </c>
      <c r="BA838" s="352">
        <v>48</v>
      </c>
      <c r="BB838" s="352">
        <v>49</v>
      </c>
      <c r="BC838" s="353">
        <v>50</v>
      </c>
      <c r="BD838" s="351">
        <v>51</v>
      </c>
      <c r="BE838" s="352">
        <v>52</v>
      </c>
      <c r="BF838" s="352">
        <v>53</v>
      </c>
      <c r="BG838" s="352">
        <v>54</v>
      </c>
      <c r="BH838" s="353">
        <v>55</v>
      </c>
      <c r="BI838" s="351">
        <v>56</v>
      </c>
      <c r="BJ838" s="352">
        <v>57</v>
      </c>
      <c r="BK838" s="352">
        <v>58</v>
      </c>
      <c r="BL838" s="352">
        <v>59</v>
      </c>
      <c r="BM838" s="353">
        <v>60</v>
      </c>
      <c r="BN838" s="351">
        <v>61</v>
      </c>
      <c r="BO838" s="352">
        <v>62</v>
      </c>
      <c r="BP838" s="352">
        <v>63</v>
      </c>
      <c r="BQ838" s="352">
        <v>64</v>
      </c>
      <c r="BR838" s="353">
        <v>65</v>
      </c>
      <c r="BS838" s="351">
        <v>66</v>
      </c>
      <c r="BT838" s="352">
        <v>67</v>
      </c>
      <c r="BU838" s="352">
        <v>68</v>
      </c>
      <c r="BV838" s="352">
        <v>69</v>
      </c>
      <c r="BW838" s="353">
        <v>70</v>
      </c>
      <c r="BX838" s="351">
        <v>71</v>
      </c>
      <c r="BY838" s="352">
        <v>72</v>
      </c>
      <c r="BZ838" s="352">
        <v>73</v>
      </c>
      <c r="CA838" s="352">
        <v>74</v>
      </c>
      <c r="CB838" s="353">
        <v>75</v>
      </c>
      <c r="CC838" s="351">
        <v>76</v>
      </c>
      <c r="CD838" s="352">
        <v>77</v>
      </c>
      <c r="CE838" s="352">
        <v>78</v>
      </c>
      <c r="CF838" s="352">
        <v>79</v>
      </c>
      <c r="CG838" s="353">
        <v>80</v>
      </c>
      <c r="CH838" s="351">
        <v>81</v>
      </c>
      <c r="CI838" s="352">
        <v>82</v>
      </c>
      <c r="CJ838" s="352">
        <v>83</v>
      </c>
      <c r="CK838" s="352">
        <v>84</v>
      </c>
      <c r="CL838" s="353">
        <v>85</v>
      </c>
      <c r="CM838" s="351">
        <v>86</v>
      </c>
      <c r="CN838" s="352">
        <v>87</v>
      </c>
      <c r="CO838" s="352">
        <v>88</v>
      </c>
      <c r="CP838" s="352">
        <v>89</v>
      </c>
      <c r="CQ838" s="353">
        <v>90</v>
      </c>
      <c r="CR838" s="351">
        <v>91</v>
      </c>
      <c r="CS838" s="352">
        <v>92</v>
      </c>
      <c r="CT838" s="352">
        <v>93</v>
      </c>
      <c r="CU838" s="352">
        <v>94</v>
      </c>
      <c r="CV838" s="353">
        <v>95</v>
      </c>
      <c r="CW838" s="351">
        <v>96</v>
      </c>
      <c r="CX838" s="352">
        <v>97</v>
      </c>
      <c r="CY838" s="352">
        <v>98</v>
      </c>
      <c r="CZ838" s="352">
        <v>99</v>
      </c>
      <c r="DA838" s="353">
        <v>100</v>
      </c>
      <c r="DB838" s="351">
        <v>101</v>
      </c>
      <c r="DC838" s="352">
        <v>102</v>
      </c>
      <c r="DD838" s="352">
        <v>103</v>
      </c>
      <c r="DE838" s="352">
        <v>104</v>
      </c>
      <c r="DF838" s="353">
        <v>105</v>
      </c>
      <c r="DG838" s="351">
        <v>106</v>
      </c>
      <c r="DH838" s="352">
        <v>107</v>
      </c>
      <c r="DI838" s="352">
        <v>108</v>
      </c>
      <c r="DJ838" s="352">
        <v>109</v>
      </c>
      <c r="DK838" s="353">
        <v>110</v>
      </c>
      <c r="DL838" s="351">
        <v>111</v>
      </c>
      <c r="DM838" s="352">
        <v>112</v>
      </c>
      <c r="DN838" s="352">
        <v>113</v>
      </c>
      <c r="DO838" s="352">
        <v>114</v>
      </c>
      <c r="DP838" s="353">
        <v>115</v>
      </c>
      <c r="DQ838" s="351">
        <v>116</v>
      </c>
      <c r="DR838" s="352">
        <v>117</v>
      </c>
      <c r="DS838" s="352">
        <v>118</v>
      </c>
      <c r="DT838" s="352">
        <v>119</v>
      </c>
      <c r="DU838" s="353">
        <v>120</v>
      </c>
      <c r="DV838" s="351">
        <v>121</v>
      </c>
      <c r="DW838" s="352">
        <v>122</v>
      </c>
      <c r="DX838" s="352">
        <v>123</v>
      </c>
      <c r="DY838" s="352">
        <v>124</v>
      </c>
      <c r="DZ838" s="353">
        <v>125</v>
      </c>
      <c r="EA838" s="351">
        <v>126</v>
      </c>
      <c r="EB838" s="352">
        <v>127</v>
      </c>
      <c r="EC838" s="352">
        <v>128</v>
      </c>
      <c r="ED838" s="352">
        <v>129</v>
      </c>
      <c r="EE838" s="353">
        <v>130</v>
      </c>
      <c r="EF838" s="351">
        <v>131</v>
      </c>
      <c r="EG838" s="352">
        <v>132</v>
      </c>
      <c r="EH838" s="352">
        <v>133</v>
      </c>
      <c r="EI838" s="352">
        <v>134</v>
      </c>
      <c r="EJ838" s="353">
        <v>135</v>
      </c>
      <c r="EK838" s="351">
        <v>136</v>
      </c>
      <c r="EL838" s="352">
        <v>137</v>
      </c>
      <c r="EM838" s="352">
        <v>138</v>
      </c>
      <c r="EN838" s="352">
        <v>139</v>
      </c>
      <c r="EO838" s="353">
        <v>140</v>
      </c>
      <c r="EP838" s="351">
        <v>141</v>
      </c>
      <c r="EQ838" s="352">
        <v>142</v>
      </c>
      <c r="ER838" s="352">
        <v>143</v>
      </c>
      <c r="ES838" s="352">
        <v>144</v>
      </c>
      <c r="ET838" s="353">
        <v>145</v>
      </c>
      <c r="EU838" s="351">
        <v>146</v>
      </c>
      <c r="EV838" s="352">
        <v>147</v>
      </c>
      <c r="EW838" s="352">
        <v>148</v>
      </c>
      <c r="EX838" s="352">
        <v>149</v>
      </c>
      <c r="EY838" s="353">
        <v>150</v>
      </c>
      <c r="EZ838" s="351">
        <v>151</v>
      </c>
      <c r="FA838" s="352">
        <v>152</v>
      </c>
      <c r="FB838" s="352">
        <v>153</v>
      </c>
      <c r="FC838" s="352">
        <v>154</v>
      </c>
      <c r="FD838" s="353">
        <v>155</v>
      </c>
      <c r="FE838" s="351">
        <v>156</v>
      </c>
      <c r="FF838" s="352">
        <v>157</v>
      </c>
      <c r="FG838" s="352">
        <v>158</v>
      </c>
      <c r="FH838" s="352">
        <v>159</v>
      </c>
      <c r="FI838" s="353">
        <v>160</v>
      </c>
      <c r="FJ838" s="351">
        <v>161</v>
      </c>
      <c r="FK838" s="352">
        <v>162</v>
      </c>
      <c r="FL838" s="352">
        <v>163</v>
      </c>
      <c r="FM838" s="352">
        <v>164</v>
      </c>
      <c r="FN838" s="353">
        <v>165</v>
      </c>
      <c r="FO838" s="351">
        <v>166</v>
      </c>
      <c r="FP838" s="352">
        <v>167</v>
      </c>
      <c r="FQ838" s="352">
        <v>168</v>
      </c>
      <c r="FR838" s="352">
        <v>169</v>
      </c>
      <c r="FS838" s="353">
        <v>170</v>
      </c>
      <c r="FT838" s="365"/>
      <c r="FU838" s="361"/>
      <c r="FV838" s="361"/>
      <c r="FW838" s="361"/>
      <c r="FX838" s="361"/>
      <c r="FY838" s="361"/>
      <c r="FZ838" s="361"/>
      <c r="GA838" s="361"/>
      <c r="GB838" s="361"/>
      <c r="GC838" s="361"/>
      <c r="GD838" s="361"/>
      <c r="GE838" s="361"/>
      <c r="GF838" s="361"/>
      <c r="GG838" s="361"/>
      <c r="GH838" s="361"/>
      <c r="GI838" s="361"/>
      <c r="GJ838" s="361"/>
      <c r="GK838" s="361"/>
      <c r="GL838" s="361"/>
      <c r="GM838" s="361"/>
      <c r="GN838" s="361"/>
      <c r="GO838" s="361"/>
      <c r="GP838" s="361"/>
      <c r="GQ838" s="361"/>
      <c r="GR838" s="361"/>
      <c r="GS838" s="361"/>
      <c r="GT838" s="361"/>
      <c r="GU838" s="361"/>
      <c r="GV838" s="361"/>
      <c r="GW838" s="361"/>
    </row>
    <row r="839" spans="1:256" x14ac:dyDescent="0.2">
      <c r="D839" s="362"/>
      <c r="E839" s="350" t="s">
        <v>157</v>
      </c>
      <c r="F839" s="354">
        <v>14</v>
      </c>
      <c r="G839" s="355">
        <v>10</v>
      </c>
      <c r="H839" s="355">
        <v>1</v>
      </c>
      <c r="I839" s="355">
        <v>22</v>
      </c>
      <c r="J839" s="356">
        <v>18</v>
      </c>
      <c r="K839" s="354">
        <v>19</v>
      </c>
      <c r="L839" s="355">
        <v>15</v>
      </c>
      <c r="M839" s="355">
        <v>6</v>
      </c>
      <c r="N839" s="355">
        <v>2</v>
      </c>
      <c r="O839" s="356">
        <v>23</v>
      </c>
      <c r="P839" s="354">
        <v>24</v>
      </c>
      <c r="Q839" s="355">
        <v>20</v>
      </c>
      <c r="R839" s="355">
        <v>11</v>
      </c>
      <c r="S839" s="355">
        <v>7</v>
      </c>
      <c r="T839" s="356">
        <v>3</v>
      </c>
      <c r="U839" s="354">
        <v>4</v>
      </c>
      <c r="V839" s="355">
        <v>25</v>
      </c>
      <c r="W839" s="355">
        <v>16</v>
      </c>
      <c r="X839" s="355">
        <v>12</v>
      </c>
      <c r="Y839" s="356">
        <v>8</v>
      </c>
      <c r="Z839" s="354">
        <v>9</v>
      </c>
      <c r="AA839" s="355">
        <v>5</v>
      </c>
      <c r="AB839" s="355">
        <v>21</v>
      </c>
      <c r="AC839" s="355">
        <v>17</v>
      </c>
      <c r="AD839" s="356">
        <v>13</v>
      </c>
      <c r="AE839" s="354">
        <v>39</v>
      </c>
      <c r="AF839" s="355">
        <v>35</v>
      </c>
      <c r="AG839" s="355">
        <v>26</v>
      </c>
      <c r="AH839" s="355">
        <v>47</v>
      </c>
      <c r="AI839" s="356">
        <v>43</v>
      </c>
      <c r="AJ839" s="354">
        <v>44</v>
      </c>
      <c r="AK839" s="355">
        <v>40</v>
      </c>
      <c r="AL839" s="355">
        <v>31</v>
      </c>
      <c r="AM839" s="355">
        <v>27</v>
      </c>
      <c r="AN839" s="356">
        <v>48</v>
      </c>
      <c r="AO839" s="354">
        <v>49</v>
      </c>
      <c r="AP839" s="355">
        <v>45</v>
      </c>
      <c r="AQ839" s="355">
        <v>36</v>
      </c>
      <c r="AR839" s="355">
        <v>32</v>
      </c>
      <c r="AS839" s="356">
        <v>28</v>
      </c>
      <c r="AT839" s="354">
        <v>29</v>
      </c>
      <c r="AU839" s="355">
        <v>50</v>
      </c>
      <c r="AV839" s="355">
        <v>41</v>
      </c>
      <c r="AW839" s="355">
        <v>37</v>
      </c>
      <c r="AX839" s="356">
        <v>33</v>
      </c>
      <c r="AY839" s="354">
        <v>34</v>
      </c>
      <c r="AZ839" s="355">
        <v>30</v>
      </c>
      <c r="BA839" s="355">
        <v>46</v>
      </c>
      <c r="BB839" s="355">
        <v>42</v>
      </c>
      <c r="BC839" s="356">
        <v>38</v>
      </c>
      <c r="BD839" s="354">
        <v>64</v>
      </c>
      <c r="BE839" s="355">
        <v>60</v>
      </c>
      <c r="BF839" s="355">
        <v>51</v>
      </c>
      <c r="BG839" s="355">
        <v>72</v>
      </c>
      <c r="BH839" s="356">
        <v>68</v>
      </c>
      <c r="BI839" s="354">
        <v>69</v>
      </c>
      <c r="BJ839" s="355">
        <v>65</v>
      </c>
      <c r="BK839" s="355">
        <v>56</v>
      </c>
      <c r="BL839" s="355">
        <v>52</v>
      </c>
      <c r="BM839" s="356">
        <v>73</v>
      </c>
      <c r="BN839" s="354">
        <v>74</v>
      </c>
      <c r="BO839" s="355">
        <v>70</v>
      </c>
      <c r="BP839" s="355">
        <v>61</v>
      </c>
      <c r="BQ839" s="355">
        <v>57</v>
      </c>
      <c r="BR839" s="356">
        <v>53</v>
      </c>
      <c r="BS839" s="354">
        <v>54</v>
      </c>
      <c r="BT839" s="355">
        <v>75</v>
      </c>
      <c r="BU839" s="355">
        <v>66</v>
      </c>
      <c r="BV839" s="355">
        <v>62</v>
      </c>
      <c r="BW839" s="356">
        <v>58</v>
      </c>
      <c r="BX839" s="354">
        <v>59</v>
      </c>
      <c r="BY839" s="355">
        <v>55</v>
      </c>
      <c r="BZ839" s="355">
        <v>71</v>
      </c>
      <c r="CA839" s="355">
        <v>67</v>
      </c>
      <c r="CB839" s="356">
        <v>63</v>
      </c>
      <c r="CC839" s="354">
        <v>89</v>
      </c>
      <c r="CD839" s="355">
        <v>85</v>
      </c>
      <c r="CE839" s="355">
        <v>76</v>
      </c>
      <c r="CF839" s="355">
        <v>97</v>
      </c>
      <c r="CG839" s="356">
        <v>93</v>
      </c>
      <c r="CH839" s="354">
        <v>94</v>
      </c>
      <c r="CI839" s="355">
        <v>90</v>
      </c>
      <c r="CJ839" s="355">
        <v>81</v>
      </c>
      <c r="CK839" s="355">
        <v>77</v>
      </c>
      <c r="CL839" s="356">
        <v>98</v>
      </c>
      <c r="CM839" s="354">
        <v>99</v>
      </c>
      <c r="CN839" s="355">
        <v>95</v>
      </c>
      <c r="CO839" s="355">
        <v>86</v>
      </c>
      <c r="CP839" s="355">
        <v>82</v>
      </c>
      <c r="CQ839" s="356">
        <v>78</v>
      </c>
      <c r="CR839" s="354">
        <v>79</v>
      </c>
      <c r="CS839" s="355">
        <v>100</v>
      </c>
      <c r="CT839" s="355">
        <v>91</v>
      </c>
      <c r="CU839" s="355">
        <v>87</v>
      </c>
      <c r="CV839" s="356">
        <v>83</v>
      </c>
      <c r="CW839" s="354">
        <v>84</v>
      </c>
      <c r="CX839" s="355">
        <v>80</v>
      </c>
      <c r="CY839" s="355">
        <v>96</v>
      </c>
      <c r="CZ839" s="355">
        <v>92</v>
      </c>
      <c r="DA839" s="356">
        <v>88</v>
      </c>
      <c r="DB839" s="354">
        <v>120</v>
      </c>
      <c r="DC839" s="355">
        <v>101</v>
      </c>
      <c r="DD839" s="355">
        <v>132</v>
      </c>
      <c r="DE839" s="355">
        <v>128</v>
      </c>
      <c r="DF839" s="356">
        <v>124</v>
      </c>
      <c r="DG839" s="354">
        <v>125</v>
      </c>
      <c r="DH839" s="355">
        <v>106</v>
      </c>
      <c r="DI839" s="355">
        <v>102</v>
      </c>
      <c r="DJ839" s="355">
        <v>133</v>
      </c>
      <c r="DK839" s="356">
        <v>129</v>
      </c>
      <c r="DL839" s="354">
        <v>130</v>
      </c>
      <c r="DM839" s="355">
        <v>111</v>
      </c>
      <c r="DN839" s="355">
        <v>107</v>
      </c>
      <c r="DO839" s="355">
        <v>103</v>
      </c>
      <c r="DP839" s="356">
        <v>134</v>
      </c>
      <c r="DQ839" s="354">
        <v>135</v>
      </c>
      <c r="DR839" s="355">
        <v>116</v>
      </c>
      <c r="DS839" s="355">
        <v>112</v>
      </c>
      <c r="DT839" s="355">
        <v>108</v>
      </c>
      <c r="DU839" s="356">
        <v>104</v>
      </c>
      <c r="DV839" s="354">
        <v>105</v>
      </c>
      <c r="DW839" s="355">
        <v>121</v>
      </c>
      <c r="DX839" s="355">
        <v>117</v>
      </c>
      <c r="DY839" s="355">
        <v>113</v>
      </c>
      <c r="DZ839" s="356">
        <v>109</v>
      </c>
      <c r="EA839" s="354">
        <v>110</v>
      </c>
      <c r="EB839" s="355">
        <v>126</v>
      </c>
      <c r="EC839" s="355">
        <v>122</v>
      </c>
      <c r="ED839" s="355">
        <v>118</v>
      </c>
      <c r="EE839" s="356">
        <v>114</v>
      </c>
      <c r="EF839" s="354">
        <v>115</v>
      </c>
      <c r="EG839" s="355">
        <v>131</v>
      </c>
      <c r="EH839" s="355">
        <v>127</v>
      </c>
      <c r="EI839" s="355">
        <v>123</v>
      </c>
      <c r="EJ839" s="356">
        <v>119</v>
      </c>
      <c r="EK839" s="354">
        <v>155</v>
      </c>
      <c r="EL839" s="355">
        <v>136</v>
      </c>
      <c r="EM839" s="355">
        <v>167</v>
      </c>
      <c r="EN839" s="355">
        <v>163</v>
      </c>
      <c r="EO839" s="356">
        <v>159</v>
      </c>
      <c r="EP839" s="354">
        <v>160</v>
      </c>
      <c r="EQ839" s="355">
        <v>141</v>
      </c>
      <c r="ER839" s="355">
        <v>137</v>
      </c>
      <c r="ES839" s="355">
        <v>168</v>
      </c>
      <c r="ET839" s="356">
        <v>164</v>
      </c>
      <c r="EU839" s="354">
        <v>165</v>
      </c>
      <c r="EV839" s="355">
        <v>146</v>
      </c>
      <c r="EW839" s="355">
        <v>142</v>
      </c>
      <c r="EX839" s="355">
        <v>138</v>
      </c>
      <c r="EY839" s="356">
        <v>169</v>
      </c>
      <c r="EZ839" s="354">
        <v>170</v>
      </c>
      <c r="FA839" s="355">
        <v>151</v>
      </c>
      <c r="FB839" s="355">
        <v>147</v>
      </c>
      <c r="FC839" s="355">
        <v>143</v>
      </c>
      <c r="FD839" s="356">
        <v>139</v>
      </c>
      <c r="FE839" s="354">
        <v>140</v>
      </c>
      <c r="FF839" s="355">
        <v>156</v>
      </c>
      <c r="FG839" s="355">
        <v>152</v>
      </c>
      <c r="FH839" s="355">
        <v>148</v>
      </c>
      <c r="FI839" s="356">
        <v>144</v>
      </c>
      <c r="FJ839" s="354">
        <v>145</v>
      </c>
      <c r="FK839" s="355">
        <v>161</v>
      </c>
      <c r="FL839" s="355">
        <v>157</v>
      </c>
      <c r="FM839" s="355">
        <v>153</v>
      </c>
      <c r="FN839" s="356">
        <v>149</v>
      </c>
      <c r="FO839" s="354">
        <v>150</v>
      </c>
      <c r="FP839" s="355">
        <v>166</v>
      </c>
      <c r="FQ839" s="355">
        <v>162</v>
      </c>
      <c r="FR839" s="355">
        <v>158</v>
      </c>
      <c r="FS839" s="356">
        <v>154</v>
      </c>
      <c r="FT839" s="365"/>
      <c r="FU839" s="361"/>
      <c r="FV839" s="361"/>
      <c r="FW839" s="361"/>
      <c r="FX839" s="361"/>
      <c r="FY839" s="361"/>
      <c r="FZ839" s="361"/>
      <c r="GA839" s="361"/>
      <c r="GB839" s="361"/>
      <c r="GC839" s="361"/>
      <c r="GD839" s="361"/>
      <c r="GE839" s="361"/>
      <c r="GF839" s="361"/>
      <c r="GG839" s="361"/>
      <c r="GH839" s="361"/>
      <c r="GI839" s="361"/>
      <c r="GJ839" s="361"/>
      <c r="GK839" s="361"/>
      <c r="GL839" s="361"/>
      <c r="GM839" s="361"/>
      <c r="GN839" s="361"/>
      <c r="GO839" s="361"/>
      <c r="GP839" s="361"/>
      <c r="GQ839" s="361"/>
      <c r="GR839" s="361"/>
      <c r="GS839" s="361"/>
      <c r="GT839" s="361"/>
      <c r="GU839" s="361"/>
      <c r="GV839" s="361"/>
      <c r="GW839" s="361"/>
    </row>
    <row r="840" spans="1:256" x14ac:dyDescent="0.2">
      <c r="D840" s="362"/>
      <c r="E840" s="350" t="s">
        <v>159</v>
      </c>
      <c r="F840" s="357">
        <v>12</v>
      </c>
      <c r="G840" s="358">
        <v>23</v>
      </c>
      <c r="H840" s="358">
        <v>9</v>
      </c>
      <c r="I840" s="358">
        <v>20</v>
      </c>
      <c r="J840" s="359">
        <v>1</v>
      </c>
      <c r="K840" s="357">
        <v>13</v>
      </c>
      <c r="L840" s="358">
        <v>24</v>
      </c>
      <c r="M840" s="358">
        <v>10</v>
      </c>
      <c r="N840" s="358">
        <v>16</v>
      </c>
      <c r="O840" s="359">
        <v>2</v>
      </c>
      <c r="P840" s="357">
        <v>17</v>
      </c>
      <c r="Q840" s="358">
        <v>3</v>
      </c>
      <c r="R840" s="358">
        <v>14</v>
      </c>
      <c r="S840" s="358">
        <v>25</v>
      </c>
      <c r="T840" s="359">
        <v>6</v>
      </c>
      <c r="U840" s="357">
        <v>7</v>
      </c>
      <c r="V840" s="358">
        <v>18</v>
      </c>
      <c r="W840" s="358">
        <v>4</v>
      </c>
      <c r="X840" s="358">
        <v>15</v>
      </c>
      <c r="Y840" s="359">
        <v>21</v>
      </c>
      <c r="Z840" s="357">
        <v>22</v>
      </c>
      <c r="AA840" s="358">
        <v>8</v>
      </c>
      <c r="AB840" s="358">
        <v>19</v>
      </c>
      <c r="AC840" s="358">
        <v>5</v>
      </c>
      <c r="AD840" s="359">
        <v>11</v>
      </c>
      <c r="AE840" s="357">
        <v>37</v>
      </c>
      <c r="AF840" s="358">
        <v>48</v>
      </c>
      <c r="AG840" s="358">
        <v>34</v>
      </c>
      <c r="AH840" s="358">
        <v>45</v>
      </c>
      <c r="AI840" s="359">
        <v>26</v>
      </c>
      <c r="AJ840" s="357">
        <v>38</v>
      </c>
      <c r="AK840" s="358">
        <v>49</v>
      </c>
      <c r="AL840" s="358">
        <v>35</v>
      </c>
      <c r="AM840" s="358">
        <v>41</v>
      </c>
      <c r="AN840" s="359">
        <v>27</v>
      </c>
      <c r="AO840" s="357">
        <v>42</v>
      </c>
      <c r="AP840" s="358">
        <v>28</v>
      </c>
      <c r="AQ840" s="358">
        <v>39</v>
      </c>
      <c r="AR840" s="358">
        <v>50</v>
      </c>
      <c r="AS840" s="359">
        <v>31</v>
      </c>
      <c r="AT840" s="357">
        <v>32</v>
      </c>
      <c r="AU840" s="358">
        <v>43</v>
      </c>
      <c r="AV840" s="358">
        <v>29</v>
      </c>
      <c r="AW840" s="358">
        <v>40</v>
      </c>
      <c r="AX840" s="359">
        <v>46</v>
      </c>
      <c r="AY840" s="357">
        <v>47</v>
      </c>
      <c r="AZ840" s="358">
        <v>33</v>
      </c>
      <c r="BA840" s="358">
        <v>44</v>
      </c>
      <c r="BB840" s="358">
        <v>30</v>
      </c>
      <c r="BC840" s="359">
        <v>36</v>
      </c>
      <c r="BD840" s="357">
        <v>62</v>
      </c>
      <c r="BE840" s="358">
        <v>73</v>
      </c>
      <c r="BF840" s="358">
        <v>59</v>
      </c>
      <c r="BG840" s="358">
        <v>70</v>
      </c>
      <c r="BH840" s="359">
        <v>51</v>
      </c>
      <c r="BI840" s="357">
        <v>63</v>
      </c>
      <c r="BJ840" s="358">
        <v>74</v>
      </c>
      <c r="BK840" s="358">
        <v>60</v>
      </c>
      <c r="BL840" s="358">
        <v>66</v>
      </c>
      <c r="BM840" s="359">
        <v>52</v>
      </c>
      <c r="BN840" s="357">
        <v>67</v>
      </c>
      <c r="BO840" s="358">
        <v>53</v>
      </c>
      <c r="BP840" s="358">
        <v>64</v>
      </c>
      <c r="BQ840" s="358">
        <v>75</v>
      </c>
      <c r="BR840" s="359">
        <v>56</v>
      </c>
      <c r="BS840" s="357">
        <v>57</v>
      </c>
      <c r="BT840" s="358">
        <v>68</v>
      </c>
      <c r="BU840" s="358">
        <v>54</v>
      </c>
      <c r="BV840" s="358">
        <v>65</v>
      </c>
      <c r="BW840" s="359">
        <v>71</v>
      </c>
      <c r="BX840" s="357">
        <v>72</v>
      </c>
      <c r="BY840" s="358">
        <v>58</v>
      </c>
      <c r="BZ840" s="358">
        <v>69</v>
      </c>
      <c r="CA840" s="358">
        <v>55</v>
      </c>
      <c r="CB840" s="359">
        <v>61</v>
      </c>
      <c r="CC840" s="357">
        <v>87</v>
      </c>
      <c r="CD840" s="358">
        <v>98</v>
      </c>
      <c r="CE840" s="358">
        <v>84</v>
      </c>
      <c r="CF840" s="358">
        <v>95</v>
      </c>
      <c r="CG840" s="359">
        <v>76</v>
      </c>
      <c r="CH840" s="357">
        <v>88</v>
      </c>
      <c r="CI840" s="358">
        <v>99</v>
      </c>
      <c r="CJ840" s="358">
        <v>85</v>
      </c>
      <c r="CK840" s="358">
        <v>91</v>
      </c>
      <c r="CL840" s="359">
        <v>77</v>
      </c>
      <c r="CM840" s="357">
        <v>92</v>
      </c>
      <c r="CN840" s="358">
        <v>78</v>
      </c>
      <c r="CO840" s="358">
        <v>89</v>
      </c>
      <c r="CP840" s="358">
        <v>100</v>
      </c>
      <c r="CQ840" s="359">
        <v>81</v>
      </c>
      <c r="CR840" s="357">
        <v>82</v>
      </c>
      <c r="CS840" s="358">
        <v>93</v>
      </c>
      <c r="CT840" s="358">
        <v>79</v>
      </c>
      <c r="CU840" s="358">
        <v>90</v>
      </c>
      <c r="CV840" s="359">
        <v>96</v>
      </c>
      <c r="CW840" s="357">
        <v>97</v>
      </c>
      <c r="CX840" s="358">
        <v>83</v>
      </c>
      <c r="CY840" s="358">
        <v>94</v>
      </c>
      <c r="CZ840" s="358">
        <v>80</v>
      </c>
      <c r="DA840" s="359">
        <v>86</v>
      </c>
      <c r="DB840" s="357">
        <v>104</v>
      </c>
      <c r="DC840" s="358">
        <v>120</v>
      </c>
      <c r="DD840" s="358">
        <v>131</v>
      </c>
      <c r="DE840" s="358">
        <v>122</v>
      </c>
      <c r="DF840" s="359">
        <v>113</v>
      </c>
      <c r="DG840" s="357">
        <v>109</v>
      </c>
      <c r="DH840" s="358">
        <v>125</v>
      </c>
      <c r="DI840" s="358">
        <v>101</v>
      </c>
      <c r="DJ840" s="358">
        <v>127</v>
      </c>
      <c r="DK840" s="359">
        <v>118</v>
      </c>
      <c r="DL840" s="357">
        <v>114</v>
      </c>
      <c r="DM840" s="358">
        <v>130</v>
      </c>
      <c r="DN840" s="358">
        <v>106</v>
      </c>
      <c r="DO840" s="358">
        <v>132</v>
      </c>
      <c r="DP840" s="359">
        <v>123</v>
      </c>
      <c r="DQ840" s="357">
        <v>119</v>
      </c>
      <c r="DR840" s="358">
        <v>135</v>
      </c>
      <c r="DS840" s="358">
        <v>111</v>
      </c>
      <c r="DT840" s="358">
        <v>102</v>
      </c>
      <c r="DU840" s="359">
        <v>128</v>
      </c>
      <c r="DV840" s="357">
        <v>124</v>
      </c>
      <c r="DW840" s="358">
        <v>105</v>
      </c>
      <c r="DX840" s="358">
        <v>116</v>
      </c>
      <c r="DY840" s="358">
        <v>107</v>
      </c>
      <c r="DZ840" s="359">
        <v>133</v>
      </c>
      <c r="EA840" s="357">
        <v>129</v>
      </c>
      <c r="EB840" s="358">
        <v>110</v>
      </c>
      <c r="EC840" s="358">
        <v>121</v>
      </c>
      <c r="ED840" s="358">
        <v>112</v>
      </c>
      <c r="EE840" s="359">
        <v>103</v>
      </c>
      <c r="EF840" s="357">
        <v>134</v>
      </c>
      <c r="EG840" s="358">
        <v>115</v>
      </c>
      <c r="EH840" s="358">
        <v>126</v>
      </c>
      <c r="EI840" s="358">
        <v>117</v>
      </c>
      <c r="EJ840" s="359">
        <v>108</v>
      </c>
      <c r="EK840" s="357">
        <v>139</v>
      </c>
      <c r="EL840" s="358">
        <v>155</v>
      </c>
      <c r="EM840" s="358">
        <v>166</v>
      </c>
      <c r="EN840" s="358">
        <v>157</v>
      </c>
      <c r="EO840" s="359">
        <v>148</v>
      </c>
      <c r="EP840" s="357">
        <v>144</v>
      </c>
      <c r="EQ840" s="358">
        <v>160</v>
      </c>
      <c r="ER840" s="358">
        <v>136</v>
      </c>
      <c r="ES840" s="358">
        <v>162</v>
      </c>
      <c r="ET840" s="359">
        <v>153</v>
      </c>
      <c r="EU840" s="357">
        <v>149</v>
      </c>
      <c r="EV840" s="358">
        <v>165</v>
      </c>
      <c r="EW840" s="358">
        <v>141</v>
      </c>
      <c r="EX840" s="358">
        <v>167</v>
      </c>
      <c r="EY840" s="359">
        <v>158</v>
      </c>
      <c r="EZ840" s="357">
        <v>154</v>
      </c>
      <c r="FA840" s="358">
        <v>170</v>
      </c>
      <c r="FB840" s="358">
        <v>146</v>
      </c>
      <c r="FC840" s="358">
        <v>137</v>
      </c>
      <c r="FD840" s="359">
        <v>163</v>
      </c>
      <c r="FE840" s="357">
        <v>159</v>
      </c>
      <c r="FF840" s="358">
        <v>140</v>
      </c>
      <c r="FG840" s="358">
        <v>151</v>
      </c>
      <c r="FH840" s="358">
        <v>142</v>
      </c>
      <c r="FI840" s="359">
        <v>168</v>
      </c>
      <c r="FJ840" s="357">
        <v>164</v>
      </c>
      <c r="FK840" s="358">
        <v>145</v>
      </c>
      <c r="FL840" s="358">
        <v>156</v>
      </c>
      <c r="FM840" s="358">
        <v>147</v>
      </c>
      <c r="FN840" s="359">
        <v>138</v>
      </c>
      <c r="FO840" s="357">
        <v>169</v>
      </c>
      <c r="FP840" s="358">
        <v>150</v>
      </c>
      <c r="FQ840" s="358">
        <v>161</v>
      </c>
      <c r="FR840" s="358">
        <v>152</v>
      </c>
      <c r="FS840" s="359">
        <v>143</v>
      </c>
      <c r="FT840" s="365"/>
      <c r="FU840" s="361"/>
      <c r="FV840" s="361"/>
      <c r="FW840" s="361"/>
      <c r="FX840" s="361"/>
      <c r="FY840" s="361"/>
      <c r="FZ840" s="361"/>
      <c r="GA840" s="361"/>
      <c r="GB840" s="361"/>
      <c r="GC840" s="361"/>
      <c r="GD840" s="361"/>
      <c r="GE840" s="361"/>
      <c r="GF840" s="361"/>
      <c r="GG840" s="361"/>
      <c r="GH840" s="361"/>
      <c r="GI840" s="361"/>
      <c r="GJ840" s="361"/>
      <c r="GK840" s="361"/>
      <c r="GL840" s="361"/>
      <c r="GM840" s="361"/>
      <c r="GN840" s="361"/>
      <c r="GO840" s="361"/>
      <c r="GP840" s="361"/>
      <c r="GQ840" s="361"/>
      <c r="GR840" s="361"/>
      <c r="GS840" s="361"/>
      <c r="GT840" s="361"/>
      <c r="GU840" s="361"/>
      <c r="GV840" s="361"/>
      <c r="GW840" s="361"/>
    </row>
    <row r="841" spans="1:256" s="363" customFormat="1" x14ac:dyDescent="0.2">
      <c r="A841" s="27"/>
      <c r="B841" s="27"/>
      <c r="C841" s="27"/>
      <c r="D841" s="362"/>
      <c r="E841" s="360"/>
      <c r="GX841" s="27"/>
      <c r="GY841" s="27"/>
      <c r="GZ841" s="27"/>
      <c r="HA841" s="27"/>
      <c r="HB841" s="27"/>
      <c r="HC841" s="27"/>
      <c r="HD841" s="27"/>
      <c r="HE841" s="27"/>
      <c r="HF841" s="27"/>
      <c r="HG841" s="27"/>
      <c r="HH841" s="27"/>
      <c r="HI841" s="27"/>
      <c r="HJ841" s="27"/>
      <c r="HK841" s="27"/>
      <c r="HL841" s="27"/>
      <c r="HM841" s="27"/>
      <c r="HN841" s="27"/>
      <c r="HO841" s="27"/>
      <c r="HP841" s="27"/>
      <c r="HQ841" s="27"/>
      <c r="HR841" s="27"/>
      <c r="HS841" s="27"/>
      <c r="HT841" s="27"/>
      <c r="HU841" s="27"/>
      <c r="HV841" s="27"/>
      <c r="HW841" s="27"/>
      <c r="HX841" s="27"/>
      <c r="HY841" s="27"/>
      <c r="HZ841" s="27"/>
      <c r="IA841" s="27"/>
      <c r="IB841" s="27"/>
      <c r="IC841" s="27"/>
      <c r="ID841" s="27"/>
      <c r="IE841" s="27"/>
      <c r="IF841" s="27"/>
      <c r="IG841" s="27"/>
      <c r="IH841" s="27"/>
      <c r="II841" s="27"/>
      <c r="IJ841" s="27"/>
      <c r="IK841" s="27"/>
      <c r="IL841" s="27"/>
      <c r="IM841" s="27"/>
      <c r="IN841" s="27"/>
      <c r="IO841" s="27"/>
      <c r="IP841" s="27"/>
      <c r="IQ841" s="27"/>
      <c r="IR841" s="27"/>
      <c r="IS841" s="27"/>
      <c r="IT841" s="27"/>
      <c r="IU841" s="27"/>
      <c r="IV841" s="27"/>
    </row>
    <row r="842" spans="1:256" s="363" customFormat="1" x14ac:dyDescent="0.2">
      <c r="A842" s="27"/>
      <c r="B842" s="27"/>
      <c r="C842" s="27"/>
      <c r="D842" s="362">
        <v>171</v>
      </c>
      <c r="E842" s="349" t="s">
        <v>180</v>
      </c>
      <c r="GX842" s="27"/>
      <c r="GY842" s="27"/>
      <c r="GZ842" s="27"/>
      <c r="HA842" s="27"/>
      <c r="HB842" s="27"/>
      <c r="HC842" s="27"/>
      <c r="HD842" s="27"/>
      <c r="HE842" s="27"/>
      <c r="HF842" s="27"/>
      <c r="HG842" s="27"/>
      <c r="HH842" s="27"/>
      <c r="HI842" s="27"/>
      <c r="HJ842" s="27"/>
      <c r="HK842" s="27"/>
      <c r="HL842" s="27"/>
      <c r="HM842" s="27"/>
      <c r="HN842" s="27"/>
      <c r="HO842" s="27"/>
      <c r="HP842" s="27"/>
      <c r="HQ842" s="27"/>
      <c r="HR842" s="27"/>
      <c r="HS842" s="27"/>
      <c r="HT842" s="27"/>
      <c r="HU842" s="27"/>
      <c r="HV842" s="27"/>
      <c r="HW842" s="27"/>
      <c r="HX842" s="27"/>
      <c r="HY842" s="27"/>
      <c r="HZ842" s="27"/>
      <c r="IA842" s="27"/>
      <c r="IB842" s="27"/>
      <c r="IC842" s="27"/>
      <c r="ID842" s="27"/>
      <c r="IE842" s="27"/>
      <c r="IF842" s="27"/>
      <c r="IG842" s="27"/>
      <c r="IH842" s="27"/>
      <c r="II842" s="27"/>
      <c r="IJ842" s="27"/>
      <c r="IK842" s="27"/>
      <c r="IL842" s="27"/>
      <c r="IM842" s="27"/>
      <c r="IN842" s="27"/>
      <c r="IO842" s="27"/>
      <c r="IP842" s="27"/>
      <c r="IQ842" s="27"/>
      <c r="IR842" s="27"/>
      <c r="IS842" s="27"/>
      <c r="IT842" s="27"/>
      <c r="IU842" s="27"/>
      <c r="IV842" s="27"/>
    </row>
    <row r="843" spans="1:256" x14ac:dyDescent="0.2">
      <c r="D843" s="362"/>
      <c r="E843" s="350" t="s">
        <v>130</v>
      </c>
      <c r="F843" s="351">
        <v>1</v>
      </c>
      <c r="G843" s="352">
        <v>2</v>
      </c>
      <c r="H843" s="352">
        <v>3</v>
      </c>
      <c r="I843" s="352">
        <v>4</v>
      </c>
      <c r="J843" s="353">
        <v>5</v>
      </c>
      <c r="K843" s="351">
        <v>6</v>
      </c>
      <c r="L843" s="352">
        <v>7</v>
      </c>
      <c r="M843" s="352">
        <v>8</v>
      </c>
      <c r="N843" s="352">
        <v>9</v>
      </c>
      <c r="O843" s="353">
        <v>10</v>
      </c>
      <c r="P843" s="351">
        <v>11</v>
      </c>
      <c r="Q843" s="352">
        <v>12</v>
      </c>
      <c r="R843" s="352">
        <v>13</v>
      </c>
      <c r="S843" s="352">
        <v>14</v>
      </c>
      <c r="T843" s="353">
        <v>15</v>
      </c>
      <c r="U843" s="351">
        <v>16</v>
      </c>
      <c r="V843" s="352">
        <v>17</v>
      </c>
      <c r="W843" s="352">
        <v>18</v>
      </c>
      <c r="X843" s="352">
        <v>19</v>
      </c>
      <c r="Y843" s="353">
        <v>20</v>
      </c>
      <c r="Z843" s="351">
        <v>21</v>
      </c>
      <c r="AA843" s="352">
        <v>22</v>
      </c>
      <c r="AB843" s="352">
        <v>23</v>
      </c>
      <c r="AC843" s="352">
        <v>24</v>
      </c>
      <c r="AD843" s="353">
        <v>25</v>
      </c>
      <c r="AE843" s="351">
        <v>26</v>
      </c>
      <c r="AF843" s="352">
        <v>27</v>
      </c>
      <c r="AG843" s="352">
        <v>28</v>
      </c>
      <c r="AH843" s="352">
        <v>29</v>
      </c>
      <c r="AI843" s="353">
        <v>30</v>
      </c>
      <c r="AJ843" s="351">
        <v>31</v>
      </c>
      <c r="AK843" s="352">
        <v>32</v>
      </c>
      <c r="AL843" s="352">
        <v>33</v>
      </c>
      <c r="AM843" s="352">
        <v>34</v>
      </c>
      <c r="AN843" s="353">
        <v>35</v>
      </c>
      <c r="AO843" s="351">
        <v>36</v>
      </c>
      <c r="AP843" s="352">
        <v>37</v>
      </c>
      <c r="AQ843" s="352">
        <v>38</v>
      </c>
      <c r="AR843" s="352">
        <v>39</v>
      </c>
      <c r="AS843" s="353">
        <v>40</v>
      </c>
      <c r="AT843" s="351">
        <v>41</v>
      </c>
      <c r="AU843" s="352">
        <v>42</v>
      </c>
      <c r="AV843" s="352">
        <v>43</v>
      </c>
      <c r="AW843" s="352">
        <v>44</v>
      </c>
      <c r="AX843" s="353">
        <v>45</v>
      </c>
      <c r="AY843" s="351">
        <v>46</v>
      </c>
      <c r="AZ843" s="352">
        <v>47</v>
      </c>
      <c r="BA843" s="352">
        <v>48</v>
      </c>
      <c r="BB843" s="352">
        <v>49</v>
      </c>
      <c r="BC843" s="353">
        <v>50</v>
      </c>
      <c r="BD843" s="351">
        <v>51</v>
      </c>
      <c r="BE843" s="352">
        <v>52</v>
      </c>
      <c r="BF843" s="352">
        <v>53</v>
      </c>
      <c r="BG843" s="352">
        <v>54</v>
      </c>
      <c r="BH843" s="353">
        <v>55</v>
      </c>
      <c r="BI843" s="351">
        <v>56</v>
      </c>
      <c r="BJ843" s="352">
        <v>57</v>
      </c>
      <c r="BK843" s="352">
        <v>58</v>
      </c>
      <c r="BL843" s="352">
        <v>59</v>
      </c>
      <c r="BM843" s="353">
        <v>60</v>
      </c>
      <c r="BN843" s="351">
        <v>61</v>
      </c>
      <c r="BO843" s="352">
        <v>62</v>
      </c>
      <c r="BP843" s="352">
        <v>63</v>
      </c>
      <c r="BQ843" s="352">
        <v>64</v>
      </c>
      <c r="BR843" s="353">
        <v>65</v>
      </c>
      <c r="BS843" s="351">
        <v>66</v>
      </c>
      <c r="BT843" s="352">
        <v>67</v>
      </c>
      <c r="BU843" s="352">
        <v>68</v>
      </c>
      <c r="BV843" s="352">
        <v>69</v>
      </c>
      <c r="BW843" s="353">
        <v>70</v>
      </c>
      <c r="BX843" s="351">
        <v>71</v>
      </c>
      <c r="BY843" s="352">
        <v>72</v>
      </c>
      <c r="BZ843" s="352">
        <v>73</v>
      </c>
      <c r="CA843" s="352">
        <v>74</v>
      </c>
      <c r="CB843" s="353">
        <v>75</v>
      </c>
      <c r="CC843" s="351">
        <v>76</v>
      </c>
      <c r="CD843" s="352">
        <v>77</v>
      </c>
      <c r="CE843" s="352">
        <v>78</v>
      </c>
      <c r="CF843" s="352">
        <v>79</v>
      </c>
      <c r="CG843" s="353">
        <v>80</v>
      </c>
      <c r="CH843" s="351">
        <v>81</v>
      </c>
      <c r="CI843" s="352">
        <v>82</v>
      </c>
      <c r="CJ843" s="352">
        <v>83</v>
      </c>
      <c r="CK843" s="352">
        <v>84</v>
      </c>
      <c r="CL843" s="353">
        <v>85</v>
      </c>
      <c r="CM843" s="351">
        <v>86</v>
      </c>
      <c r="CN843" s="352">
        <v>87</v>
      </c>
      <c r="CO843" s="352">
        <v>88</v>
      </c>
      <c r="CP843" s="352">
        <v>89</v>
      </c>
      <c r="CQ843" s="353">
        <v>90</v>
      </c>
      <c r="CR843" s="351">
        <v>91</v>
      </c>
      <c r="CS843" s="352">
        <v>92</v>
      </c>
      <c r="CT843" s="352">
        <v>93</v>
      </c>
      <c r="CU843" s="352">
        <v>94</v>
      </c>
      <c r="CV843" s="353">
        <v>95</v>
      </c>
      <c r="CW843" s="351">
        <v>96</v>
      </c>
      <c r="CX843" s="352">
        <v>97</v>
      </c>
      <c r="CY843" s="352">
        <v>98</v>
      </c>
      <c r="CZ843" s="352">
        <v>99</v>
      </c>
      <c r="DA843" s="353">
        <v>100</v>
      </c>
      <c r="DB843" s="351">
        <v>101</v>
      </c>
      <c r="DC843" s="352">
        <v>102</v>
      </c>
      <c r="DD843" s="352">
        <v>103</v>
      </c>
      <c r="DE843" s="352">
        <v>104</v>
      </c>
      <c r="DF843" s="353">
        <v>105</v>
      </c>
      <c r="DG843" s="351">
        <v>106</v>
      </c>
      <c r="DH843" s="352">
        <v>107</v>
      </c>
      <c r="DI843" s="352">
        <v>108</v>
      </c>
      <c r="DJ843" s="352">
        <v>109</v>
      </c>
      <c r="DK843" s="353">
        <v>110</v>
      </c>
      <c r="DL843" s="351">
        <v>111</v>
      </c>
      <c r="DM843" s="352">
        <v>112</v>
      </c>
      <c r="DN843" s="352">
        <v>113</v>
      </c>
      <c r="DO843" s="352">
        <v>114</v>
      </c>
      <c r="DP843" s="353">
        <v>115</v>
      </c>
      <c r="DQ843" s="351">
        <v>116</v>
      </c>
      <c r="DR843" s="352">
        <v>117</v>
      </c>
      <c r="DS843" s="352">
        <v>118</v>
      </c>
      <c r="DT843" s="352">
        <v>119</v>
      </c>
      <c r="DU843" s="353">
        <v>120</v>
      </c>
      <c r="DV843" s="351">
        <v>121</v>
      </c>
      <c r="DW843" s="352">
        <v>122</v>
      </c>
      <c r="DX843" s="352">
        <v>123</v>
      </c>
      <c r="DY843" s="352">
        <v>124</v>
      </c>
      <c r="DZ843" s="353">
        <v>125</v>
      </c>
      <c r="EA843" s="351">
        <v>126</v>
      </c>
      <c r="EB843" s="352">
        <v>127</v>
      </c>
      <c r="EC843" s="352">
        <v>128</v>
      </c>
      <c r="ED843" s="352">
        <v>129</v>
      </c>
      <c r="EE843" s="364"/>
      <c r="EF843" s="351">
        <v>130</v>
      </c>
      <c r="EG843" s="352">
        <v>131</v>
      </c>
      <c r="EH843" s="352">
        <v>132</v>
      </c>
      <c r="EI843" s="352">
        <v>133</v>
      </c>
      <c r="EJ843" s="364"/>
      <c r="EK843" s="351">
        <v>134</v>
      </c>
      <c r="EL843" s="352">
        <v>135</v>
      </c>
      <c r="EM843" s="352">
        <v>136</v>
      </c>
      <c r="EN843" s="352">
        <v>137</v>
      </c>
      <c r="EO843" s="353">
        <v>138</v>
      </c>
      <c r="EP843" s="351">
        <v>139</v>
      </c>
      <c r="EQ843" s="352">
        <v>140</v>
      </c>
      <c r="ER843" s="352">
        <v>141</v>
      </c>
      <c r="ES843" s="352">
        <v>142</v>
      </c>
      <c r="ET843" s="353">
        <v>143</v>
      </c>
      <c r="EU843" s="351">
        <v>144</v>
      </c>
      <c r="EV843" s="352">
        <v>145</v>
      </c>
      <c r="EW843" s="352">
        <v>146</v>
      </c>
      <c r="EX843" s="352">
        <v>147</v>
      </c>
      <c r="EY843" s="353">
        <v>148</v>
      </c>
      <c r="EZ843" s="351">
        <v>149</v>
      </c>
      <c r="FA843" s="352">
        <v>150</v>
      </c>
      <c r="FB843" s="352">
        <v>151</v>
      </c>
      <c r="FC843" s="352">
        <v>152</v>
      </c>
      <c r="FD843" s="353">
        <v>153</v>
      </c>
      <c r="FE843" s="351">
        <v>154</v>
      </c>
      <c r="FF843" s="352">
        <v>155</v>
      </c>
      <c r="FG843" s="352">
        <v>156</v>
      </c>
      <c r="FH843" s="352">
        <v>157</v>
      </c>
      <c r="FI843" s="353">
        <v>158</v>
      </c>
      <c r="FJ843" s="351">
        <v>159</v>
      </c>
      <c r="FK843" s="352">
        <v>160</v>
      </c>
      <c r="FL843" s="352">
        <v>161</v>
      </c>
      <c r="FM843" s="352">
        <v>162</v>
      </c>
      <c r="FN843" s="353">
        <v>163</v>
      </c>
      <c r="FO843" s="351">
        <v>164</v>
      </c>
      <c r="FP843" s="352">
        <v>165</v>
      </c>
      <c r="FQ843" s="352">
        <v>166</v>
      </c>
      <c r="FR843" s="352">
        <v>167</v>
      </c>
      <c r="FS843" s="364"/>
      <c r="FT843" s="351">
        <v>168</v>
      </c>
      <c r="FU843" s="352">
        <v>169</v>
      </c>
      <c r="FV843" s="352">
        <v>170</v>
      </c>
      <c r="FW843" s="352">
        <v>171</v>
      </c>
      <c r="FX843" s="365"/>
      <c r="FY843" s="361"/>
      <c r="FZ843" s="361"/>
      <c r="GA843" s="361"/>
      <c r="GB843" s="361"/>
      <c r="GC843" s="361"/>
      <c r="GD843" s="361"/>
      <c r="GE843" s="361"/>
      <c r="GF843" s="361"/>
      <c r="GG843" s="361"/>
      <c r="GH843" s="361"/>
      <c r="GI843" s="361"/>
      <c r="GJ843" s="361"/>
      <c r="GK843" s="361"/>
      <c r="GL843" s="361"/>
      <c r="GM843" s="361"/>
      <c r="GN843" s="361"/>
      <c r="GO843" s="361"/>
      <c r="GP843" s="361"/>
      <c r="GQ843" s="361"/>
      <c r="GR843" s="361"/>
      <c r="GS843" s="361"/>
      <c r="GT843" s="361"/>
      <c r="GU843" s="361"/>
      <c r="GV843" s="361"/>
      <c r="GW843" s="361"/>
    </row>
    <row r="844" spans="1:256" x14ac:dyDescent="0.2">
      <c r="D844" s="362"/>
      <c r="E844" s="350" t="s">
        <v>157</v>
      </c>
      <c r="F844" s="354">
        <v>14</v>
      </c>
      <c r="G844" s="355">
        <v>10</v>
      </c>
      <c r="H844" s="355">
        <v>1</v>
      </c>
      <c r="I844" s="355">
        <v>22</v>
      </c>
      <c r="J844" s="356">
        <v>18</v>
      </c>
      <c r="K844" s="354">
        <v>19</v>
      </c>
      <c r="L844" s="355">
        <v>15</v>
      </c>
      <c r="M844" s="355">
        <v>6</v>
      </c>
      <c r="N844" s="355">
        <v>2</v>
      </c>
      <c r="O844" s="356">
        <v>23</v>
      </c>
      <c r="P844" s="354">
        <v>24</v>
      </c>
      <c r="Q844" s="355">
        <v>20</v>
      </c>
      <c r="R844" s="355">
        <v>11</v>
      </c>
      <c r="S844" s="355">
        <v>7</v>
      </c>
      <c r="T844" s="356">
        <v>3</v>
      </c>
      <c r="U844" s="354">
        <v>4</v>
      </c>
      <c r="V844" s="355">
        <v>25</v>
      </c>
      <c r="W844" s="355">
        <v>16</v>
      </c>
      <c r="X844" s="355">
        <v>12</v>
      </c>
      <c r="Y844" s="356">
        <v>8</v>
      </c>
      <c r="Z844" s="354">
        <v>9</v>
      </c>
      <c r="AA844" s="355">
        <v>5</v>
      </c>
      <c r="AB844" s="355">
        <v>21</v>
      </c>
      <c r="AC844" s="355">
        <v>17</v>
      </c>
      <c r="AD844" s="356">
        <v>13</v>
      </c>
      <c r="AE844" s="354">
        <v>39</v>
      </c>
      <c r="AF844" s="355">
        <v>35</v>
      </c>
      <c r="AG844" s="355">
        <v>26</v>
      </c>
      <c r="AH844" s="355">
        <v>47</v>
      </c>
      <c r="AI844" s="356">
        <v>43</v>
      </c>
      <c r="AJ844" s="354">
        <v>44</v>
      </c>
      <c r="AK844" s="355">
        <v>40</v>
      </c>
      <c r="AL844" s="355">
        <v>31</v>
      </c>
      <c r="AM844" s="355">
        <v>27</v>
      </c>
      <c r="AN844" s="356">
        <v>48</v>
      </c>
      <c r="AO844" s="354">
        <v>49</v>
      </c>
      <c r="AP844" s="355">
        <v>45</v>
      </c>
      <c r="AQ844" s="355">
        <v>36</v>
      </c>
      <c r="AR844" s="355">
        <v>32</v>
      </c>
      <c r="AS844" s="356">
        <v>28</v>
      </c>
      <c r="AT844" s="354">
        <v>29</v>
      </c>
      <c r="AU844" s="355">
        <v>50</v>
      </c>
      <c r="AV844" s="355">
        <v>41</v>
      </c>
      <c r="AW844" s="355">
        <v>37</v>
      </c>
      <c r="AX844" s="356">
        <v>33</v>
      </c>
      <c r="AY844" s="354">
        <v>34</v>
      </c>
      <c r="AZ844" s="355">
        <v>30</v>
      </c>
      <c r="BA844" s="355">
        <v>46</v>
      </c>
      <c r="BB844" s="355">
        <v>42</v>
      </c>
      <c r="BC844" s="356">
        <v>38</v>
      </c>
      <c r="BD844" s="354">
        <v>64</v>
      </c>
      <c r="BE844" s="355">
        <v>60</v>
      </c>
      <c r="BF844" s="355">
        <v>51</v>
      </c>
      <c r="BG844" s="355">
        <v>72</v>
      </c>
      <c r="BH844" s="356">
        <v>68</v>
      </c>
      <c r="BI844" s="354">
        <v>69</v>
      </c>
      <c r="BJ844" s="355">
        <v>65</v>
      </c>
      <c r="BK844" s="355">
        <v>56</v>
      </c>
      <c r="BL844" s="355">
        <v>52</v>
      </c>
      <c r="BM844" s="356">
        <v>73</v>
      </c>
      <c r="BN844" s="354">
        <v>74</v>
      </c>
      <c r="BO844" s="355">
        <v>70</v>
      </c>
      <c r="BP844" s="355">
        <v>61</v>
      </c>
      <c r="BQ844" s="355">
        <v>57</v>
      </c>
      <c r="BR844" s="356">
        <v>53</v>
      </c>
      <c r="BS844" s="354">
        <v>54</v>
      </c>
      <c r="BT844" s="355">
        <v>75</v>
      </c>
      <c r="BU844" s="355">
        <v>66</v>
      </c>
      <c r="BV844" s="355">
        <v>62</v>
      </c>
      <c r="BW844" s="356">
        <v>58</v>
      </c>
      <c r="BX844" s="354">
        <v>59</v>
      </c>
      <c r="BY844" s="355">
        <v>55</v>
      </c>
      <c r="BZ844" s="355">
        <v>71</v>
      </c>
      <c r="CA844" s="355">
        <v>67</v>
      </c>
      <c r="CB844" s="356">
        <v>63</v>
      </c>
      <c r="CC844" s="354">
        <v>89</v>
      </c>
      <c r="CD844" s="355">
        <v>85</v>
      </c>
      <c r="CE844" s="355">
        <v>76</v>
      </c>
      <c r="CF844" s="355">
        <v>97</v>
      </c>
      <c r="CG844" s="356">
        <v>93</v>
      </c>
      <c r="CH844" s="354">
        <v>94</v>
      </c>
      <c r="CI844" s="355">
        <v>90</v>
      </c>
      <c r="CJ844" s="355">
        <v>81</v>
      </c>
      <c r="CK844" s="355">
        <v>77</v>
      </c>
      <c r="CL844" s="356">
        <v>98</v>
      </c>
      <c r="CM844" s="354">
        <v>99</v>
      </c>
      <c r="CN844" s="355">
        <v>95</v>
      </c>
      <c r="CO844" s="355">
        <v>86</v>
      </c>
      <c r="CP844" s="355">
        <v>82</v>
      </c>
      <c r="CQ844" s="356">
        <v>78</v>
      </c>
      <c r="CR844" s="354">
        <v>79</v>
      </c>
      <c r="CS844" s="355">
        <v>100</v>
      </c>
      <c r="CT844" s="355">
        <v>91</v>
      </c>
      <c r="CU844" s="355">
        <v>87</v>
      </c>
      <c r="CV844" s="356">
        <v>83</v>
      </c>
      <c r="CW844" s="354">
        <v>84</v>
      </c>
      <c r="CX844" s="355">
        <v>80</v>
      </c>
      <c r="CY844" s="355">
        <v>96</v>
      </c>
      <c r="CZ844" s="355">
        <v>92</v>
      </c>
      <c r="DA844" s="356">
        <v>88</v>
      </c>
      <c r="DB844" s="354">
        <v>120</v>
      </c>
      <c r="DC844" s="355">
        <v>101</v>
      </c>
      <c r="DD844" s="355">
        <v>131</v>
      </c>
      <c r="DE844" s="355">
        <v>127</v>
      </c>
      <c r="DF844" s="356">
        <v>124</v>
      </c>
      <c r="DG844" s="354">
        <v>125</v>
      </c>
      <c r="DH844" s="355">
        <v>106</v>
      </c>
      <c r="DI844" s="355">
        <v>102</v>
      </c>
      <c r="DJ844" s="355">
        <v>132</v>
      </c>
      <c r="DK844" s="356">
        <v>128</v>
      </c>
      <c r="DL844" s="354">
        <v>129</v>
      </c>
      <c r="DM844" s="355">
        <v>111</v>
      </c>
      <c r="DN844" s="355">
        <v>107</v>
      </c>
      <c r="DO844" s="355">
        <v>103</v>
      </c>
      <c r="DP844" s="356">
        <v>133</v>
      </c>
      <c r="DQ844" s="354">
        <v>119</v>
      </c>
      <c r="DR844" s="355">
        <v>126</v>
      </c>
      <c r="DS844" s="355">
        <v>122</v>
      </c>
      <c r="DT844" s="355">
        <v>130</v>
      </c>
      <c r="DU844" s="356">
        <v>114</v>
      </c>
      <c r="DV844" s="354">
        <v>105</v>
      </c>
      <c r="DW844" s="355">
        <v>121</v>
      </c>
      <c r="DX844" s="355">
        <v>117</v>
      </c>
      <c r="DY844" s="355">
        <v>113</v>
      </c>
      <c r="DZ844" s="356">
        <v>109</v>
      </c>
      <c r="EA844" s="354">
        <v>115</v>
      </c>
      <c r="EB844" s="355">
        <v>123</v>
      </c>
      <c r="EC844" s="355">
        <v>110</v>
      </c>
      <c r="ED844" s="355">
        <v>118</v>
      </c>
      <c r="EE844" s="364"/>
      <c r="EF844" s="354">
        <v>112</v>
      </c>
      <c r="EG844" s="355">
        <v>116</v>
      </c>
      <c r="EH844" s="355">
        <v>104</v>
      </c>
      <c r="EI844" s="355">
        <v>108</v>
      </c>
      <c r="EJ844" s="364"/>
      <c r="EK844" s="354">
        <v>158</v>
      </c>
      <c r="EL844" s="355">
        <v>134</v>
      </c>
      <c r="EM844" s="355">
        <v>169</v>
      </c>
      <c r="EN844" s="355">
        <v>166</v>
      </c>
      <c r="EO844" s="356">
        <v>162</v>
      </c>
      <c r="EP844" s="354">
        <v>161</v>
      </c>
      <c r="EQ844" s="355">
        <v>139</v>
      </c>
      <c r="ER844" s="355">
        <v>135</v>
      </c>
      <c r="ES844" s="355">
        <v>170</v>
      </c>
      <c r="ET844" s="356">
        <v>167</v>
      </c>
      <c r="EU844" s="354">
        <v>153</v>
      </c>
      <c r="EV844" s="355">
        <v>144</v>
      </c>
      <c r="EW844" s="355">
        <v>140</v>
      </c>
      <c r="EX844" s="355">
        <v>136</v>
      </c>
      <c r="EY844" s="356">
        <v>171</v>
      </c>
      <c r="EZ844" s="354">
        <v>143</v>
      </c>
      <c r="FA844" s="355">
        <v>168</v>
      </c>
      <c r="FB844" s="355">
        <v>165</v>
      </c>
      <c r="FC844" s="355">
        <v>163</v>
      </c>
      <c r="FD844" s="356">
        <v>157</v>
      </c>
      <c r="FE844" s="354">
        <v>138</v>
      </c>
      <c r="FF844" s="355">
        <v>154</v>
      </c>
      <c r="FG844" s="355">
        <v>150</v>
      </c>
      <c r="FH844" s="355">
        <v>146</v>
      </c>
      <c r="FI844" s="356">
        <v>142</v>
      </c>
      <c r="FJ844" s="354">
        <v>148</v>
      </c>
      <c r="FK844" s="355">
        <v>164</v>
      </c>
      <c r="FL844" s="355">
        <v>160</v>
      </c>
      <c r="FM844" s="355">
        <v>156</v>
      </c>
      <c r="FN844" s="356">
        <v>152</v>
      </c>
      <c r="FO844" s="354">
        <v>155</v>
      </c>
      <c r="FP844" s="355">
        <v>159</v>
      </c>
      <c r="FQ844" s="355">
        <v>147</v>
      </c>
      <c r="FR844" s="355">
        <v>151</v>
      </c>
      <c r="FS844" s="364"/>
      <c r="FT844" s="354">
        <v>145</v>
      </c>
      <c r="FU844" s="355">
        <v>149</v>
      </c>
      <c r="FV844" s="355">
        <v>137</v>
      </c>
      <c r="FW844" s="355">
        <v>141</v>
      </c>
      <c r="FX844" s="365"/>
      <c r="FY844" s="361"/>
      <c r="FZ844" s="361"/>
      <c r="GA844" s="361"/>
      <c r="GB844" s="361"/>
      <c r="GC844" s="361"/>
      <c r="GD844" s="361"/>
      <c r="GE844" s="361"/>
      <c r="GF844" s="361"/>
      <c r="GG844" s="361"/>
      <c r="GH844" s="361"/>
      <c r="GI844" s="361"/>
      <c r="GJ844" s="361"/>
      <c r="GK844" s="361"/>
      <c r="GL844" s="361"/>
      <c r="GM844" s="361"/>
      <c r="GN844" s="361"/>
      <c r="GO844" s="361"/>
      <c r="GP844" s="361"/>
      <c r="GQ844" s="361"/>
      <c r="GR844" s="361"/>
      <c r="GS844" s="361"/>
      <c r="GT844" s="361"/>
      <c r="GU844" s="361"/>
      <c r="GV844" s="361"/>
      <c r="GW844" s="361"/>
    </row>
    <row r="845" spans="1:256" x14ac:dyDescent="0.2">
      <c r="D845" s="362"/>
      <c r="E845" s="350" t="s">
        <v>159</v>
      </c>
      <c r="F845" s="357">
        <v>12</v>
      </c>
      <c r="G845" s="358">
        <v>23</v>
      </c>
      <c r="H845" s="358">
        <v>9</v>
      </c>
      <c r="I845" s="358">
        <v>20</v>
      </c>
      <c r="J845" s="359">
        <v>1</v>
      </c>
      <c r="K845" s="357">
        <v>13</v>
      </c>
      <c r="L845" s="358">
        <v>24</v>
      </c>
      <c r="M845" s="358">
        <v>10</v>
      </c>
      <c r="N845" s="358">
        <v>16</v>
      </c>
      <c r="O845" s="359">
        <v>2</v>
      </c>
      <c r="P845" s="357">
        <v>17</v>
      </c>
      <c r="Q845" s="358">
        <v>3</v>
      </c>
      <c r="R845" s="358">
        <v>14</v>
      </c>
      <c r="S845" s="358">
        <v>25</v>
      </c>
      <c r="T845" s="359">
        <v>6</v>
      </c>
      <c r="U845" s="357">
        <v>7</v>
      </c>
      <c r="V845" s="358">
        <v>18</v>
      </c>
      <c r="W845" s="358">
        <v>4</v>
      </c>
      <c r="X845" s="358">
        <v>15</v>
      </c>
      <c r="Y845" s="359">
        <v>21</v>
      </c>
      <c r="Z845" s="357">
        <v>22</v>
      </c>
      <c r="AA845" s="358">
        <v>8</v>
      </c>
      <c r="AB845" s="358">
        <v>19</v>
      </c>
      <c r="AC845" s="358">
        <v>5</v>
      </c>
      <c r="AD845" s="359">
        <v>11</v>
      </c>
      <c r="AE845" s="357">
        <v>37</v>
      </c>
      <c r="AF845" s="358">
        <v>48</v>
      </c>
      <c r="AG845" s="358">
        <v>34</v>
      </c>
      <c r="AH845" s="358">
        <v>45</v>
      </c>
      <c r="AI845" s="359">
        <v>26</v>
      </c>
      <c r="AJ845" s="357">
        <v>38</v>
      </c>
      <c r="AK845" s="358">
        <v>49</v>
      </c>
      <c r="AL845" s="358">
        <v>35</v>
      </c>
      <c r="AM845" s="358">
        <v>41</v>
      </c>
      <c r="AN845" s="359">
        <v>27</v>
      </c>
      <c r="AO845" s="357">
        <v>42</v>
      </c>
      <c r="AP845" s="358">
        <v>28</v>
      </c>
      <c r="AQ845" s="358">
        <v>39</v>
      </c>
      <c r="AR845" s="358">
        <v>50</v>
      </c>
      <c r="AS845" s="359">
        <v>31</v>
      </c>
      <c r="AT845" s="357">
        <v>32</v>
      </c>
      <c r="AU845" s="358">
        <v>43</v>
      </c>
      <c r="AV845" s="358">
        <v>29</v>
      </c>
      <c r="AW845" s="358">
        <v>40</v>
      </c>
      <c r="AX845" s="359">
        <v>46</v>
      </c>
      <c r="AY845" s="357">
        <v>47</v>
      </c>
      <c r="AZ845" s="358">
        <v>33</v>
      </c>
      <c r="BA845" s="358">
        <v>44</v>
      </c>
      <c r="BB845" s="358">
        <v>30</v>
      </c>
      <c r="BC845" s="359">
        <v>36</v>
      </c>
      <c r="BD845" s="357">
        <v>62</v>
      </c>
      <c r="BE845" s="358">
        <v>73</v>
      </c>
      <c r="BF845" s="358">
        <v>59</v>
      </c>
      <c r="BG845" s="358">
        <v>70</v>
      </c>
      <c r="BH845" s="359">
        <v>51</v>
      </c>
      <c r="BI845" s="357">
        <v>63</v>
      </c>
      <c r="BJ845" s="358">
        <v>74</v>
      </c>
      <c r="BK845" s="358">
        <v>60</v>
      </c>
      <c r="BL845" s="358">
        <v>66</v>
      </c>
      <c r="BM845" s="359">
        <v>52</v>
      </c>
      <c r="BN845" s="357">
        <v>67</v>
      </c>
      <c r="BO845" s="358">
        <v>53</v>
      </c>
      <c r="BP845" s="358">
        <v>64</v>
      </c>
      <c r="BQ845" s="358">
        <v>75</v>
      </c>
      <c r="BR845" s="359">
        <v>56</v>
      </c>
      <c r="BS845" s="357">
        <v>57</v>
      </c>
      <c r="BT845" s="358">
        <v>68</v>
      </c>
      <c r="BU845" s="358">
        <v>54</v>
      </c>
      <c r="BV845" s="358">
        <v>65</v>
      </c>
      <c r="BW845" s="359">
        <v>71</v>
      </c>
      <c r="BX845" s="357">
        <v>72</v>
      </c>
      <c r="BY845" s="358">
        <v>58</v>
      </c>
      <c r="BZ845" s="358">
        <v>69</v>
      </c>
      <c r="CA845" s="358">
        <v>55</v>
      </c>
      <c r="CB845" s="359">
        <v>61</v>
      </c>
      <c r="CC845" s="357">
        <v>87</v>
      </c>
      <c r="CD845" s="358">
        <v>98</v>
      </c>
      <c r="CE845" s="358">
        <v>84</v>
      </c>
      <c r="CF845" s="358">
        <v>95</v>
      </c>
      <c r="CG845" s="359">
        <v>76</v>
      </c>
      <c r="CH845" s="357">
        <v>88</v>
      </c>
      <c r="CI845" s="358">
        <v>99</v>
      </c>
      <c r="CJ845" s="358">
        <v>85</v>
      </c>
      <c r="CK845" s="358">
        <v>91</v>
      </c>
      <c r="CL845" s="359">
        <v>77</v>
      </c>
      <c r="CM845" s="357">
        <v>92</v>
      </c>
      <c r="CN845" s="358">
        <v>78</v>
      </c>
      <c r="CO845" s="358">
        <v>89</v>
      </c>
      <c r="CP845" s="358">
        <v>100</v>
      </c>
      <c r="CQ845" s="359">
        <v>81</v>
      </c>
      <c r="CR845" s="357">
        <v>82</v>
      </c>
      <c r="CS845" s="358">
        <v>93</v>
      </c>
      <c r="CT845" s="358">
        <v>79</v>
      </c>
      <c r="CU845" s="358">
        <v>90</v>
      </c>
      <c r="CV845" s="359">
        <v>96</v>
      </c>
      <c r="CW845" s="357">
        <v>97</v>
      </c>
      <c r="CX845" s="358">
        <v>83</v>
      </c>
      <c r="CY845" s="358">
        <v>94</v>
      </c>
      <c r="CZ845" s="358">
        <v>80</v>
      </c>
      <c r="DA845" s="359">
        <v>86</v>
      </c>
      <c r="DB845" s="357">
        <v>104</v>
      </c>
      <c r="DC845" s="358">
        <v>120</v>
      </c>
      <c r="DD845" s="358">
        <v>130</v>
      </c>
      <c r="DE845" s="358">
        <v>125</v>
      </c>
      <c r="DF845" s="359">
        <v>113</v>
      </c>
      <c r="DG845" s="357">
        <v>128</v>
      </c>
      <c r="DH845" s="358">
        <v>118</v>
      </c>
      <c r="DI845" s="358">
        <v>121</v>
      </c>
      <c r="DJ845" s="358">
        <v>112</v>
      </c>
      <c r="DK845" s="359">
        <v>103</v>
      </c>
      <c r="DL845" s="357">
        <v>114</v>
      </c>
      <c r="DM845" s="358">
        <v>129</v>
      </c>
      <c r="DN845" s="358">
        <v>106</v>
      </c>
      <c r="DO845" s="358">
        <v>131</v>
      </c>
      <c r="DP845" s="359">
        <v>123</v>
      </c>
      <c r="DQ845" s="357">
        <v>133</v>
      </c>
      <c r="DR845" s="358">
        <v>115</v>
      </c>
      <c r="DS845" s="358">
        <v>126</v>
      </c>
      <c r="DT845" s="358">
        <v>117</v>
      </c>
      <c r="DU845" s="359">
        <v>108</v>
      </c>
      <c r="DV845" s="357">
        <v>110</v>
      </c>
      <c r="DW845" s="358">
        <v>105</v>
      </c>
      <c r="DX845" s="358">
        <v>127</v>
      </c>
      <c r="DY845" s="358">
        <v>116</v>
      </c>
      <c r="DZ845" s="359">
        <v>132</v>
      </c>
      <c r="EA845" s="357">
        <v>122</v>
      </c>
      <c r="EB845" s="358">
        <v>109</v>
      </c>
      <c r="EC845" s="358">
        <v>101</v>
      </c>
      <c r="ED845" s="358">
        <v>111</v>
      </c>
      <c r="EE845" s="364"/>
      <c r="EF845" s="357">
        <v>107</v>
      </c>
      <c r="EG845" s="358">
        <v>124</v>
      </c>
      <c r="EH845" s="358">
        <v>119</v>
      </c>
      <c r="EI845" s="358">
        <v>102</v>
      </c>
      <c r="EJ845" s="364"/>
      <c r="EK845" s="357">
        <v>142</v>
      </c>
      <c r="EL845" s="358">
        <v>158</v>
      </c>
      <c r="EM845" s="358">
        <v>168</v>
      </c>
      <c r="EN845" s="358">
        <v>160</v>
      </c>
      <c r="EO845" s="359">
        <v>151</v>
      </c>
      <c r="EP845" s="357">
        <v>171</v>
      </c>
      <c r="EQ845" s="358">
        <v>148</v>
      </c>
      <c r="ER845" s="358">
        <v>159</v>
      </c>
      <c r="ES845" s="358">
        <v>150</v>
      </c>
      <c r="ET845" s="359">
        <v>141</v>
      </c>
      <c r="EU845" s="357">
        <v>165</v>
      </c>
      <c r="EV845" s="358">
        <v>147</v>
      </c>
      <c r="EW845" s="358">
        <v>139</v>
      </c>
      <c r="EX845" s="358">
        <v>169</v>
      </c>
      <c r="EY845" s="359">
        <v>156</v>
      </c>
      <c r="EZ845" s="357">
        <v>137</v>
      </c>
      <c r="FA845" s="358">
        <v>153</v>
      </c>
      <c r="FB845" s="358">
        <v>164</v>
      </c>
      <c r="FC845" s="358">
        <v>155</v>
      </c>
      <c r="FD845" s="359">
        <v>146</v>
      </c>
      <c r="FE845" s="357">
        <v>166</v>
      </c>
      <c r="FF845" s="358">
        <v>138</v>
      </c>
      <c r="FG845" s="358">
        <v>149</v>
      </c>
      <c r="FH845" s="358">
        <v>140</v>
      </c>
      <c r="FI845" s="359">
        <v>170</v>
      </c>
      <c r="FJ845" s="357">
        <v>167</v>
      </c>
      <c r="FK845" s="358">
        <v>163</v>
      </c>
      <c r="FL845" s="358">
        <v>154</v>
      </c>
      <c r="FM845" s="358">
        <v>145</v>
      </c>
      <c r="FN845" s="359">
        <v>136</v>
      </c>
      <c r="FO845" s="357">
        <v>152</v>
      </c>
      <c r="FP845" s="358">
        <v>143</v>
      </c>
      <c r="FQ845" s="358">
        <v>134</v>
      </c>
      <c r="FR845" s="358">
        <v>161</v>
      </c>
      <c r="FS845" s="364"/>
      <c r="FT845" s="357">
        <v>162</v>
      </c>
      <c r="FU845" s="358">
        <v>157</v>
      </c>
      <c r="FV845" s="358">
        <v>144</v>
      </c>
      <c r="FW845" s="358">
        <v>135</v>
      </c>
      <c r="FX845" s="365"/>
      <c r="FY845" s="361"/>
      <c r="FZ845" s="361"/>
      <c r="GA845" s="361"/>
      <c r="GB845" s="361"/>
      <c r="GC845" s="361"/>
      <c r="GD845" s="361"/>
      <c r="GE845" s="361"/>
      <c r="GF845" s="361"/>
      <c r="GG845" s="361"/>
      <c r="GH845" s="361"/>
      <c r="GI845" s="361"/>
      <c r="GJ845" s="361"/>
      <c r="GK845" s="361"/>
      <c r="GL845" s="361"/>
      <c r="GM845" s="361"/>
      <c r="GN845" s="361"/>
      <c r="GO845" s="361"/>
      <c r="GP845" s="361"/>
      <c r="GQ845" s="361"/>
      <c r="GR845" s="361"/>
      <c r="GS845" s="361"/>
      <c r="GT845" s="361"/>
      <c r="GU845" s="361"/>
      <c r="GV845" s="361"/>
      <c r="GW845" s="361"/>
    </row>
    <row r="846" spans="1:256" s="363" customFormat="1" x14ac:dyDescent="0.2">
      <c r="A846" s="27"/>
      <c r="B846" s="27"/>
      <c r="C846" s="27"/>
      <c r="D846" s="362"/>
      <c r="E846" s="360"/>
      <c r="GX846" s="27"/>
      <c r="GY846" s="27"/>
      <c r="GZ846" s="27"/>
      <c r="HA846" s="27"/>
      <c r="HB846" s="27"/>
      <c r="HC846" s="27"/>
      <c r="HD846" s="27"/>
      <c r="HE846" s="27"/>
      <c r="HF846" s="27"/>
      <c r="HG846" s="27"/>
      <c r="HH846" s="27"/>
      <c r="HI846" s="27"/>
      <c r="HJ846" s="27"/>
      <c r="HK846" s="27"/>
      <c r="HL846" s="27"/>
      <c r="HM846" s="27"/>
      <c r="HN846" s="27"/>
      <c r="HO846" s="27"/>
      <c r="HP846" s="27"/>
      <c r="HQ846" s="27"/>
      <c r="HR846" s="27"/>
      <c r="HS846" s="27"/>
      <c r="HT846" s="27"/>
      <c r="HU846" s="27"/>
      <c r="HV846" s="27"/>
      <c r="HW846" s="27"/>
      <c r="HX846" s="27"/>
      <c r="HY846" s="27"/>
      <c r="HZ846" s="27"/>
      <c r="IA846" s="27"/>
      <c r="IB846" s="27"/>
      <c r="IC846" s="27"/>
      <c r="ID846" s="27"/>
      <c r="IE846" s="27"/>
      <c r="IF846" s="27"/>
      <c r="IG846" s="27"/>
      <c r="IH846" s="27"/>
      <c r="II846" s="27"/>
      <c r="IJ846" s="27"/>
      <c r="IK846" s="27"/>
      <c r="IL846" s="27"/>
      <c r="IM846" s="27"/>
      <c r="IN846" s="27"/>
      <c r="IO846" s="27"/>
      <c r="IP846" s="27"/>
      <c r="IQ846" s="27"/>
      <c r="IR846" s="27"/>
      <c r="IS846" s="27"/>
      <c r="IT846" s="27"/>
      <c r="IU846" s="27"/>
      <c r="IV846" s="27"/>
    </row>
    <row r="847" spans="1:256" s="363" customFormat="1" x14ac:dyDescent="0.2">
      <c r="A847" s="27"/>
      <c r="B847" s="27"/>
      <c r="C847" s="27"/>
      <c r="D847" s="362">
        <v>172</v>
      </c>
      <c r="E847" s="349" t="s">
        <v>180</v>
      </c>
      <c r="GX847" s="27"/>
      <c r="GY847" s="27"/>
      <c r="GZ847" s="27"/>
      <c r="HA847" s="27"/>
      <c r="HB847" s="27"/>
      <c r="HC847" s="27"/>
      <c r="HD847" s="27"/>
      <c r="HE847" s="27"/>
      <c r="HF847" s="27"/>
      <c r="HG847" s="27"/>
      <c r="HH847" s="27"/>
      <c r="HI847" s="27"/>
      <c r="HJ847" s="27"/>
      <c r="HK847" s="27"/>
      <c r="HL847" s="27"/>
      <c r="HM847" s="27"/>
      <c r="HN847" s="27"/>
      <c r="HO847" s="27"/>
      <c r="HP847" s="27"/>
      <c r="HQ847" s="27"/>
      <c r="HR847" s="27"/>
      <c r="HS847" s="27"/>
      <c r="HT847" s="27"/>
      <c r="HU847" s="27"/>
      <c r="HV847" s="27"/>
      <c r="HW847" s="27"/>
      <c r="HX847" s="27"/>
      <c r="HY847" s="27"/>
      <c r="HZ847" s="27"/>
      <c r="IA847" s="27"/>
      <c r="IB847" s="27"/>
      <c r="IC847" s="27"/>
      <c r="ID847" s="27"/>
      <c r="IE847" s="27"/>
      <c r="IF847" s="27"/>
      <c r="IG847" s="27"/>
      <c r="IH847" s="27"/>
      <c r="II847" s="27"/>
      <c r="IJ847" s="27"/>
      <c r="IK847" s="27"/>
      <c r="IL847" s="27"/>
      <c r="IM847" s="27"/>
      <c r="IN847" s="27"/>
      <c r="IO847" s="27"/>
      <c r="IP847" s="27"/>
      <c r="IQ847" s="27"/>
      <c r="IR847" s="27"/>
      <c r="IS847" s="27"/>
      <c r="IT847" s="27"/>
      <c r="IU847" s="27"/>
      <c r="IV847" s="27"/>
    </row>
    <row r="848" spans="1:256" x14ac:dyDescent="0.2">
      <c r="D848" s="362"/>
      <c r="E848" s="350" t="s">
        <v>130</v>
      </c>
      <c r="F848" s="351">
        <v>1</v>
      </c>
      <c r="G848" s="352">
        <v>2</v>
      </c>
      <c r="H848" s="352">
        <v>3</v>
      </c>
      <c r="I848" s="352">
        <v>4</v>
      </c>
      <c r="J848" s="353">
        <v>5</v>
      </c>
      <c r="K848" s="351">
        <v>6</v>
      </c>
      <c r="L848" s="352">
        <v>7</v>
      </c>
      <c r="M848" s="352">
        <v>8</v>
      </c>
      <c r="N848" s="352">
        <v>9</v>
      </c>
      <c r="O848" s="353">
        <v>10</v>
      </c>
      <c r="P848" s="351">
        <v>11</v>
      </c>
      <c r="Q848" s="352">
        <v>12</v>
      </c>
      <c r="R848" s="352">
        <v>13</v>
      </c>
      <c r="S848" s="352">
        <v>14</v>
      </c>
      <c r="T848" s="353">
        <v>15</v>
      </c>
      <c r="U848" s="351">
        <v>16</v>
      </c>
      <c r="V848" s="352">
        <v>17</v>
      </c>
      <c r="W848" s="352">
        <v>18</v>
      </c>
      <c r="X848" s="352">
        <v>19</v>
      </c>
      <c r="Y848" s="353">
        <v>20</v>
      </c>
      <c r="Z848" s="351">
        <v>21</v>
      </c>
      <c r="AA848" s="352">
        <v>22</v>
      </c>
      <c r="AB848" s="352">
        <v>23</v>
      </c>
      <c r="AC848" s="352">
        <v>24</v>
      </c>
      <c r="AD848" s="353">
        <v>25</v>
      </c>
      <c r="AE848" s="351">
        <v>26</v>
      </c>
      <c r="AF848" s="352">
        <v>27</v>
      </c>
      <c r="AG848" s="352">
        <v>28</v>
      </c>
      <c r="AH848" s="352">
        <v>29</v>
      </c>
      <c r="AI848" s="353">
        <v>30</v>
      </c>
      <c r="AJ848" s="351">
        <v>31</v>
      </c>
      <c r="AK848" s="352">
        <v>32</v>
      </c>
      <c r="AL848" s="352">
        <v>33</v>
      </c>
      <c r="AM848" s="352">
        <v>34</v>
      </c>
      <c r="AN848" s="353">
        <v>35</v>
      </c>
      <c r="AO848" s="351">
        <v>36</v>
      </c>
      <c r="AP848" s="352">
        <v>37</v>
      </c>
      <c r="AQ848" s="352">
        <v>38</v>
      </c>
      <c r="AR848" s="352">
        <v>39</v>
      </c>
      <c r="AS848" s="353">
        <v>40</v>
      </c>
      <c r="AT848" s="351">
        <v>41</v>
      </c>
      <c r="AU848" s="352">
        <v>42</v>
      </c>
      <c r="AV848" s="352">
        <v>43</v>
      </c>
      <c r="AW848" s="352">
        <v>44</v>
      </c>
      <c r="AX848" s="353">
        <v>45</v>
      </c>
      <c r="AY848" s="351">
        <v>46</v>
      </c>
      <c r="AZ848" s="352">
        <v>47</v>
      </c>
      <c r="BA848" s="352">
        <v>48</v>
      </c>
      <c r="BB848" s="352">
        <v>49</v>
      </c>
      <c r="BC848" s="353">
        <v>50</v>
      </c>
      <c r="BD848" s="351">
        <v>51</v>
      </c>
      <c r="BE848" s="352">
        <v>52</v>
      </c>
      <c r="BF848" s="352">
        <v>53</v>
      </c>
      <c r="BG848" s="352">
        <v>54</v>
      </c>
      <c r="BH848" s="353">
        <v>55</v>
      </c>
      <c r="BI848" s="351">
        <v>56</v>
      </c>
      <c r="BJ848" s="352">
        <v>57</v>
      </c>
      <c r="BK848" s="352">
        <v>58</v>
      </c>
      <c r="BL848" s="352">
        <v>59</v>
      </c>
      <c r="BM848" s="353">
        <v>60</v>
      </c>
      <c r="BN848" s="351">
        <v>61</v>
      </c>
      <c r="BO848" s="352">
        <v>62</v>
      </c>
      <c r="BP848" s="352">
        <v>63</v>
      </c>
      <c r="BQ848" s="352">
        <v>64</v>
      </c>
      <c r="BR848" s="353">
        <v>65</v>
      </c>
      <c r="BS848" s="351">
        <v>66</v>
      </c>
      <c r="BT848" s="352">
        <v>67</v>
      </c>
      <c r="BU848" s="352">
        <v>68</v>
      </c>
      <c r="BV848" s="352">
        <v>69</v>
      </c>
      <c r="BW848" s="353">
        <v>70</v>
      </c>
      <c r="BX848" s="351">
        <v>71</v>
      </c>
      <c r="BY848" s="352">
        <v>72</v>
      </c>
      <c r="BZ848" s="352">
        <v>73</v>
      </c>
      <c r="CA848" s="352">
        <v>74</v>
      </c>
      <c r="CB848" s="353">
        <v>75</v>
      </c>
      <c r="CC848" s="351">
        <v>76</v>
      </c>
      <c r="CD848" s="352">
        <v>77</v>
      </c>
      <c r="CE848" s="352">
        <v>78</v>
      </c>
      <c r="CF848" s="352">
        <v>79</v>
      </c>
      <c r="CG848" s="353">
        <v>80</v>
      </c>
      <c r="CH848" s="351">
        <v>81</v>
      </c>
      <c r="CI848" s="352">
        <v>82</v>
      </c>
      <c r="CJ848" s="352">
        <v>83</v>
      </c>
      <c r="CK848" s="352">
        <v>84</v>
      </c>
      <c r="CL848" s="353">
        <v>85</v>
      </c>
      <c r="CM848" s="351">
        <v>86</v>
      </c>
      <c r="CN848" s="352">
        <v>87</v>
      </c>
      <c r="CO848" s="352">
        <v>88</v>
      </c>
      <c r="CP848" s="352">
        <v>89</v>
      </c>
      <c r="CQ848" s="353">
        <v>90</v>
      </c>
      <c r="CR848" s="351">
        <v>91</v>
      </c>
      <c r="CS848" s="352">
        <v>92</v>
      </c>
      <c r="CT848" s="352">
        <v>93</v>
      </c>
      <c r="CU848" s="352">
        <v>94</v>
      </c>
      <c r="CV848" s="353">
        <v>95</v>
      </c>
      <c r="CW848" s="351">
        <v>96</v>
      </c>
      <c r="CX848" s="352">
        <v>97</v>
      </c>
      <c r="CY848" s="352">
        <v>98</v>
      </c>
      <c r="CZ848" s="352">
        <v>99</v>
      </c>
      <c r="DA848" s="353">
        <v>100</v>
      </c>
      <c r="DB848" s="351">
        <v>101</v>
      </c>
      <c r="DC848" s="352">
        <v>102</v>
      </c>
      <c r="DD848" s="352">
        <v>103</v>
      </c>
      <c r="DE848" s="352">
        <v>104</v>
      </c>
      <c r="DF848" s="353">
        <v>105</v>
      </c>
      <c r="DG848" s="351">
        <v>106</v>
      </c>
      <c r="DH848" s="352">
        <v>107</v>
      </c>
      <c r="DI848" s="352">
        <v>108</v>
      </c>
      <c r="DJ848" s="352">
        <v>109</v>
      </c>
      <c r="DK848" s="353">
        <v>110</v>
      </c>
      <c r="DL848" s="351">
        <v>111</v>
      </c>
      <c r="DM848" s="352">
        <v>112</v>
      </c>
      <c r="DN848" s="352">
        <v>113</v>
      </c>
      <c r="DO848" s="352">
        <v>114</v>
      </c>
      <c r="DP848" s="353">
        <v>115</v>
      </c>
      <c r="DQ848" s="351">
        <v>116</v>
      </c>
      <c r="DR848" s="352">
        <v>117</v>
      </c>
      <c r="DS848" s="352">
        <v>118</v>
      </c>
      <c r="DT848" s="352">
        <v>119</v>
      </c>
      <c r="DU848" s="353">
        <v>120</v>
      </c>
      <c r="DV848" s="351">
        <v>121</v>
      </c>
      <c r="DW848" s="352">
        <v>122</v>
      </c>
      <c r="DX848" s="352">
        <v>123</v>
      </c>
      <c r="DY848" s="352">
        <v>124</v>
      </c>
      <c r="DZ848" s="353">
        <v>125</v>
      </c>
      <c r="EA848" s="351">
        <v>126</v>
      </c>
      <c r="EB848" s="352">
        <v>127</v>
      </c>
      <c r="EC848" s="352">
        <v>128</v>
      </c>
      <c r="ED848" s="352">
        <v>129</v>
      </c>
      <c r="EE848" s="353">
        <v>130</v>
      </c>
      <c r="EF848" s="351">
        <v>131</v>
      </c>
      <c r="EG848" s="352">
        <v>132</v>
      </c>
      <c r="EH848" s="352">
        <v>133</v>
      </c>
      <c r="EI848" s="352">
        <v>134</v>
      </c>
      <c r="EJ848" s="364"/>
      <c r="EK848" s="351">
        <v>135</v>
      </c>
      <c r="EL848" s="352">
        <v>136</v>
      </c>
      <c r="EM848" s="352">
        <v>137</v>
      </c>
      <c r="EN848" s="352">
        <v>138</v>
      </c>
      <c r="EO848" s="353">
        <v>139</v>
      </c>
      <c r="EP848" s="351">
        <v>140</v>
      </c>
      <c r="EQ848" s="352">
        <v>141</v>
      </c>
      <c r="ER848" s="352">
        <v>142</v>
      </c>
      <c r="ES848" s="352">
        <v>143</v>
      </c>
      <c r="ET848" s="353">
        <v>144</v>
      </c>
      <c r="EU848" s="351">
        <v>145</v>
      </c>
      <c r="EV848" s="352">
        <v>146</v>
      </c>
      <c r="EW848" s="352">
        <v>147</v>
      </c>
      <c r="EX848" s="352">
        <v>148</v>
      </c>
      <c r="EY848" s="353">
        <v>149</v>
      </c>
      <c r="EZ848" s="351">
        <v>150</v>
      </c>
      <c r="FA848" s="352">
        <v>151</v>
      </c>
      <c r="FB848" s="352">
        <v>152</v>
      </c>
      <c r="FC848" s="352">
        <v>153</v>
      </c>
      <c r="FD848" s="353">
        <v>154</v>
      </c>
      <c r="FE848" s="351">
        <v>155</v>
      </c>
      <c r="FF848" s="352">
        <v>156</v>
      </c>
      <c r="FG848" s="352">
        <v>157</v>
      </c>
      <c r="FH848" s="352">
        <v>158</v>
      </c>
      <c r="FI848" s="353">
        <v>159</v>
      </c>
      <c r="FJ848" s="351">
        <v>160</v>
      </c>
      <c r="FK848" s="352">
        <v>161</v>
      </c>
      <c r="FL848" s="352">
        <v>162</v>
      </c>
      <c r="FM848" s="352">
        <v>163</v>
      </c>
      <c r="FN848" s="353">
        <v>164</v>
      </c>
      <c r="FO848" s="351">
        <v>165</v>
      </c>
      <c r="FP848" s="352">
        <v>166</v>
      </c>
      <c r="FQ848" s="352">
        <v>167</v>
      </c>
      <c r="FR848" s="352">
        <v>168</v>
      </c>
      <c r="FS848" s="364"/>
      <c r="FT848" s="351">
        <v>169</v>
      </c>
      <c r="FU848" s="352">
        <v>170</v>
      </c>
      <c r="FV848" s="352">
        <v>171</v>
      </c>
      <c r="FW848" s="352">
        <v>172</v>
      </c>
      <c r="FX848" s="365"/>
      <c r="FY848" s="361"/>
      <c r="FZ848" s="361"/>
      <c r="GA848" s="361"/>
      <c r="GB848" s="361"/>
      <c r="GC848" s="361"/>
      <c r="GD848" s="361"/>
      <c r="GE848" s="361"/>
      <c r="GF848" s="361"/>
      <c r="GG848" s="361"/>
      <c r="GH848" s="361"/>
      <c r="GI848" s="361"/>
      <c r="GJ848" s="361"/>
      <c r="GK848" s="361"/>
      <c r="GL848" s="361"/>
      <c r="GM848" s="361"/>
      <c r="GN848" s="361"/>
      <c r="GO848" s="361"/>
      <c r="GP848" s="361"/>
      <c r="GQ848" s="361"/>
      <c r="GR848" s="361"/>
      <c r="GS848" s="361"/>
      <c r="GT848" s="361"/>
      <c r="GU848" s="361"/>
      <c r="GV848" s="361"/>
      <c r="GW848" s="361"/>
    </row>
    <row r="849" spans="1:256" x14ac:dyDescent="0.2">
      <c r="D849" s="362"/>
      <c r="E849" s="350" t="s">
        <v>157</v>
      </c>
      <c r="F849" s="354">
        <v>14</v>
      </c>
      <c r="G849" s="355">
        <v>10</v>
      </c>
      <c r="H849" s="355">
        <v>1</v>
      </c>
      <c r="I849" s="355">
        <v>22</v>
      </c>
      <c r="J849" s="356">
        <v>18</v>
      </c>
      <c r="K849" s="354">
        <v>19</v>
      </c>
      <c r="L849" s="355">
        <v>15</v>
      </c>
      <c r="M849" s="355">
        <v>6</v>
      </c>
      <c r="N849" s="355">
        <v>2</v>
      </c>
      <c r="O849" s="356">
        <v>23</v>
      </c>
      <c r="P849" s="354">
        <v>24</v>
      </c>
      <c r="Q849" s="355">
        <v>20</v>
      </c>
      <c r="R849" s="355">
        <v>11</v>
      </c>
      <c r="S849" s="355">
        <v>7</v>
      </c>
      <c r="T849" s="356">
        <v>3</v>
      </c>
      <c r="U849" s="354">
        <v>4</v>
      </c>
      <c r="V849" s="355">
        <v>25</v>
      </c>
      <c r="W849" s="355">
        <v>16</v>
      </c>
      <c r="X849" s="355">
        <v>12</v>
      </c>
      <c r="Y849" s="356">
        <v>8</v>
      </c>
      <c r="Z849" s="354">
        <v>9</v>
      </c>
      <c r="AA849" s="355">
        <v>5</v>
      </c>
      <c r="AB849" s="355">
        <v>21</v>
      </c>
      <c r="AC849" s="355">
        <v>17</v>
      </c>
      <c r="AD849" s="356">
        <v>13</v>
      </c>
      <c r="AE849" s="354">
        <v>39</v>
      </c>
      <c r="AF849" s="355">
        <v>35</v>
      </c>
      <c r="AG849" s="355">
        <v>26</v>
      </c>
      <c r="AH849" s="355">
        <v>47</v>
      </c>
      <c r="AI849" s="356">
        <v>43</v>
      </c>
      <c r="AJ849" s="354">
        <v>44</v>
      </c>
      <c r="AK849" s="355">
        <v>40</v>
      </c>
      <c r="AL849" s="355">
        <v>31</v>
      </c>
      <c r="AM849" s="355">
        <v>27</v>
      </c>
      <c r="AN849" s="356">
        <v>48</v>
      </c>
      <c r="AO849" s="354">
        <v>49</v>
      </c>
      <c r="AP849" s="355">
        <v>45</v>
      </c>
      <c r="AQ849" s="355">
        <v>36</v>
      </c>
      <c r="AR849" s="355">
        <v>32</v>
      </c>
      <c r="AS849" s="356">
        <v>28</v>
      </c>
      <c r="AT849" s="354">
        <v>29</v>
      </c>
      <c r="AU849" s="355">
        <v>50</v>
      </c>
      <c r="AV849" s="355">
        <v>41</v>
      </c>
      <c r="AW849" s="355">
        <v>37</v>
      </c>
      <c r="AX849" s="356">
        <v>33</v>
      </c>
      <c r="AY849" s="354">
        <v>34</v>
      </c>
      <c r="AZ849" s="355">
        <v>30</v>
      </c>
      <c r="BA849" s="355">
        <v>46</v>
      </c>
      <c r="BB849" s="355">
        <v>42</v>
      </c>
      <c r="BC849" s="356">
        <v>38</v>
      </c>
      <c r="BD849" s="354">
        <v>64</v>
      </c>
      <c r="BE849" s="355">
        <v>60</v>
      </c>
      <c r="BF849" s="355">
        <v>51</v>
      </c>
      <c r="BG849" s="355">
        <v>72</v>
      </c>
      <c r="BH849" s="356">
        <v>68</v>
      </c>
      <c r="BI849" s="354">
        <v>69</v>
      </c>
      <c r="BJ849" s="355">
        <v>65</v>
      </c>
      <c r="BK849" s="355">
        <v>56</v>
      </c>
      <c r="BL849" s="355">
        <v>52</v>
      </c>
      <c r="BM849" s="356">
        <v>73</v>
      </c>
      <c r="BN849" s="354">
        <v>74</v>
      </c>
      <c r="BO849" s="355">
        <v>70</v>
      </c>
      <c r="BP849" s="355">
        <v>61</v>
      </c>
      <c r="BQ849" s="355">
        <v>57</v>
      </c>
      <c r="BR849" s="356">
        <v>53</v>
      </c>
      <c r="BS849" s="354">
        <v>54</v>
      </c>
      <c r="BT849" s="355">
        <v>75</v>
      </c>
      <c r="BU849" s="355">
        <v>66</v>
      </c>
      <c r="BV849" s="355">
        <v>62</v>
      </c>
      <c r="BW849" s="356">
        <v>58</v>
      </c>
      <c r="BX849" s="354">
        <v>59</v>
      </c>
      <c r="BY849" s="355">
        <v>55</v>
      </c>
      <c r="BZ849" s="355">
        <v>71</v>
      </c>
      <c r="CA849" s="355">
        <v>67</v>
      </c>
      <c r="CB849" s="356">
        <v>63</v>
      </c>
      <c r="CC849" s="354">
        <v>89</v>
      </c>
      <c r="CD849" s="355">
        <v>85</v>
      </c>
      <c r="CE849" s="355">
        <v>76</v>
      </c>
      <c r="CF849" s="355">
        <v>97</v>
      </c>
      <c r="CG849" s="356">
        <v>93</v>
      </c>
      <c r="CH849" s="354">
        <v>94</v>
      </c>
      <c r="CI849" s="355">
        <v>90</v>
      </c>
      <c r="CJ849" s="355">
        <v>81</v>
      </c>
      <c r="CK849" s="355">
        <v>77</v>
      </c>
      <c r="CL849" s="356">
        <v>98</v>
      </c>
      <c r="CM849" s="354">
        <v>99</v>
      </c>
      <c r="CN849" s="355">
        <v>95</v>
      </c>
      <c r="CO849" s="355">
        <v>86</v>
      </c>
      <c r="CP849" s="355">
        <v>82</v>
      </c>
      <c r="CQ849" s="356">
        <v>78</v>
      </c>
      <c r="CR849" s="354">
        <v>79</v>
      </c>
      <c r="CS849" s="355">
        <v>100</v>
      </c>
      <c r="CT849" s="355">
        <v>91</v>
      </c>
      <c r="CU849" s="355">
        <v>87</v>
      </c>
      <c r="CV849" s="356">
        <v>83</v>
      </c>
      <c r="CW849" s="354">
        <v>84</v>
      </c>
      <c r="CX849" s="355">
        <v>80</v>
      </c>
      <c r="CY849" s="355">
        <v>96</v>
      </c>
      <c r="CZ849" s="355">
        <v>92</v>
      </c>
      <c r="DA849" s="356">
        <v>88</v>
      </c>
      <c r="DB849" s="354">
        <v>120</v>
      </c>
      <c r="DC849" s="355">
        <v>101</v>
      </c>
      <c r="DD849" s="355">
        <v>132</v>
      </c>
      <c r="DE849" s="355">
        <v>128</v>
      </c>
      <c r="DF849" s="356">
        <v>124</v>
      </c>
      <c r="DG849" s="354">
        <v>125</v>
      </c>
      <c r="DH849" s="355">
        <v>106</v>
      </c>
      <c r="DI849" s="355">
        <v>102</v>
      </c>
      <c r="DJ849" s="355">
        <v>133</v>
      </c>
      <c r="DK849" s="356">
        <v>129</v>
      </c>
      <c r="DL849" s="354">
        <v>130</v>
      </c>
      <c r="DM849" s="355">
        <v>111</v>
      </c>
      <c r="DN849" s="355">
        <v>107</v>
      </c>
      <c r="DO849" s="355">
        <v>103</v>
      </c>
      <c r="DP849" s="356">
        <v>134</v>
      </c>
      <c r="DQ849" s="354">
        <v>115</v>
      </c>
      <c r="DR849" s="355">
        <v>131</v>
      </c>
      <c r="DS849" s="355">
        <v>127</v>
      </c>
      <c r="DT849" s="355">
        <v>123</v>
      </c>
      <c r="DU849" s="356">
        <v>119</v>
      </c>
      <c r="DV849" s="354">
        <v>105</v>
      </c>
      <c r="DW849" s="355">
        <v>121</v>
      </c>
      <c r="DX849" s="355">
        <v>117</v>
      </c>
      <c r="DY849" s="355">
        <v>113</v>
      </c>
      <c r="DZ849" s="356">
        <v>109</v>
      </c>
      <c r="EA849" s="354">
        <v>110</v>
      </c>
      <c r="EB849" s="355">
        <v>126</v>
      </c>
      <c r="EC849" s="355">
        <v>122</v>
      </c>
      <c r="ED849" s="355">
        <v>118</v>
      </c>
      <c r="EE849" s="356">
        <v>114</v>
      </c>
      <c r="EF849" s="354">
        <v>112</v>
      </c>
      <c r="EG849" s="355">
        <v>116</v>
      </c>
      <c r="EH849" s="355">
        <v>104</v>
      </c>
      <c r="EI849" s="355">
        <v>108</v>
      </c>
      <c r="EJ849" s="364"/>
      <c r="EK849" s="354">
        <v>159</v>
      </c>
      <c r="EL849" s="355">
        <v>135</v>
      </c>
      <c r="EM849" s="355">
        <v>170</v>
      </c>
      <c r="EN849" s="355">
        <v>167</v>
      </c>
      <c r="EO849" s="356">
        <v>163</v>
      </c>
      <c r="EP849" s="354">
        <v>162</v>
      </c>
      <c r="EQ849" s="355">
        <v>140</v>
      </c>
      <c r="ER849" s="355">
        <v>136</v>
      </c>
      <c r="ES849" s="355">
        <v>171</v>
      </c>
      <c r="ET849" s="356">
        <v>168</v>
      </c>
      <c r="EU849" s="354">
        <v>154</v>
      </c>
      <c r="EV849" s="355">
        <v>145</v>
      </c>
      <c r="EW849" s="355">
        <v>141</v>
      </c>
      <c r="EX849" s="355">
        <v>137</v>
      </c>
      <c r="EY849" s="356">
        <v>172</v>
      </c>
      <c r="EZ849" s="354">
        <v>144</v>
      </c>
      <c r="FA849" s="355">
        <v>169</v>
      </c>
      <c r="FB849" s="355">
        <v>166</v>
      </c>
      <c r="FC849" s="355">
        <v>164</v>
      </c>
      <c r="FD849" s="356">
        <v>158</v>
      </c>
      <c r="FE849" s="354">
        <v>139</v>
      </c>
      <c r="FF849" s="355">
        <v>155</v>
      </c>
      <c r="FG849" s="355">
        <v>151</v>
      </c>
      <c r="FH849" s="355">
        <v>147</v>
      </c>
      <c r="FI849" s="356">
        <v>143</v>
      </c>
      <c r="FJ849" s="354">
        <v>149</v>
      </c>
      <c r="FK849" s="355">
        <v>165</v>
      </c>
      <c r="FL849" s="355">
        <v>161</v>
      </c>
      <c r="FM849" s="355">
        <v>157</v>
      </c>
      <c r="FN849" s="356">
        <v>153</v>
      </c>
      <c r="FO849" s="354">
        <v>156</v>
      </c>
      <c r="FP849" s="355">
        <v>160</v>
      </c>
      <c r="FQ849" s="355">
        <v>148</v>
      </c>
      <c r="FR849" s="355">
        <v>152</v>
      </c>
      <c r="FS849" s="364"/>
      <c r="FT849" s="354">
        <v>146</v>
      </c>
      <c r="FU849" s="355">
        <v>150</v>
      </c>
      <c r="FV849" s="355">
        <v>138</v>
      </c>
      <c r="FW849" s="355">
        <v>142</v>
      </c>
      <c r="FX849" s="365"/>
      <c r="FY849" s="361"/>
      <c r="FZ849" s="361"/>
      <c r="GA849" s="361"/>
      <c r="GB849" s="361"/>
      <c r="GC849" s="361"/>
      <c r="GD849" s="361"/>
      <c r="GE849" s="361"/>
      <c r="GF849" s="361"/>
      <c r="GG849" s="361"/>
      <c r="GH849" s="361"/>
      <c r="GI849" s="361"/>
      <c r="GJ849" s="361"/>
      <c r="GK849" s="361"/>
      <c r="GL849" s="361"/>
      <c r="GM849" s="361"/>
      <c r="GN849" s="361"/>
      <c r="GO849" s="361"/>
      <c r="GP849" s="361"/>
      <c r="GQ849" s="361"/>
      <c r="GR849" s="361"/>
      <c r="GS849" s="361"/>
      <c r="GT849" s="361"/>
      <c r="GU849" s="361"/>
      <c r="GV849" s="361"/>
      <c r="GW849" s="361"/>
    </row>
    <row r="850" spans="1:256" x14ac:dyDescent="0.2">
      <c r="D850" s="362"/>
      <c r="E850" s="350" t="s">
        <v>159</v>
      </c>
      <c r="F850" s="357">
        <v>12</v>
      </c>
      <c r="G850" s="358">
        <v>23</v>
      </c>
      <c r="H850" s="358">
        <v>9</v>
      </c>
      <c r="I850" s="358">
        <v>20</v>
      </c>
      <c r="J850" s="359">
        <v>1</v>
      </c>
      <c r="K850" s="357">
        <v>13</v>
      </c>
      <c r="L850" s="358">
        <v>24</v>
      </c>
      <c r="M850" s="358">
        <v>10</v>
      </c>
      <c r="N850" s="358">
        <v>16</v>
      </c>
      <c r="O850" s="359">
        <v>2</v>
      </c>
      <c r="P850" s="357">
        <v>17</v>
      </c>
      <c r="Q850" s="358">
        <v>3</v>
      </c>
      <c r="R850" s="358">
        <v>14</v>
      </c>
      <c r="S850" s="358">
        <v>25</v>
      </c>
      <c r="T850" s="359">
        <v>6</v>
      </c>
      <c r="U850" s="357">
        <v>7</v>
      </c>
      <c r="V850" s="358">
        <v>18</v>
      </c>
      <c r="W850" s="358">
        <v>4</v>
      </c>
      <c r="X850" s="358">
        <v>15</v>
      </c>
      <c r="Y850" s="359">
        <v>21</v>
      </c>
      <c r="Z850" s="357">
        <v>22</v>
      </c>
      <c r="AA850" s="358">
        <v>8</v>
      </c>
      <c r="AB850" s="358">
        <v>19</v>
      </c>
      <c r="AC850" s="358">
        <v>5</v>
      </c>
      <c r="AD850" s="359">
        <v>11</v>
      </c>
      <c r="AE850" s="357">
        <v>37</v>
      </c>
      <c r="AF850" s="358">
        <v>48</v>
      </c>
      <c r="AG850" s="358">
        <v>34</v>
      </c>
      <c r="AH850" s="358">
        <v>45</v>
      </c>
      <c r="AI850" s="359">
        <v>26</v>
      </c>
      <c r="AJ850" s="357">
        <v>38</v>
      </c>
      <c r="AK850" s="358">
        <v>49</v>
      </c>
      <c r="AL850" s="358">
        <v>35</v>
      </c>
      <c r="AM850" s="358">
        <v>41</v>
      </c>
      <c r="AN850" s="359">
        <v>27</v>
      </c>
      <c r="AO850" s="357">
        <v>42</v>
      </c>
      <c r="AP850" s="358">
        <v>28</v>
      </c>
      <c r="AQ850" s="358">
        <v>39</v>
      </c>
      <c r="AR850" s="358">
        <v>50</v>
      </c>
      <c r="AS850" s="359">
        <v>31</v>
      </c>
      <c r="AT850" s="357">
        <v>32</v>
      </c>
      <c r="AU850" s="358">
        <v>43</v>
      </c>
      <c r="AV850" s="358">
        <v>29</v>
      </c>
      <c r="AW850" s="358">
        <v>40</v>
      </c>
      <c r="AX850" s="359">
        <v>46</v>
      </c>
      <c r="AY850" s="357">
        <v>47</v>
      </c>
      <c r="AZ850" s="358">
        <v>33</v>
      </c>
      <c r="BA850" s="358">
        <v>44</v>
      </c>
      <c r="BB850" s="358">
        <v>30</v>
      </c>
      <c r="BC850" s="359">
        <v>36</v>
      </c>
      <c r="BD850" s="357">
        <v>62</v>
      </c>
      <c r="BE850" s="358">
        <v>73</v>
      </c>
      <c r="BF850" s="358">
        <v>59</v>
      </c>
      <c r="BG850" s="358">
        <v>70</v>
      </c>
      <c r="BH850" s="359">
        <v>51</v>
      </c>
      <c r="BI850" s="357">
        <v>63</v>
      </c>
      <c r="BJ850" s="358">
        <v>74</v>
      </c>
      <c r="BK850" s="358">
        <v>60</v>
      </c>
      <c r="BL850" s="358">
        <v>66</v>
      </c>
      <c r="BM850" s="359">
        <v>52</v>
      </c>
      <c r="BN850" s="357">
        <v>67</v>
      </c>
      <c r="BO850" s="358">
        <v>53</v>
      </c>
      <c r="BP850" s="358">
        <v>64</v>
      </c>
      <c r="BQ850" s="358">
        <v>75</v>
      </c>
      <c r="BR850" s="359">
        <v>56</v>
      </c>
      <c r="BS850" s="357">
        <v>57</v>
      </c>
      <c r="BT850" s="358">
        <v>68</v>
      </c>
      <c r="BU850" s="358">
        <v>54</v>
      </c>
      <c r="BV850" s="358">
        <v>65</v>
      </c>
      <c r="BW850" s="359">
        <v>71</v>
      </c>
      <c r="BX850" s="357">
        <v>72</v>
      </c>
      <c r="BY850" s="358">
        <v>58</v>
      </c>
      <c r="BZ850" s="358">
        <v>69</v>
      </c>
      <c r="CA850" s="358">
        <v>55</v>
      </c>
      <c r="CB850" s="359">
        <v>61</v>
      </c>
      <c r="CC850" s="357">
        <v>87</v>
      </c>
      <c r="CD850" s="358">
        <v>98</v>
      </c>
      <c r="CE850" s="358">
        <v>84</v>
      </c>
      <c r="CF850" s="358">
        <v>95</v>
      </c>
      <c r="CG850" s="359">
        <v>76</v>
      </c>
      <c r="CH850" s="357">
        <v>88</v>
      </c>
      <c r="CI850" s="358">
        <v>99</v>
      </c>
      <c r="CJ850" s="358">
        <v>85</v>
      </c>
      <c r="CK850" s="358">
        <v>91</v>
      </c>
      <c r="CL850" s="359">
        <v>77</v>
      </c>
      <c r="CM850" s="357">
        <v>92</v>
      </c>
      <c r="CN850" s="358">
        <v>78</v>
      </c>
      <c r="CO850" s="358">
        <v>89</v>
      </c>
      <c r="CP850" s="358">
        <v>100</v>
      </c>
      <c r="CQ850" s="359">
        <v>81</v>
      </c>
      <c r="CR850" s="357">
        <v>82</v>
      </c>
      <c r="CS850" s="358">
        <v>93</v>
      </c>
      <c r="CT850" s="358">
        <v>79</v>
      </c>
      <c r="CU850" s="358">
        <v>90</v>
      </c>
      <c r="CV850" s="359">
        <v>96</v>
      </c>
      <c r="CW850" s="357">
        <v>97</v>
      </c>
      <c r="CX850" s="358">
        <v>83</v>
      </c>
      <c r="CY850" s="358">
        <v>94</v>
      </c>
      <c r="CZ850" s="358">
        <v>80</v>
      </c>
      <c r="DA850" s="359">
        <v>86</v>
      </c>
      <c r="DB850" s="357">
        <v>104</v>
      </c>
      <c r="DC850" s="358">
        <v>120</v>
      </c>
      <c r="DD850" s="358">
        <v>131</v>
      </c>
      <c r="DE850" s="358">
        <v>122</v>
      </c>
      <c r="DF850" s="359">
        <v>113</v>
      </c>
      <c r="DG850" s="357">
        <v>109</v>
      </c>
      <c r="DH850" s="358">
        <v>125</v>
      </c>
      <c r="DI850" s="358">
        <v>101</v>
      </c>
      <c r="DJ850" s="358">
        <v>127</v>
      </c>
      <c r="DK850" s="359">
        <v>118</v>
      </c>
      <c r="DL850" s="357">
        <v>114</v>
      </c>
      <c r="DM850" s="358">
        <v>130</v>
      </c>
      <c r="DN850" s="358">
        <v>106</v>
      </c>
      <c r="DO850" s="358">
        <v>132</v>
      </c>
      <c r="DP850" s="359">
        <v>123</v>
      </c>
      <c r="DQ850" s="357">
        <v>134</v>
      </c>
      <c r="DR850" s="358">
        <v>115</v>
      </c>
      <c r="DS850" s="358">
        <v>126</v>
      </c>
      <c r="DT850" s="358">
        <v>117</v>
      </c>
      <c r="DU850" s="359">
        <v>108</v>
      </c>
      <c r="DV850" s="357">
        <v>124</v>
      </c>
      <c r="DW850" s="358">
        <v>105</v>
      </c>
      <c r="DX850" s="358">
        <v>116</v>
      </c>
      <c r="DY850" s="358">
        <v>107</v>
      </c>
      <c r="DZ850" s="359">
        <v>133</v>
      </c>
      <c r="EA850" s="357">
        <v>129</v>
      </c>
      <c r="EB850" s="358">
        <v>110</v>
      </c>
      <c r="EC850" s="358">
        <v>121</v>
      </c>
      <c r="ED850" s="358">
        <v>112</v>
      </c>
      <c r="EE850" s="359">
        <v>103</v>
      </c>
      <c r="EF850" s="357">
        <v>119</v>
      </c>
      <c r="EG850" s="358">
        <v>128</v>
      </c>
      <c r="EH850" s="358">
        <v>111</v>
      </c>
      <c r="EI850" s="358">
        <v>102</v>
      </c>
      <c r="EJ850" s="364"/>
      <c r="EK850" s="357">
        <v>143</v>
      </c>
      <c r="EL850" s="358">
        <v>159</v>
      </c>
      <c r="EM850" s="358">
        <v>169</v>
      </c>
      <c r="EN850" s="358">
        <v>161</v>
      </c>
      <c r="EO850" s="359">
        <v>152</v>
      </c>
      <c r="EP850" s="357">
        <v>172</v>
      </c>
      <c r="EQ850" s="358">
        <v>149</v>
      </c>
      <c r="ER850" s="358">
        <v>160</v>
      </c>
      <c r="ES850" s="358">
        <v>151</v>
      </c>
      <c r="ET850" s="359">
        <v>142</v>
      </c>
      <c r="EU850" s="357">
        <v>166</v>
      </c>
      <c r="EV850" s="358">
        <v>148</v>
      </c>
      <c r="EW850" s="358">
        <v>140</v>
      </c>
      <c r="EX850" s="358">
        <v>170</v>
      </c>
      <c r="EY850" s="359">
        <v>157</v>
      </c>
      <c r="EZ850" s="357">
        <v>138</v>
      </c>
      <c r="FA850" s="358">
        <v>154</v>
      </c>
      <c r="FB850" s="358">
        <v>165</v>
      </c>
      <c r="FC850" s="358">
        <v>156</v>
      </c>
      <c r="FD850" s="359">
        <v>147</v>
      </c>
      <c r="FE850" s="357">
        <v>167</v>
      </c>
      <c r="FF850" s="358">
        <v>139</v>
      </c>
      <c r="FG850" s="358">
        <v>150</v>
      </c>
      <c r="FH850" s="358">
        <v>141</v>
      </c>
      <c r="FI850" s="359">
        <v>171</v>
      </c>
      <c r="FJ850" s="357">
        <v>168</v>
      </c>
      <c r="FK850" s="358">
        <v>164</v>
      </c>
      <c r="FL850" s="358">
        <v>155</v>
      </c>
      <c r="FM850" s="358">
        <v>146</v>
      </c>
      <c r="FN850" s="359">
        <v>137</v>
      </c>
      <c r="FO850" s="357">
        <v>153</v>
      </c>
      <c r="FP850" s="358">
        <v>144</v>
      </c>
      <c r="FQ850" s="358">
        <v>135</v>
      </c>
      <c r="FR850" s="358">
        <v>162</v>
      </c>
      <c r="FS850" s="364"/>
      <c r="FT850" s="357">
        <v>163</v>
      </c>
      <c r="FU850" s="358">
        <v>158</v>
      </c>
      <c r="FV850" s="358">
        <v>145</v>
      </c>
      <c r="FW850" s="358">
        <v>136</v>
      </c>
      <c r="FX850" s="365"/>
      <c r="FY850" s="361"/>
      <c r="FZ850" s="361"/>
      <c r="GA850" s="361"/>
      <c r="GB850" s="361"/>
      <c r="GC850" s="361"/>
      <c r="GD850" s="361"/>
      <c r="GE850" s="361"/>
      <c r="GF850" s="361"/>
      <c r="GG850" s="361"/>
      <c r="GH850" s="361"/>
      <c r="GI850" s="361"/>
      <c r="GJ850" s="361"/>
      <c r="GK850" s="361"/>
      <c r="GL850" s="361"/>
      <c r="GM850" s="361"/>
      <c r="GN850" s="361"/>
      <c r="GO850" s="361"/>
      <c r="GP850" s="361"/>
      <c r="GQ850" s="361"/>
      <c r="GR850" s="361"/>
      <c r="GS850" s="361"/>
      <c r="GT850" s="361"/>
      <c r="GU850" s="361"/>
      <c r="GV850" s="361"/>
      <c r="GW850" s="361"/>
    </row>
    <row r="851" spans="1:256" s="363" customFormat="1" x14ac:dyDescent="0.2">
      <c r="A851" s="27"/>
      <c r="B851" s="27"/>
      <c r="C851" s="27"/>
      <c r="D851" s="362"/>
      <c r="E851" s="360"/>
      <c r="GX851" s="27"/>
      <c r="GY851" s="27"/>
      <c r="GZ851" s="27"/>
      <c r="HA851" s="27"/>
      <c r="HB851" s="27"/>
      <c r="HC851" s="27"/>
      <c r="HD851" s="27"/>
      <c r="HE851" s="27"/>
      <c r="HF851" s="27"/>
      <c r="HG851" s="27"/>
      <c r="HH851" s="27"/>
      <c r="HI851" s="27"/>
      <c r="HJ851" s="27"/>
      <c r="HK851" s="27"/>
      <c r="HL851" s="27"/>
      <c r="HM851" s="27"/>
      <c r="HN851" s="27"/>
      <c r="HO851" s="27"/>
      <c r="HP851" s="27"/>
      <c r="HQ851" s="27"/>
      <c r="HR851" s="27"/>
      <c r="HS851" s="27"/>
      <c r="HT851" s="27"/>
      <c r="HU851" s="27"/>
      <c r="HV851" s="27"/>
      <c r="HW851" s="27"/>
      <c r="HX851" s="27"/>
      <c r="HY851" s="27"/>
      <c r="HZ851" s="27"/>
      <c r="IA851" s="27"/>
      <c r="IB851" s="27"/>
      <c r="IC851" s="27"/>
      <c r="ID851" s="27"/>
      <c r="IE851" s="27"/>
      <c r="IF851" s="27"/>
      <c r="IG851" s="27"/>
      <c r="IH851" s="27"/>
      <c r="II851" s="27"/>
      <c r="IJ851" s="27"/>
      <c r="IK851" s="27"/>
      <c r="IL851" s="27"/>
      <c r="IM851" s="27"/>
      <c r="IN851" s="27"/>
      <c r="IO851" s="27"/>
      <c r="IP851" s="27"/>
      <c r="IQ851" s="27"/>
      <c r="IR851" s="27"/>
      <c r="IS851" s="27"/>
      <c r="IT851" s="27"/>
      <c r="IU851" s="27"/>
      <c r="IV851" s="27"/>
    </row>
    <row r="852" spans="1:256" s="363" customFormat="1" x14ac:dyDescent="0.2">
      <c r="A852" s="27"/>
      <c r="B852" s="27"/>
      <c r="C852" s="27"/>
      <c r="D852" s="362">
        <v>173</v>
      </c>
      <c r="E852" s="349" t="s">
        <v>180</v>
      </c>
      <c r="GX852" s="27"/>
      <c r="GY852" s="27"/>
      <c r="GZ852" s="27"/>
      <c r="HA852" s="27"/>
      <c r="HB852" s="27"/>
      <c r="HC852" s="27"/>
      <c r="HD852" s="27"/>
      <c r="HE852" s="27"/>
      <c r="HF852" s="27"/>
      <c r="HG852" s="27"/>
      <c r="HH852" s="27"/>
      <c r="HI852" s="27"/>
      <c r="HJ852" s="27"/>
      <c r="HK852" s="27"/>
      <c r="HL852" s="27"/>
      <c r="HM852" s="27"/>
      <c r="HN852" s="27"/>
      <c r="HO852" s="27"/>
      <c r="HP852" s="27"/>
      <c r="HQ852" s="27"/>
      <c r="HR852" s="27"/>
      <c r="HS852" s="27"/>
      <c r="HT852" s="27"/>
      <c r="HU852" s="27"/>
      <c r="HV852" s="27"/>
      <c r="HW852" s="27"/>
      <c r="HX852" s="27"/>
      <c r="HY852" s="27"/>
      <c r="HZ852" s="27"/>
      <c r="IA852" s="27"/>
      <c r="IB852" s="27"/>
      <c r="IC852" s="27"/>
      <c r="ID852" s="27"/>
      <c r="IE852" s="27"/>
      <c r="IF852" s="27"/>
      <c r="IG852" s="27"/>
      <c r="IH852" s="27"/>
      <c r="II852" s="27"/>
      <c r="IJ852" s="27"/>
      <c r="IK852" s="27"/>
      <c r="IL852" s="27"/>
      <c r="IM852" s="27"/>
      <c r="IN852" s="27"/>
      <c r="IO852" s="27"/>
      <c r="IP852" s="27"/>
      <c r="IQ852" s="27"/>
      <c r="IR852" s="27"/>
      <c r="IS852" s="27"/>
      <c r="IT852" s="27"/>
      <c r="IU852" s="27"/>
      <c r="IV852" s="27"/>
    </row>
    <row r="853" spans="1:256" x14ac:dyDescent="0.2">
      <c r="D853" s="362"/>
      <c r="E853" s="350" t="s">
        <v>130</v>
      </c>
      <c r="F853" s="351">
        <v>1</v>
      </c>
      <c r="G853" s="352">
        <v>2</v>
      </c>
      <c r="H853" s="352">
        <v>3</v>
      </c>
      <c r="I853" s="352">
        <v>4</v>
      </c>
      <c r="J853" s="353">
        <v>5</v>
      </c>
      <c r="K853" s="351">
        <v>6</v>
      </c>
      <c r="L853" s="352">
        <v>7</v>
      </c>
      <c r="M853" s="352">
        <v>8</v>
      </c>
      <c r="N853" s="352">
        <v>9</v>
      </c>
      <c r="O853" s="353">
        <v>10</v>
      </c>
      <c r="P853" s="351">
        <v>11</v>
      </c>
      <c r="Q853" s="352">
        <v>12</v>
      </c>
      <c r="R853" s="352">
        <v>13</v>
      </c>
      <c r="S853" s="352">
        <v>14</v>
      </c>
      <c r="T853" s="353">
        <v>15</v>
      </c>
      <c r="U853" s="351">
        <v>16</v>
      </c>
      <c r="V853" s="352">
        <v>17</v>
      </c>
      <c r="W853" s="352">
        <v>18</v>
      </c>
      <c r="X853" s="352">
        <v>19</v>
      </c>
      <c r="Y853" s="353">
        <v>20</v>
      </c>
      <c r="Z853" s="351">
        <v>21</v>
      </c>
      <c r="AA853" s="352">
        <v>22</v>
      </c>
      <c r="AB853" s="352">
        <v>23</v>
      </c>
      <c r="AC853" s="352">
        <v>24</v>
      </c>
      <c r="AD853" s="353">
        <v>25</v>
      </c>
      <c r="AE853" s="351">
        <v>26</v>
      </c>
      <c r="AF853" s="352">
        <v>27</v>
      </c>
      <c r="AG853" s="352">
        <v>28</v>
      </c>
      <c r="AH853" s="352">
        <v>29</v>
      </c>
      <c r="AI853" s="353">
        <v>30</v>
      </c>
      <c r="AJ853" s="351">
        <v>31</v>
      </c>
      <c r="AK853" s="352">
        <v>32</v>
      </c>
      <c r="AL853" s="352">
        <v>33</v>
      </c>
      <c r="AM853" s="352">
        <v>34</v>
      </c>
      <c r="AN853" s="353">
        <v>35</v>
      </c>
      <c r="AO853" s="351">
        <v>36</v>
      </c>
      <c r="AP853" s="352">
        <v>37</v>
      </c>
      <c r="AQ853" s="352">
        <v>38</v>
      </c>
      <c r="AR853" s="352">
        <v>39</v>
      </c>
      <c r="AS853" s="353">
        <v>40</v>
      </c>
      <c r="AT853" s="351">
        <v>41</v>
      </c>
      <c r="AU853" s="352">
        <v>42</v>
      </c>
      <c r="AV853" s="352">
        <v>43</v>
      </c>
      <c r="AW853" s="352">
        <v>44</v>
      </c>
      <c r="AX853" s="353">
        <v>45</v>
      </c>
      <c r="AY853" s="351">
        <v>46</v>
      </c>
      <c r="AZ853" s="352">
        <v>47</v>
      </c>
      <c r="BA853" s="352">
        <v>48</v>
      </c>
      <c r="BB853" s="352">
        <v>49</v>
      </c>
      <c r="BC853" s="353">
        <v>50</v>
      </c>
      <c r="BD853" s="351">
        <v>51</v>
      </c>
      <c r="BE853" s="352">
        <v>52</v>
      </c>
      <c r="BF853" s="352">
        <v>53</v>
      </c>
      <c r="BG853" s="352">
        <v>54</v>
      </c>
      <c r="BH853" s="353">
        <v>55</v>
      </c>
      <c r="BI853" s="351">
        <v>56</v>
      </c>
      <c r="BJ853" s="352">
        <v>57</v>
      </c>
      <c r="BK853" s="352">
        <v>58</v>
      </c>
      <c r="BL853" s="352">
        <v>59</v>
      </c>
      <c r="BM853" s="353">
        <v>60</v>
      </c>
      <c r="BN853" s="351">
        <v>61</v>
      </c>
      <c r="BO853" s="352">
        <v>62</v>
      </c>
      <c r="BP853" s="352">
        <v>63</v>
      </c>
      <c r="BQ853" s="352">
        <v>64</v>
      </c>
      <c r="BR853" s="353">
        <v>65</v>
      </c>
      <c r="BS853" s="351">
        <v>66</v>
      </c>
      <c r="BT853" s="352">
        <v>67</v>
      </c>
      <c r="BU853" s="352">
        <v>68</v>
      </c>
      <c r="BV853" s="352">
        <v>69</v>
      </c>
      <c r="BW853" s="353">
        <v>70</v>
      </c>
      <c r="BX853" s="351">
        <v>71</v>
      </c>
      <c r="BY853" s="352">
        <v>72</v>
      </c>
      <c r="BZ853" s="352">
        <v>73</v>
      </c>
      <c r="CA853" s="352">
        <v>74</v>
      </c>
      <c r="CB853" s="353">
        <v>75</v>
      </c>
      <c r="CC853" s="351">
        <v>76</v>
      </c>
      <c r="CD853" s="352">
        <v>77</v>
      </c>
      <c r="CE853" s="352">
        <v>78</v>
      </c>
      <c r="CF853" s="352">
        <v>79</v>
      </c>
      <c r="CG853" s="353">
        <v>80</v>
      </c>
      <c r="CH853" s="351">
        <v>81</v>
      </c>
      <c r="CI853" s="352">
        <v>82</v>
      </c>
      <c r="CJ853" s="352">
        <v>83</v>
      </c>
      <c r="CK853" s="352">
        <v>84</v>
      </c>
      <c r="CL853" s="353">
        <v>85</v>
      </c>
      <c r="CM853" s="351">
        <v>86</v>
      </c>
      <c r="CN853" s="352">
        <v>87</v>
      </c>
      <c r="CO853" s="352">
        <v>88</v>
      </c>
      <c r="CP853" s="352">
        <v>89</v>
      </c>
      <c r="CQ853" s="353">
        <v>90</v>
      </c>
      <c r="CR853" s="351">
        <v>91</v>
      </c>
      <c r="CS853" s="352">
        <v>92</v>
      </c>
      <c r="CT853" s="352">
        <v>93</v>
      </c>
      <c r="CU853" s="352">
        <v>94</v>
      </c>
      <c r="CV853" s="353">
        <v>95</v>
      </c>
      <c r="CW853" s="351">
        <v>96</v>
      </c>
      <c r="CX853" s="352">
        <v>97</v>
      </c>
      <c r="CY853" s="352">
        <v>98</v>
      </c>
      <c r="CZ853" s="352">
        <v>99</v>
      </c>
      <c r="DA853" s="353">
        <v>100</v>
      </c>
      <c r="DB853" s="351">
        <v>101</v>
      </c>
      <c r="DC853" s="352">
        <v>102</v>
      </c>
      <c r="DD853" s="352">
        <v>103</v>
      </c>
      <c r="DE853" s="352">
        <v>104</v>
      </c>
      <c r="DF853" s="353">
        <v>105</v>
      </c>
      <c r="DG853" s="351">
        <v>106</v>
      </c>
      <c r="DH853" s="352">
        <v>107</v>
      </c>
      <c r="DI853" s="352">
        <v>108</v>
      </c>
      <c r="DJ853" s="352">
        <v>109</v>
      </c>
      <c r="DK853" s="353">
        <v>110</v>
      </c>
      <c r="DL853" s="351">
        <v>111</v>
      </c>
      <c r="DM853" s="352">
        <v>112</v>
      </c>
      <c r="DN853" s="352">
        <v>113</v>
      </c>
      <c r="DO853" s="352">
        <v>114</v>
      </c>
      <c r="DP853" s="353">
        <v>115</v>
      </c>
      <c r="DQ853" s="351">
        <v>116</v>
      </c>
      <c r="DR853" s="352">
        <v>117</v>
      </c>
      <c r="DS853" s="352">
        <v>118</v>
      </c>
      <c r="DT853" s="352">
        <v>119</v>
      </c>
      <c r="DU853" s="353">
        <v>120</v>
      </c>
      <c r="DV853" s="351">
        <v>121</v>
      </c>
      <c r="DW853" s="352">
        <v>122</v>
      </c>
      <c r="DX853" s="352">
        <v>123</v>
      </c>
      <c r="DY853" s="352">
        <v>124</v>
      </c>
      <c r="DZ853" s="353">
        <v>125</v>
      </c>
      <c r="EA853" s="351">
        <v>126</v>
      </c>
      <c r="EB853" s="352">
        <v>127</v>
      </c>
      <c r="EC853" s="352">
        <v>128</v>
      </c>
      <c r="ED853" s="352">
        <v>129</v>
      </c>
      <c r="EE853" s="353">
        <v>130</v>
      </c>
      <c r="EF853" s="351">
        <v>131</v>
      </c>
      <c r="EG853" s="352">
        <v>132</v>
      </c>
      <c r="EH853" s="352">
        <v>133</v>
      </c>
      <c r="EI853" s="352">
        <v>134</v>
      </c>
      <c r="EJ853" s="353">
        <v>135</v>
      </c>
      <c r="EK853" s="351">
        <v>136</v>
      </c>
      <c r="EL853" s="352">
        <v>137</v>
      </c>
      <c r="EM853" s="352">
        <v>138</v>
      </c>
      <c r="EN853" s="352">
        <v>139</v>
      </c>
      <c r="EO853" s="353">
        <v>140</v>
      </c>
      <c r="EP853" s="351">
        <v>141</v>
      </c>
      <c r="EQ853" s="352">
        <v>142</v>
      </c>
      <c r="ER853" s="352">
        <v>143</v>
      </c>
      <c r="ES853" s="352">
        <v>144</v>
      </c>
      <c r="ET853" s="353">
        <v>145</v>
      </c>
      <c r="EU853" s="351">
        <v>146</v>
      </c>
      <c r="EV853" s="352">
        <v>147</v>
      </c>
      <c r="EW853" s="352">
        <v>148</v>
      </c>
      <c r="EX853" s="352">
        <v>149</v>
      </c>
      <c r="EY853" s="353">
        <v>150</v>
      </c>
      <c r="EZ853" s="351">
        <v>151</v>
      </c>
      <c r="FA853" s="352">
        <v>152</v>
      </c>
      <c r="FB853" s="352">
        <v>153</v>
      </c>
      <c r="FC853" s="352">
        <v>154</v>
      </c>
      <c r="FD853" s="353">
        <v>155</v>
      </c>
      <c r="FE853" s="351">
        <v>156</v>
      </c>
      <c r="FF853" s="352">
        <v>157</v>
      </c>
      <c r="FG853" s="352">
        <v>158</v>
      </c>
      <c r="FH853" s="352">
        <v>159</v>
      </c>
      <c r="FI853" s="353">
        <v>160</v>
      </c>
      <c r="FJ853" s="351">
        <v>161</v>
      </c>
      <c r="FK853" s="352">
        <v>162</v>
      </c>
      <c r="FL853" s="352">
        <v>163</v>
      </c>
      <c r="FM853" s="352">
        <v>164</v>
      </c>
      <c r="FN853" s="353">
        <v>165</v>
      </c>
      <c r="FO853" s="351">
        <v>166</v>
      </c>
      <c r="FP853" s="352">
        <v>167</v>
      </c>
      <c r="FQ853" s="352">
        <v>168</v>
      </c>
      <c r="FR853" s="352">
        <v>169</v>
      </c>
      <c r="FS853" s="364"/>
      <c r="FT853" s="351">
        <v>170</v>
      </c>
      <c r="FU853" s="352">
        <v>171</v>
      </c>
      <c r="FV853" s="352">
        <v>172</v>
      </c>
      <c r="FW853" s="352">
        <v>173</v>
      </c>
      <c r="FX853" s="365"/>
      <c r="FY853" s="361"/>
      <c r="FZ853" s="361"/>
      <c r="GA853" s="361"/>
      <c r="GB853" s="361"/>
      <c r="GC853" s="361"/>
      <c r="GD853" s="361"/>
      <c r="GE853" s="361"/>
      <c r="GF853" s="361"/>
      <c r="GG853" s="361"/>
      <c r="GH853" s="361"/>
      <c r="GI853" s="361"/>
      <c r="GJ853" s="361"/>
      <c r="GK853" s="361"/>
      <c r="GL853" s="361"/>
      <c r="GM853" s="361"/>
      <c r="GN853" s="361"/>
      <c r="GO853" s="361"/>
      <c r="GP853" s="361"/>
      <c r="GQ853" s="361"/>
      <c r="GR853" s="361"/>
      <c r="GS853" s="361"/>
      <c r="GT853" s="361"/>
      <c r="GU853" s="361"/>
      <c r="GV853" s="361"/>
      <c r="GW853" s="361"/>
    </row>
    <row r="854" spans="1:256" x14ac:dyDescent="0.2">
      <c r="D854" s="362"/>
      <c r="E854" s="350" t="s">
        <v>157</v>
      </c>
      <c r="F854" s="354">
        <v>14</v>
      </c>
      <c r="G854" s="355">
        <v>10</v>
      </c>
      <c r="H854" s="355">
        <v>1</v>
      </c>
      <c r="I854" s="355">
        <v>22</v>
      </c>
      <c r="J854" s="356">
        <v>18</v>
      </c>
      <c r="K854" s="354">
        <v>19</v>
      </c>
      <c r="L854" s="355">
        <v>15</v>
      </c>
      <c r="M854" s="355">
        <v>6</v>
      </c>
      <c r="N854" s="355">
        <v>2</v>
      </c>
      <c r="O854" s="356">
        <v>23</v>
      </c>
      <c r="P854" s="354">
        <v>24</v>
      </c>
      <c r="Q854" s="355">
        <v>20</v>
      </c>
      <c r="R854" s="355">
        <v>11</v>
      </c>
      <c r="S854" s="355">
        <v>7</v>
      </c>
      <c r="T854" s="356">
        <v>3</v>
      </c>
      <c r="U854" s="354">
        <v>4</v>
      </c>
      <c r="V854" s="355">
        <v>25</v>
      </c>
      <c r="W854" s="355">
        <v>16</v>
      </c>
      <c r="X854" s="355">
        <v>12</v>
      </c>
      <c r="Y854" s="356">
        <v>8</v>
      </c>
      <c r="Z854" s="354">
        <v>9</v>
      </c>
      <c r="AA854" s="355">
        <v>5</v>
      </c>
      <c r="AB854" s="355">
        <v>21</v>
      </c>
      <c r="AC854" s="355">
        <v>17</v>
      </c>
      <c r="AD854" s="356">
        <v>13</v>
      </c>
      <c r="AE854" s="354">
        <v>39</v>
      </c>
      <c r="AF854" s="355">
        <v>35</v>
      </c>
      <c r="AG854" s="355">
        <v>26</v>
      </c>
      <c r="AH854" s="355">
        <v>47</v>
      </c>
      <c r="AI854" s="356">
        <v>43</v>
      </c>
      <c r="AJ854" s="354">
        <v>44</v>
      </c>
      <c r="AK854" s="355">
        <v>40</v>
      </c>
      <c r="AL854" s="355">
        <v>31</v>
      </c>
      <c r="AM854" s="355">
        <v>27</v>
      </c>
      <c r="AN854" s="356">
        <v>48</v>
      </c>
      <c r="AO854" s="354">
        <v>49</v>
      </c>
      <c r="AP854" s="355">
        <v>45</v>
      </c>
      <c r="AQ854" s="355">
        <v>36</v>
      </c>
      <c r="AR854" s="355">
        <v>32</v>
      </c>
      <c r="AS854" s="356">
        <v>28</v>
      </c>
      <c r="AT854" s="354">
        <v>29</v>
      </c>
      <c r="AU854" s="355">
        <v>50</v>
      </c>
      <c r="AV854" s="355">
        <v>41</v>
      </c>
      <c r="AW854" s="355">
        <v>37</v>
      </c>
      <c r="AX854" s="356">
        <v>33</v>
      </c>
      <c r="AY854" s="354">
        <v>34</v>
      </c>
      <c r="AZ854" s="355">
        <v>30</v>
      </c>
      <c r="BA854" s="355">
        <v>46</v>
      </c>
      <c r="BB854" s="355">
        <v>42</v>
      </c>
      <c r="BC854" s="356">
        <v>38</v>
      </c>
      <c r="BD854" s="354">
        <v>64</v>
      </c>
      <c r="BE854" s="355">
        <v>60</v>
      </c>
      <c r="BF854" s="355">
        <v>51</v>
      </c>
      <c r="BG854" s="355">
        <v>72</v>
      </c>
      <c r="BH854" s="356">
        <v>68</v>
      </c>
      <c r="BI854" s="354">
        <v>69</v>
      </c>
      <c r="BJ854" s="355">
        <v>65</v>
      </c>
      <c r="BK854" s="355">
        <v>56</v>
      </c>
      <c r="BL854" s="355">
        <v>52</v>
      </c>
      <c r="BM854" s="356">
        <v>73</v>
      </c>
      <c r="BN854" s="354">
        <v>74</v>
      </c>
      <c r="BO854" s="355">
        <v>70</v>
      </c>
      <c r="BP854" s="355">
        <v>61</v>
      </c>
      <c r="BQ854" s="355">
        <v>57</v>
      </c>
      <c r="BR854" s="356">
        <v>53</v>
      </c>
      <c r="BS854" s="354">
        <v>54</v>
      </c>
      <c r="BT854" s="355">
        <v>75</v>
      </c>
      <c r="BU854" s="355">
        <v>66</v>
      </c>
      <c r="BV854" s="355">
        <v>62</v>
      </c>
      <c r="BW854" s="356">
        <v>58</v>
      </c>
      <c r="BX854" s="354">
        <v>59</v>
      </c>
      <c r="BY854" s="355">
        <v>55</v>
      </c>
      <c r="BZ854" s="355">
        <v>71</v>
      </c>
      <c r="CA854" s="355">
        <v>67</v>
      </c>
      <c r="CB854" s="356">
        <v>63</v>
      </c>
      <c r="CC854" s="354">
        <v>89</v>
      </c>
      <c r="CD854" s="355">
        <v>85</v>
      </c>
      <c r="CE854" s="355">
        <v>76</v>
      </c>
      <c r="CF854" s="355">
        <v>97</v>
      </c>
      <c r="CG854" s="356">
        <v>93</v>
      </c>
      <c r="CH854" s="354">
        <v>94</v>
      </c>
      <c r="CI854" s="355">
        <v>90</v>
      </c>
      <c r="CJ854" s="355">
        <v>81</v>
      </c>
      <c r="CK854" s="355">
        <v>77</v>
      </c>
      <c r="CL854" s="356">
        <v>98</v>
      </c>
      <c r="CM854" s="354">
        <v>99</v>
      </c>
      <c r="CN854" s="355">
        <v>95</v>
      </c>
      <c r="CO854" s="355">
        <v>86</v>
      </c>
      <c r="CP854" s="355">
        <v>82</v>
      </c>
      <c r="CQ854" s="356">
        <v>78</v>
      </c>
      <c r="CR854" s="354">
        <v>79</v>
      </c>
      <c r="CS854" s="355">
        <v>100</v>
      </c>
      <c r="CT854" s="355">
        <v>91</v>
      </c>
      <c r="CU854" s="355">
        <v>87</v>
      </c>
      <c r="CV854" s="356">
        <v>83</v>
      </c>
      <c r="CW854" s="354">
        <v>84</v>
      </c>
      <c r="CX854" s="355">
        <v>80</v>
      </c>
      <c r="CY854" s="355">
        <v>96</v>
      </c>
      <c r="CZ854" s="355">
        <v>92</v>
      </c>
      <c r="DA854" s="356">
        <v>88</v>
      </c>
      <c r="DB854" s="354">
        <v>120</v>
      </c>
      <c r="DC854" s="355">
        <v>101</v>
      </c>
      <c r="DD854" s="355">
        <v>132</v>
      </c>
      <c r="DE854" s="355">
        <v>128</v>
      </c>
      <c r="DF854" s="356">
        <v>124</v>
      </c>
      <c r="DG854" s="354">
        <v>125</v>
      </c>
      <c r="DH854" s="355">
        <v>106</v>
      </c>
      <c r="DI854" s="355">
        <v>102</v>
      </c>
      <c r="DJ854" s="355">
        <v>133</v>
      </c>
      <c r="DK854" s="356">
        <v>129</v>
      </c>
      <c r="DL854" s="354">
        <v>130</v>
      </c>
      <c r="DM854" s="355">
        <v>111</v>
      </c>
      <c r="DN854" s="355">
        <v>107</v>
      </c>
      <c r="DO854" s="355">
        <v>103</v>
      </c>
      <c r="DP854" s="356">
        <v>134</v>
      </c>
      <c r="DQ854" s="354">
        <v>135</v>
      </c>
      <c r="DR854" s="355">
        <v>116</v>
      </c>
      <c r="DS854" s="355">
        <v>112</v>
      </c>
      <c r="DT854" s="355">
        <v>108</v>
      </c>
      <c r="DU854" s="356">
        <v>104</v>
      </c>
      <c r="DV854" s="354">
        <v>105</v>
      </c>
      <c r="DW854" s="355">
        <v>121</v>
      </c>
      <c r="DX854" s="355">
        <v>117</v>
      </c>
      <c r="DY854" s="355">
        <v>113</v>
      </c>
      <c r="DZ854" s="356">
        <v>109</v>
      </c>
      <c r="EA854" s="354">
        <v>110</v>
      </c>
      <c r="EB854" s="355">
        <v>126</v>
      </c>
      <c r="EC854" s="355">
        <v>122</v>
      </c>
      <c r="ED854" s="355">
        <v>118</v>
      </c>
      <c r="EE854" s="356">
        <v>114</v>
      </c>
      <c r="EF854" s="354">
        <v>115</v>
      </c>
      <c r="EG854" s="355">
        <v>131</v>
      </c>
      <c r="EH854" s="355">
        <v>127</v>
      </c>
      <c r="EI854" s="355">
        <v>123</v>
      </c>
      <c r="EJ854" s="356">
        <v>119</v>
      </c>
      <c r="EK854" s="354">
        <v>160</v>
      </c>
      <c r="EL854" s="355">
        <v>136</v>
      </c>
      <c r="EM854" s="355">
        <v>171</v>
      </c>
      <c r="EN854" s="355">
        <v>168</v>
      </c>
      <c r="EO854" s="356">
        <v>164</v>
      </c>
      <c r="EP854" s="354">
        <v>163</v>
      </c>
      <c r="EQ854" s="355">
        <v>141</v>
      </c>
      <c r="ER854" s="355">
        <v>137</v>
      </c>
      <c r="ES854" s="355">
        <v>172</v>
      </c>
      <c r="ET854" s="356">
        <v>169</v>
      </c>
      <c r="EU854" s="354">
        <v>155</v>
      </c>
      <c r="EV854" s="355">
        <v>146</v>
      </c>
      <c r="EW854" s="355">
        <v>142</v>
      </c>
      <c r="EX854" s="355">
        <v>138</v>
      </c>
      <c r="EY854" s="356">
        <v>173</v>
      </c>
      <c r="EZ854" s="354">
        <v>145</v>
      </c>
      <c r="FA854" s="355">
        <v>170</v>
      </c>
      <c r="FB854" s="355">
        <v>167</v>
      </c>
      <c r="FC854" s="355">
        <v>165</v>
      </c>
      <c r="FD854" s="356">
        <v>159</v>
      </c>
      <c r="FE854" s="354">
        <v>140</v>
      </c>
      <c r="FF854" s="355">
        <v>156</v>
      </c>
      <c r="FG854" s="355">
        <v>152</v>
      </c>
      <c r="FH854" s="355">
        <v>148</v>
      </c>
      <c r="FI854" s="356">
        <v>144</v>
      </c>
      <c r="FJ854" s="354">
        <v>150</v>
      </c>
      <c r="FK854" s="355">
        <v>166</v>
      </c>
      <c r="FL854" s="355">
        <v>162</v>
      </c>
      <c r="FM854" s="355">
        <v>158</v>
      </c>
      <c r="FN854" s="356">
        <v>154</v>
      </c>
      <c r="FO854" s="354">
        <v>157</v>
      </c>
      <c r="FP854" s="355">
        <v>161</v>
      </c>
      <c r="FQ854" s="355">
        <v>149</v>
      </c>
      <c r="FR854" s="355">
        <v>153</v>
      </c>
      <c r="FS854" s="364"/>
      <c r="FT854" s="354">
        <v>147</v>
      </c>
      <c r="FU854" s="355">
        <v>151</v>
      </c>
      <c r="FV854" s="355">
        <v>139</v>
      </c>
      <c r="FW854" s="355">
        <v>143</v>
      </c>
      <c r="FX854" s="365"/>
      <c r="FY854" s="361"/>
      <c r="FZ854" s="361"/>
      <c r="GA854" s="361"/>
      <c r="GB854" s="361"/>
      <c r="GC854" s="361"/>
      <c r="GD854" s="361"/>
      <c r="GE854" s="361"/>
      <c r="GF854" s="361"/>
      <c r="GG854" s="361"/>
      <c r="GH854" s="361"/>
      <c r="GI854" s="361"/>
      <c r="GJ854" s="361"/>
      <c r="GK854" s="361"/>
      <c r="GL854" s="361"/>
      <c r="GM854" s="361"/>
      <c r="GN854" s="361"/>
      <c r="GO854" s="361"/>
      <c r="GP854" s="361"/>
      <c r="GQ854" s="361"/>
      <c r="GR854" s="361"/>
      <c r="GS854" s="361"/>
      <c r="GT854" s="361"/>
      <c r="GU854" s="361"/>
      <c r="GV854" s="361"/>
      <c r="GW854" s="361"/>
    </row>
    <row r="855" spans="1:256" x14ac:dyDescent="0.2">
      <c r="D855" s="362"/>
      <c r="E855" s="350" t="s">
        <v>159</v>
      </c>
      <c r="F855" s="357">
        <v>12</v>
      </c>
      <c r="G855" s="358">
        <v>23</v>
      </c>
      <c r="H855" s="358">
        <v>9</v>
      </c>
      <c r="I855" s="358">
        <v>20</v>
      </c>
      <c r="J855" s="359">
        <v>1</v>
      </c>
      <c r="K855" s="357">
        <v>13</v>
      </c>
      <c r="L855" s="358">
        <v>24</v>
      </c>
      <c r="M855" s="358">
        <v>10</v>
      </c>
      <c r="N855" s="358">
        <v>16</v>
      </c>
      <c r="O855" s="359">
        <v>2</v>
      </c>
      <c r="P855" s="357">
        <v>17</v>
      </c>
      <c r="Q855" s="358">
        <v>3</v>
      </c>
      <c r="R855" s="358">
        <v>14</v>
      </c>
      <c r="S855" s="358">
        <v>25</v>
      </c>
      <c r="T855" s="359">
        <v>6</v>
      </c>
      <c r="U855" s="357">
        <v>7</v>
      </c>
      <c r="V855" s="358">
        <v>18</v>
      </c>
      <c r="W855" s="358">
        <v>4</v>
      </c>
      <c r="X855" s="358">
        <v>15</v>
      </c>
      <c r="Y855" s="359">
        <v>21</v>
      </c>
      <c r="Z855" s="357">
        <v>22</v>
      </c>
      <c r="AA855" s="358">
        <v>8</v>
      </c>
      <c r="AB855" s="358">
        <v>19</v>
      </c>
      <c r="AC855" s="358">
        <v>5</v>
      </c>
      <c r="AD855" s="359">
        <v>11</v>
      </c>
      <c r="AE855" s="357">
        <v>37</v>
      </c>
      <c r="AF855" s="358">
        <v>48</v>
      </c>
      <c r="AG855" s="358">
        <v>34</v>
      </c>
      <c r="AH855" s="358">
        <v>45</v>
      </c>
      <c r="AI855" s="359">
        <v>26</v>
      </c>
      <c r="AJ855" s="357">
        <v>38</v>
      </c>
      <c r="AK855" s="358">
        <v>49</v>
      </c>
      <c r="AL855" s="358">
        <v>35</v>
      </c>
      <c r="AM855" s="358">
        <v>41</v>
      </c>
      <c r="AN855" s="359">
        <v>27</v>
      </c>
      <c r="AO855" s="357">
        <v>42</v>
      </c>
      <c r="AP855" s="358">
        <v>28</v>
      </c>
      <c r="AQ855" s="358">
        <v>39</v>
      </c>
      <c r="AR855" s="358">
        <v>50</v>
      </c>
      <c r="AS855" s="359">
        <v>31</v>
      </c>
      <c r="AT855" s="357">
        <v>32</v>
      </c>
      <c r="AU855" s="358">
        <v>43</v>
      </c>
      <c r="AV855" s="358">
        <v>29</v>
      </c>
      <c r="AW855" s="358">
        <v>40</v>
      </c>
      <c r="AX855" s="359">
        <v>46</v>
      </c>
      <c r="AY855" s="357">
        <v>47</v>
      </c>
      <c r="AZ855" s="358">
        <v>33</v>
      </c>
      <c r="BA855" s="358">
        <v>44</v>
      </c>
      <c r="BB855" s="358">
        <v>30</v>
      </c>
      <c r="BC855" s="359">
        <v>36</v>
      </c>
      <c r="BD855" s="357">
        <v>62</v>
      </c>
      <c r="BE855" s="358">
        <v>73</v>
      </c>
      <c r="BF855" s="358">
        <v>59</v>
      </c>
      <c r="BG855" s="358">
        <v>70</v>
      </c>
      <c r="BH855" s="359">
        <v>51</v>
      </c>
      <c r="BI855" s="357">
        <v>63</v>
      </c>
      <c r="BJ855" s="358">
        <v>74</v>
      </c>
      <c r="BK855" s="358">
        <v>60</v>
      </c>
      <c r="BL855" s="358">
        <v>66</v>
      </c>
      <c r="BM855" s="359">
        <v>52</v>
      </c>
      <c r="BN855" s="357">
        <v>67</v>
      </c>
      <c r="BO855" s="358">
        <v>53</v>
      </c>
      <c r="BP855" s="358">
        <v>64</v>
      </c>
      <c r="BQ855" s="358">
        <v>75</v>
      </c>
      <c r="BR855" s="359">
        <v>56</v>
      </c>
      <c r="BS855" s="357">
        <v>57</v>
      </c>
      <c r="BT855" s="358">
        <v>68</v>
      </c>
      <c r="BU855" s="358">
        <v>54</v>
      </c>
      <c r="BV855" s="358">
        <v>65</v>
      </c>
      <c r="BW855" s="359">
        <v>71</v>
      </c>
      <c r="BX855" s="357">
        <v>72</v>
      </c>
      <c r="BY855" s="358">
        <v>58</v>
      </c>
      <c r="BZ855" s="358">
        <v>69</v>
      </c>
      <c r="CA855" s="358">
        <v>55</v>
      </c>
      <c r="CB855" s="359">
        <v>61</v>
      </c>
      <c r="CC855" s="357">
        <v>87</v>
      </c>
      <c r="CD855" s="358">
        <v>98</v>
      </c>
      <c r="CE855" s="358">
        <v>84</v>
      </c>
      <c r="CF855" s="358">
        <v>95</v>
      </c>
      <c r="CG855" s="359">
        <v>76</v>
      </c>
      <c r="CH855" s="357">
        <v>88</v>
      </c>
      <c r="CI855" s="358">
        <v>99</v>
      </c>
      <c r="CJ855" s="358">
        <v>85</v>
      </c>
      <c r="CK855" s="358">
        <v>91</v>
      </c>
      <c r="CL855" s="359">
        <v>77</v>
      </c>
      <c r="CM855" s="357">
        <v>92</v>
      </c>
      <c r="CN855" s="358">
        <v>78</v>
      </c>
      <c r="CO855" s="358">
        <v>89</v>
      </c>
      <c r="CP855" s="358">
        <v>100</v>
      </c>
      <c r="CQ855" s="359">
        <v>81</v>
      </c>
      <c r="CR855" s="357">
        <v>82</v>
      </c>
      <c r="CS855" s="358">
        <v>93</v>
      </c>
      <c r="CT855" s="358">
        <v>79</v>
      </c>
      <c r="CU855" s="358">
        <v>90</v>
      </c>
      <c r="CV855" s="359">
        <v>96</v>
      </c>
      <c r="CW855" s="357">
        <v>97</v>
      </c>
      <c r="CX855" s="358">
        <v>83</v>
      </c>
      <c r="CY855" s="358">
        <v>94</v>
      </c>
      <c r="CZ855" s="358">
        <v>80</v>
      </c>
      <c r="DA855" s="359">
        <v>86</v>
      </c>
      <c r="DB855" s="357">
        <v>104</v>
      </c>
      <c r="DC855" s="358">
        <v>120</v>
      </c>
      <c r="DD855" s="358">
        <v>131</v>
      </c>
      <c r="DE855" s="358">
        <v>122</v>
      </c>
      <c r="DF855" s="359">
        <v>113</v>
      </c>
      <c r="DG855" s="357">
        <v>109</v>
      </c>
      <c r="DH855" s="358">
        <v>125</v>
      </c>
      <c r="DI855" s="358">
        <v>101</v>
      </c>
      <c r="DJ855" s="358">
        <v>127</v>
      </c>
      <c r="DK855" s="359">
        <v>118</v>
      </c>
      <c r="DL855" s="357">
        <v>114</v>
      </c>
      <c r="DM855" s="358">
        <v>130</v>
      </c>
      <c r="DN855" s="358">
        <v>106</v>
      </c>
      <c r="DO855" s="358">
        <v>132</v>
      </c>
      <c r="DP855" s="359">
        <v>123</v>
      </c>
      <c r="DQ855" s="357">
        <v>119</v>
      </c>
      <c r="DR855" s="358">
        <v>135</v>
      </c>
      <c r="DS855" s="358">
        <v>111</v>
      </c>
      <c r="DT855" s="358">
        <v>102</v>
      </c>
      <c r="DU855" s="359">
        <v>128</v>
      </c>
      <c r="DV855" s="357">
        <v>124</v>
      </c>
      <c r="DW855" s="358">
        <v>105</v>
      </c>
      <c r="DX855" s="358">
        <v>116</v>
      </c>
      <c r="DY855" s="358">
        <v>107</v>
      </c>
      <c r="DZ855" s="359">
        <v>133</v>
      </c>
      <c r="EA855" s="357">
        <v>129</v>
      </c>
      <c r="EB855" s="358">
        <v>110</v>
      </c>
      <c r="EC855" s="358">
        <v>121</v>
      </c>
      <c r="ED855" s="358">
        <v>112</v>
      </c>
      <c r="EE855" s="359">
        <v>103</v>
      </c>
      <c r="EF855" s="357">
        <v>134</v>
      </c>
      <c r="EG855" s="358">
        <v>115</v>
      </c>
      <c r="EH855" s="358">
        <v>126</v>
      </c>
      <c r="EI855" s="358">
        <v>117</v>
      </c>
      <c r="EJ855" s="359">
        <v>108</v>
      </c>
      <c r="EK855" s="357">
        <v>144</v>
      </c>
      <c r="EL855" s="358">
        <v>160</v>
      </c>
      <c r="EM855" s="358">
        <v>170</v>
      </c>
      <c r="EN855" s="358">
        <v>162</v>
      </c>
      <c r="EO855" s="359">
        <v>153</v>
      </c>
      <c r="EP855" s="357">
        <v>173</v>
      </c>
      <c r="EQ855" s="358">
        <v>150</v>
      </c>
      <c r="ER855" s="358">
        <v>161</v>
      </c>
      <c r="ES855" s="358">
        <v>152</v>
      </c>
      <c r="ET855" s="359">
        <v>143</v>
      </c>
      <c r="EU855" s="357">
        <v>167</v>
      </c>
      <c r="EV855" s="358">
        <v>149</v>
      </c>
      <c r="EW855" s="358">
        <v>141</v>
      </c>
      <c r="EX855" s="358">
        <v>171</v>
      </c>
      <c r="EY855" s="359">
        <v>158</v>
      </c>
      <c r="EZ855" s="357">
        <v>139</v>
      </c>
      <c r="FA855" s="358">
        <v>155</v>
      </c>
      <c r="FB855" s="358">
        <v>166</v>
      </c>
      <c r="FC855" s="358">
        <v>157</v>
      </c>
      <c r="FD855" s="359">
        <v>148</v>
      </c>
      <c r="FE855" s="357">
        <v>168</v>
      </c>
      <c r="FF855" s="358">
        <v>140</v>
      </c>
      <c r="FG855" s="358">
        <v>151</v>
      </c>
      <c r="FH855" s="358">
        <v>142</v>
      </c>
      <c r="FI855" s="359">
        <v>172</v>
      </c>
      <c r="FJ855" s="357">
        <v>169</v>
      </c>
      <c r="FK855" s="358">
        <v>165</v>
      </c>
      <c r="FL855" s="358">
        <v>156</v>
      </c>
      <c r="FM855" s="358">
        <v>147</v>
      </c>
      <c r="FN855" s="359">
        <v>138</v>
      </c>
      <c r="FO855" s="357">
        <v>154</v>
      </c>
      <c r="FP855" s="358">
        <v>145</v>
      </c>
      <c r="FQ855" s="358">
        <v>136</v>
      </c>
      <c r="FR855" s="358">
        <v>163</v>
      </c>
      <c r="FS855" s="364"/>
      <c r="FT855" s="357">
        <v>164</v>
      </c>
      <c r="FU855" s="358">
        <v>159</v>
      </c>
      <c r="FV855" s="358">
        <v>146</v>
      </c>
      <c r="FW855" s="358">
        <v>137</v>
      </c>
      <c r="FX855" s="365"/>
      <c r="FY855" s="361"/>
      <c r="FZ855" s="361"/>
      <c r="GA855" s="361"/>
      <c r="GB855" s="361"/>
      <c r="GC855" s="361"/>
      <c r="GD855" s="361"/>
      <c r="GE855" s="361"/>
      <c r="GF855" s="361"/>
      <c r="GG855" s="361"/>
      <c r="GH855" s="361"/>
      <c r="GI855" s="361"/>
      <c r="GJ855" s="361"/>
      <c r="GK855" s="361"/>
      <c r="GL855" s="361"/>
      <c r="GM855" s="361"/>
      <c r="GN855" s="361"/>
      <c r="GO855" s="361"/>
      <c r="GP855" s="361"/>
      <c r="GQ855" s="361"/>
      <c r="GR855" s="361"/>
      <c r="GS855" s="361"/>
      <c r="GT855" s="361"/>
      <c r="GU855" s="361"/>
      <c r="GV855" s="361"/>
      <c r="GW855" s="361"/>
    </row>
    <row r="856" spans="1:256" s="363" customFormat="1" x14ac:dyDescent="0.2">
      <c r="A856" s="27"/>
      <c r="B856" s="27"/>
      <c r="C856" s="27"/>
      <c r="D856" s="362"/>
      <c r="E856" s="360"/>
      <c r="GX856" s="27"/>
      <c r="GY856" s="27"/>
      <c r="GZ856" s="27"/>
      <c r="HA856" s="27"/>
      <c r="HB856" s="27"/>
      <c r="HC856" s="27"/>
      <c r="HD856" s="27"/>
      <c r="HE856" s="27"/>
      <c r="HF856" s="27"/>
      <c r="HG856" s="27"/>
      <c r="HH856" s="27"/>
      <c r="HI856" s="27"/>
      <c r="HJ856" s="27"/>
      <c r="HK856" s="27"/>
      <c r="HL856" s="27"/>
      <c r="HM856" s="27"/>
      <c r="HN856" s="27"/>
      <c r="HO856" s="27"/>
      <c r="HP856" s="27"/>
      <c r="HQ856" s="27"/>
      <c r="HR856" s="27"/>
      <c r="HS856" s="27"/>
      <c r="HT856" s="27"/>
      <c r="HU856" s="27"/>
      <c r="HV856" s="27"/>
      <c r="HW856" s="27"/>
      <c r="HX856" s="27"/>
      <c r="HY856" s="27"/>
      <c r="HZ856" s="27"/>
      <c r="IA856" s="27"/>
      <c r="IB856" s="27"/>
      <c r="IC856" s="27"/>
      <c r="ID856" s="27"/>
      <c r="IE856" s="27"/>
      <c r="IF856" s="27"/>
      <c r="IG856" s="27"/>
      <c r="IH856" s="27"/>
      <c r="II856" s="27"/>
      <c r="IJ856" s="27"/>
      <c r="IK856" s="27"/>
      <c r="IL856" s="27"/>
      <c r="IM856" s="27"/>
      <c r="IN856" s="27"/>
      <c r="IO856" s="27"/>
      <c r="IP856" s="27"/>
      <c r="IQ856" s="27"/>
      <c r="IR856" s="27"/>
      <c r="IS856" s="27"/>
      <c r="IT856" s="27"/>
      <c r="IU856" s="27"/>
      <c r="IV856" s="27"/>
    </row>
    <row r="857" spans="1:256" s="363" customFormat="1" x14ac:dyDescent="0.2">
      <c r="A857" s="27"/>
      <c r="B857" s="27"/>
      <c r="C857" s="27"/>
      <c r="D857" s="362">
        <v>174</v>
      </c>
      <c r="E857" s="349" t="s">
        <v>180</v>
      </c>
      <c r="GX857" s="27"/>
      <c r="GY857" s="27"/>
      <c r="GZ857" s="27"/>
      <c r="HA857" s="27"/>
      <c r="HB857" s="27"/>
      <c r="HC857" s="27"/>
      <c r="HD857" s="27"/>
      <c r="HE857" s="27"/>
      <c r="HF857" s="27"/>
      <c r="HG857" s="27"/>
      <c r="HH857" s="27"/>
      <c r="HI857" s="27"/>
      <c r="HJ857" s="27"/>
      <c r="HK857" s="27"/>
      <c r="HL857" s="27"/>
      <c r="HM857" s="27"/>
      <c r="HN857" s="27"/>
      <c r="HO857" s="27"/>
      <c r="HP857" s="27"/>
      <c r="HQ857" s="27"/>
      <c r="HR857" s="27"/>
      <c r="HS857" s="27"/>
      <c r="HT857" s="27"/>
      <c r="HU857" s="27"/>
      <c r="HV857" s="27"/>
      <c r="HW857" s="27"/>
      <c r="HX857" s="27"/>
      <c r="HY857" s="27"/>
      <c r="HZ857" s="27"/>
      <c r="IA857" s="27"/>
      <c r="IB857" s="27"/>
      <c r="IC857" s="27"/>
      <c r="ID857" s="27"/>
      <c r="IE857" s="27"/>
      <c r="IF857" s="27"/>
      <c r="IG857" s="27"/>
      <c r="IH857" s="27"/>
      <c r="II857" s="27"/>
      <c r="IJ857" s="27"/>
      <c r="IK857" s="27"/>
      <c r="IL857" s="27"/>
      <c r="IM857" s="27"/>
      <c r="IN857" s="27"/>
      <c r="IO857" s="27"/>
      <c r="IP857" s="27"/>
      <c r="IQ857" s="27"/>
      <c r="IR857" s="27"/>
      <c r="IS857" s="27"/>
      <c r="IT857" s="27"/>
      <c r="IU857" s="27"/>
      <c r="IV857" s="27"/>
    </row>
    <row r="858" spans="1:256" x14ac:dyDescent="0.2">
      <c r="D858" s="362"/>
      <c r="E858" s="350" t="s">
        <v>130</v>
      </c>
      <c r="F858" s="351">
        <v>1</v>
      </c>
      <c r="G858" s="352">
        <v>2</v>
      </c>
      <c r="H858" s="352">
        <v>3</v>
      </c>
      <c r="I858" s="352">
        <v>4</v>
      </c>
      <c r="J858" s="353">
        <v>5</v>
      </c>
      <c r="K858" s="351">
        <v>6</v>
      </c>
      <c r="L858" s="352">
        <v>7</v>
      </c>
      <c r="M858" s="352">
        <v>8</v>
      </c>
      <c r="N858" s="352">
        <v>9</v>
      </c>
      <c r="O858" s="353">
        <v>10</v>
      </c>
      <c r="P858" s="351">
        <v>11</v>
      </c>
      <c r="Q858" s="352">
        <v>12</v>
      </c>
      <c r="R858" s="352">
        <v>13</v>
      </c>
      <c r="S858" s="352">
        <v>14</v>
      </c>
      <c r="T858" s="353">
        <v>15</v>
      </c>
      <c r="U858" s="351">
        <v>16</v>
      </c>
      <c r="V858" s="352">
        <v>17</v>
      </c>
      <c r="W858" s="352">
        <v>18</v>
      </c>
      <c r="X858" s="352">
        <v>19</v>
      </c>
      <c r="Y858" s="353">
        <v>20</v>
      </c>
      <c r="Z858" s="351">
        <v>21</v>
      </c>
      <c r="AA858" s="352">
        <v>22</v>
      </c>
      <c r="AB858" s="352">
        <v>23</v>
      </c>
      <c r="AC858" s="352">
        <v>24</v>
      </c>
      <c r="AD858" s="353">
        <v>25</v>
      </c>
      <c r="AE858" s="351">
        <v>26</v>
      </c>
      <c r="AF858" s="352">
        <v>27</v>
      </c>
      <c r="AG858" s="352">
        <v>28</v>
      </c>
      <c r="AH858" s="352">
        <v>29</v>
      </c>
      <c r="AI858" s="353">
        <v>30</v>
      </c>
      <c r="AJ858" s="351">
        <v>31</v>
      </c>
      <c r="AK858" s="352">
        <v>32</v>
      </c>
      <c r="AL858" s="352">
        <v>33</v>
      </c>
      <c r="AM858" s="352">
        <v>34</v>
      </c>
      <c r="AN858" s="353">
        <v>35</v>
      </c>
      <c r="AO858" s="351">
        <v>36</v>
      </c>
      <c r="AP858" s="352">
        <v>37</v>
      </c>
      <c r="AQ858" s="352">
        <v>38</v>
      </c>
      <c r="AR858" s="352">
        <v>39</v>
      </c>
      <c r="AS858" s="353">
        <v>40</v>
      </c>
      <c r="AT858" s="351">
        <v>41</v>
      </c>
      <c r="AU858" s="352">
        <v>42</v>
      </c>
      <c r="AV858" s="352">
        <v>43</v>
      </c>
      <c r="AW858" s="352">
        <v>44</v>
      </c>
      <c r="AX858" s="353">
        <v>45</v>
      </c>
      <c r="AY858" s="351">
        <v>46</v>
      </c>
      <c r="AZ858" s="352">
        <v>47</v>
      </c>
      <c r="BA858" s="352">
        <v>48</v>
      </c>
      <c r="BB858" s="352">
        <v>49</v>
      </c>
      <c r="BC858" s="353">
        <v>50</v>
      </c>
      <c r="BD858" s="351">
        <v>51</v>
      </c>
      <c r="BE858" s="352">
        <v>52</v>
      </c>
      <c r="BF858" s="352">
        <v>53</v>
      </c>
      <c r="BG858" s="352">
        <v>54</v>
      </c>
      <c r="BH858" s="353">
        <v>55</v>
      </c>
      <c r="BI858" s="351">
        <v>56</v>
      </c>
      <c r="BJ858" s="352">
        <v>57</v>
      </c>
      <c r="BK858" s="352">
        <v>58</v>
      </c>
      <c r="BL858" s="352">
        <v>59</v>
      </c>
      <c r="BM858" s="353">
        <v>60</v>
      </c>
      <c r="BN858" s="351">
        <v>61</v>
      </c>
      <c r="BO858" s="352">
        <v>62</v>
      </c>
      <c r="BP858" s="352">
        <v>63</v>
      </c>
      <c r="BQ858" s="352">
        <v>64</v>
      </c>
      <c r="BR858" s="353">
        <v>65</v>
      </c>
      <c r="BS858" s="351">
        <v>66</v>
      </c>
      <c r="BT858" s="352">
        <v>67</v>
      </c>
      <c r="BU858" s="352">
        <v>68</v>
      </c>
      <c r="BV858" s="352">
        <v>69</v>
      </c>
      <c r="BW858" s="353">
        <v>70</v>
      </c>
      <c r="BX858" s="351">
        <v>71</v>
      </c>
      <c r="BY858" s="352">
        <v>72</v>
      </c>
      <c r="BZ858" s="352">
        <v>73</v>
      </c>
      <c r="CA858" s="352">
        <v>74</v>
      </c>
      <c r="CB858" s="353">
        <v>75</v>
      </c>
      <c r="CC858" s="351">
        <v>76</v>
      </c>
      <c r="CD858" s="352">
        <v>77</v>
      </c>
      <c r="CE858" s="352">
        <v>78</v>
      </c>
      <c r="CF858" s="352">
        <v>79</v>
      </c>
      <c r="CG858" s="353">
        <v>80</v>
      </c>
      <c r="CH858" s="351">
        <v>81</v>
      </c>
      <c r="CI858" s="352">
        <v>82</v>
      </c>
      <c r="CJ858" s="352">
        <v>83</v>
      </c>
      <c r="CK858" s="352">
        <v>84</v>
      </c>
      <c r="CL858" s="353">
        <v>85</v>
      </c>
      <c r="CM858" s="351">
        <v>86</v>
      </c>
      <c r="CN858" s="352">
        <v>87</v>
      </c>
      <c r="CO858" s="352">
        <v>88</v>
      </c>
      <c r="CP858" s="352">
        <v>89</v>
      </c>
      <c r="CQ858" s="353">
        <v>90</v>
      </c>
      <c r="CR858" s="351">
        <v>91</v>
      </c>
      <c r="CS858" s="352">
        <v>92</v>
      </c>
      <c r="CT858" s="352">
        <v>93</v>
      </c>
      <c r="CU858" s="352">
        <v>94</v>
      </c>
      <c r="CV858" s="353">
        <v>95</v>
      </c>
      <c r="CW858" s="351">
        <v>96</v>
      </c>
      <c r="CX858" s="352">
        <v>97</v>
      </c>
      <c r="CY858" s="352">
        <v>98</v>
      </c>
      <c r="CZ858" s="352">
        <v>99</v>
      </c>
      <c r="DA858" s="353">
        <v>100</v>
      </c>
      <c r="DB858" s="351">
        <v>101</v>
      </c>
      <c r="DC858" s="352">
        <v>102</v>
      </c>
      <c r="DD858" s="352">
        <v>103</v>
      </c>
      <c r="DE858" s="352">
        <v>104</v>
      </c>
      <c r="DF858" s="353">
        <v>105</v>
      </c>
      <c r="DG858" s="351">
        <v>106</v>
      </c>
      <c r="DH858" s="352">
        <v>107</v>
      </c>
      <c r="DI858" s="352">
        <v>108</v>
      </c>
      <c r="DJ858" s="352">
        <v>109</v>
      </c>
      <c r="DK858" s="353">
        <v>110</v>
      </c>
      <c r="DL858" s="351">
        <v>111</v>
      </c>
      <c r="DM858" s="352">
        <v>112</v>
      </c>
      <c r="DN858" s="352">
        <v>113</v>
      </c>
      <c r="DO858" s="352">
        <v>114</v>
      </c>
      <c r="DP858" s="353">
        <v>115</v>
      </c>
      <c r="DQ858" s="351">
        <v>116</v>
      </c>
      <c r="DR858" s="352">
        <v>117</v>
      </c>
      <c r="DS858" s="352">
        <v>118</v>
      </c>
      <c r="DT858" s="352">
        <v>119</v>
      </c>
      <c r="DU858" s="353">
        <v>120</v>
      </c>
      <c r="DV858" s="351">
        <v>121</v>
      </c>
      <c r="DW858" s="352">
        <v>122</v>
      </c>
      <c r="DX858" s="352">
        <v>123</v>
      </c>
      <c r="DY858" s="352">
        <v>124</v>
      </c>
      <c r="DZ858" s="353">
        <v>125</v>
      </c>
      <c r="EA858" s="351">
        <v>126</v>
      </c>
      <c r="EB858" s="352">
        <v>127</v>
      </c>
      <c r="EC858" s="352">
        <v>128</v>
      </c>
      <c r="ED858" s="352">
        <v>129</v>
      </c>
      <c r="EE858" s="353">
        <v>130</v>
      </c>
      <c r="EF858" s="351">
        <v>131</v>
      </c>
      <c r="EG858" s="352">
        <v>132</v>
      </c>
      <c r="EH858" s="352">
        <v>133</v>
      </c>
      <c r="EI858" s="352">
        <v>134</v>
      </c>
      <c r="EJ858" s="353">
        <v>135</v>
      </c>
      <c r="EK858" s="351">
        <v>136</v>
      </c>
      <c r="EL858" s="352">
        <v>137</v>
      </c>
      <c r="EM858" s="352">
        <v>138</v>
      </c>
      <c r="EN858" s="352">
        <v>139</v>
      </c>
      <c r="EO858" s="353">
        <v>140</v>
      </c>
      <c r="EP858" s="351">
        <v>141</v>
      </c>
      <c r="EQ858" s="352">
        <v>142</v>
      </c>
      <c r="ER858" s="352">
        <v>143</v>
      </c>
      <c r="ES858" s="352">
        <v>144</v>
      </c>
      <c r="ET858" s="353">
        <v>145</v>
      </c>
      <c r="EU858" s="351">
        <v>146</v>
      </c>
      <c r="EV858" s="352">
        <v>147</v>
      </c>
      <c r="EW858" s="352">
        <v>148</v>
      </c>
      <c r="EX858" s="352">
        <v>149</v>
      </c>
      <c r="EY858" s="353">
        <v>150</v>
      </c>
      <c r="EZ858" s="351">
        <v>151</v>
      </c>
      <c r="FA858" s="352">
        <v>152</v>
      </c>
      <c r="FB858" s="352">
        <v>153</v>
      </c>
      <c r="FC858" s="352">
        <v>154</v>
      </c>
      <c r="FD858" s="353">
        <v>155</v>
      </c>
      <c r="FE858" s="351">
        <v>156</v>
      </c>
      <c r="FF858" s="352">
        <v>157</v>
      </c>
      <c r="FG858" s="352">
        <v>158</v>
      </c>
      <c r="FH858" s="352">
        <v>159</v>
      </c>
      <c r="FI858" s="353">
        <v>160</v>
      </c>
      <c r="FJ858" s="351">
        <v>161</v>
      </c>
      <c r="FK858" s="352">
        <v>162</v>
      </c>
      <c r="FL858" s="352">
        <v>163</v>
      </c>
      <c r="FM858" s="352">
        <v>164</v>
      </c>
      <c r="FN858" s="353">
        <v>165</v>
      </c>
      <c r="FO858" s="351">
        <v>166</v>
      </c>
      <c r="FP858" s="352">
        <v>167</v>
      </c>
      <c r="FQ858" s="352">
        <v>168</v>
      </c>
      <c r="FR858" s="352">
        <v>169</v>
      </c>
      <c r="FS858" s="353">
        <v>170</v>
      </c>
      <c r="FT858" s="351">
        <v>171</v>
      </c>
      <c r="FU858" s="352">
        <v>172</v>
      </c>
      <c r="FV858" s="352">
        <v>173</v>
      </c>
      <c r="FW858" s="352">
        <v>174</v>
      </c>
      <c r="FX858" s="365"/>
      <c r="FY858" s="361"/>
      <c r="FZ858" s="361"/>
      <c r="GA858" s="361"/>
      <c r="GB858" s="361"/>
      <c r="GC858" s="361"/>
      <c r="GD858" s="361"/>
      <c r="GE858" s="361"/>
      <c r="GF858" s="361"/>
      <c r="GG858" s="361"/>
      <c r="GH858" s="361"/>
      <c r="GI858" s="361"/>
      <c r="GJ858" s="361"/>
      <c r="GK858" s="361"/>
      <c r="GL858" s="361"/>
      <c r="GM858" s="361"/>
      <c r="GN858" s="361"/>
      <c r="GO858" s="361"/>
      <c r="GP858" s="361"/>
      <c r="GQ858" s="361"/>
      <c r="GR858" s="361"/>
      <c r="GS858" s="361"/>
      <c r="GT858" s="361"/>
      <c r="GU858" s="361"/>
      <c r="GV858" s="361"/>
      <c r="GW858" s="361"/>
    </row>
    <row r="859" spans="1:256" x14ac:dyDescent="0.2">
      <c r="D859" s="362"/>
      <c r="E859" s="350" t="s">
        <v>157</v>
      </c>
      <c r="F859" s="354">
        <v>14</v>
      </c>
      <c r="G859" s="355">
        <v>10</v>
      </c>
      <c r="H859" s="355">
        <v>1</v>
      </c>
      <c r="I859" s="355">
        <v>22</v>
      </c>
      <c r="J859" s="356">
        <v>18</v>
      </c>
      <c r="K859" s="354">
        <v>19</v>
      </c>
      <c r="L859" s="355">
        <v>15</v>
      </c>
      <c r="M859" s="355">
        <v>6</v>
      </c>
      <c r="N859" s="355">
        <v>2</v>
      </c>
      <c r="O859" s="356">
        <v>23</v>
      </c>
      <c r="P859" s="354">
        <v>24</v>
      </c>
      <c r="Q859" s="355">
        <v>20</v>
      </c>
      <c r="R859" s="355">
        <v>11</v>
      </c>
      <c r="S859" s="355">
        <v>7</v>
      </c>
      <c r="T859" s="356">
        <v>3</v>
      </c>
      <c r="U859" s="354">
        <v>4</v>
      </c>
      <c r="V859" s="355">
        <v>25</v>
      </c>
      <c r="W859" s="355">
        <v>16</v>
      </c>
      <c r="X859" s="355">
        <v>12</v>
      </c>
      <c r="Y859" s="356">
        <v>8</v>
      </c>
      <c r="Z859" s="354">
        <v>9</v>
      </c>
      <c r="AA859" s="355">
        <v>5</v>
      </c>
      <c r="AB859" s="355">
        <v>21</v>
      </c>
      <c r="AC859" s="355">
        <v>17</v>
      </c>
      <c r="AD859" s="356">
        <v>13</v>
      </c>
      <c r="AE859" s="354">
        <v>39</v>
      </c>
      <c r="AF859" s="355">
        <v>35</v>
      </c>
      <c r="AG859" s="355">
        <v>26</v>
      </c>
      <c r="AH859" s="355">
        <v>47</v>
      </c>
      <c r="AI859" s="356">
        <v>43</v>
      </c>
      <c r="AJ859" s="354">
        <v>44</v>
      </c>
      <c r="AK859" s="355">
        <v>40</v>
      </c>
      <c r="AL859" s="355">
        <v>31</v>
      </c>
      <c r="AM859" s="355">
        <v>27</v>
      </c>
      <c r="AN859" s="356">
        <v>48</v>
      </c>
      <c r="AO859" s="354">
        <v>49</v>
      </c>
      <c r="AP859" s="355">
        <v>45</v>
      </c>
      <c r="AQ859" s="355">
        <v>36</v>
      </c>
      <c r="AR859" s="355">
        <v>32</v>
      </c>
      <c r="AS859" s="356">
        <v>28</v>
      </c>
      <c r="AT859" s="354">
        <v>29</v>
      </c>
      <c r="AU859" s="355">
        <v>50</v>
      </c>
      <c r="AV859" s="355">
        <v>41</v>
      </c>
      <c r="AW859" s="355">
        <v>37</v>
      </c>
      <c r="AX859" s="356">
        <v>33</v>
      </c>
      <c r="AY859" s="354">
        <v>34</v>
      </c>
      <c r="AZ859" s="355">
        <v>30</v>
      </c>
      <c r="BA859" s="355">
        <v>46</v>
      </c>
      <c r="BB859" s="355">
        <v>42</v>
      </c>
      <c r="BC859" s="356">
        <v>38</v>
      </c>
      <c r="BD859" s="354">
        <v>64</v>
      </c>
      <c r="BE859" s="355">
        <v>60</v>
      </c>
      <c r="BF859" s="355">
        <v>51</v>
      </c>
      <c r="BG859" s="355">
        <v>72</v>
      </c>
      <c r="BH859" s="356">
        <v>68</v>
      </c>
      <c r="BI859" s="354">
        <v>69</v>
      </c>
      <c r="BJ859" s="355">
        <v>65</v>
      </c>
      <c r="BK859" s="355">
        <v>56</v>
      </c>
      <c r="BL859" s="355">
        <v>52</v>
      </c>
      <c r="BM859" s="356">
        <v>73</v>
      </c>
      <c r="BN859" s="354">
        <v>74</v>
      </c>
      <c r="BO859" s="355">
        <v>70</v>
      </c>
      <c r="BP859" s="355">
        <v>61</v>
      </c>
      <c r="BQ859" s="355">
        <v>57</v>
      </c>
      <c r="BR859" s="356">
        <v>53</v>
      </c>
      <c r="BS859" s="354">
        <v>54</v>
      </c>
      <c r="BT859" s="355">
        <v>75</v>
      </c>
      <c r="BU859" s="355">
        <v>66</v>
      </c>
      <c r="BV859" s="355">
        <v>62</v>
      </c>
      <c r="BW859" s="356">
        <v>58</v>
      </c>
      <c r="BX859" s="354">
        <v>59</v>
      </c>
      <c r="BY859" s="355">
        <v>55</v>
      </c>
      <c r="BZ859" s="355">
        <v>71</v>
      </c>
      <c r="CA859" s="355">
        <v>67</v>
      </c>
      <c r="CB859" s="356">
        <v>63</v>
      </c>
      <c r="CC859" s="354">
        <v>89</v>
      </c>
      <c r="CD859" s="355">
        <v>85</v>
      </c>
      <c r="CE859" s="355">
        <v>76</v>
      </c>
      <c r="CF859" s="355">
        <v>97</v>
      </c>
      <c r="CG859" s="356">
        <v>93</v>
      </c>
      <c r="CH859" s="354">
        <v>94</v>
      </c>
      <c r="CI859" s="355">
        <v>90</v>
      </c>
      <c r="CJ859" s="355">
        <v>81</v>
      </c>
      <c r="CK859" s="355">
        <v>77</v>
      </c>
      <c r="CL859" s="356">
        <v>98</v>
      </c>
      <c r="CM859" s="354">
        <v>99</v>
      </c>
      <c r="CN859" s="355">
        <v>95</v>
      </c>
      <c r="CO859" s="355">
        <v>86</v>
      </c>
      <c r="CP859" s="355">
        <v>82</v>
      </c>
      <c r="CQ859" s="356">
        <v>78</v>
      </c>
      <c r="CR859" s="354">
        <v>79</v>
      </c>
      <c r="CS859" s="355">
        <v>100</v>
      </c>
      <c r="CT859" s="355">
        <v>91</v>
      </c>
      <c r="CU859" s="355">
        <v>87</v>
      </c>
      <c r="CV859" s="356">
        <v>83</v>
      </c>
      <c r="CW859" s="354">
        <v>84</v>
      </c>
      <c r="CX859" s="355">
        <v>80</v>
      </c>
      <c r="CY859" s="355">
        <v>96</v>
      </c>
      <c r="CZ859" s="355">
        <v>92</v>
      </c>
      <c r="DA859" s="356">
        <v>88</v>
      </c>
      <c r="DB859" s="354">
        <v>120</v>
      </c>
      <c r="DC859" s="355">
        <v>101</v>
      </c>
      <c r="DD859" s="355">
        <v>132</v>
      </c>
      <c r="DE859" s="355">
        <v>128</v>
      </c>
      <c r="DF859" s="356">
        <v>124</v>
      </c>
      <c r="DG859" s="354">
        <v>125</v>
      </c>
      <c r="DH859" s="355">
        <v>106</v>
      </c>
      <c r="DI859" s="355">
        <v>102</v>
      </c>
      <c r="DJ859" s="355">
        <v>133</v>
      </c>
      <c r="DK859" s="356">
        <v>129</v>
      </c>
      <c r="DL859" s="354">
        <v>130</v>
      </c>
      <c r="DM859" s="355">
        <v>111</v>
      </c>
      <c r="DN859" s="355">
        <v>107</v>
      </c>
      <c r="DO859" s="355">
        <v>103</v>
      </c>
      <c r="DP859" s="356">
        <v>134</v>
      </c>
      <c r="DQ859" s="354">
        <v>135</v>
      </c>
      <c r="DR859" s="355">
        <v>116</v>
      </c>
      <c r="DS859" s="355">
        <v>112</v>
      </c>
      <c r="DT859" s="355">
        <v>108</v>
      </c>
      <c r="DU859" s="356">
        <v>104</v>
      </c>
      <c r="DV859" s="354">
        <v>105</v>
      </c>
      <c r="DW859" s="355">
        <v>121</v>
      </c>
      <c r="DX859" s="355">
        <v>117</v>
      </c>
      <c r="DY859" s="355">
        <v>113</v>
      </c>
      <c r="DZ859" s="356">
        <v>109</v>
      </c>
      <c r="EA859" s="354">
        <v>110</v>
      </c>
      <c r="EB859" s="355">
        <v>126</v>
      </c>
      <c r="EC859" s="355">
        <v>122</v>
      </c>
      <c r="ED859" s="355">
        <v>118</v>
      </c>
      <c r="EE859" s="356">
        <v>114</v>
      </c>
      <c r="EF859" s="354">
        <v>115</v>
      </c>
      <c r="EG859" s="355">
        <v>131</v>
      </c>
      <c r="EH859" s="355">
        <v>127</v>
      </c>
      <c r="EI859" s="355">
        <v>123</v>
      </c>
      <c r="EJ859" s="356">
        <v>119</v>
      </c>
      <c r="EK859" s="354">
        <v>160</v>
      </c>
      <c r="EL859" s="355">
        <v>136</v>
      </c>
      <c r="EM859" s="355">
        <v>172</v>
      </c>
      <c r="EN859" s="355">
        <v>168</v>
      </c>
      <c r="EO859" s="356">
        <v>164</v>
      </c>
      <c r="EP859" s="354">
        <v>165</v>
      </c>
      <c r="EQ859" s="355">
        <v>141</v>
      </c>
      <c r="ER859" s="355">
        <v>137</v>
      </c>
      <c r="ES859" s="355">
        <v>173</v>
      </c>
      <c r="ET859" s="356">
        <v>169</v>
      </c>
      <c r="EU859" s="354">
        <v>170</v>
      </c>
      <c r="EV859" s="355">
        <v>146</v>
      </c>
      <c r="EW859" s="355">
        <v>142</v>
      </c>
      <c r="EX859" s="355">
        <v>138</v>
      </c>
      <c r="EY859" s="356">
        <v>174</v>
      </c>
      <c r="EZ859" s="354">
        <v>155</v>
      </c>
      <c r="FA859" s="355">
        <v>171</v>
      </c>
      <c r="FB859" s="355">
        <v>167</v>
      </c>
      <c r="FC859" s="355">
        <v>163</v>
      </c>
      <c r="FD859" s="356">
        <v>159</v>
      </c>
      <c r="FE859" s="354">
        <v>140</v>
      </c>
      <c r="FF859" s="355">
        <v>156</v>
      </c>
      <c r="FG859" s="355">
        <v>152</v>
      </c>
      <c r="FH859" s="355">
        <v>148</v>
      </c>
      <c r="FI859" s="356">
        <v>144</v>
      </c>
      <c r="FJ859" s="354">
        <v>145</v>
      </c>
      <c r="FK859" s="355">
        <v>161</v>
      </c>
      <c r="FL859" s="355">
        <v>157</v>
      </c>
      <c r="FM859" s="355">
        <v>153</v>
      </c>
      <c r="FN859" s="356">
        <v>149</v>
      </c>
      <c r="FO859" s="354">
        <v>150</v>
      </c>
      <c r="FP859" s="355">
        <v>166</v>
      </c>
      <c r="FQ859" s="355">
        <v>162</v>
      </c>
      <c r="FR859" s="355">
        <v>158</v>
      </c>
      <c r="FS859" s="356">
        <v>154</v>
      </c>
      <c r="FT859" s="354">
        <v>147</v>
      </c>
      <c r="FU859" s="355">
        <v>151</v>
      </c>
      <c r="FV859" s="355">
        <v>139</v>
      </c>
      <c r="FW859" s="355">
        <v>143</v>
      </c>
      <c r="FX859" s="365"/>
      <c r="FY859" s="361"/>
      <c r="FZ859" s="361"/>
      <c r="GA859" s="361"/>
      <c r="GB859" s="361"/>
      <c r="GC859" s="361"/>
      <c r="GD859" s="361"/>
      <c r="GE859" s="361"/>
      <c r="GF859" s="361"/>
      <c r="GG859" s="361"/>
      <c r="GH859" s="361"/>
      <c r="GI859" s="361"/>
      <c r="GJ859" s="361"/>
      <c r="GK859" s="361"/>
      <c r="GL859" s="361"/>
      <c r="GM859" s="361"/>
      <c r="GN859" s="361"/>
      <c r="GO859" s="361"/>
      <c r="GP859" s="361"/>
      <c r="GQ859" s="361"/>
      <c r="GR859" s="361"/>
      <c r="GS859" s="361"/>
      <c r="GT859" s="361"/>
      <c r="GU859" s="361"/>
      <c r="GV859" s="361"/>
      <c r="GW859" s="361"/>
    </row>
    <row r="860" spans="1:256" x14ac:dyDescent="0.2">
      <c r="D860" s="362"/>
      <c r="E860" s="350" t="s">
        <v>159</v>
      </c>
      <c r="F860" s="357">
        <v>12</v>
      </c>
      <c r="G860" s="358">
        <v>23</v>
      </c>
      <c r="H860" s="358">
        <v>9</v>
      </c>
      <c r="I860" s="358">
        <v>20</v>
      </c>
      <c r="J860" s="359">
        <v>1</v>
      </c>
      <c r="K860" s="357">
        <v>13</v>
      </c>
      <c r="L860" s="358">
        <v>24</v>
      </c>
      <c r="M860" s="358">
        <v>10</v>
      </c>
      <c r="N860" s="358">
        <v>16</v>
      </c>
      <c r="O860" s="359">
        <v>2</v>
      </c>
      <c r="P860" s="357">
        <v>17</v>
      </c>
      <c r="Q860" s="358">
        <v>3</v>
      </c>
      <c r="R860" s="358">
        <v>14</v>
      </c>
      <c r="S860" s="358">
        <v>25</v>
      </c>
      <c r="T860" s="359">
        <v>6</v>
      </c>
      <c r="U860" s="357">
        <v>7</v>
      </c>
      <c r="V860" s="358">
        <v>18</v>
      </c>
      <c r="W860" s="358">
        <v>4</v>
      </c>
      <c r="X860" s="358">
        <v>15</v>
      </c>
      <c r="Y860" s="359">
        <v>21</v>
      </c>
      <c r="Z860" s="357">
        <v>22</v>
      </c>
      <c r="AA860" s="358">
        <v>8</v>
      </c>
      <c r="AB860" s="358">
        <v>19</v>
      </c>
      <c r="AC860" s="358">
        <v>5</v>
      </c>
      <c r="AD860" s="359">
        <v>11</v>
      </c>
      <c r="AE860" s="357">
        <v>37</v>
      </c>
      <c r="AF860" s="358">
        <v>48</v>
      </c>
      <c r="AG860" s="358">
        <v>34</v>
      </c>
      <c r="AH860" s="358">
        <v>45</v>
      </c>
      <c r="AI860" s="359">
        <v>26</v>
      </c>
      <c r="AJ860" s="357">
        <v>38</v>
      </c>
      <c r="AK860" s="358">
        <v>49</v>
      </c>
      <c r="AL860" s="358">
        <v>35</v>
      </c>
      <c r="AM860" s="358">
        <v>41</v>
      </c>
      <c r="AN860" s="359">
        <v>27</v>
      </c>
      <c r="AO860" s="357">
        <v>42</v>
      </c>
      <c r="AP860" s="358">
        <v>28</v>
      </c>
      <c r="AQ860" s="358">
        <v>39</v>
      </c>
      <c r="AR860" s="358">
        <v>50</v>
      </c>
      <c r="AS860" s="359">
        <v>31</v>
      </c>
      <c r="AT860" s="357">
        <v>32</v>
      </c>
      <c r="AU860" s="358">
        <v>43</v>
      </c>
      <c r="AV860" s="358">
        <v>29</v>
      </c>
      <c r="AW860" s="358">
        <v>40</v>
      </c>
      <c r="AX860" s="359">
        <v>46</v>
      </c>
      <c r="AY860" s="357">
        <v>47</v>
      </c>
      <c r="AZ860" s="358">
        <v>33</v>
      </c>
      <c r="BA860" s="358">
        <v>44</v>
      </c>
      <c r="BB860" s="358">
        <v>30</v>
      </c>
      <c r="BC860" s="359">
        <v>36</v>
      </c>
      <c r="BD860" s="357">
        <v>62</v>
      </c>
      <c r="BE860" s="358">
        <v>73</v>
      </c>
      <c r="BF860" s="358">
        <v>59</v>
      </c>
      <c r="BG860" s="358">
        <v>70</v>
      </c>
      <c r="BH860" s="359">
        <v>51</v>
      </c>
      <c r="BI860" s="357">
        <v>63</v>
      </c>
      <c r="BJ860" s="358">
        <v>74</v>
      </c>
      <c r="BK860" s="358">
        <v>60</v>
      </c>
      <c r="BL860" s="358">
        <v>66</v>
      </c>
      <c r="BM860" s="359">
        <v>52</v>
      </c>
      <c r="BN860" s="357">
        <v>67</v>
      </c>
      <c r="BO860" s="358">
        <v>53</v>
      </c>
      <c r="BP860" s="358">
        <v>64</v>
      </c>
      <c r="BQ860" s="358">
        <v>75</v>
      </c>
      <c r="BR860" s="359">
        <v>56</v>
      </c>
      <c r="BS860" s="357">
        <v>57</v>
      </c>
      <c r="BT860" s="358">
        <v>68</v>
      </c>
      <c r="BU860" s="358">
        <v>54</v>
      </c>
      <c r="BV860" s="358">
        <v>65</v>
      </c>
      <c r="BW860" s="359">
        <v>71</v>
      </c>
      <c r="BX860" s="357">
        <v>72</v>
      </c>
      <c r="BY860" s="358">
        <v>58</v>
      </c>
      <c r="BZ860" s="358">
        <v>69</v>
      </c>
      <c r="CA860" s="358">
        <v>55</v>
      </c>
      <c r="CB860" s="359">
        <v>61</v>
      </c>
      <c r="CC860" s="357">
        <v>87</v>
      </c>
      <c r="CD860" s="358">
        <v>98</v>
      </c>
      <c r="CE860" s="358">
        <v>84</v>
      </c>
      <c r="CF860" s="358">
        <v>95</v>
      </c>
      <c r="CG860" s="359">
        <v>76</v>
      </c>
      <c r="CH860" s="357">
        <v>88</v>
      </c>
      <c r="CI860" s="358">
        <v>99</v>
      </c>
      <c r="CJ860" s="358">
        <v>85</v>
      </c>
      <c r="CK860" s="358">
        <v>91</v>
      </c>
      <c r="CL860" s="359">
        <v>77</v>
      </c>
      <c r="CM860" s="357">
        <v>92</v>
      </c>
      <c r="CN860" s="358">
        <v>78</v>
      </c>
      <c r="CO860" s="358">
        <v>89</v>
      </c>
      <c r="CP860" s="358">
        <v>100</v>
      </c>
      <c r="CQ860" s="359">
        <v>81</v>
      </c>
      <c r="CR860" s="357">
        <v>82</v>
      </c>
      <c r="CS860" s="358">
        <v>93</v>
      </c>
      <c r="CT860" s="358">
        <v>79</v>
      </c>
      <c r="CU860" s="358">
        <v>90</v>
      </c>
      <c r="CV860" s="359">
        <v>96</v>
      </c>
      <c r="CW860" s="357">
        <v>97</v>
      </c>
      <c r="CX860" s="358">
        <v>83</v>
      </c>
      <c r="CY860" s="358">
        <v>94</v>
      </c>
      <c r="CZ860" s="358">
        <v>80</v>
      </c>
      <c r="DA860" s="359">
        <v>86</v>
      </c>
      <c r="DB860" s="357">
        <v>104</v>
      </c>
      <c r="DC860" s="358">
        <v>120</v>
      </c>
      <c r="DD860" s="358">
        <v>131</v>
      </c>
      <c r="DE860" s="358">
        <v>122</v>
      </c>
      <c r="DF860" s="359">
        <v>113</v>
      </c>
      <c r="DG860" s="357">
        <v>109</v>
      </c>
      <c r="DH860" s="358">
        <v>125</v>
      </c>
      <c r="DI860" s="358">
        <v>101</v>
      </c>
      <c r="DJ860" s="358">
        <v>127</v>
      </c>
      <c r="DK860" s="359">
        <v>118</v>
      </c>
      <c r="DL860" s="357">
        <v>114</v>
      </c>
      <c r="DM860" s="358">
        <v>130</v>
      </c>
      <c r="DN860" s="358">
        <v>106</v>
      </c>
      <c r="DO860" s="358">
        <v>132</v>
      </c>
      <c r="DP860" s="359">
        <v>123</v>
      </c>
      <c r="DQ860" s="357">
        <v>119</v>
      </c>
      <c r="DR860" s="358">
        <v>135</v>
      </c>
      <c r="DS860" s="358">
        <v>111</v>
      </c>
      <c r="DT860" s="358">
        <v>102</v>
      </c>
      <c r="DU860" s="359">
        <v>128</v>
      </c>
      <c r="DV860" s="357">
        <v>124</v>
      </c>
      <c r="DW860" s="358">
        <v>105</v>
      </c>
      <c r="DX860" s="358">
        <v>116</v>
      </c>
      <c r="DY860" s="358">
        <v>107</v>
      </c>
      <c r="DZ860" s="359">
        <v>133</v>
      </c>
      <c r="EA860" s="357">
        <v>129</v>
      </c>
      <c r="EB860" s="358">
        <v>110</v>
      </c>
      <c r="EC860" s="358">
        <v>121</v>
      </c>
      <c r="ED860" s="358">
        <v>112</v>
      </c>
      <c r="EE860" s="359">
        <v>103</v>
      </c>
      <c r="EF860" s="357">
        <v>134</v>
      </c>
      <c r="EG860" s="358">
        <v>115</v>
      </c>
      <c r="EH860" s="358">
        <v>126</v>
      </c>
      <c r="EI860" s="358">
        <v>117</v>
      </c>
      <c r="EJ860" s="359">
        <v>108</v>
      </c>
      <c r="EK860" s="357">
        <v>144</v>
      </c>
      <c r="EL860" s="358">
        <v>160</v>
      </c>
      <c r="EM860" s="358">
        <v>171</v>
      </c>
      <c r="EN860" s="358">
        <v>162</v>
      </c>
      <c r="EO860" s="359">
        <v>153</v>
      </c>
      <c r="EP860" s="357">
        <v>149</v>
      </c>
      <c r="EQ860" s="358">
        <v>165</v>
      </c>
      <c r="ER860" s="358">
        <v>136</v>
      </c>
      <c r="ES860" s="358">
        <v>167</v>
      </c>
      <c r="ET860" s="359">
        <v>158</v>
      </c>
      <c r="EU860" s="357">
        <v>154</v>
      </c>
      <c r="EV860" s="358">
        <v>170</v>
      </c>
      <c r="EW860" s="358">
        <v>141</v>
      </c>
      <c r="EX860" s="358">
        <v>172</v>
      </c>
      <c r="EY860" s="359">
        <v>163</v>
      </c>
      <c r="EZ860" s="357">
        <v>139</v>
      </c>
      <c r="FA860" s="358">
        <v>155</v>
      </c>
      <c r="FB860" s="358">
        <v>166</v>
      </c>
      <c r="FC860" s="358">
        <v>157</v>
      </c>
      <c r="FD860" s="359">
        <v>148</v>
      </c>
      <c r="FE860" s="357">
        <v>164</v>
      </c>
      <c r="FF860" s="358">
        <v>140</v>
      </c>
      <c r="FG860" s="358">
        <v>151</v>
      </c>
      <c r="FH860" s="358">
        <v>142</v>
      </c>
      <c r="FI860" s="359">
        <v>173</v>
      </c>
      <c r="FJ860" s="357">
        <v>169</v>
      </c>
      <c r="FK860" s="358">
        <v>145</v>
      </c>
      <c r="FL860" s="358">
        <v>156</v>
      </c>
      <c r="FM860" s="358">
        <v>147</v>
      </c>
      <c r="FN860" s="359">
        <v>138</v>
      </c>
      <c r="FO860" s="357">
        <v>174</v>
      </c>
      <c r="FP860" s="358">
        <v>150</v>
      </c>
      <c r="FQ860" s="358">
        <v>161</v>
      </c>
      <c r="FR860" s="358">
        <v>152</v>
      </c>
      <c r="FS860" s="359">
        <v>143</v>
      </c>
      <c r="FT860" s="357">
        <v>168</v>
      </c>
      <c r="FU860" s="358">
        <v>159</v>
      </c>
      <c r="FV860" s="358">
        <v>146</v>
      </c>
      <c r="FW860" s="358">
        <v>137</v>
      </c>
      <c r="FX860" s="365"/>
      <c r="FY860" s="361"/>
      <c r="FZ860" s="361"/>
      <c r="GA860" s="361"/>
      <c r="GB860" s="361"/>
      <c r="GC860" s="361"/>
      <c r="GD860" s="361"/>
      <c r="GE860" s="361"/>
      <c r="GF860" s="361"/>
      <c r="GG860" s="361"/>
      <c r="GH860" s="361"/>
      <c r="GI860" s="361"/>
      <c r="GJ860" s="361"/>
      <c r="GK860" s="361"/>
      <c r="GL860" s="361"/>
      <c r="GM860" s="361"/>
      <c r="GN860" s="361"/>
      <c r="GO860" s="361"/>
      <c r="GP860" s="361"/>
      <c r="GQ860" s="361"/>
      <c r="GR860" s="361"/>
      <c r="GS860" s="361"/>
      <c r="GT860" s="361"/>
      <c r="GU860" s="361"/>
      <c r="GV860" s="361"/>
      <c r="GW860" s="361"/>
    </row>
    <row r="861" spans="1:256" s="363" customFormat="1" x14ac:dyDescent="0.2">
      <c r="A861" s="27"/>
      <c r="B861" s="27"/>
      <c r="C861" s="27"/>
      <c r="D861" s="362"/>
      <c r="E861" s="360"/>
      <c r="GX861" s="27"/>
      <c r="GY861" s="27"/>
      <c r="GZ861" s="27"/>
      <c r="HA861" s="27"/>
      <c r="HB861" s="27"/>
      <c r="HC861" s="27"/>
      <c r="HD861" s="27"/>
      <c r="HE861" s="27"/>
      <c r="HF861" s="27"/>
      <c r="HG861" s="27"/>
      <c r="HH861" s="27"/>
      <c r="HI861" s="27"/>
      <c r="HJ861" s="27"/>
      <c r="HK861" s="27"/>
      <c r="HL861" s="27"/>
      <c r="HM861" s="27"/>
      <c r="HN861" s="27"/>
      <c r="HO861" s="27"/>
      <c r="HP861" s="27"/>
      <c r="HQ861" s="27"/>
      <c r="HR861" s="27"/>
      <c r="HS861" s="27"/>
      <c r="HT861" s="27"/>
      <c r="HU861" s="27"/>
      <c r="HV861" s="27"/>
      <c r="HW861" s="27"/>
      <c r="HX861" s="27"/>
      <c r="HY861" s="27"/>
      <c r="HZ861" s="27"/>
      <c r="IA861" s="27"/>
      <c r="IB861" s="27"/>
      <c r="IC861" s="27"/>
      <c r="ID861" s="27"/>
      <c r="IE861" s="27"/>
      <c r="IF861" s="27"/>
      <c r="IG861" s="27"/>
      <c r="IH861" s="27"/>
      <c r="II861" s="27"/>
      <c r="IJ861" s="27"/>
      <c r="IK861" s="27"/>
      <c r="IL861" s="27"/>
      <c r="IM861" s="27"/>
      <c r="IN861" s="27"/>
      <c r="IO861" s="27"/>
      <c r="IP861" s="27"/>
      <c r="IQ861" s="27"/>
      <c r="IR861" s="27"/>
      <c r="IS861" s="27"/>
      <c r="IT861" s="27"/>
      <c r="IU861" s="27"/>
      <c r="IV861" s="27"/>
    </row>
    <row r="862" spans="1:256" s="363" customFormat="1" x14ac:dyDescent="0.2">
      <c r="A862" s="27"/>
      <c r="B862" s="27"/>
      <c r="C862" s="27"/>
      <c r="D862" s="362">
        <v>175</v>
      </c>
      <c r="E862" s="349" t="s">
        <v>180</v>
      </c>
      <c r="GX862" s="27"/>
      <c r="GY862" s="27"/>
      <c r="GZ862" s="27"/>
      <c r="HA862" s="27"/>
      <c r="HB862" s="27"/>
      <c r="HC862" s="27"/>
      <c r="HD862" s="27"/>
      <c r="HE862" s="27"/>
      <c r="HF862" s="27"/>
      <c r="HG862" s="27"/>
      <c r="HH862" s="27"/>
      <c r="HI862" s="27"/>
      <c r="HJ862" s="27"/>
      <c r="HK862" s="27"/>
      <c r="HL862" s="27"/>
      <c r="HM862" s="27"/>
      <c r="HN862" s="27"/>
      <c r="HO862" s="27"/>
      <c r="HP862" s="27"/>
      <c r="HQ862" s="27"/>
      <c r="HR862" s="27"/>
      <c r="HS862" s="27"/>
      <c r="HT862" s="27"/>
      <c r="HU862" s="27"/>
      <c r="HV862" s="27"/>
      <c r="HW862" s="27"/>
      <c r="HX862" s="27"/>
      <c r="HY862" s="27"/>
      <c r="HZ862" s="27"/>
      <c r="IA862" s="27"/>
      <c r="IB862" s="27"/>
      <c r="IC862" s="27"/>
      <c r="ID862" s="27"/>
      <c r="IE862" s="27"/>
      <c r="IF862" s="27"/>
      <c r="IG862" s="27"/>
      <c r="IH862" s="27"/>
      <c r="II862" s="27"/>
      <c r="IJ862" s="27"/>
      <c r="IK862" s="27"/>
      <c r="IL862" s="27"/>
      <c r="IM862" s="27"/>
      <c r="IN862" s="27"/>
      <c r="IO862" s="27"/>
      <c r="IP862" s="27"/>
      <c r="IQ862" s="27"/>
      <c r="IR862" s="27"/>
      <c r="IS862" s="27"/>
      <c r="IT862" s="27"/>
      <c r="IU862" s="27"/>
      <c r="IV862" s="27"/>
    </row>
    <row r="863" spans="1:256" x14ac:dyDescent="0.2">
      <c r="D863" s="362"/>
      <c r="E863" s="350" t="s">
        <v>130</v>
      </c>
      <c r="F863" s="351">
        <v>1</v>
      </c>
      <c r="G863" s="352">
        <v>2</v>
      </c>
      <c r="H863" s="352">
        <v>3</v>
      </c>
      <c r="I863" s="352">
        <v>4</v>
      </c>
      <c r="J863" s="353">
        <v>5</v>
      </c>
      <c r="K863" s="351">
        <v>6</v>
      </c>
      <c r="L863" s="352">
        <v>7</v>
      </c>
      <c r="M863" s="352">
        <v>8</v>
      </c>
      <c r="N863" s="352">
        <v>9</v>
      </c>
      <c r="O863" s="353">
        <v>10</v>
      </c>
      <c r="P863" s="351">
        <v>11</v>
      </c>
      <c r="Q863" s="352">
        <v>12</v>
      </c>
      <c r="R863" s="352">
        <v>13</v>
      </c>
      <c r="S863" s="352">
        <v>14</v>
      </c>
      <c r="T863" s="353">
        <v>15</v>
      </c>
      <c r="U863" s="351">
        <v>16</v>
      </c>
      <c r="V863" s="352">
        <v>17</v>
      </c>
      <c r="W863" s="352">
        <v>18</v>
      </c>
      <c r="X863" s="352">
        <v>19</v>
      </c>
      <c r="Y863" s="353">
        <v>20</v>
      </c>
      <c r="Z863" s="351">
        <v>21</v>
      </c>
      <c r="AA863" s="352">
        <v>22</v>
      </c>
      <c r="AB863" s="352">
        <v>23</v>
      </c>
      <c r="AC863" s="352">
        <v>24</v>
      </c>
      <c r="AD863" s="353">
        <v>25</v>
      </c>
      <c r="AE863" s="351">
        <v>26</v>
      </c>
      <c r="AF863" s="352">
        <v>27</v>
      </c>
      <c r="AG863" s="352">
        <v>28</v>
      </c>
      <c r="AH863" s="352">
        <v>29</v>
      </c>
      <c r="AI863" s="353">
        <v>30</v>
      </c>
      <c r="AJ863" s="351">
        <v>31</v>
      </c>
      <c r="AK863" s="352">
        <v>32</v>
      </c>
      <c r="AL863" s="352">
        <v>33</v>
      </c>
      <c r="AM863" s="352">
        <v>34</v>
      </c>
      <c r="AN863" s="353">
        <v>35</v>
      </c>
      <c r="AO863" s="351">
        <v>36</v>
      </c>
      <c r="AP863" s="352">
        <v>37</v>
      </c>
      <c r="AQ863" s="352">
        <v>38</v>
      </c>
      <c r="AR863" s="352">
        <v>39</v>
      </c>
      <c r="AS863" s="353">
        <v>40</v>
      </c>
      <c r="AT863" s="351">
        <v>41</v>
      </c>
      <c r="AU863" s="352">
        <v>42</v>
      </c>
      <c r="AV863" s="352">
        <v>43</v>
      </c>
      <c r="AW863" s="352">
        <v>44</v>
      </c>
      <c r="AX863" s="353">
        <v>45</v>
      </c>
      <c r="AY863" s="351">
        <v>46</v>
      </c>
      <c r="AZ863" s="352">
        <v>47</v>
      </c>
      <c r="BA863" s="352">
        <v>48</v>
      </c>
      <c r="BB863" s="352">
        <v>49</v>
      </c>
      <c r="BC863" s="353">
        <v>50</v>
      </c>
      <c r="BD863" s="351">
        <v>51</v>
      </c>
      <c r="BE863" s="352">
        <v>52</v>
      </c>
      <c r="BF863" s="352">
        <v>53</v>
      </c>
      <c r="BG863" s="352">
        <v>54</v>
      </c>
      <c r="BH863" s="353">
        <v>55</v>
      </c>
      <c r="BI863" s="351">
        <v>56</v>
      </c>
      <c r="BJ863" s="352">
        <v>57</v>
      </c>
      <c r="BK863" s="352">
        <v>58</v>
      </c>
      <c r="BL863" s="352">
        <v>59</v>
      </c>
      <c r="BM863" s="353">
        <v>60</v>
      </c>
      <c r="BN863" s="351">
        <v>61</v>
      </c>
      <c r="BO863" s="352">
        <v>62</v>
      </c>
      <c r="BP863" s="352">
        <v>63</v>
      </c>
      <c r="BQ863" s="352">
        <v>64</v>
      </c>
      <c r="BR863" s="353">
        <v>65</v>
      </c>
      <c r="BS863" s="351">
        <v>66</v>
      </c>
      <c r="BT863" s="352">
        <v>67</v>
      </c>
      <c r="BU863" s="352">
        <v>68</v>
      </c>
      <c r="BV863" s="352">
        <v>69</v>
      </c>
      <c r="BW863" s="353">
        <v>70</v>
      </c>
      <c r="BX863" s="351">
        <v>71</v>
      </c>
      <c r="BY863" s="352">
        <v>72</v>
      </c>
      <c r="BZ863" s="352">
        <v>73</v>
      </c>
      <c r="CA863" s="352">
        <v>74</v>
      </c>
      <c r="CB863" s="353">
        <v>75</v>
      </c>
      <c r="CC863" s="351">
        <v>76</v>
      </c>
      <c r="CD863" s="352">
        <v>77</v>
      </c>
      <c r="CE863" s="352">
        <v>78</v>
      </c>
      <c r="CF863" s="352">
        <v>79</v>
      </c>
      <c r="CG863" s="353">
        <v>80</v>
      </c>
      <c r="CH863" s="351">
        <v>81</v>
      </c>
      <c r="CI863" s="352">
        <v>82</v>
      </c>
      <c r="CJ863" s="352">
        <v>83</v>
      </c>
      <c r="CK863" s="352">
        <v>84</v>
      </c>
      <c r="CL863" s="353">
        <v>85</v>
      </c>
      <c r="CM863" s="351">
        <v>86</v>
      </c>
      <c r="CN863" s="352">
        <v>87</v>
      </c>
      <c r="CO863" s="352">
        <v>88</v>
      </c>
      <c r="CP863" s="352">
        <v>89</v>
      </c>
      <c r="CQ863" s="353">
        <v>90</v>
      </c>
      <c r="CR863" s="351">
        <v>91</v>
      </c>
      <c r="CS863" s="352">
        <v>92</v>
      </c>
      <c r="CT863" s="352">
        <v>93</v>
      </c>
      <c r="CU863" s="352">
        <v>94</v>
      </c>
      <c r="CV863" s="353">
        <v>95</v>
      </c>
      <c r="CW863" s="351">
        <v>96</v>
      </c>
      <c r="CX863" s="352">
        <v>97</v>
      </c>
      <c r="CY863" s="352">
        <v>98</v>
      </c>
      <c r="CZ863" s="352">
        <v>99</v>
      </c>
      <c r="DA863" s="353">
        <v>100</v>
      </c>
      <c r="DB863" s="351">
        <v>101</v>
      </c>
      <c r="DC863" s="352">
        <v>102</v>
      </c>
      <c r="DD863" s="352">
        <v>103</v>
      </c>
      <c r="DE863" s="352">
        <v>104</v>
      </c>
      <c r="DF863" s="353">
        <v>105</v>
      </c>
      <c r="DG863" s="351">
        <v>106</v>
      </c>
      <c r="DH863" s="352">
        <v>107</v>
      </c>
      <c r="DI863" s="352">
        <v>108</v>
      </c>
      <c r="DJ863" s="352">
        <v>109</v>
      </c>
      <c r="DK863" s="353">
        <v>110</v>
      </c>
      <c r="DL863" s="351">
        <v>111</v>
      </c>
      <c r="DM863" s="352">
        <v>112</v>
      </c>
      <c r="DN863" s="352">
        <v>113</v>
      </c>
      <c r="DO863" s="352">
        <v>114</v>
      </c>
      <c r="DP863" s="353">
        <v>115</v>
      </c>
      <c r="DQ863" s="351">
        <v>116</v>
      </c>
      <c r="DR863" s="352">
        <v>117</v>
      </c>
      <c r="DS863" s="352">
        <v>118</v>
      </c>
      <c r="DT863" s="352">
        <v>119</v>
      </c>
      <c r="DU863" s="353">
        <v>120</v>
      </c>
      <c r="DV863" s="351">
        <v>121</v>
      </c>
      <c r="DW863" s="352">
        <v>122</v>
      </c>
      <c r="DX863" s="352">
        <v>123</v>
      </c>
      <c r="DY863" s="352">
        <v>124</v>
      </c>
      <c r="DZ863" s="353">
        <v>125</v>
      </c>
      <c r="EA863" s="351">
        <v>126</v>
      </c>
      <c r="EB863" s="352">
        <v>127</v>
      </c>
      <c r="EC863" s="352">
        <v>128</v>
      </c>
      <c r="ED863" s="352">
        <v>129</v>
      </c>
      <c r="EE863" s="353">
        <v>130</v>
      </c>
      <c r="EF863" s="351">
        <v>131</v>
      </c>
      <c r="EG863" s="352">
        <v>132</v>
      </c>
      <c r="EH863" s="352">
        <v>133</v>
      </c>
      <c r="EI863" s="352">
        <v>134</v>
      </c>
      <c r="EJ863" s="353">
        <v>135</v>
      </c>
      <c r="EK863" s="351">
        <v>136</v>
      </c>
      <c r="EL863" s="352">
        <v>137</v>
      </c>
      <c r="EM863" s="352">
        <v>138</v>
      </c>
      <c r="EN863" s="352">
        <v>139</v>
      </c>
      <c r="EO863" s="353">
        <v>140</v>
      </c>
      <c r="EP863" s="351">
        <v>141</v>
      </c>
      <c r="EQ863" s="352">
        <v>142</v>
      </c>
      <c r="ER863" s="352">
        <v>143</v>
      </c>
      <c r="ES863" s="352">
        <v>144</v>
      </c>
      <c r="ET863" s="353">
        <v>145</v>
      </c>
      <c r="EU863" s="351">
        <v>146</v>
      </c>
      <c r="EV863" s="352">
        <v>147</v>
      </c>
      <c r="EW863" s="352">
        <v>148</v>
      </c>
      <c r="EX863" s="352">
        <v>149</v>
      </c>
      <c r="EY863" s="353">
        <v>150</v>
      </c>
      <c r="EZ863" s="351">
        <v>151</v>
      </c>
      <c r="FA863" s="352">
        <v>152</v>
      </c>
      <c r="FB863" s="352">
        <v>153</v>
      </c>
      <c r="FC863" s="352">
        <v>154</v>
      </c>
      <c r="FD863" s="353">
        <v>155</v>
      </c>
      <c r="FE863" s="351">
        <v>156</v>
      </c>
      <c r="FF863" s="352">
        <v>157</v>
      </c>
      <c r="FG863" s="352">
        <v>158</v>
      </c>
      <c r="FH863" s="352">
        <v>159</v>
      </c>
      <c r="FI863" s="353">
        <v>160</v>
      </c>
      <c r="FJ863" s="351">
        <v>161</v>
      </c>
      <c r="FK863" s="352">
        <v>162</v>
      </c>
      <c r="FL863" s="352">
        <v>163</v>
      </c>
      <c r="FM863" s="352">
        <v>164</v>
      </c>
      <c r="FN863" s="353">
        <v>165</v>
      </c>
      <c r="FO863" s="351">
        <v>166</v>
      </c>
      <c r="FP863" s="352">
        <v>167</v>
      </c>
      <c r="FQ863" s="352">
        <v>168</v>
      </c>
      <c r="FR863" s="352">
        <v>169</v>
      </c>
      <c r="FS863" s="353">
        <v>170</v>
      </c>
      <c r="FT863" s="351">
        <v>171</v>
      </c>
      <c r="FU863" s="352">
        <v>172</v>
      </c>
      <c r="FV863" s="352">
        <v>173</v>
      </c>
      <c r="FW863" s="352">
        <v>174</v>
      </c>
      <c r="FX863" s="353">
        <v>175</v>
      </c>
      <c r="FY863" s="365"/>
      <c r="FZ863" s="361"/>
      <c r="GA863" s="361"/>
      <c r="GB863" s="361"/>
      <c r="GC863" s="361"/>
      <c r="GD863" s="361"/>
      <c r="GE863" s="361"/>
      <c r="GF863" s="361"/>
      <c r="GG863" s="361"/>
      <c r="GH863" s="361"/>
      <c r="GI863" s="361"/>
      <c r="GJ863" s="361"/>
      <c r="GK863" s="361"/>
      <c r="GL863" s="361"/>
      <c r="GM863" s="361"/>
      <c r="GN863" s="361"/>
      <c r="GO863" s="361"/>
      <c r="GP863" s="361"/>
      <c r="GQ863" s="361"/>
      <c r="GR863" s="361"/>
      <c r="GS863" s="361"/>
      <c r="GT863" s="361"/>
      <c r="GU863" s="361"/>
      <c r="GV863" s="361"/>
      <c r="GW863" s="361"/>
    </row>
    <row r="864" spans="1:256" x14ac:dyDescent="0.2">
      <c r="D864" s="362"/>
      <c r="E864" s="350" t="s">
        <v>157</v>
      </c>
      <c r="F864" s="354">
        <v>14</v>
      </c>
      <c r="G864" s="355">
        <v>10</v>
      </c>
      <c r="H864" s="355">
        <v>1</v>
      </c>
      <c r="I864" s="355">
        <v>22</v>
      </c>
      <c r="J864" s="356">
        <v>18</v>
      </c>
      <c r="K864" s="354">
        <v>19</v>
      </c>
      <c r="L864" s="355">
        <v>15</v>
      </c>
      <c r="M864" s="355">
        <v>6</v>
      </c>
      <c r="N864" s="355">
        <v>2</v>
      </c>
      <c r="O864" s="356">
        <v>23</v>
      </c>
      <c r="P864" s="354">
        <v>24</v>
      </c>
      <c r="Q864" s="355">
        <v>20</v>
      </c>
      <c r="R864" s="355">
        <v>11</v>
      </c>
      <c r="S864" s="355">
        <v>7</v>
      </c>
      <c r="T864" s="356">
        <v>3</v>
      </c>
      <c r="U864" s="354">
        <v>4</v>
      </c>
      <c r="V864" s="355">
        <v>25</v>
      </c>
      <c r="W864" s="355">
        <v>16</v>
      </c>
      <c r="X864" s="355">
        <v>12</v>
      </c>
      <c r="Y864" s="356">
        <v>8</v>
      </c>
      <c r="Z864" s="354">
        <v>9</v>
      </c>
      <c r="AA864" s="355">
        <v>5</v>
      </c>
      <c r="AB864" s="355">
        <v>21</v>
      </c>
      <c r="AC864" s="355">
        <v>17</v>
      </c>
      <c r="AD864" s="356">
        <v>13</v>
      </c>
      <c r="AE864" s="354">
        <v>39</v>
      </c>
      <c r="AF864" s="355">
        <v>35</v>
      </c>
      <c r="AG864" s="355">
        <v>26</v>
      </c>
      <c r="AH864" s="355">
        <v>47</v>
      </c>
      <c r="AI864" s="356">
        <v>43</v>
      </c>
      <c r="AJ864" s="354">
        <v>44</v>
      </c>
      <c r="AK864" s="355">
        <v>40</v>
      </c>
      <c r="AL864" s="355">
        <v>31</v>
      </c>
      <c r="AM864" s="355">
        <v>27</v>
      </c>
      <c r="AN864" s="356">
        <v>48</v>
      </c>
      <c r="AO864" s="354">
        <v>49</v>
      </c>
      <c r="AP864" s="355">
        <v>45</v>
      </c>
      <c r="AQ864" s="355">
        <v>36</v>
      </c>
      <c r="AR864" s="355">
        <v>32</v>
      </c>
      <c r="AS864" s="356">
        <v>28</v>
      </c>
      <c r="AT864" s="354">
        <v>29</v>
      </c>
      <c r="AU864" s="355">
        <v>50</v>
      </c>
      <c r="AV864" s="355">
        <v>41</v>
      </c>
      <c r="AW864" s="355">
        <v>37</v>
      </c>
      <c r="AX864" s="356">
        <v>33</v>
      </c>
      <c r="AY864" s="354">
        <v>34</v>
      </c>
      <c r="AZ864" s="355">
        <v>30</v>
      </c>
      <c r="BA864" s="355">
        <v>46</v>
      </c>
      <c r="BB864" s="355">
        <v>42</v>
      </c>
      <c r="BC864" s="356">
        <v>38</v>
      </c>
      <c r="BD864" s="354">
        <v>64</v>
      </c>
      <c r="BE864" s="355">
        <v>60</v>
      </c>
      <c r="BF864" s="355">
        <v>51</v>
      </c>
      <c r="BG864" s="355">
        <v>72</v>
      </c>
      <c r="BH864" s="356">
        <v>68</v>
      </c>
      <c r="BI864" s="354">
        <v>69</v>
      </c>
      <c r="BJ864" s="355">
        <v>65</v>
      </c>
      <c r="BK864" s="355">
        <v>56</v>
      </c>
      <c r="BL864" s="355">
        <v>52</v>
      </c>
      <c r="BM864" s="356">
        <v>73</v>
      </c>
      <c r="BN864" s="354">
        <v>74</v>
      </c>
      <c r="BO864" s="355">
        <v>70</v>
      </c>
      <c r="BP864" s="355">
        <v>61</v>
      </c>
      <c r="BQ864" s="355">
        <v>57</v>
      </c>
      <c r="BR864" s="356">
        <v>53</v>
      </c>
      <c r="BS864" s="354">
        <v>54</v>
      </c>
      <c r="BT864" s="355">
        <v>75</v>
      </c>
      <c r="BU864" s="355">
        <v>66</v>
      </c>
      <c r="BV864" s="355">
        <v>62</v>
      </c>
      <c r="BW864" s="356">
        <v>58</v>
      </c>
      <c r="BX864" s="354">
        <v>59</v>
      </c>
      <c r="BY864" s="355">
        <v>55</v>
      </c>
      <c r="BZ864" s="355">
        <v>71</v>
      </c>
      <c r="CA864" s="355">
        <v>67</v>
      </c>
      <c r="CB864" s="356">
        <v>63</v>
      </c>
      <c r="CC864" s="354">
        <v>89</v>
      </c>
      <c r="CD864" s="355">
        <v>85</v>
      </c>
      <c r="CE864" s="355">
        <v>76</v>
      </c>
      <c r="CF864" s="355">
        <v>97</v>
      </c>
      <c r="CG864" s="356">
        <v>93</v>
      </c>
      <c r="CH864" s="354">
        <v>94</v>
      </c>
      <c r="CI864" s="355">
        <v>90</v>
      </c>
      <c r="CJ864" s="355">
        <v>81</v>
      </c>
      <c r="CK864" s="355">
        <v>77</v>
      </c>
      <c r="CL864" s="356">
        <v>98</v>
      </c>
      <c r="CM864" s="354">
        <v>99</v>
      </c>
      <c r="CN864" s="355">
        <v>95</v>
      </c>
      <c r="CO864" s="355">
        <v>86</v>
      </c>
      <c r="CP864" s="355">
        <v>82</v>
      </c>
      <c r="CQ864" s="356">
        <v>78</v>
      </c>
      <c r="CR864" s="354">
        <v>79</v>
      </c>
      <c r="CS864" s="355">
        <v>100</v>
      </c>
      <c r="CT864" s="355">
        <v>91</v>
      </c>
      <c r="CU864" s="355">
        <v>87</v>
      </c>
      <c r="CV864" s="356">
        <v>83</v>
      </c>
      <c r="CW864" s="354">
        <v>84</v>
      </c>
      <c r="CX864" s="355">
        <v>80</v>
      </c>
      <c r="CY864" s="355">
        <v>96</v>
      </c>
      <c r="CZ864" s="355">
        <v>92</v>
      </c>
      <c r="DA864" s="356">
        <v>88</v>
      </c>
      <c r="DB864" s="354">
        <v>114</v>
      </c>
      <c r="DC864" s="355">
        <v>110</v>
      </c>
      <c r="DD864" s="355">
        <v>101</v>
      </c>
      <c r="DE864" s="355">
        <v>122</v>
      </c>
      <c r="DF864" s="356">
        <v>118</v>
      </c>
      <c r="DG864" s="354">
        <v>119</v>
      </c>
      <c r="DH864" s="355">
        <v>115</v>
      </c>
      <c r="DI864" s="355">
        <v>106</v>
      </c>
      <c r="DJ864" s="355">
        <v>102</v>
      </c>
      <c r="DK864" s="356">
        <v>123</v>
      </c>
      <c r="DL864" s="354">
        <v>124</v>
      </c>
      <c r="DM864" s="355">
        <v>120</v>
      </c>
      <c r="DN864" s="355">
        <v>111</v>
      </c>
      <c r="DO864" s="355">
        <v>107</v>
      </c>
      <c r="DP864" s="356">
        <v>103</v>
      </c>
      <c r="DQ864" s="354">
        <v>104</v>
      </c>
      <c r="DR864" s="355">
        <v>125</v>
      </c>
      <c r="DS864" s="355">
        <v>116</v>
      </c>
      <c r="DT864" s="355">
        <v>112</v>
      </c>
      <c r="DU864" s="356">
        <v>108</v>
      </c>
      <c r="DV864" s="354">
        <v>109</v>
      </c>
      <c r="DW864" s="355">
        <v>105</v>
      </c>
      <c r="DX864" s="355">
        <v>121</v>
      </c>
      <c r="DY864" s="355">
        <v>117</v>
      </c>
      <c r="DZ864" s="356">
        <v>113</v>
      </c>
      <c r="EA864" s="354">
        <v>139</v>
      </c>
      <c r="EB864" s="355">
        <v>135</v>
      </c>
      <c r="EC864" s="355">
        <v>126</v>
      </c>
      <c r="ED864" s="355">
        <v>147</v>
      </c>
      <c r="EE864" s="356">
        <v>143</v>
      </c>
      <c r="EF864" s="354">
        <v>144</v>
      </c>
      <c r="EG864" s="355">
        <v>140</v>
      </c>
      <c r="EH864" s="355">
        <v>131</v>
      </c>
      <c r="EI864" s="355">
        <v>127</v>
      </c>
      <c r="EJ864" s="356">
        <v>148</v>
      </c>
      <c r="EK864" s="354">
        <v>149</v>
      </c>
      <c r="EL864" s="355">
        <v>145</v>
      </c>
      <c r="EM864" s="355">
        <v>136</v>
      </c>
      <c r="EN864" s="355">
        <v>132</v>
      </c>
      <c r="EO864" s="356">
        <v>128</v>
      </c>
      <c r="EP864" s="354">
        <v>129</v>
      </c>
      <c r="EQ864" s="355">
        <v>150</v>
      </c>
      <c r="ER864" s="355">
        <v>141</v>
      </c>
      <c r="ES864" s="355">
        <v>137</v>
      </c>
      <c r="ET864" s="356">
        <v>133</v>
      </c>
      <c r="EU864" s="354">
        <v>134</v>
      </c>
      <c r="EV864" s="355">
        <v>130</v>
      </c>
      <c r="EW864" s="355">
        <v>146</v>
      </c>
      <c r="EX864" s="355">
        <v>142</v>
      </c>
      <c r="EY864" s="356">
        <v>138</v>
      </c>
      <c r="EZ864" s="354">
        <v>164</v>
      </c>
      <c r="FA864" s="355">
        <v>160</v>
      </c>
      <c r="FB864" s="355">
        <v>151</v>
      </c>
      <c r="FC864" s="355">
        <v>172</v>
      </c>
      <c r="FD864" s="356">
        <v>168</v>
      </c>
      <c r="FE864" s="354">
        <v>169</v>
      </c>
      <c r="FF864" s="355">
        <v>165</v>
      </c>
      <c r="FG864" s="355">
        <v>156</v>
      </c>
      <c r="FH864" s="355">
        <v>152</v>
      </c>
      <c r="FI864" s="356">
        <v>173</v>
      </c>
      <c r="FJ864" s="354">
        <v>174</v>
      </c>
      <c r="FK864" s="355">
        <v>170</v>
      </c>
      <c r="FL864" s="355">
        <v>161</v>
      </c>
      <c r="FM864" s="355">
        <v>157</v>
      </c>
      <c r="FN864" s="356">
        <v>153</v>
      </c>
      <c r="FO864" s="354">
        <v>154</v>
      </c>
      <c r="FP864" s="355">
        <v>175</v>
      </c>
      <c r="FQ864" s="355">
        <v>166</v>
      </c>
      <c r="FR864" s="355">
        <v>162</v>
      </c>
      <c r="FS864" s="356">
        <v>158</v>
      </c>
      <c r="FT864" s="354">
        <v>159</v>
      </c>
      <c r="FU864" s="355">
        <v>155</v>
      </c>
      <c r="FV864" s="355">
        <v>171</v>
      </c>
      <c r="FW864" s="355">
        <v>167</v>
      </c>
      <c r="FX864" s="356">
        <v>163</v>
      </c>
      <c r="FY864" s="365"/>
      <c r="FZ864" s="361"/>
      <c r="GA864" s="361"/>
      <c r="GB864" s="361"/>
      <c r="GC864" s="361"/>
      <c r="GD864" s="361"/>
      <c r="GE864" s="361"/>
      <c r="GF864" s="361"/>
      <c r="GG864" s="361"/>
      <c r="GH864" s="361"/>
      <c r="GI864" s="361"/>
      <c r="GJ864" s="361"/>
      <c r="GK864" s="361"/>
      <c r="GL864" s="361"/>
      <c r="GM864" s="361"/>
      <c r="GN864" s="361"/>
      <c r="GO864" s="361"/>
      <c r="GP864" s="361"/>
      <c r="GQ864" s="361"/>
      <c r="GR864" s="361"/>
      <c r="GS864" s="361"/>
      <c r="GT864" s="361"/>
      <c r="GU864" s="361"/>
      <c r="GV864" s="361"/>
      <c r="GW864" s="361"/>
    </row>
    <row r="865" spans="1:256" x14ac:dyDescent="0.2">
      <c r="D865" s="362"/>
      <c r="E865" s="350" t="s">
        <v>159</v>
      </c>
      <c r="F865" s="357">
        <v>12</v>
      </c>
      <c r="G865" s="358">
        <v>23</v>
      </c>
      <c r="H865" s="358">
        <v>9</v>
      </c>
      <c r="I865" s="358">
        <v>20</v>
      </c>
      <c r="J865" s="359">
        <v>1</v>
      </c>
      <c r="K865" s="357">
        <v>13</v>
      </c>
      <c r="L865" s="358">
        <v>24</v>
      </c>
      <c r="M865" s="358">
        <v>10</v>
      </c>
      <c r="N865" s="358">
        <v>16</v>
      </c>
      <c r="O865" s="359">
        <v>2</v>
      </c>
      <c r="P865" s="357">
        <v>17</v>
      </c>
      <c r="Q865" s="358">
        <v>3</v>
      </c>
      <c r="R865" s="358">
        <v>14</v>
      </c>
      <c r="S865" s="358">
        <v>25</v>
      </c>
      <c r="T865" s="359">
        <v>6</v>
      </c>
      <c r="U865" s="357">
        <v>7</v>
      </c>
      <c r="V865" s="358">
        <v>18</v>
      </c>
      <c r="W865" s="358">
        <v>4</v>
      </c>
      <c r="X865" s="358">
        <v>15</v>
      </c>
      <c r="Y865" s="359">
        <v>21</v>
      </c>
      <c r="Z865" s="357">
        <v>22</v>
      </c>
      <c r="AA865" s="358">
        <v>8</v>
      </c>
      <c r="AB865" s="358">
        <v>19</v>
      </c>
      <c r="AC865" s="358">
        <v>5</v>
      </c>
      <c r="AD865" s="359">
        <v>11</v>
      </c>
      <c r="AE865" s="357">
        <v>37</v>
      </c>
      <c r="AF865" s="358">
        <v>48</v>
      </c>
      <c r="AG865" s="358">
        <v>34</v>
      </c>
      <c r="AH865" s="358">
        <v>45</v>
      </c>
      <c r="AI865" s="359">
        <v>26</v>
      </c>
      <c r="AJ865" s="357">
        <v>38</v>
      </c>
      <c r="AK865" s="358">
        <v>49</v>
      </c>
      <c r="AL865" s="358">
        <v>35</v>
      </c>
      <c r="AM865" s="358">
        <v>41</v>
      </c>
      <c r="AN865" s="359">
        <v>27</v>
      </c>
      <c r="AO865" s="357">
        <v>42</v>
      </c>
      <c r="AP865" s="358">
        <v>28</v>
      </c>
      <c r="AQ865" s="358">
        <v>39</v>
      </c>
      <c r="AR865" s="358">
        <v>50</v>
      </c>
      <c r="AS865" s="359">
        <v>31</v>
      </c>
      <c r="AT865" s="357">
        <v>32</v>
      </c>
      <c r="AU865" s="358">
        <v>43</v>
      </c>
      <c r="AV865" s="358">
        <v>29</v>
      </c>
      <c r="AW865" s="358">
        <v>40</v>
      </c>
      <c r="AX865" s="359">
        <v>46</v>
      </c>
      <c r="AY865" s="357">
        <v>47</v>
      </c>
      <c r="AZ865" s="358">
        <v>33</v>
      </c>
      <c r="BA865" s="358">
        <v>44</v>
      </c>
      <c r="BB865" s="358">
        <v>30</v>
      </c>
      <c r="BC865" s="359">
        <v>36</v>
      </c>
      <c r="BD865" s="357">
        <v>62</v>
      </c>
      <c r="BE865" s="358">
        <v>73</v>
      </c>
      <c r="BF865" s="358">
        <v>59</v>
      </c>
      <c r="BG865" s="358">
        <v>70</v>
      </c>
      <c r="BH865" s="359">
        <v>51</v>
      </c>
      <c r="BI865" s="357">
        <v>63</v>
      </c>
      <c r="BJ865" s="358">
        <v>74</v>
      </c>
      <c r="BK865" s="358">
        <v>60</v>
      </c>
      <c r="BL865" s="358">
        <v>66</v>
      </c>
      <c r="BM865" s="359">
        <v>52</v>
      </c>
      <c r="BN865" s="357">
        <v>67</v>
      </c>
      <c r="BO865" s="358">
        <v>53</v>
      </c>
      <c r="BP865" s="358">
        <v>64</v>
      </c>
      <c r="BQ865" s="358">
        <v>75</v>
      </c>
      <c r="BR865" s="359">
        <v>56</v>
      </c>
      <c r="BS865" s="357">
        <v>57</v>
      </c>
      <c r="BT865" s="358">
        <v>68</v>
      </c>
      <c r="BU865" s="358">
        <v>54</v>
      </c>
      <c r="BV865" s="358">
        <v>65</v>
      </c>
      <c r="BW865" s="359">
        <v>71</v>
      </c>
      <c r="BX865" s="357">
        <v>72</v>
      </c>
      <c r="BY865" s="358">
        <v>58</v>
      </c>
      <c r="BZ865" s="358">
        <v>69</v>
      </c>
      <c r="CA865" s="358">
        <v>55</v>
      </c>
      <c r="CB865" s="359">
        <v>61</v>
      </c>
      <c r="CC865" s="357">
        <v>87</v>
      </c>
      <c r="CD865" s="358">
        <v>98</v>
      </c>
      <c r="CE865" s="358">
        <v>84</v>
      </c>
      <c r="CF865" s="358">
        <v>95</v>
      </c>
      <c r="CG865" s="359">
        <v>76</v>
      </c>
      <c r="CH865" s="357">
        <v>88</v>
      </c>
      <c r="CI865" s="358">
        <v>99</v>
      </c>
      <c r="CJ865" s="358">
        <v>85</v>
      </c>
      <c r="CK865" s="358">
        <v>91</v>
      </c>
      <c r="CL865" s="359">
        <v>77</v>
      </c>
      <c r="CM865" s="357">
        <v>92</v>
      </c>
      <c r="CN865" s="358">
        <v>78</v>
      </c>
      <c r="CO865" s="358">
        <v>89</v>
      </c>
      <c r="CP865" s="358">
        <v>100</v>
      </c>
      <c r="CQ865" s="359">
        <v>81</v>
      </c>
      <c r="CR865" s="357">
        <v>82</v>
      </c>
      <c r="CS865" s="358">
        <v>93</v>
      </c>
      <c r="CT865" s="358">
        <v>79</v>
      </c>
      <c r="CU865" s="358">
        <v>90</v>
      </c>
      <c r="CV865" s="359">
        <v>96</v>
      </c>
      <c r="CW865" s="357">
        <v>97</v>
      </c>
      <c r="CX865" s="358">
        <v>83</v>
      </c>
      <c r="CY865" s="358">
        <v>94</v>
      </c>
      <c r="CZ865" s="358">
        <v>80</v>
      </c>
      <c r="DA865" s="359">
        <v>86</v>
      </c>
      <c r="DB865" s="357">
        <v>112</v>
      </c>
      <c r="DC865" s="358">
        <v>123</v>
      </c>
      <c r="DD865" s="358">
        <v>109</v>
      </c>
      <c r="DE865" s="358">
        <v>120</v>
      </c>
      <c r="DF865" s="359">
        <v>101</v>
      </c>
      <c r="DG865" s="357">
        <v>113</v>
      </c>
      <c r="DH865" s="358">
        <v>124</v>
      </c>
      <c r="DI865" s="358">
        <v>110</v>
      </c>
      <c r="DJ865" s="358">
        <v>116</v>
      </c>
      <c r="DK865" s="359">
        <v>102</v>
      </c>
      <c r="DL865" s="357">
        <v>117</v>
      </c>
      <c r="DM865" s="358">
        <v>103</v>
      </c>
      <c r="DN865" s="358">
        <v>114</v>
      </c>
      <c r="DO865" s="358">
        <v>125</v>
      </c>
      <c r="DP865" s="359">
        <v>106</v>
      </c>
      <c r="DQ865" s="357">
        <v>107</v>
      </c>
      <c r="DR865" s="358">
        <v>118</v>
      </c>
      <c r="DS865" s="358">
        <v>104</v>
      </c>
      <c r="DT865" s="358">
        <v>115</v>
      </c>
      <c r="DU865" s="359">
        <v>121</v>
      </c>
      <c r="DV865" s="357">
        <v>122</v>
      </c>
      <c r="DW865" s="358">
        <v>108</v>
      </c>
      <c r="DX865" s="358">
        <v>119</v>
      </c>
      <c r="DY865" s="358">
        <v>105</v>
      </c>
      <c r="DZ865" s="359">
        <v>111</v>
      </c>
      <c r="EA865" s="357">
        <v>137</v>
      </c>
      <c r="EB865" s="358">
        <v>148</v>
      </c>
      <c r="EC865" s="358">
        <v>134</v>
      </c>
      <c r="ED865" s="358">
        <v>145</v>
      </c>
      <c r="EE865" s="359">
        <v>126</v>
      </c>
      <c r="EF865" s="357">
        <v>138</v>
      </c>
      <c r="EG865" s="358">
        <v>149</v>
      </c>
      <c r="EH865" s="358">
        <v>135</v>
      </c>
      <c r="EI865" s="358">
        <v>141</v>
      </c>
      <c r="EJ865" s="359">
        <v>127</v>
      </c>
      <c r="EK865" s="357">
        <v>142</v>
      </c>
      <c r="EL865" s="358">
        <v>128</v>
      </c>
      <c r="EM865" s="358">
        <v>139</v>
      </c>
      <c r="EN865" s="358">
        <v>150</v>
      </c>
      <c r="EO865" s="359">
        <v>131</v>
      </c>
      <c r="EP865" s="357">
        <v>132</v>
      </c>
      <c r="EQ865" s="358">
        <v>143</v>
      </c>
      <c r="ER865" s="358">
        <v>129</v>
      </c>
      <c r="ES865" s="358">
        <v>140</v>
      </c>
      <c r="ET865" s="359">
        <v>146</v>
      </c>
      <c r="EU865" s="357">
        <v>147</v>
      </c>
      <c r="EV865" s="358">
        <v>133</v>
      </c>
      <c r="EW865" s="358">
        <v>144</v>
      </c>
      <c r="EX865" s="358">
        <v>130</v>
      </c>
      <c r="EY865" s="359">
        <v>136</v>
      </c>
      <c r="EZ865" s="357">
        <v>162</v>
      </c>
      <c r="FA865" s="358">
        <v>173</v>
      </c>
      <c r="FB865" s="358">
        <v>159</v>
      </c>
      <c r="FC865" s="358">
        <v>170</v>
      </c>
      <c r="FD865" s="359">
        <v>151</v>
      </c>
      <c r="FE865" s="357">
        <v>163</v>
      </c>
      <c r="FF865" s="358">
        <v>174</v>
      </c>
      <c r="FG865" s="358">
        <v>160</v>
      </c>
      <c r="FH865" s="358">
        <v>166</v>
      </c>
      <c r="FI865" s="359">
        <v>152</v>
      </c>
      <c r="FJ865" s="357">
        <v>167</v>
      </c>
      <c r="FK865" s="358">
        <v>153</v>
      </c>
      <c r="FL865" s="358">
        <v>164</v>
      </c>
      <c r="FM865" s="358">
        <v>175</v>
      </c>
      <c r="FN865" s="359">
        <v>156</v>
      </c>
      <c r="FO865" s="357">
        <v>157</v>
      </c>
      <c r="FP865" s="358">
        <v>168</v>
      </c>
      <c r="FQ865" s="358">
        <v>154</v>
      </c>
      <c r="FR865" s="358">
        <v>165</v>
      </c>
      <c r="FS865" s="359">
        <v>171</v>
      </c>
      <c r="FT865" s="357">
        <v>172</v>
      </c>
      <c r="FU865" s="358">
        <v>158</v>
      </c>
      <c r="FV865" s="358">
        <v>169</v>
      </c>
      <c r="FW865" s="358">
        <v>155</v>
      </c>
      <c r="FX865" s="359">
        <v>161</v>
      </c>
      <c r="FY865" s="365"/>
      <c r="FZ865" s="361"/>
      <c r="GA865" s="361"/>
      <c r="GB865" s="361"/>
      <c r="GC865" s="361"/>
      <c r="GD865" s="361"/>
      <c r="GE865" s="361"/>
      <c r="GF865" s="361"/>
      <c r="GG865" s="361"/>
      <c r="GH865" s="361"/>
      <c r="GI865" s="361"/>
      <c r="GJ865" s="361"/>
      <c r="GK865" s="361"/>
      <c r="GL865" s="361"/>
      <c r="GM865" s="361"/>
      <c r="GN865" s="361"/>
      <c r="GO865" s="361"/>
      <c r="GP865" s="361"/>
      <c r="GQ865" s="361"/>
      <c r="GR865" s="361"/>
      <c r="GS865" s="361"/>
      <c r="GT865" s="361"/>
      <c r="GU865" s="361"/>
      <c r="GV865" s="361"/>
      <c r="GW865" s="361"/>
    </row>
    <row r="866" spans="1:256" s="363" customFormat="1" x14ac:dyDescent="0.2">
      <c r="A866" s="27"/>
      <c r="B866" s="27"/>
      <c r="C866" s="27"/>
      <c r="D866" s="362"/>
      <c r="E866" s="360"/>
      <c r="GX866" s="27"/>
      <c r="GY866" s="27"/>
      <c r="GZ866" s="27"/>
      <c r="HA866" s="27"/>
      <c r="HB866" s="27"/>
      <c r="HC866" s="27"/>
      <c r="HD866" s="27"/>
      <c r="HE866" s="27"/>
      <c r="HF866" s="27"/>
      <c r="HG866" s="27"/>
      <c r="HH866" s="27"/>
      <c r="HI866" s="27"/>
      <c r="HJ866" s="27"/>
      <c r="HK866" s="27"/>
      <c r="HL866" s="27"/>
      <c r="HM866" s="27"/>
      <c r="HN866" s="27"/>
      <c r="HO866" s="27"/>
      <c r="HP866" s="27"/>
      <c r="HQ866" s="27"/>
      <c r="HR866" s="27"/>
      <c r="HS866" s="27"/>
      <c r="HT866" s="27"/>
      <c r="HU866" s="27"/>
      <c r="HV866" s="27"/>
      <c r="HW866" s="27"/>
      <c r="HX866" s="27"/>
      <c r="HY866" s="27"/>
      <c r="HZ866" s="27"/>
      <c r="IA866" s="27"/>
      <c r="IB866" s="27"/>
      <c r="IC866" s="27"/>
      <c r="ID866" s="27"/>
      <c r="IE866" s="27"/>
      <c r="IF866" s="27"/>
      <c r="IG866" s="27"/>
      <c r="IH866" s="27"/>
      <c r="II866" s="27"/>
      <c r="IJ866" s="27"/>
      <c r="IK866" s="27"/>
      <c r="IL866" s="27"/>
      <c r="IM866" s="27"/>
      <c r="IN866" s="27"/>
      <c r="IO866" s="27"/>
      <c r="IP866" s="27"/>
      <c r="IQ866" s="27"/>
      <c r="IR866" s="27"/>
      <c r="IS866" s="27"/>
      <c r="IT866" s="27"/>
      <c r="IU866" s="27"/>
      <c r="IV866" s="27"/>
    </row>
    <row r="867" spans="1:256" s="363" customFormat="1" x14ac:dyDescent="0.2">
      <c r="A867" s="27"/>
      <c r="B867" s="27"/>
      <c r="C867" s="27"/>
      <c r="D867" s="362">
        <v>176</v>
      </c>
      <c r="E867" s="349" t="s">
        <v>180</v>
      </c>
      <c r="GX867" s="27"/>
      <c r="GY867" s="27"/>
      <c r="GZ867" s="27"/>
      <c r="HA867" s="27"/>
      <c r="HB867" s="27"/>
      <c r="HC867" s="27"/>
      <c r="HD867" s="27"/>
      <c r="HE867" s="27"/>
      <c r="HF867" s="27"/>
      <c r="HG867" s="27"/>
      <c r="HH867" s="27"/>
      <c r="HI867" s="27"/>
      <c r="HJ867" s="27"/>
      <c r="HK867" s="27"/>
      <c r="HL867" s="27"/>
      <c r="HM867" s="27"/>
      <c r="HN867" s="27"/>
      <c r="HO867" s="27"/>
      <c r="HP867" s="27"/>
      <c r="HQ867" s="27"/>
      <c r="HR867" s="27"/>
      <c r="HS867" s="27"/>
      <c r="HT867" s="27"/>
      <c r="HU867" s="27"/>
      <c r="HV867" s="27"/>
      <c r="HW867" s="27"/>
      <c r="HX867" s="27"/>
      <c r="HY867" s="27"/>
      <c r="HZ867" s="27"/>
      <c r="IA867" s="27"/>
      <c r="IB867" s="27"/>
      <c r="IC867" s="27"/>
      <c r="ID867" s="27"/>
      <c r="IE867" s="27"/>
      <c r="IF867" s="27"/>
      <c r="IG867" s="27"/>
      <c r="IH867" s="27"/>
      <c r="II867" s="27"/>
      <c r="IJ867" s="27"/>
      <c r="IK867" s="27"/>
      <c r="IL867" s="27"/>
      <c r="IM867" s="27"/>
      <c r="IN867" s="27"/>
      <c r="IO867" s="27"/>
      <c r="IP867" s="27"/>
      <c r="IQ867" s="27"/>
      <c r="IR867" s="27"/>
      <c r="IS867" s="27"/>
      <c r="IT867" s="27"/>
      <c r="IU867" s="27"/>
      <c r="IV867" s="27"/>
    </row>
    <row r="868" spans="1:256" x14ac:dyDescent="0.2">
      <c r="D868" s="362"/>
      <c r="E868" s="350" t="s">
        <v>130</v>
      </c>
      <c r="F868" s="351">
        <v>1</v>
      </c>
      <c r="G868" s="352">
        <v>2</v>
      </c>
      <c r="H868" s="352">
        <v>3</v>
      </c>
      <c r="I868" s="352">
        <v>4</v>
      </c>
      <c r="J868" s="353">
        <v>5</v>
      </c>
      <c r="K868" s="351">
        <v>6</v>
      </c>
      <c r="L868" s="352">
        <v>7</v>
      </c>
      <c r="M868" s="352">
        <v>8</v>
      </c>
      <c r="N868" s="352">
        <v>9</v>
      </c>
      <c r="O868" s="353">
        <v>10</v>
      </c>
      <c r="P868" s="351">
        <v>11</v>
      </c>
      <c r="Q868" s="352">
        <v>12</v>
      </c>
      <c r="R868" s="352">
        <v>13</v>
      </c>
      <c r="S868" s="352">
        <v>14</v>
      </c>
      <c r="T868" s="353">
        <v>15</v>
      </c>
      <c r="U868" s="351">
        <v>16</v>
      </c>
      <c r="V868" s="352">
        <v>17</v>
      </c>
      <c r="W868" s="352">
        <v>18</v>
      </c>
      <c r="X868" s="352">
        <v>19</v>
      </c>
      <c r="Y868" s="353">
        <v>20</v>
      </c>
      <c r="Z868" s="351">
        <v>21</v>
      </c>
      <c r="AA868" s="352">
        <v>22</v>
      </c>
      <c r="AB868" s="352">
        <v>23</v>
      </c>
      <c r="AC868" s="352">
        <v>24</v>
      </c>
      <c r="AD868" s="353">
        <v>25</v>
      </c>
      <c r="AE868" s="351">
        <v>26</v>
      </c>
      <c r="AF868" s="352">
        <v>27</v>
      </c>
      <c r="AG868" s="352">
        <v>28</v>
      </c>
      <c r="AH868" s="352">
        <v>29</v>
      </c>
      <c r="AI868" s="353">
        <v>30</v>
      </c>
      <c r="AJ868" s="351">
        <v>31</v>
      </c>
      <c r="AK868" s="352">
        <v>32</v>
      </c>
      <c r="AL868" s="352">
        <v>33</v>
      </c>
      <c r="AM868" s="352">
        <v>34</v>
      </c>
      <c r="AN868" s="353">
        <v>35</v>
      </c>
      <c r="AO868" s="351">
        <v>36</v>
      </c>
      <c r="AP868" s="352">
        <v>37</v>
      </c>
      <c r="AQ868" s="352">
        <v>38</v>
      </c>
      <c r="AR868" s="352">
        <v>39</v>
      </c>
      <c r="AS868" s="353">
        <v>40</v>
      </c>
      <c r="AT868" s="351">
        <v>41</v>
      </c>
      <c r="AU868" s="352">
        <v>42</v>
      </c>
      <c r="AV868" s="352">
        <v>43</v>
      </c>
      <c r="AW868" s="352">
        <v>44</v>
      </c>
      <c r="AX868" s="353">
        <v>45</v>
      </c>
      <c r="AY868" s="351">
        <v>46</v>
      </c>
      <c r="AZ868" s="352">
        <v>47</v>
      </c>
      <c r="BA868" s="352">
        <v>48</v>
      </c>
      <c r="BB868" s="352">
        <v>49</v>
      </c>
      <c r="BC868" s="353">
        <v>50</v>
      </c>
      <c r="BD868" s="351">
        <v>51</v>
      </c>
      <c r="BE868" s="352">
        <v>52</v>
      </c>
      <c r="BF868" s="352">
        <v>53</v>
      </c>
      <c r="BG868" s="352">
        <v>54</v>
      </c>
      <c r="BH868" s="353">
        <v>55</v>
      </c>
      <c r="BI868" s="351">
        <v>56</v>
      </c>
      <c r="BJ868" s="352">
        <v>57</v>
      </c>
      <c r="BK868" s="352">
        <v>58</v>
      </c>
      <c r="BL868" s="352">
        <v>59</v>
      </c>
      <c r="BM868" s="353">
        <v>60</v>
      </c>
      <c r="BN868" s="351">
        <v>61</v>
      </c>
      <c r="BO868" s="352">
        <v>62</v>
      </c>
      <c r="BP868" s="352">
        <v>63</v>
      </c>
      <c r="BQ868" s="352">
        <v>64</v>
      </c>
      <c r="BR868" s="353">
        <v>65</v>
      </c>
      <c r="BS868" s="351">
        <v>66</v>
      </c>
      <c r="BT868" s="352">
        <v>67</v>
      </c>
      <c r="BU868" s="352">
        <v>68</v>
      </c>
      <c r="BV868" s="352">
        <v>69</v>
      </c>
      <c r="BW868" s="353">
        <v>70</v>
      </c>
      <c r="BX868" s="351">
        <v>71</v>
      </c>
      <c r="BY868" s="352">
        <v>72</v>
      </c>
      <c r="BZ868" s="352">
        <v>73</v>
      </c>
      <c r="CA868" s="352">
        <v>74</v>
      </c>
      <c r="CB868" s="353">
        <v>75</v>
      </c>
      <c r="CC868" s="351">
        <v>76</v>
      </c>
      <c r="CD868" s="352">
        <v>77</v>
      </c>
      <c r="CE868" s="352">
        <v>78</v>
      </c>
      <c r="CF868" s="352">
        <v>79</v>
      </c>
      <c r="CG868" s="353">
        <v>80</v>
      </c>
      <c r="CH868" s="351">
        <v>81</v>
      </c>
      <c r="CI868" s="352">
        <v>82</v>
      </c>
      <c r="CJ868" s="352">
        <v>83</v>
      </c>
      <c r="CK868" s="352">
        <v>84</v>
      </c>
      <c r="CL868" s="353">
        <v>85</v>
      </c>
      <c r="CM868" s="351">
        <v>86</v>
      </c>
      <c r="CN868" s="352">
        <v>87</v>
      </c>
      <c r="CO868" s="352">
        <v>88</v>
      </c>
      <c r="CP868" s="352">
        <v>89</v>
      </c>
      <c r="CQ868" s="353">
        <v>90</v>
      </c>
      <c r="CR868" s="351">
        <v>91</v>
      </c>
      <c r="CS868" s="352">
        <v>92</v>
      </c>
      <c r="CT868" s="352">
        <v>93</v>
      </c>
      <c r="CU868" s="352">
        <v>94</v>
      </c>
      <c r="CV868" s="353">
        <v>95</v>
      </c>
      <c r="CW868" s="351">
        <v>96</v>
      </c>
      <c r="CX868" s="352">
        <v>97</v>
      </c>
      <c r="CY868" s="352">
        <v>98</v>
      </c>
      <c r="CZ868" s="352">
        <v>99</v>
      </c>
      <c r="DA868" s="353">
        <v>100</v>
      </c>
      <c r="DB868" s="351">
        <v>101</v>
      </c>
      <c r="DC868" s="352">
        <v>102</v>
      </c>
      <c r="DD868" s="352">
        <v>103</v>
      </c>
      <c r="DE868" s="352">
        <v>104</v>
      </c>
      <c r="DF868" s="353">
        <v>105</v>
      </c>
      <c r="DG868" s="351">
        <v>106</v>
      </c>
      <c r="DH868" s="352">
        <v>107</v>
      </c>
      <c r="DI868" s="352">
        <v>108</v>
      </c>
      <c r="DJ868" s="352">
        <v>109</v>
      </c>
      <c r="DK868" s="353">
        <v>110</v>
      </c>
      <c r="DL868" s="351">
        <v>111</v>
      </c>
      <c r="DM868" s="352">
        <v>112</v>
      </c>
      <c r="DN868" s="352">
        <v>113</v>
      </c>
      <c r="DO868" s="352">
        <v>114</v>
      </c>
      <c r="DP868" s="353">
        <v>115</v>
      </c>
      <c r="DQ868" s="351">
        <v>116</v>
      </c>
      <c r="DR868" s="352">
        <v>117</v>
      </c>
      <c r="DS868" s="352">
        <v>118</v>
      </c>
      <c r="DT868" s="352">
        <v>119</v>
      </c>
      <c r="DU868" s="353">
        <v>120</v>
      </c>
      <c r="DV868" s="351">
        <v>121</v>
      </c>
      <c r="DW868" s="352">
        <v>122</v>
      </c>
      <c r="DX868" s="352">
        <v>123</v>
      </c>
      <c r="DY868" s="352">
        <v>124</v>
      </c>
      <c r="DZ868" s="353">
        <v>125</v>
      </c>
      <c r="EA868" s="351">
        <v>126</v>
      </c>
      <c r="EB868" s="352">
        <v>127</v>
      </c>
      <c r="EC868" s="352">
        <v>128</v>
      </c>
      <c r="ED868" s="352">
        <v>129</v>
      </c>
      <c r="EE868" s="353">
        <v>130</v>
      </c>
      <c r="EF868" s="351">
        <v>131</v>
      </c>
      <c r="EG868" s="352">
        <v>132</v>
      </c>
      <c r="EH868" s="352">
        <v>133</v>
      </c>
      <c r="EI868" s="352">
        <v>134</v>
      </c>
      <c r="EJ868" s="353">
        <v>135</v>
      </c>
      <c r="EK868" s="351">
        <v>136</v>
      </c>
      <c r="EL868" s="352">
        <v>137</v>
      </c>
      <c r="EM868" s="352">
        <v>138</v>
      </c>
      <c r="EN868" s="352">
        <v>139</v>
      </c>
      <c r="EO868" s="353">
        <v>140</v>
      </c>
      <c r="EP868" s="351">
        <v>141</v>
      </c>
      <c r="EQ868" s="352">
        <v>142</v>
      </c>
      <c r="ER868" s="352">
        <v>143</v>
      </c>
      <c r="ES868" s="352">
        <v>144</v>
      </c>
      <c r="ET868" s="353">
        <v>145</v>
      </c>
      <c r="EU868" s="351">
        <v>146</v>
      </c>
      <c r="EV868" s="352">
        <v>147</v>
      </c>
      <c r="EW868" s="352">
        <v>148</v>
      </c>
      <c r="EX868" s="352">
        <v>149</v>
      </c>
      <c r="EY868" s="353">
        <v>150</v>
      </c>
      <c r="EZ868" s="351">
        <v>151</v>
      </c>
      <c r="FA868" s="352">
        <v>152</v>
      </c>
      <c r="FB868" s="352">
        <v>153</v>
      </c>
      <c r="FC868" s="352">
        <v>154</v>
      </c>
      <c r="FD868" s="353">
        <v>155</v>
      </c>
      <c r="FE868" s="351">
        <v>156</v>
      </c>
      <c r="FF868" s="352">
        <v>157</v>
      </c>
      <c r="FG868" s="352">
        <v>158</v>
      </c>
      <c r="FH868" s="352">
        <v>159</v>
      </c>
      <c r="FI868" s="353">
        <v>160</v>
      </c>
      <c r="FJ868" s="351">
        <v>161</v>
      </c>
      <c r="FK868" s="352">
        <v>162</v>
      </c>
      <c r="FL868" s="352">
        <v>163</v>
      </c>
      <c r="FM868" s="352">
        <v>164</v>
      </c>
      <c r="FN868" s="364"/>
      <c r="FO868" s="351">
        <v>165</v>
      </c>
      <c r="FP868" s="352">
        <v>166</v>
      </c>
      <c r="FQ868" s="352">
        <v>167</v>
      </c>
      <c r="FR868" s="352">
        <v>168</v>
      </c>
      <c r="FS868" s="364"/>
      <c r="FT868" s="351">
        <v>169</v>
      </c>
      <c r="FU868" s="352">
        <v>170</v>
      </c>
      <c r="FV868" s="352">
        <v>171</v>
      </c>
      <c r="FW868" s="352">
        <v>172</v>
      </c>
      <c r="FX868" s="364"/>
      <c r="FY868" s="351">
        <v>173</v>
      </c>
      <c r="FZ868" s="352">
        <v>174</v>
      </c>
      <c r="GA868" s="352">
        <v>175</v>
      </c>
      <c r="GB868" s="352">
        <v>176</v>
      </c>
      <c r="GC868" s="365"/>
      <c r="GD868" s="361"/>
      <c r="GE868" s="361"/>
      <c r="GF868" s="361"/>
      <c r="GG868" s="361"/>
      <c r="GH868" s="361"/>
      <c r="GI868" s="361"/>
      <c r="GJ868" s="361"/>
      <c r="GK868" s="361"/>
      <c r="GL868" s="361"/>
      <c r="GM868" s="361"/>
      <c r="GN868" s="361"/>
      <c r="GO868" s="361"/>
      <c r="GP868" s="361"/>
      <c r="GQ868" s="361"/>
      <c r="GR868" s="361"/>
      <c r="GS868" s="361"/>
      <c r="GT868" s="361"/>
      <c r="GU868" s="361"/>
      <c r="GV868" s="361"/>
      <c r="GW868" s="361"/>
    </row>
    <row r="869" spans="1:256" x14ac:dyDescent="0.2">
      <c r="D869" s="362"/>
      <c r="E869" s="350" t="s">
        <v>157</v>
      </c>
      <c r="F869" s="354">
        <v>14</v>
      </c>
      <c r="G869" s="355">
        <v>10</v>
      </c>
      <c r="H869" s="355">
        <v>1</v>
      </c>
      <c r="I869" s="355">
        <v>22</v>
      </c>
      <c r="J869" s="356">
        <v>18</v>
      </c>
      <c r="K869" s="354">
        <v>19</v>
      </c>
      <c r="L869" s="355">
        <v>15</v>
      </c>
      <c r="M869" s="355">
        <v>6</v>
      </c>
      <c r="N869" s="355">
        <v>2</v>
      </c>
      <c r="O869" s="356">
        <v>23</v>
      </c>
      <c r="P869" s="354">
        <v>24</v>
      </c>
      <c r="Q869" s="355">
        <v>20</v>
      </c>
      <c r="R869" s="355">
        <v>11</v>
      </c>
      <c r="S869" s="355">
        <v>7</v>
      </c>
      <c r="T869" s="356">
        <v>3</v>
      </c>
      <c r="U869" s="354">
        <v>4</v>
      </c>
      <c r="V869" s="355">
        <v>25</v>
      </c>
      <c r="W869" s="355">
        <v>16</v>
      </c>
      <c r="X869" s="355">
        <v>12</v>
      </c>
      <c r="Y869" s="356">
        <v>8</v>
      </c>
      <c r="Z869" s="354">
        <v>9</v>
      </c>
      <c r="AA869" s="355">
        <v>5</v>
      </c>
      <c r="AB869" s="355">
        <v>21</v>
      </c>
      <c r="AC869" s="355">
        <v>17</v>
      </c>
      <c r="AD869" s="356">
        <v>13</v>
      </c>
      <c r="AE869" s="354">
        <v>39</v>
      </c>
      <c r="AF869" s="355">
        <v>35</v>
      </c>
      <c r="AG869" s="355">
        <v>26</v>
      </c>
      <c r="AH869" s="355">
        <v>47</v>
      </c>
      <c r="AI869" s="356">
        <v>43</v>
      </c>
      <c r="AJ869" s="354">
        <v>44</v>
      </c>
      <c r="AK869" s="355">
        <v>40</v>
      </c>
      <c r="AL869" s="355">
        <v>31</v>
      </c>
      <c r="AM869" s="355">
        <v>27</v>
      </c>
      <c r="AN869" s="356">
        <v>48</v>
      </c>
      <c r="AO869" s="354">
        <v>49</v>
      </c>
      <c r="AP869" s="355">
        <v>45</v>
      </c>
      <c r="AQ869" s="355">
        <v>36</v>
      </c>
      <c r="AR869" s="355">
        <v>32</v>
      </c>
      <c r="AS869" s="356">
        <v>28</v>
      </c>
      <c r="AT869" s="354">
        <v>29</v>
      </c>
      <c r="AU869" s="355">
        <v>50</v>
      </c>
      <c r="AV869" s="355">
        <v>41</v>
      </c>
      <c r="AW869" s="355">
        <v>37</v>
      </c>
      <c r="AX869" s="356">
        <v>33</v>
      </c>
      <c r="AY869" s="354">
        <v>34</v>
      </c>
      <c r="AZ869" s="355">
        <v>30</v>
      </c>
      <c r="BA869" s="355">
        <v>46</v>
      </c>
      <c r="BB869" s="355">
        <v>42</v>
      </c>
      <c r="BC869" s="356">
        <v>38</v>
      </c>
      <c r="BD869" s="354">
        <v>64</v>
      </c>
      <c r="BE869" s="355">
        <v>60</v>
      </c>
      <c r="BF869" s="355">
        <v>51</v>
      </c>
      <c r="BG869" s="355">
        <v>72</v>
      </c>
      <c r="BH869" s="356">
        <v>68</v>
      </c>
      <c r="BI869" s="354">
        <v>69</v>
      </c>
      <c r="BJ869" s="355">
        <v>65</v>
      </c>
      <c r="BK869" s="355">
        <v>56</v>
      </c>
      <c r="BL869" s="355">
        <v>52</v>
      </c>
      <c r="BM869" s="356">
        <v>73</v>
      </c>
      <c r="BN869" s="354">
        <v>74</v>
      </c>
      <c r="BO869" s="355">
        <v>70</v>
      </c>
      <c r="BP869" s="355">
        <v>61</v>
      </c>
      <c r="BQ869" s="355">
        <v>57</v>
      </c>
      <c r="BR869" s="356">
        <v>53</v>
      </c>
      <c r="BS869" s="354">
        <v>54</v>
      </c>
      <c r="BT869" s="355">
        <v>75</v>
      </c>
      <c r="BU869" s="355">
        <v>66</v>
      </c>
      <c r="BV869" s="355">
        <v>62</v>
      </c>
      <c r="BW869" s="356">
        <v>58</v>
      </c>
      <c r="BX869" s="354">
        <v>59</v>
      </c>
      <c r="BY869" s="355">
        <v>55</v>
      </c>
      <c r="BZ869" s="355">
        <v>71</v>
      </c>
      <c r="CA869" s="355">
        <v>67</v>
      </c>
      <c r="CB869" s="356">
        <v>63</v>
      </c>
      <c r="CC869" s="354">
        <v>89</v>
      </c>
      <c r="CD869" s="355">
        <v>85</v>
      </c>
      <c r="CE869" s="355">
        <v>76</v>
      </c>
      <c r="CF869" s="355">
        <v>97</v>
      </c>
      <c r="CG869" s="356">
        <v>93</v>
      </c>
      <c r="CH869" s="354">
        <v>94</v>
      </c>
      <c r="CI869" s="355">
        <v>90</v>
      </c>
      <c r="CJ869" s="355">
        <v>81</v>
      </c>
      <c r="CK869" s="355">
        <v>77</v>
      </c>
      <c r="CL869" s="356">
        <v>98</v>
      </c>
      <c r="CM869" s="354">
        <v>99</v>
      </c>
      <c r="CN869" s="355">
        <v>95</v>
      </c>
      <c r="CO869" s="355">
        <v>86</v>
      </c>
      <c r="CP869" s="355">
        <v>82</v>
      </c>
      <c r="CQ869" s="356">
        <v>78</v>
      </c>
      <c r="CR869" s="354">
        <v>79</v>
      </c>
      <c r="CS869" s="355">
        <v>100</v>
      </c>
      <c r="CT869" s="355">
        <v>91</v>
      </c>
      <c r="CU869" s="355">
        <v>87</v>
      </c>
      <c r="CV869" s="356">
        <v>83</v>
      </c>
      <c r="CW869" s="354">
        <v>84</v>
      </c>
      <c r="CX869" s="355">
        <v>80</v>
      </c>
      <c r="CY869" s="355">
        <v>96</v>
      </c>
      <c r="CZ869" s="355">
        <v>92</v>
      </c>
      <c r="DA869" s="356">
        <v>88</v>
      </c>
      <c r="DB869" s="354">
        <v>114</v>
      </c>
      <c r="DC869" s="355">
        <v>110</v>
      </c>
      <c r="DD869" s="355">
        <v>101</v>
      </c>
      <c r="DE869" s="355">
        <v>122</v>
      </c>
      <c r="DF869" s="356">
        <v>118</v>
      </c>
      <c r="DG869" s="354">
        <v>119</v>
      </c>
      <c r="DH869" s="355">
        <v>115</v>
      </c>
      <c r="DI869" s="355">
        <v>106</v>
      </c>
      <c r="DJ869" s="355">
        <v>102</v>
      </c>
      <c r="DK869" s="356">
        <v>123</v>
      </c>
      <c r="DL869" s="354">
        <v>124</v>
      </c>
      <c r="DM869" s="355">
        <v>120</v>
      </c>
      <c r="DN869" s="355">
        <v>111</v>
      </c>
      <c r="DO869" s="355">
        <v>107</v>
      </c>
      <c r="DP869" s="356">
        <v>103</v>
      </c>
      <c r="DQ869" s="354">
        <v>104</v>
      </c>
      <c r="DR869" s="355">
        <v>125</v>
      </c>
      <c r="DS869" s="355">
        <v>116</v>
      </c>
      <c r="DT869" s="355">
        <v>112</v>
      </c>
      <c r="DU869" s="356">
        <v>108</v>
      </c>
      <c r="DV869" s="354">
        <v>109</v>
      </c>
      <c r="DW869" s="355">
        <v>105</v>
      </c>
      <c r="DX869" s="355">
        <v>121</v>
      </c>
      <c r="DY869" s="355">
        <v>117</v>
      </c>
      <c r="DZ869" s="356">
        <v>113</v>
      </c>
      <c r="EA869" s="354">
        <v>139</v>
      </c>
      <c r="EB869" s="355">
        <v>135</v>
      </c>
      <c r="EC869" s="355">
        <v>126</v>
      </c>
      <c r="ED869" s="355">
        <v>147</v>
      </c>
      <c r="EE869" s="356">
        <v>143</v>
      </c>
      <c r="EF869" s="354">
        <v>144</v>
      </c>
      <c r="EG869" s="355">
        <v>140</v>
      </c>
      <c r="EH869" s="355">
        <v>131</v>
      </c>
      <c r="EI869" s="355">
        <v>127</v>
      </c>
      <c r="EJ869" s="356">
        <v>148</v>
      </c>
      <c r="EK869" s="354">
        <v>149</v>
      </c>
      <c r="EL869" s="355">
        <v>145</v>
      </c>
      <c r="EM869" s="355">
        <v>136</v>
      </c>
      <c r="EN869" s="355">
        <v>132</v>
      </c>
      <c r="EO869" s="356">
        <v>128</v>
      </c>
      <c r="EP869" s="354">
        <v>129</v>
      </c>
      <c r="EQ869" s="355">
        <v>150</v>
      </c>
      <c r="ER869" s="355">
        <v>141</v>
      </c>
      <c r="ES869" s="355">
        <v>137</v>
      </c>
      <c r="ET869" s="356">
        <v>133</v>
      </c>
      <c r="EU869" s="354">
        <v>134</v>
      </c>
      <c r="EV869" s="355">
        <v>130</v>
      </c>
      <c r="EW869" s="355">
        <v>146</v>
      </c>
      <c r="EX869" s="355">
        <v>142</v>
      </c>
      <c r="EY869" s="356">
        <v>138</v>
      </c>
      <c r="EZ869" s="354">
        <v>168</v>
      </c>
      <c r="FA869" s="355">
        <v>161</v>
      </c>
      <c r="FB869" s="355">
        <v>174</v>
      </c>
      <c r="FC869" s="355">
        <v>171</v>
      </c>
      <c r="FD869" s="356">
        <v>151</v>
      </c>
      <c r="FE869" s="354">
        <v>160</v>
      </c>
      <c r="FF869" s="355">
        <v>165</v>
      </c>
      <c r="FG869" s="355">
        <v>162</v>
      </c>
      <c r="FH869" s="355">
        <v>175</v>
      </c>
      <c r="FI869" s="356">
        <v>172</v>
      </c>
      <c r="FJ869" s="354">
        <v>163</v>
      </c>
      <c r="FK869" s="355">
        <v>173</v>
      </c>
      <c r="FL869" s="355">
        <v>152</v>
      </c>
      <c r="FM869" s="355">
        <v>158</v>
      </c>
      <c r="FN869" s="364"/>
      <c r="FO869" s="354">
        <v>164</v>
      </c>
      <c r="FP869" s="355">
        <v>156</v>
      </c>
      <c r="FQ869" s="355">
        <v>154</v>
      </c>
      <c r="FR869" s="355">
        <v>166</v>
      </c>
      <c r="FS869" s="364"/>
      <c r="FT869" s="354">
        <v>157</v>
      </c>
      <c r="FU869" s="355">
        <v>155</v>
      </c>
      <c r="FV869" s="355">
        <v>169</v>
      </c>
      <c r="FW869" s="355">
        <v>167</v>
      </c>
      <c r="FX869" s="364"/>
      <c r="FY869" s="354">
        <v>170</v>
      </c>
      <c r="FZ869" s="355">
        <v>159</v>
      </c>
      <c r="GA869" s="355">
        <v>176</v>
      </c>
      <c r="GB869" s="355">
        <v>153</v>
      </c>
      <c r="GC869" s="365"/>
      <c r="GD869" s="361"/>
      <c r="GE869" s="361"/>
      <c r="GF869" s="361"/>
      <c r="GG869" s="361"/>
      <c r="GH869" s="361"/>
      <c r="GI869" s="361"/>
      <c r="GJ869" s="361"/>
      <c r="GK869" s="361"/>
      <c r="GL869" s="361"/>
      <c r="GM869" s="361"/>
      <c r="GN869" s="361"/>
      <c r="GO869" s="361"/>
      <c r="GP869" s="361"/>
      <c r="GQ869" s="361"/>
      <c r="GR869" s="361"/>
      <c r="GS869" s="361"/>
      <c r="GT869" s="361"/>
      <c r="GU869" s="361"/>
      <c r="GV869" s="361"/>
      <c r="GW869" s="361"/>
    </row>
    <row r="870" spans="1:256" x14ac:dyDescent="0.2">
      <c r="D870" s="362"/>
      <c r="E870" s="350" t="s">
        <v>159</v>
      </c>
      <c r="F870" s="357">
        <v>12</v>
      </c>
      <c r="G870" s="358">
        <v>23</v>
      </c>
      <c r="H870" s="358">
        <v>9</v>
      </c>
      <c r="I870" s="358">
        <v>20</v>
      </c>
      <c r="J870" s="359">
        <v>1</v>
      </c>
      <c r="K870" s="357">
        <v>13</v>
      </c>
      <c r="L870" s="358">
        <v>24</v>
      </c>
      <c r="M870" s="358">
        <v>10</v>
      </c>
      <c r="N870" s="358">
        <v>16</v>
      </c>
      <c r="O870" s="359">
        <v>2</v>
      </c>
      <c r="P870" s="357">
        <v>17</v>
      </c>
      <c r="Q870" s="358">
        <v>3</v>
      </c>
      <c r="R870" s="358">
        <v>14</v>
      </c>
      <c r="S870" s="358">
        <v>25</v>
      </c>
      <c r="T870" s="359">
        <v>6</v>
      </c>
      <c r="U870" s="357">
        <v>7</v>
      </c>
      <c r="V870" s="358">
        <v>18</v>
      </c>
      <c r="W870" s="358">
        <v>4</v>
      </c>
      <c r="X870" s="358">
        <v>15</v>
      </c>
      <c r="Y870" s="359">
        <v>21</v>
      </c>
      <c r="Z870" s="357">
        <v>22</v>
      </c>
      <c r="AA870" s="358">
        <v>8</v>
      </c>
      <c r="AB870" s="358">
        <v>19</v>
      </c>
      <c r="AC870" s="358">
        <v>5</v>
      </c>
      <c r="AD870" s="359">
        <v>11</v>
      </c>
      <c r="AE870" s="357">
        <v>37</v>
      </c>
      <c r="AF870" s="358">
        <v>48</v>
      </c>
      <c r="AG870" s="358">
        <v>34</v>
      </c>
      <c r="AH870" s="358">
        <v>45</v>
      </c>
      <c r="AI870" s="359">
        <v>26</v>
      </c>
      <c r="AJ870" s="357">
        <v>38</v>
      </c>
      <c r="AK870" s="358">
        <v>49</v>
      </c>
      <c r="AL870" s="358">
        <v>35</v>
      </c>
      <c r="AM870" s="358">
        <v>41</v>
      </c>
      <c r="AN870" s="359">
        <v>27</v>
      </c>
      <c r="AO870" s="357">
        <v>42</v>
      </c>
      <c r="AP870" s="358">
        <v>28</v>
      </c>
      <c r="AQ870" s="358">
        <v>39</v>
      </c>
      <c r="AR870" s="358">
        <v>50</v>
      </c>
      <c r="AS870" s="359">
        <v>31</v>
      </c>
      <c r="AT870" s="357">
        <v>32</v>
      </c>
      <c r="AU870" s="358">
        <v>43</v>
      </c>
      <c r="AV870" s="358">
        <v>29</v>
      </c>
      <c r="AW870" s="358">
        <v>40</v>
      </c>
      <c r="AX870" s="359">
        <v>46</v>
      </c>
      <c r="AY870" s="357">
        <v>47</v>
      </c>
      <c r="AZ870" s="358">
        <v>33</v>
      </c>
      <c r="BA870" s="358">
        <v>44</v>
      </c>
      <c r="BB870" s="358">
        <v>30</v>
      </c>
      <c r="BC870" s="359">
        <v>36</v>
      </c>
      <c r="BD870" s="357">
        <v>62</v>
      </c>
      <c r="BE870" s="358">
        <v>73</v>
      </c>
      <c r="BF870" s="358">
        <v>59</v>
      </c>
      <c r="BG870" s="358">
        <v>70</v>
      </c>
      <c r="BH870" s="359">
        <v>51</v>
      </c>
      <c r="BI870" s="357">
        <v>63</v>
      </c>
      <c r="BJ870" s="358">
        <v>74</v>
      </c>
      <c r="BK870" s="358">
        <v>60</v>
      </c>
      <c r="BL870" s="358">
        <v>66</v>
      </c>
      <c r="BM870" s="359">
        <v>52</v>
      </c>
      <c r="BN870" s="357">
        <v>67</v>
      </c>
      <c r="BO870" s="358">
        <v>53</v>
      </c>
      <c r="BP870" s="358">
        <v>64</v>
      </c>
      <c r="BQ870" s="358">
        <v>75</v>
      </c>
      <c r="BR870" s="359">
        <v>56</v>
      </c>
      <c r="BS870" s="357">
        <v>57</v>
      </c>
      <c r="BT870" s="358">
        <v>68</v>
      </c>
      <c r="BU870" s="358">
        <v>54</v>
      </c>
      <c r="BV870" s="358">
        <v>65</v>
      </c>
      <c r="BW870" s="359">
        <v>71</v>
      </c>
      <c r="BX870" s="357">
        <v>72</v>
      </c>
      <c r="BY870" s="358">
        <v>58</v>
      </c>
      <c r="BZ870" s="358">
        <v>69</v>
      </c>
      <c r="CA870" s="358">
        <v>55</v>
      </c>
      <c r="CB870" s="359">
        <v>61</v>
      </c>
      <c r="CC870" s="357">
        <v>87</v>
      </c>
      <c r="CD870" s="358">
        <v>98</v>
      </c>
      <c r="CE870" s="358">
        <v>84</v>
      </c>
      <c r="CF870" s="358">
        <v>95</v>
      </c>
      <c r="CG870" s="359">
        <v>76</v>
      </c>
      <c r="CH870" s="357">
        <v>88</v>
      </c>
      <c r="CI870" s="358">
        <v>99</v>
      </c>
      <c r="CJ870" s="358">
        <v>85</v>
      </c>
      <c r="CK870" s="358">
        <v>91</v>
      </c>
      <c r="CL870" s="359">
        <v>77</v>
      </c>
      <c r="CM870" s="357">
        <v>92</v>
      </c>
      <c r="CN870" s="358">
        <v>78</v>
      </c>
      <c r="CO870" s="358">
        <v>89</v>
      </c>
      <c r="CP870" s="358">
        <v>100</v>
      </c>
      <c r="CQ870" s="359">
        <v>81</v>
      </c>
      <c r="CR870" s="357">
        <v>82</v>
      </c>
      <c r="CS870" s="358">
        <v>93</v>
      </c>
      <c r="CT870" s="358">
        <v>79</v>
      </c>
      <c r="CU870" s="358">
        <v>90</v>
      </c>
      <c r="CV870" s="359">
        <v>96</v>
      </c>
      <c r="CW870" s="357">
        <v>97</v>
      </c>
      <c r="CX870" s="358">
        <v>83</v>
      </c>
      <c r="CY870" s="358">
        <v>94</v>
      </c>
      <c r="CZ870" s="358">
        <v>80</v>
      </c>
      <c r="DA870" s="359">
        <v>86</v>
      </c>
      <c r="DB870" s="357">
        <v>112</v>
      </c>
      <c r="DC870" s="358">
        <v>123</v>
      </c>
      <c r="DD870" s="358">
        <v>109</v>
      </c>
      <c r="DE870" s="358">
        <v>120</v>
      </c>
      <c r="DF870" s="359">
        <v>101</v>
      </c>
      <c r="DG870" s="357">
        <v>113</v>
      </c>
      <c r="DH870" s="358">
        <v>124</v>
      </c>
      <c r="DI870" s="358">
        <v>110</v>
      </c>
      <c r="DJ870" s="358">
        <v>116</v>
      </c>
      <c r="DK870" s="359">
        <v>102</v>
      </c>
      <c r="DL870" s="357">
        <v>117</v>
      </c>
      <c r="DM870" s="358">
        <v>103</v>
      </c>
      <c r="DN870" s="358">
        <v>114</v>
      </c>
      <c r="DO870" s="358">
        <v>125</v>
      </c>
      <c r="DP870" s="359">
        <v>106</v>
      </c>
      <c r="DQ870" s="357">
        <v>107</v>
      </c>
      <c r="DR870" s="358">
        <v>118</v>
      </c>
      <c r="DS870" s="358">
        <v>104</v>
      </c>
      <c r="DT870" s="358">
        <v>115</v>
      </c>
      <c r="DU870" s="359">
        <v>121</v>
      </c>
      <c r="DV870" s="357">
        <v>122</v>
      </c>
      <c r="DW870" s="358">
        <v>108</v>
      </c>
      <c r="DX870" s="358">
        <v>119</v>
      </c>
      <c r="DY870" s="358">
        <v>105</v>
      </c>
      <c r="DZ870" s="359">
        <v>111</v>
      </c>
      <c r="EA870" s="357">
        <v>137</v>
      </c>
      <c r="EB870" s="358">
        <v>148</v>
      </c>
      <c r="EC870" s="358">
        <v>134</v>
      </c>
      <c r="ED870" s="358">
        <v>145</v>
      </c>
      <c r="EE870" s="359">
        <v>126</v>
      </c>
      <c r="EF870" s="357">
        <v>138</v>
      </c>
      <c r="EG870" s="358">
        <v>149</v>
      </c>
      <c r="EH870" s="358">
        <v>135</v>
      </c>
      <c r="EI870" s="358">
        <v>141</v>
      </c>
      <c r="EJ870" s="359">
        <v>127</v>
      </c>
      <c r="EK870" s="357">
        <v>142</v>
      </c>
      <c r="EL870" s="358">
        <v>128</v>
      </c>
      <c r="EM870" s="358">
        <v>139</v>
      </c>
      <c r="EN870" s="358">
        <v>150</v>
      </c>
      <c r="EO870" s="359">
        <v>131</v>
      </c>
      <c r="EP870" s="357">
        <v>132</v>
      </c>
      <c r="EQ870" s="358">
        <v>143</v>
      </c>
      <c r="ER870" s="358">
        <v>129</v>
      </c>
      <c r="ES870" s="358">
        <v>140</v>
      </c>
      <c r="ET870" s="359">
        <v>146</v>
      </c>
      <c r="EU870" s="357">
        <v>147</v>
      </c>
      <c r="EV870" s="358">
        <v>133</v>
      </c>
      <c r="EW870" s="358">
        <v>144</v>
      </c>
      <c r="EX870" s="358">
        <v>130</v>
      </c>
      <c r="EY870" s="359">
        <v>136</v>
      </c>
      <c r="EZ870" s="357">
        <v>176</v>
      </c>
      <c r="FA870" s="358">
        <v>169</v>
      </c>
      <c r="FB870" s="358">
        <v>159</v>
      </c>
      <c r="FC870" s="358">
        <v>163</v>
      </c>
      <c r="FD870" s="359">
        <v>166</v>
      </c>
      <c r="FE870" s="357">
        <v>152</v>
      </c>
      <c r="FF870" s="358">
        <v>167</v>
      </c>
      <c r="FG870" s="358">
        <v>173</v>
      </c>
      <c r="FH870" s="358">
        <v>170</v>
      </c>
      <c r="FI870" s="359">
        <v>164</v>
      </c>
      <c r="FJ870" s="357">
        <v>175</v>
      </c>
      <c r="FK870" s="358">
        <v>153</v>
      </c>
      <c r="FL870" s="358">
        <v>161</v>
      </c>
      <c r="FM870" s="358">
        <v>160</v>
      </c>
      <c r="FN870" s="364"/>
      <c r="FO870" s="357">
        <v>155</v>
      </c>
      <c r="FP870" s="358">
        <v>168</v>
      </c>
      <c r="FQ870" s="358">
        <v>156</v>
      </c>
      <c r="FR870" s="358">
        <v>162</v>
      </c>
      <c r="FS870" s="364"/>
      <c r="FT870" s="357">
        <v>171</v>
      </c>
      <c r="FU870" s="358">
        <v>154</v>
      </c>
      <c r="FV870" s="358">
        <v>165</v>
      </c>
      <c r="FW870" s="358">
        <v>157</v>
      </c>
      <c r="FX870" s="364"/>
      <c r="FY870" s="357">
        <v>172</v>
      </c>
      <c r="FZ870" s="358">
        <v>158</v>
      </c>
      <c r="GA870" s="358">
        <v>151</v>
      </c>
      <c r="GB870" s="358">
        <v>174</v>
      </c>
      <c r="GC870" s="365"/>
      <c r="GD870" s="361"/>
      <c r="GE870" s="361"/>
      <c r="GF870" s="361"/>
      <c r="GG870" s="361"/>
      <c r="GH870" s="361"/>
      <c r="GI870" s="361"/>
      <c r="GJ870" s="361"/>
      <c r="GK870" s="361"/>
      <c r="GL870" s="361"/>
      <c r="GM870" s="361"/>
      <c r="GN870" s="361"/>
      <c r="GO870" s="361"/>
      <c r="GP870" s="361"/>
      <c r="GQ870" s="361"/>
      <c r="GR870" s="361"/>
      <c r="GS870" s="361"/>
      <c r="GT870" s="361"/>
      <c r="GU870" s="361"/>
      <c r="GV870" s="361"/>
      <c r="GW870" s="361"/>
    </row>
    <row r="871" spans="1:256" s="363" customFormat="1" x14ac:dyDescent="0.2">
      <c r="A871" s="27"/>
      <c r="B871" s="27"/>
      <c r="C871" s="27"/>
      <c r="D871" s="362"/>
      <c r="E871" s="360"/>
      <c r="GX871" s="27"/>
      <c r="GY871" s="27"/>
      <c r="GZ871" s="27"/>
      <c r="HA871" s="27"/>
      <c r="HB871" s="27"/>
      <c r="HC871" s="27"/>
      <c r="HD871" s="27"/>
      <c r="HE871" s="27"/>
      <c r="HF871" s="27"/>
      <c r="HG871" s="27"/>
      <c r="HH871" s="27"/>
      <c r="HI871" s="27"/>
      <c r="HJ871" s="27"/>
      <c r="HK871" s="27"/>
      <c r="HL871" s="27"/>
      <c r="HM871" s="27"/>
      <c r="HN871" s="27"/>
      <c r="HO871" s="27"/>
      <c r="HP871" s="27"/>
      <c r="HQ871" s="27"/>
      <c r="HR871" s="27"/>
      <c r="HS871" s="27"/>
      <c r="HT871" s="27"/>
      <c r="HU871" s="27"/>
      <c r="HV871" s="27"/>
      <c r="HW871" s="27"/>
      <c r="HX871" s="27"/>
      <c r="HY871" s="27"/>
      <c r="HZ871" s="27"/>
      <c r="IA871" s="27"/>
      <c r="IB871" s="27"/>
      <c r="IC871" s="27"/>
      <c r="ID871" s="27"/>
      <c r="IE871" s="27"/>
      <c r="IF871" s="27"/>
      <c r="IG871" s="27"/>
      <c r="IH871" s="27"/>
      <c r="II871" s="27"/>
      <c r="IJ871" s="27"/>
      <c r="IK871" s="27"/>
      <c r="IL871" s="27"/>
      <c r="IM871" s="27"/>
      <c r="IN871" s="27"/>
      <c r="IO871" s="27"/>
      <c r="IP871" s="27"/>
      <c r="IQ871" s="27"/>
      <c r="IR871" s="27"/>
      <c r="IS871" s="27"/>
      <c r="IT871" s="27"/>
      <c r="IU871" s="27"/>
      <c r="IV871" s="27"/>
    </row>
    <row r="872" spans="1:256" s="363" customFormat="1" x14ac:dyDescent="0.2">
      <c r="A872" s="27"/>
      <c r="B872" s="27"/>
      <c r="C872" s="27"/>
      <c r="D872" s="362">
        <v>177</v>
      </c>
      <c r="E872" s="349" t="s">
        <v>180</v>
      </c>
      <c r="GX872" s="27"/>
      <c r="GY872" s="27"/>
      <c r="GZ872" s="27"/>
      <c r="HA872" s="27"/>
      <c r="HB872" s="27"/>
      <c r="HC872" s="27"/>
      <c r="HD872" s="27"/>
      <c r="HE872" s="27"/>
      <c r="HF872" s="27"/>
      <c r="HG872" s="27"/>
      <c r="HH872" s="27"/>
      <c r="HI872" s="27"/>
      <c r="HJ872" s="27"/>
      <c r="HK872" s="27"/>
      <c r="HL872" s="27"/>
      <c r="HM872" s="27"/>
      <c r="HN872" s="27"/>
      <c r="HO872" s="27"/>
      <c r="HP872" s="27"/>
      <c r="HQ872" s="27"/>
      <c r="HR872" s="27"/>
      <c r="HS872" s="27"/>
      <c r="HT872" s="27"/>
      <c r="HU872" s="27"/>
      <c r="HV872" s="27"/>
      <c r="HW872" s="27"/>
      <c r="HX872" s="27"/>
      <c r="HY872" s="27"/>
      <c r="HZ872" s="27"/>
      <c r="IA872" s="27"/>
      <c r="IB872" s="27"/>
      <c r="IC872" s="27"/>
      <c r="ID872" s="27"/>
      <c r="IE872" s="27"/>
      <c r="IF872" s="27"/>
      <c r="IG872" s="27"/>
      <c r="IH872" s="27"/>
      <c r="II872" s="27"/>
      <c r="IJ872" s="27"/>
      <c r="IK872" s="27"/>
      <c r="IL872" s="27"/>
      <c r="IM872" s="27"/>
      <c r="IN872" s="27"/>
      <c r="IO872" s="27"/>
      <c r="IP872" s="27"/>
      <c r="IQ872" s="27"/>
      <c r="IR872" s="27"/>
      <c r="IS872" s="27"/>
      <c r="IT872" s="27"/>
      <c r="IU872" s="27"/>
      <c r="IV872" s="27"/>
    </row>
    <row r="873" spans="1:256" x14ac:dyDescent="0.2">
      <c r="D873" s="362"/>
      <c r="E873" s="350" t="s">
        <v>130</v>
      </c>
      <c r="F873" s="351">
        <v>1</v>
      </c>
      <c r="G873" s="352">
        <v>2</v>
      </c>
      <c r="H873" s="352">
        <v>3</v>
      </c>
      <c r="I873" s="352">
        <v>4</v>
      </c>
      <c r="J873" s="353">
        <v>5</v>
      </c>
      <c r="K873" s="351">
        <v>6</v>
      </c>
      <c r="L873" s="352">
        <v>7</v>
      </c>
      <c r="M873" s="352">
        <v>8</v>
      </c>
      <c r="N873" s="352">
        <v>9</v>
      </c>
      <c r="O873" s="353">
        <v>10</v>
      </c>
      <c r="P873" s="351">
        <v>11</v>
      </c>
      <c r="Q873" s="352">
        <v>12</v>
      </c>
      <c r="R873" s="352">
        <v>13</v>
      </c>
      <c r="S873" s="352">
        <v>14</v>
      </c>
      <c r="T873" s="353">
        <v>15</v>
      </c>
      <c r="U873" s="351">
        <v>16</v>
      </c>
      <c r="V873" s="352">
        <v>17</v>
      </c>
      <c r="W873" s="352">
        <v>18</v>
      </c>
      <c r="X873" s="352">
        <v>19</v>
      </c>
      <c r="Y873" s="353">
        <v>20</v>
      </c>
      <c r="Z873" s="351">
        <v>21</v>
      </c>
      <c r="AA873" s="352">
        <v>22</v>
      </c>
      <c r="AB873" s="352">
        <v>23</v>
      </c>
      <c r="AC873" s="352">
        <v>24</v>
      </c>
      <c r="AD873" s="353">
        <v>25</v>
      </c>
      <c r="AE873" s="351">
        <v>26</v>
      </c>
      <c r="AF873" s="352">
        <v>27</v>
      </c>
      <c r="AG873" s="352">
        <v>28</v>
      </c>
      <c r="AH873" s="352">
        <v>29</v>
      </c>
      <c r="AI873" s="353">
        <v>30</v>
      </c>
      <c r="AJ873" s="351">
        <v>31</v>
      </c>
      <c r="AK873" s="352">
        <v>32</v>
      </c>
      <c r="AL873" s="352">
        <v>33</v>
      </c>
      <c r="AM873" s="352">
        <v>34</v>
      </c>
      <c r="AN873" s="353">
        <v>35</v>
      </c>
      <c r="AO873" s="351">
        <v>36</v>
      </c>
      <c r="AP873" s="352">
        <v>37</v>
      </c>
      <c r="AQ873" s="352">
        <v>38</v>
      </c>
      <c r="AR873" s="352">
        <v>39</v>
      </c>
      <c r="AS873" s="353">
        <v>40</v>
      </c>
      <c r="AT873" s="351">
        <v>41</v>
      </c>
      <c r="AU873" s="352">
        <v>42</v>
      </c>
      <c r="AV873" s="352">
        <v>43</v>
      </c>
      <c r="AW873" s="352">
        <v>44</v>
      </c>
      <c r="AX873" s="353">
        <v>45</v>
      </c>
      <c r="AY873" s="351">
        <v>46</v>
      </c>
      <c r="AZ873" s="352">
        <v>47</v>
      </c>
      <c r="BA873" s="352">
        <v>48</v>
      </c>
      <c r="BB873" s="352">
        <v>49</v>
      </c>
      <c r="BC873" s="353">
        <v>50</v>
      </c>
      <c r="BD873" s="351">
        <v>51</v>
      </c>
      <c r="BE873" s="352">
        <v>52</v>
      </c>
      <c r="BF873" s="352">
        <v>53</v>
      </c>
      <c r="BG873" s="352">
        <v>54</v>
      </c>
      <c r="BH873" s="353">
        <v>55</v>
      </c>
      <c r="BI873" s="351">
        <v>56</v>
      </c>
      <c r="BJ873" s="352">
        <v>57</v>
      </c>
      <c r="BK873" s="352">
        <v>58</v>
      </c>
      <c r="BL873" s="352">
        <v>59</v>
      </c>
      <c r="BM873" s="353">
        <v>60</v>
      </c>
      <c r="BN873" s="351">
        <v>61</v>
      </c>
      <c r="BO873" s="352">
        <v>62</v>
      </c>
      <c r="BP873" s="352">
        <v>63</v>
      </c>
      <c r="BQ873" s="352">
        <v>64</v>
      </c>
      <c r="BR873" s="353">
        <v>65</v>
      </c>
      <c r="BS873" s="351">
        <v>66</v>
      </c>
      <c r="BT873" s="352">
        <v>67</v>
      </c>
      <c r="BU873" s="352">
        <v>68</v>
      </c>
      <c r="BV873" s="352">
        <v>69</v>
      </c>
      <c r="BW873" s="353">
        <v>70</v>
      </c>
      <c r="BX873" s="351">
        <v>71</v>
      </c>
      <c r="BY873" s="352">
        <v>72</v>
      </c>
      <c r="BZ873" s="352">
        <v>73</v>
      </c>
      <c r="CA873" s="352">
        <v>74</v>
      </c>
      <c r="CB873" s="353">
        <v>75</v>
      </c>
      <c r="CC873" s="351">
        <v>76</v>
      </c>
      <c r="CD873" s="352">
        <v>77</v>
      </c>
      <c r="CE873" s="352">
        <v>78</v>
      </c>
      <c r="CF873" s="352">
        <v>79</v>
      </c>
      <c r="CG873" s="353">
        <v>80</v>
      </c>
      <c r="CH873" s="351">
        <v>81</v>
      </c>
      <c r="CI873" s="352">
        <v>82</v>
      </c>
      <c r="CJ873" s="352">
        <v>83</v>
      </c>
      <c r="CK873" s="352">
        <v>84</v>
      </c>
      <c r="CL873" s="353">
        <v>85</v>
      </c>
      <c r="CM873" s="351">
        <v>86</v>
      </c>
      <c r="CN873" s="352">
        <v>87</v>
      </c>
      <c r="CO873" s="352">
        <v>88</v>
      </c>
      <c r="CP873" s="352">
        <v>89</v>
      </c>
      <c r="CQ873" s="353">
        <v>90</v>
      </c>
      <c r="CR873" s="351">
        <v>91</v>
      </c>
      <c r="CS873" s="352">
        <v>92</v>
      </c>
      <c r="CT873" s="352">
        <v>93</v>
      </c>
      <c r="CU873" s="352">
        <v>94</v>
      </c>
      <c r="CV873" s="353">
        <v>95</v>
      </c>
      <c r="CW873" s="351">
        <v>96</v>
      </c>
      <c r="CX873" s="352">
        <v>97</v>
      </c>
      <c r="CY873" s="352">
        <v>98</v>
      </c>
      <c r="CZ873" s="352">
        <v>99</v>
      </c>
      <c r="DA873" s="353">
        <v>100</v>
      </c>
      <c r="DB873" s="351">
        <v>101</v>
      </c>
      <c r="DC873" s="352">
        <v>102</v>
      </c>
      <c r="DD873" s="352">
        <v>103</v>
      </c>
      <c r="DE873" s="352">
        <v>104</v>
      </c>
      <c r="DF873" s="353">
        <v>105</v>
      </c>
      <c r="DG873" s="351">
        <v>106</v>
      </c>
      <c r="DH873" s="352">
        <v>107</v>
      </c>
      <c r="DI873" s="352">
        <v>108</v>
      </c>
      <c r="DJ873" s="352">
        <v>109</v>
      </c>
      <c r="DK873" s="353">
        <v>110</v>
      </c>
      <c r="DL873" s="351">
        <v>111</v>
      </c>
      <c r="DM873" s="352">
        <v>112</v>
      </c>
      <c r="DN873" s="352">
        <v>113</v>
      </c>
      <c r="DO873" s="352">
        <v>114</v>
      </c>
      <c r="DP873" s="353">
        <v>115</v>
      </c>
      <c r="DQ873" s="351">
        <v>116</v>
      </c>
      <c r="DR873" s="352">
        <v>117</v>
      </c>
      <c r="DS873" s="352">
        <v>118</v>
      </c>
      <c r="DT873" s="352">
        <v>119</v>
      </c>
      <c r="DU873" s="353">
        <v>120</v>
      </c>
      <c r="DV873" s="351">
        <v>121</v>
      </c>
      <c r="DW873" s="352">
        <v>122</v>
      </c>
      <c r="DX873" s="352">
        <v>123</v>
      </c>
      <c r="DY873" s="352">
        <v>124</v>
      </c>
      <c r="DZ873" s="353">
        <v>125</v>
      </c>
      <c r="EA873" s="351">
        <v>126</v>
      </c>
      <c r="EB873" s="352">
        <v>127</v>
      </c>
      <c r="EC873" s="352">
        <v>128</v>
      </c>
      <c r="ED873" s="352">
        <v>129</v>
      </c>
      <c r="EE873" s="353">
        <v>130</v>
      </c>
      <c r="EF873" s="351">
        <v>131</v>
      </c>
      <c r="EG873" s="352">
        <v>132</v>
      </c>
      <c r="EH873" s="352">
        <v>133</v>
      </c>
      <c r="EI873" s="352">
        <v>134</v>
      </c>
      <c r="EJ873" s="353">
        <v>135</v>
      </c>
      <c r="EK873" s="351">
        <v>136</v>
      </c>
      <c r="EL873" s="352">
        <v>137</v>
      </c>
      <c r="EM873" s="352">
        <v>138</v>
      </c>
      <c r="EN873" s="352">
        <v>139</v>
      </c>
      <c r="EO873" s="353">
        <v>140</v>
      </c>
      <c r="EP873" s="351">
        <v>141</v>
      </c>
      <c r="EQ873" s="352">
        <v>142</v>
      </c>
      <c r="ER873" s="352">
        <v>143</v>
      </c>
      <c r="ES873" s="352">
        <v>144</v>
      </c>
      <c r="ET873" s="353">
        <v>145</v>
      </c>
      <c r="EU873" s="351">
        <v>146</v>
      </c>
      <c r="EV873" s="352">
        <v>147</v>
      </c>
      <c r="EW873" s="352">
        <v>148</v>
      </c>
      <c r="EX873" s="352">
        <v>149</v>
      </c>
      <c r="EY873" s="353">
        <v>150</v>
      </c>
      <c r="EZ873" s="351">
        <v>151</v>
      </c>
      <c r="FA873" s="352">
        <v>152</v>
      </c>
      <c r="FB873" s="352">
        <v>153</v>
      </c>
      <c r="FC873" s="352">
        <v>154</v>
      </c>
      <c r="FD873" s="353">
        <v>155</v>
      </c>
      <c r="FE873" s="351">
        <v>156</v>
      </c>
      <c r="FF873" s="352">
        <v>157</v>
      </c>
      <c r="FG873" s="352">
        <v>158</v>
      </c>
      <c r="FH873" s="352">
        <v>159</v>
      </c>
      <c r="FI873" s="353">
        <v>160</v>
      </c>
      <c r="FJ873" s="351">
        <v>161</v>
      </c>
      <c r="FK873" s="352">
        <v>162</v>
      </c>
      <c r="FL873" s="352">
        <v>163</v>
      </c>
      <c r="FM873" s="352">
        <v>164</v>
      </c>
      <c r="FN873" s="353">
        <v>165</v>
      </c>
      <c r="FO873" s="351">
        <v>166</v>
      </c>
      <c r="FP873" s="352">
        <v>167</v>
      </c>
      <c r="FQ873" s="352">
        <v>168</v>
      </c>
      <c r="FR873" s="352">
        <v>169</v>
      </c>
      <c r="FS873" s="364"/>
      <c r="FT873" s="351">
        <v>170</v>
      </c>
      <c r="FU873" s="352">
        <v>171</v>
      </c>
      <c r="FV873" s="352">
        <v>172</v>
      </c>
      <c r="FW873" s="352">
        <v>173</v>
      </c>
      <c r="FX873" s="364"/>
      <c r="FY873" s="351">
        <v>174</v>
      </c>
      <c r="FZ873" s="352">
        <v>175</v>
      </c>
      <c r="GA873" s="352">
        <v>176</v>
      </c>
      <c r="GB873" s="352">
        <v>177</v>
      </c>
      <c r="GC873" s="365"/>
      <c r="GD873" s="361"/>
      <c r="GE873" s="361"/>
      <c r="GF873" s="361"/>
      <c r="GG873" s="361"/>
      <c r="GH873" s="361"/>
      <c r="GI873" s="361"/>
      <c r="GJ873" s="361"/>
      <c r="GK873" s="361"/>
      <c r="GL873" s="361"/>
      <c r="GM873" s="361"/>
      <c r="GN873" s="361"/>
      <c r="GO873" s="361"/>
      <c r="GP873" s="361"/>
      <c r="GQ873" s="361"/>
      <c r="GR873" s="361"/>
      <c r="GS873" s="361"/>
      <c r="GT873" s="361"/>
      <c r="GU873" s="361"/>
      <c r="GV873" s="361"/>
      <c r="GW873" s="361"/>
    </row>
    <row r="874" spans="1:256" x14ac:dyDescent="0.2">
      <c r="D874" s="362"/>
      <c r="E874" s="350" t="s">
        <v>157</v>
      </c>
      <c r="F874" s="354">
        <v>14</v>
      </c>
      <c r="G874" s="355">
        <v>10</v>
      </c>
      <c r="H874" s="355">
        <v>1</v>
      </c>
      <c r="I874" s="355">
        <v>22</v>
      </c>
      <c r="J874" s="356">
        <v>18</v>
      </c>
      <c r="K874" s="354">
        <v>19</v>
      </c>
      <c r="L874" s="355">
        <v>15</v>
      </c>
      <c r="M874" s="355">
        <v>6</v>
      </c>
      <c r="N874" s="355">
        <v>2</v>
      </c>
      <c r="O874" s="356">
        <v>23</v>
      </c>
      <c r="P874" s="354">
        <v>24</v>
      </c>
      <c r="Q874" s="355">
        <v>20</v>
      </c>
      <c r="R874" s="355">
        <v>11</v>
      </c>
      <c r="S874" s="355">
        <v>7</v>
      </c>
      <c r="T874" s="356">
        <v>3</v>
      </c>
      <c r="U874" s="354">
        <v>4</v>
      </c>
      <c r="V874" s="355">
        <v>25</v>
      </c>
      <c r="W874" s="355">
        <v>16</v>
      </c>
      <c r="X874" s="355">
        <v>12</v>
      </c>
      <c r="Y874" s="356">
        <v>8</v>
      </c>
      <c r="Z874" s="354">
        <v>9</v>
      </c>
      <c r="AA874" s="355">
        <v>5</v>
      </c>
      <c r="AB874" s="355">
        <v>21</v>
      </c>
      <c r="AC874" s="355">
        <v>17</v>
      </c>
      <c r="AD874" s="356">
        <v>13</v>
      </c>
      <c r="AE874" s="354">
        <v>39</v>
      </c>
      <c r="AF874" s="355">
        <v>35</v>
      </c>
      <c r="AG874" s="355">
        <v>26</v>
      </c>
      <c r="AH874" s="355">
        <v>47</v>
      </c>
      <c r="AI874" s="356">
        <v>43</v>
      </c>
      <c r="AJ874" s="354">
        <v>44</v>
      </c>
      <c r="AK874" s="355">
        <v>40</v>
      </c>
      <c r="AL874" s="355">
        <v>31</v>
      </c>
      <c r="AM874" s="355">
        <v>27</v>
      </c>
      <c r="AN874" s="356">
        <v>48</v>
      </c>
      <c r="AO874" s="354">
        <v>49</v>
      </c>
      <c r="AP874" s="355">
        <v>45</v>
      </c>
      <c r="AQ874" s="355">
        <v>36</v>
      </c>
      <c r="AR874" s="355">
        <v>32</v>
      </c>
      <c r="AS874" s="356">
        <v>28</v>
      </c>
      <c r="AT874" s="354">
        <v>29</v>
      </c>
      <c r="AU874" s="355">
        <v>50</v>
      </c>
      <c r="AV874" s="355">
        <v>41</v>
      </c>
      <c r="AW874" s="355">
        <v>37</v>
      </c>
      <c r="AX874" s="356">
        <v>33</v>
      </c>
      <c r="AY874" s="354">
        <v>34</v>
      </c>
      <c r="AZ874" s="355">
        <v>30</v>
      </c>
      <c r="BA874" s="355">
        <v>46</v>
      </c>
      <c r="BB874" s="355">
        <v>42</v>
      </c>
      <c r="BC874" s="356">
        <v>38</v>
      </c>
      <c r="BD874" s="354">
        <v>64</v>
      </c>
      <c r="BE874" s="355">
        <v>60</v>
      </c>
      <c r="BF874" s="355">
        <v>51</v>
      </c>
      <c r="BG874" s="355">
        <v>72</v>
      </c>
      <c r="BH874" s="356">
        <v>68</v>
      </c>
      <c r="BI874" s="354">
        <v>69</v>
      </c>
      <c r="BJ874" s="355">
        <v>65</v>
      </c>
      <c r="BK874" s="355">
        <v>56</v>
      </c>
      <c r="BL874" s="355">
        <v>52</v>
      </c>
      <c r="BM874" s="356">
        <v>73</v>
      </c>
      <c r="BN874" s="354">
        <v>74</v>
      </c>
      <c r="BO874" s="355">
        <v>70</v>
      </c>
      <c r="BP874" s="355">
        <v>61</v>
      </c>
      <c r="BQ874" s="355">
        <v>57</v>
      </c>
      <c r="BR874" s="356">
        <v>53</v>
      </c>
      <c r="BS874" s="354">
        <v>54</v>
      </c>
      <c r="BT874" s="355">
        <v>75</v>
      </c>
      <c r="BU874" s="355">
        <v>66</v>
      </c>
      <c r="BV874" s="355">
        <v>62</v>
      </c>
      <c r="BW874" s="356">
        <v>58</v>
      </c>
      <c r="BX874" s="354">
        <v>59</v>
      </c>
      <c r="BY874" s="355">
        <v>55</v>
      </c>
      <c r="BZ874" s="355">
        <v>71</v>
      </c>
      <c r="CA874" s="355">
        <v>67</v>
      </c>
      <c r="CB874" s="356">
        <v>63</v>
      </c>
      <c r="CC874" s="354">
        <v>89</v>
      </c>
      <c r="CD874" s="355">
        <v>85</v>
      </c>
      <c r="CE874" s="355">
        <v>76</v>
      </c>
      <c r="CF874" s="355">
        <v>97</v>
      </c>
      <c r="CG874" s="356">
        <v>93</v>
      </c>
      <c r="CH874" s="354">
        <v>94</v>
      </c>
      <c r="CI874" s="355">
        <v>90</v>
      </c>
      <c r="CJ874" s="355">
        <v>81</v>
      </c>
      <c r="CK874" s="355">
        <v>77</v>
      </c>
      <c r="CL874" s="356">
        <v>98</v>
      </c>
      <c r="CM874" s="354">
        <v>99</v>
      </c>
      <c r="CN874" s="355">
        <v>95</v>
      </c>
      <c r="CO874" s="355">
        <v>86</v>
      </c>
      <c r="CP874" s="355">
        <v>82</v>
      </c>
      <c r="CQ874" s="356">
        <v>78</v>
      </c>
      <c r="CR874" s="354">
        <v>79</v>
      </c>
      <c r="CS874" s="355">
        <v>100</v>
      </c>
      <c r="CT874" s="355">
        <v>91</v>
      </c>
      <c r="CU874" s="355">
        <v>87</v>
      </c>
      <c r="CV874" s="356">
        <v>83</v>
      </c>
      <c r="CW874" s="354">
        <v>84</v>
      </c>
      <c r="CX874" s="355">
        <v>80</v>
      </c>
      <c r="CY874" s="355">
        <v>96</v>
      </c>
      <c r="CZ874" s="355">
        <v>92</v>
      </c>
      <c r="DA874" s="356">
        <v>88</v>
      </c>
      <c r="DB874" s="354">
        <v>114</v>
      </c>
      <c r="DC874" s="355">
        <v>110</v>
      </c>
      <c r="DD874" s="355">
        <v>101</v>
      </c>
      <c r="DE874" s="355">
        <v>122</v>
      </c>
      <c r="DF874" s="356">
        <v>118</v>
      </c>
      <c r="DG874" s="354">
        <v>119</v>
      </c>
      <c r="DH874" s="355">
        <v>115</v>
      </c>
      <c r="DI874" s="355">
        <v>106</v>
      </c>
      <c r="DJ874" s="355">
        <v>102</v>
      </c>
      <c r="DK874" s="356">
        <v>123</v>
      </c>
      <c r="DL874" s="354">
        <v>124</v>
      </c>
      <c r="DM874" s="355">
        <v>120</v>
      </c>
      <c r="DN874" s="355">
        <v>111</v>
      </c>
      <c r="DO874" s="355">
        <v>107</v>
      </c>
      <c r="DP874" s="356">
        <v>103</v>
      </c>
      <c r="DQ874" s="354">
        <v>104</v>
      </c>
      <c r="DR874" s="355">
        <v>125</v>
      </c>
      <c r="DS874" s="355">
        <v>116</v>
      </c>
      <c r="DT874" s="355">
        <v>112</v>
      </c>
      <c r="DU874" s="356">
        <v>108</v>
      </c>
      <c r="DV874" s="354">
        <v>109</v>
      </c>
      <c r="DW874" s="355">
        <v>105</v>
      </c>
      <c r="DX874" s="355">
        <v>121</v>
      </c>
      <c r="DY874" s="355">
        <v>117</v>
      </c>
      <c r="DZ874" s="356">
        <v>113</v>
      </c>
      <c r="EA874" s="354">
        <v>139</v>
      </c>
      <c r="EB874" s="355">
        <v>135</v>
      </c>
      <c r="EC874" s="355">
        <v>126</v>
      </c>
      <c r="ED874" s="355">
        <v>147</v>
      </c>
      <c r="EE874" s="356">
        <v>143</v>
      </c>
      <c r="EF874" s="354">
        <v>144</v>
      </c>
      <c r="EG874" s="355">
        <v>140</v>
      </c>
      <c r="EH874" s="355">
        <v>131</v>
      </c>
      <c r="EI874" s="355">
        <v>127</v>
      </c>
      <c r="EJ874" s="356">
        <v>148</v>
      </c>
      <c r="EK874" s="354">
        <v>149</v>
      </c>
      <c r="EL874" s="355">
        <v>145</v>
      </c>
      <c r="EM874" s="355">
        <v>136</v>
      </c>
      <c r="EN874" s="355">
        <v>132</v>
      </c>
      <c r="EO874" s="356">
        <v>128</v>
      </c>
      <c r="EP874" s="354">
        <v>129</v>
      </c>
      <c r="EQ874" s="355">
        <v>150</v>
      </c>
      <c r="ER874" s="355">
        <v>141</v>
      </c>
      <c r="ES874" s="355">
        <v>137</v>
      </c>
      <c r="ET874" s="356">
        <v>133</v>
      </c>
      <c r="EU874" s="354">
        <v>134</v>
      </c>
      <c r="EV874" s="355">
        <v>130</v>
      </c>
      <c r="EW874" s="355">
        <v>146</v>
      </c>
      <c r="EX874" s="355">
        <v>142</v>
      </c>
      <c r="EY874" s="356">
        <v>138</v>
      </c>
      <c r="EZ874" s="354">
        <v>167</v>
      </c>
      <c r="FA874" s="355">
        <v>160</v>
      </c>
      <c r="FB874" s="355">
        <v>175</v>
      </c>
      <c r="FC874" s="355">
        <v>172</v>
      </c>
      <c r="FD874" s="356">
        <v>164</v>
      </c>
      <c r="FE874" s="354">
        <v>165</v>
      </c>
      <c r="FF874" s="355">
        <v>174</v>
      </c>
      <c r="FG874" s="355">
        <v>166</v>
      </c>
      <c r="FH874" s="355">
        <v>153</v>
      </c>
      <c r="FI874" s="356">
        <v>173</v>
      </c>
      <c r="FJ874" s="354">
        <v>158</v>
      </c>
      <c r="FK874" s="355">
        <v>161</v>
      </c>
      <c r="FL874" s="355">
        <v>171</v>
      </c>
      <c r="FM874" s="355">
        <v>155</v>
      </c>
      <c r="FN874" s="356">
        <v>177</v>
      </c>
      <c r="FO874" s="354">
        <v>159</v>
      </c>
      <c r="FP874" s="355">
        <v>176</v>
      </c>
      <c r="FQ874" s="355">
        <v>170</v>
      </c>
      <c r="FR874" s="355">
        <v>152</v>
      </c>
      <c r="FS874" s="364"/>
      <c r="FT874" s="354">
        <v>169</v>
      </c>
      <c r="FU874" s="355">
        <v>151</v>
      </c>
      <c r="FV874" s="355">
        <v>157</v>
      </c>
      <c r="FW874" s="355">
        <v>163</v>
      </c>
      <c r="FX874" s="364"/>
      <c r="FY874" s="354">
        <v>154</v>
      </c>
      <c r="FZ874" s="355">
        <v>156</v>
      </c>
      <c r="GA874" s="355">
        <v>162</v>
      </c>
      <c r="GB874" s="355">
        <v>168</v>
      </c>
      <c r="GC874" s="365"/>
      <c r="GD874" s="361"/>
      <c r="GE874" s="361"/>
      <c r="GF874" s="361"/>
      <c r="GG874" s="361"/>
      <c r="GH874" s="361"/>
      <c r="GI874" s="361"/>
      <c r="GJ874" s="361"/>
      <c r="GK874" s="361"/>
      <c r="GL874" s="361"/>
      <c r="GM874" s="361"/>
      <c r="GN874" s="361"/>
      <c r="GO874" s="361"/>
      <c r="GP874" s="361"/>
      <c r="GQ874" s="361"/>
      <c r="GR874" s="361"/>
      <c r="GS874" s="361"/>
      <c r="GT874" s="361"/>
      <c r="GU874" s="361"/>
      <c r="GV874" s="361"/>
      <c r="GW874" s="361"/>
    </row>
    <row r="875" spans="1:256" x14ac:dyDescent="0.2">
      <c r="D875" s="362"/>
      <c r="E875" s="350" t="s">
        <v>159</v>
      </c>
      <c r="F875" s="357">
        <v>12</v>
      </c>
      <c r="G875" s="358">
        <v>23</v>
      </c>
      <c r="H875" s="358">
        <v>9</v>
      </c>
      <c r="I875" s="358">
        <v>20</v>
      </c>
      <c r="J875" s="359">
        <v>1</v>
      </c>
      <c r="K875" s="357">
        <v>13</v>
      </c>
      <c r="L875" s="358">
        <v>24</v>
      </c>
      <c r="M875" s="358">
        <v>10</v>
      </c>
      <c r="N875" s="358">
        <v>16</v>
      </c>
      <c r="O875" s="359">
        <v>2</v>
      </c>
      <c r="P875" s="357">
        <v>17</v>
      </c>
      <c r="Q875" s="358">
        <v>3</v>
      </c>
      <c r="R875" s="358">
        <v>14</v>
      </c>
      <c r="S875" s="358">
        <v>25</v>
      </c>
      <c r="T875" s="359">
        <v>6</v>
      </c>
      <c r="U875" s="357">
        <v>7</v>
      </c>
      <c r="V875" s="358">
        <v>18</v>
      </c>
      <c r="W875" s="358">
        <v>4</v>
      </c>
      <c r="X875" s="358">
        <v>15</v>
      </c>
      <c r="Y875" s="359">
        <v>21</v>
      </c>
      <c r="Z875" s="357">
        <v>22</v>
      </c>
      <c r="AA875" s="358">
        <v>8</v>
      </c>
      <c r="AB875" s="358">
        <v>19</v>
      </c>
      <c r="AC875" s="358">
        <v>5</v>
      </c>
      <c r="AD875" s="359">
        <v>11</v>
      </c>
      <c r="AE875" s="357">
        <v>37</v>
      </c>
      <c r="AF875" s="358">
        <v>48</v>
      </c>
      <c r="AG875" s="358">
        <v>34</v>
      </c>
      <c r="AH875" s="358">
        <v>45</v>
      </c>
      <c r="AI875" s="359">
        <v>26</v>
      </c>
      <c r="AJ875" s="357">
        <v>38</v>
      </c>
      <c r="AK875" s="358">
        <v>49</v>
      </c>
      <c r="AL875" s="358">
        <v>35</v>
      </c>
      <c r="AM875" s="358">
        <v>41</v>
      </c>
      <c r="AN875" s="359">
        <v>27</v>
      </c>
      <c r="AO875" s="357">
        <v>42</v>
      </c>
      <c r="AP875" s="358">
        <v>28</v>
      </c>
      <c r="AQ875" s="358">
        <v>39</v>
      </c>
      <c r="AR875" s="358">
        <v>50</v>
      </c>
      <c r="AS875" s="359">
        <v>31</v>
      </c>
      <c r="AT875" s="357">
        <v>32</v>
      </c>
      <c r="AU875" s="358">
        <v>43</v>
      </c>
      <c r="AV875" s="358">
        <v>29</v>
      </c>
      <c r="AW875" s="358">
        <v>40</v>
      </c>
      <c r="AX875" s="359">
        <v>46</v>
      </c>
      <c r="AY875" s="357">
        <v>47</v>
      </c>
      <c r="AZ875" s="358">
        <v>33</v>
      </c>
      <c r="BA875" s="358">
        <v>44</v>
      </c>
      <c r="BB875" s="358">
        <v>30</v>
      </c>
      <c r="BC875" s="359">
        <v>36</v>
      </c>
      <c r="BD875" s="357">
        <v>62</v>
      </c>
      <c r="BE875" s="358">
        <v>73</v>
      </c>
      <c r="BF875" s="358">
        <v>59</v>
      </c>
      <c r="BG875" s="358">
        <v>70</v>
      </c>
      <c r="BH875" s="359">
        <v>51</v>
      </c>
      <c r="BI875" s="357">
        <v>63</v>
      </c>
      <c r="BJ875" s="358">
        <v>74</v>
      </c>
      <c r="BK875" s="358">
        <v>60</v>
      </c>
      <c r="BL875" s="358">
        <v>66</v>
      </c>
      <c r="BM875" s="359">
        <v>52</v>
      </c>
      <c r="BN875" s="357">
        <v>67</v>
      </c>
      <c r="BO875" s="358">
        <v>53</v>
      </c>
      <c r="BP875" s="358">
        <v>64</v>
      </c>
      <c r="BQ875" s="358">
        <v>75</v>
      </c>
      <c r="BR875" s="359">
        <v>56</v>
      </c>
      <c r="BS875" s="357">
        <v>57</v>
      </c>
      <c r="BT875" s="358">
        <v>68</v>
      </c>
      <c r="BU875" s="358">
        <v>54</v>
      </c>
      <c r="BV875" s="358">
        <v>65</v>
      </c>
      <c r="BW875" s="359">
        <v>71</v>
      </c>
      <c r="BX875" s="357">
        <v>72</v>
      </c>
      <c r="BY875" s="358">
        <v>58</v>
      </c>
      <c r="BZ875" s="358">
        <v>69</v>
      </c>
      <c r="CA875" s="358">
        <v>55</v>
      </c>
      <c r="CB875" s="359">
        <v>61</v>
      </c>
      <c r="CC875" s="357">
        <v>87</v>
      </c>
      <c r="CD875" s="358">
        <v>98</v>
      </c>
      <c r="CE875" s="358">
        <v>84</v>
      </c>
      <c r="CF875" s="358">
        <v>95</v>
      </c>
      <c r="CG875" s="359">
        <v>76</v>
      </c>
      <c r="CH875" s="357">
        <v>88</v>
      </c>
      <c r="CI875" s="358">
        <v>99</v>
      </c>
      <c r="CJ875" s="358">
        <v>85</v>
      </c>
      <c r="CK875" s="358">
        <v>91</v>
      </c>
      <c r="CL875" s="359">
        <v>77</v>
      </c>
      <c r="CM875" s="357">
        <v>92</v>
      </c>
      <c r="CN875" s="358">
        <v>78</v>
      </c>
      <c r="CO875" s="358">
        <v>89</v>
      </c>
      <c r="CP875" s="358">
        <v>100</v>
      </c>
      <c r="CQ875" s="359">
        <v>81</v>
      </c>
      <c r="CR875" s="357">
        <v>82</v>
      </c>
      <c r="CS875" s="358">
        <v>93</v>
      </c>
      <c r="CT875" s="358">
        <v>79</v>
      </c>
      <c r="CU875" s="358">
        <v>90</v>
      </c>
      <c r="CV875" s="359">
        <v>96</v>
      </c>
      <c r="CW875" s="357">
        <v>97</v>
      </c>
      <c r="CX875" s="358">
        <v>83</v>
      </c>
      <c r="CY875" s="358">
        <v>94</v>
      </c>
      <c r="CZ875" s="358">
        <v>80</v>
      </c>
      <c r="DA875" s="359">
        <v>86</v>
      </c>
      <c r="DB875" s="357">
        <v>112</v>
      </c>
      <c r="DC875" s="358">
        <v>123</v>
      </c>
      <c r="DD875" s="358">
        <v>109</v>
      </c>
      <c r="DE875" s="358">
        <v>120</v>
      </c>
      <c r="DF875" s="359">
        <v>101</v>
      </c>
      <c r="DG875" s="357">
        <v>113</v>
      </c>
      <c r="DH875" s="358">
        <v>124</v>
      </c>
      <c r="DI875" s="358">
        <v>110</v>
      </c>
      <c r="DJ875" s="358">
        <v>116</v>
      </c>
      <c r="DK875" s="359">
        <v>102</v>
      </c>
      <c r="DL875" s="357">
        <v>117</v>
      </c>
      <c r="DM875" s="358">
        <v>103</v>
      </c>
      <c r="DN875" s="358">
        <v>114</v>
      </c>
      <c r="DO875" s="358">
        <v>125</v>
      </c>
      <c r="DP875" s="359">
        <v>106</v>
      </c>
      <c r="DQ875" s="357">
        <v>107</v>
      </c>
      <c r="DR875" s="358">
        <v>118</v>
      </c>
      <c r="DS875" s="358">
        <v>104</v>
      </c>
      <c r="DT875" s="358">
        <v>115</v>
      </c>
      <c r="DU875" s="359">
        <v>121</v>
      </c>
      <c r="DV875" s="357">
        <v>122</v>
      </c>
      <c r="DW875" s="358">
        <v>108</v>
      </c>
      <c r="DX875" s="358">
        <v>119</v>
      </c>
      <c r="DY875" s="358">
        <v>105</v>
      </c>
      <c r="DZ875" s="359">
        <v>111</v>
      </c>
      <c r="EA875" s="357">
        <v>137</v>
      </c>
      <c r="EB875" s="358">
        <v>148</v>
      </c>
      <c r="EC875" s="358">
        <v>134</v>
      </c>
      <c r="ED875" s="358">
        <v>145</v>
      </c>
      <c r="EE875" s="359">
        <v>126</v>
      </c>
      <c r="EF875" s="357">
        <v>138</v>
      </c>
      <c r="EG875" s="358">
        <v>149</v>
      </c>
      <c r="EH875" s="358">
        <v>135</v>
      </c>
      <c r="EI875" s="358">
        <v>141</v>
      </c>
      <c r="EJ875" s="359">
        <v>127</v>
      </c>
      <c r="EK875" s="357">
        <v>142</v>
      </c>
      <c r="EL875" s="358">
        <v>128</v>
      </c>
      <c r="EM875" s="358">
        <v>139</v>
      </c>
      <c r="EN875" s="358">
        <v>150</v>
      </c>
      <c r="EO875" s="359">
        <v>131</v>
      </c>
      <c r="EP875" s="357">
        <v>132</v>
      </c>
      <c r="EQ875" s="358">
        <v>143</v>
      </c>
      <c r="ER875" s="358">
        <v>129</v>
      </c>
      <c r="ES875" s="358">
        <v>140</v>
      </c>
      <c r="ET875" s="359">
        <v>146</v>
      </c>
      <c r="EU875" s="357">
        <v>147</v>
      </c>
      <c r="EV875" s="358">
        <v>133</v>
      </c>
      <c r="EW875" s="358">
        <v>144</v>
      </c>
      <c r="EX875" s="358">
        <v>130</v>
      </c>
      <c r="EY875" s="359">
        <v>136</v>
      </c>
      <c r="EZ875" s="357">
        <v>172</v>
      </c>
      <c r="FA875" s="358">
        <v>168</v>
      </c>
      <c r="FB875" s="358">
        <v>177</v>
      </c>
      <c r="FC875" s="358">
        <v>162</v>
      </c>
      <c r="FD875" s="359">
        <v>157</v>
      </c>
      <c r="FE875" s="357">
        <v>175</v>
      </c>
      <c r="FF875" s="358">
        <v>169</v>
      </c>
      <c r="FG875" s="358">
        <v>156</v>
      </c>
      <c r="FH875" s="358">
        <v>170</v>
      </c>
      <c r="FI875" s="359">
        <v>151</v>
      </c>
      <c r="FJ875" s="357">
        <v>163</v>
      </c>
      <c r="FK875" s="358">
        <v>173</v>
      </c>
      <c r="FL875" s="358">
        <v>154</v>
      </c>
      <c r="FM875" s="358">
        <v>176</v>
      </c>
      <c r="FN875" s="359">
        <v>159</v>
      </c>
      <c r="FO875" s="357">
        <v>171</v>
      </c>
      <c r="FP875" s="358">
        <v>165</v>
      </c>
      <c r="FQ875" s="358">
        <v>155</v>
      </c>
      <c r="FR875" s="358">
        <v>174</v>
      </c>
      <c r="FS875" s="364"/>
      <c r="FT875" s="357">
        <v>160</v>
      </c>
      <c r="FU875" s="358">
        <v>153</v>
      </c>
      <c r="FV875" s="358">
        <v>167</v>
      </c>
      <c r="FW875" s="358">
        <v>161</v>
      </c>
      <c r="FX875" s="364"/>
      <c r="FY875" s="357">
        <v>164</v>
      </c>
      <c r="FZ875" s="358">
        <v>166</v>
      </c>
      <c r="GA875" s="358">
        <v>152</v>
      </c>
      <c r="GB875" s="358">
        <v>158</v>
      </c>
      <c r="GC875" s="365"/>
      <c r="GD875" s="361"/>
      <c r="GE875" s="361"/>
      <c r="GF875" s="361"/>
      <c r="GG875" s="361"/>
      <c r="GH875" s="361"/>
      <c r="GI875" s="361"/>
      <c r="GJ875" s="361"/>
      <c r="GK875" s="361"/>
      <c r="GL875" s="361"/>
      <c r="GM875" s="361"/>
      <c r="GN875" s="361"/>
      <c r="GO875" s="361"/>
      <c r="GP875" s="361"/>
      <c r="GQ875" s="361"/>
      <c r="GR875" s="361"/>
      <c r="GS875" s="361"/>
      <c r="GT875" s="361"/>
      <c r="GU875" s="361"/>
      <c r="GV875" s="361"/>
      <c r="GW875" s="361"/>
    </row>
    <row r="876" spans="1:256" s="363" customFormat="1" x14ac:dyDescent="0.2">
      <c r="A876" s="27"/>
      <c r="B876" s="27"/>
      <c r="C876" s="27"/>
      <c r="D876" s="362"/>
      <c r="E876" s="360"/>
      <c r="GX876" s="27"/>
      <c r="GY876" s="27"/>
      <c r="GZ876" s="27"/>
      <c r="HA876" s="27"/>
      <c r="HB876" s="27"/>
      <c r="HC876" s="27"/>
      <c r="HD876" s="27"/>
      <c r="HE876" s="27"/>
      <c r="HF876" s="27"/>
      <c r="HG876" s="27"/>
      <c r="HH876" s="27"/>
      <c r="HI876" s="27"/>
      <c r="HJ876" s="27"/>
      <c r="HK876" s="27"/>
      <c r="HL876" s="27"/>
      <c r="HM876" s="27"/>
      <c r="HN876" s="27"/>
      <c r="HO876" s="27"/>
      <c r="HP876" s="27"/>
      <c r="HQ876" s="27"/>
      <c r="HR876" s="27"/>
      <c r="HS876" s="27"/>
      <c r="HT876" s="27"/>
      <c r="HU876" s="27"/>
      <c r="HV876" s="27"/>
      <c r="HW876" s="27"/>
      <c r="HX876" s="27"/>
      <c r="HY876" s="27"/>
      <c r="HZ876" s="27"/>
      <c r="IA876" s="27"/>
      <c r="IB876" s="27"/>
      <c r="IC876" s="27"/>
      <c r="ID876" s="27"/>
      <c r="IE876" s="27"/>
      <c r="IF876" s="27"/>
      <c r="IG876" s="27"/>
      <c r="IH876" s="27"/>
      <c r="II876" s="27"/>
      <c r="IJ876" s="27"/>
      <c r="IK876" s="27"/>
      <c r="IL876" s="27"/>
      <c r="IM876" s="27"/>
      <c r="IN876" s="27"/>
      <c r="IO876" s="27"/>
      <c r="IP876" s="27"/>
      <c r="IQ876" s="27"/>
      <c r="IR876" s="27"/>
      <c r="IS876" s="27"/>
      <c r="IT876" s="27"/>
      <c r="IU876" s="27"/>
      <c r="IV876" s="27"/>
    </row>
    <row r="877" spans="1:256" s="363" customFormat="1" x14ac:dyDescent="0.2">
      <c r="A877" s="27"/>
      <c r="B877" s="27"/>
      <c r="C877" s="27"/>
      <c r="D877" s="362">
        <v>178</v>
      </c>
      <c r="E877" s="349" t="s">
        <v>180</v>
      </c>
      <c r="GX877" s="27"/>
      <c r="GY877" s="27"/>
      <c r="GZ877" s="27"/>
      <c r="HA877" s="27"/>
      <c r="HB877" s="27"/>
      <c r="HC877" s="27"/>
      <c r="HD877" s="27"/>
      <c r="HE877" s="27"/>
      <c r="HF877" s="27"/>
      <c r="HG877" s="27"/>
      <c r="HH877" s="27"/>
      <c r="HI877" s="27"/>
      <c r="HJ877" s="27"/>
      <c r="HK877" s="27"/>
      <c r="HL877" s="27"/>
      <c r="HM877" s="27"/>
      <c r="HN877" s="27"/>
      <c r="HO877" s="27"/>
      <c r="HP877" s="27"/>
      <c r="HQ877" s="27"/>
      <c r="HR877" s="27"/>
      <c r="HS877" s="27"/>
      <c r="HT877" s="27"/>
      <c r="HU877" s="27"/>
      <c r="HV877" s="27"/>
      <c r="HW877" s="27"/>
      <c r="HX877" s="27"/>
      <c r="HY877" s="27"/>
      <c r="HZ877" s="27"/>
      <c r="IA877" s="27"/>
      <c r="IB877" s="27"/>
      <c r="IC877" s="27"/>
      <c r="ID877" s="27"/>
      <c r="IE877" s="27"/>
      <c r="IF877" s="27"/>
      <c r="IG877" s="27"/>
      <c r="IH877" s="27"/>
      <c r="II877" s="27"/>
      <c r="IJ877" s="27"/>
      <c r="IK877" s="27"/>
      <c r="IL877" s="27"/>
      <c r="IM877" s="27"/>
      <c r="IN877" s="27"/>
      <c r="IO877" s="27"/>
      <c r="IP877" s="27"/>
      <c r="IQ877" s="27"/>
      <c r="IR877" s="27"/>
      <c r="IS877" s="27"/>
      <c r="IT877" s="27"/>
      <c r="IU877" s="27"/>
      <c r="IV877" s="27"/>
    </row>
    <row r="878" spans="1:256" x14ac:dyDescent="0.2">
      <c r="D878" s="362"/>
      <c r="E878" s="350" t="s">
        <v>130</v>
      </c>
      <c r="F878" s="351">
        <v>1</v>
      </c>
      <c r="G878" s="352">
        <v>2</v>
      </c>
      <c r="H878" s="352">
        <v>3</v>
      </c>
      <c r="I878" s="352">
        <v>4</v>
      </c>
      <c r="J878" s="353">
        <v>5</v>
      </c>
      <c r="K878" s="351">
        <v>6</v>
      </c>
      <c r="L878" s="352">
        <v>7</v>
      </c>
      <c r="M878" s="352">
        <v>8</v>
      </c>
      <c r="N878" s="352">
        <v>9</v>
      </c>
      <c r="O878" s="353">
        <v>10</v>
      </c>
      <c r="P878" s="351">
        <v>11</v>
      </c>
      <c r="Q878" s="352">
        <v>12</v>
      </c>
      <c r="R878" s="352">
        <v>13</v>
      </c>
      <c r="S878" s="352">
        <v>14</v>
      </c>
      <c r="T878" s="353">
        <v>15</v>
      </c>
      <c r="U878" s="351">
        <v>16</v>
      </c>
      <c r="V878" s="352">
        <v>17</v>
      </c>
      <c r="W878" s="352">
        <v>18</v>
      </c>
      <c r="X878" s="352">
        <v>19</v>
      </c>
      <c r="Y878" s="353">
        <v>20</v>
      </c>
      <c r="Z878" s="351">
        <v>21</v>
      </c>
      <c r="AA878" s="352">
        <v>22</v>
      </c>
      <c r="AB878" s="352">
        <v>23</v>
      </c>
      <c r="AC878" s="352">
        <v>24</v>
      </c>
      <c r="AD878" s="353">
        <v>25</v>
      </c>
      <c r="AE878" s="351">
        <v>26</v>
      </c>
      <c r="AF878" s="352">
        <v>27</v>
      </c>
      <c r="AG878" s="352">
        <v>28</v>
      </c>
      <c r="AH878" s="352">
        <v>29</v>
      </c>
      <c r="AI878" s="353">
        <v>30</v>
      </c>
      <c r="AJ878" s="351">
        <v>31</v>
      </c>
      <c r="AK878" s="352">
        <v>32</v>
      </c>
      <c r="AL878" s="352">
        <v>33</v>
      </c>
      <c r="AM878" s="352">
        <v>34</v>
      </c>
      <c r="AN878" s="353">
        <v>35</v>
      </c>
      <c r="AO878" s="351">
        <v>36</v>
      </c>
      <c r="AP878" s="352">
        <v>37</v>
      </c>
      <c r="AQ878" s="352">
        <v>38</v>
      </c>
      <c r="AR878" s="352">
        <v>39</v>
      </c>
      <c r="AS878" s="353">
        <v>40</v>
      </c>
      <c r="AT878" s="351">
        <v>41</v>
      </c>
      <c r="AU878" s="352">
        <v>42</v>
      </c>
      <c r="AV878" s="352">
        <v>43</v>
      </c>
      <c r="AW878" s="352">
        <v>44</v>
      </c>
      <c r="AX878" s="353">
        <v>45</v>
      </c>
      <c r="AY878" s="351">
        <v>46</v>
      </c>
      <c r="AZ878" s="352">
        <v>47</v>
      </c>
      <c r="BA878" s="352">
        <v>48</v>
      </c>
      <c r="BB878" s="352">
        <v>49</v>
      </c>
      <c r="BC878" s="353">
        <v>50</v>
      </c>
      <c r="BD878" s="351">
        <v>51</v>
      </c>
      <c r="BE878" s="352">
        <v>52</v>
      </c>
      <c r="BF878" s="352">
        <v>53</v>
      </c>
      <c r="BG878" s="352">
        <v>54</v>
      </c>
      <c r="BH878" s="353">
        <v>55</v>
      </c>
      <c r="BI878" s="351">
        <v>56</v>
      </c>
      <c r="BJ878" s="352">
        <v>57</v>
      </c>
      <c r="BK878" s="352">
        <v>58</v>
      </c>
      <c r="BL878" s="352">
        <v>59</v>
      </c>
      <c r="BM878" s="353">
        <v>60</v>
      </c>
      <c r="BN878" s="351">
        <v>61</v>
      </c>
      <c r="BO878" s="352">
        <v>62</v>
      </c>
      <c r="BP878" s="352">
        <v>63</v>
      </c>
      <c r="BQ878" s="352">
        <v>64</v>
      </c>
      <c r="BR878" s="353">
        <v>65</v>
      </c>
      <c r="BS878" s="351">
        <v>66</v>
      </c>
      <c r="BT878" s="352">
        <v>67</v>
      </c>
      <c r="BU878" s="352">
        <v>68</v>
      </c>
      <c r="BV878" s="352">
        <v>69</v>
      </c>
      <c r="BW878" s="353">
        <v>70</v>
      </c>
      <c r="BX878" s="351">
        <v>71</v>
      </c>
      <c r="BY878" s="352">
        <v>72</v>
      </c>
      <c r="BZ878" s="352">
        <v>73</v>
      </c>
      <c r="CA878" s="352">
        <v>74</v>
      </c>
      <c r="CB878" s="353">
        <v>75</v>
      </c>
      <c r="CC878" s="351">
        <v>76</v>
      </c>
      <c r="CD878" s="352">
        <v>77</v>
      </c>
      <c r="CE878" s="352">
        <v>78</v>
      </c>
      <c r="CF878" s="352">
        <v>79</v>
      </c>
      <c r="CG878" s="353">
        <v>80</v>
      </c>
      <c r="CH878" s="351">
        <v>81</v>
      </c>
      <c r="CI878" s="352">
        <v>82</v>
      </c>
      <c r="CJ878" s="352">
        <v>83</v>
      </c>
      <c r="CK878" s="352">
        <v>84</v>
      </c>
      <c r="CL878" s="353">
        <v>85</v>
      </c>
      <c r="CM878" s="351">
        <v>86</v>
      </c>
      <c r="CN878" s="352">
        <v>87</v>
      </c>
      <c r="CO878" s="352">
        <v>88</v>
      </c>
      <c r="CP878" s="352">
        <v>89</v>
      </c>
      <c r="CQ878" s="353">
        <v>90</v>
      </c>
      <c r="CR878" s="351">
        <v>91</v>
      </c>
      <c r="CS878" s="352">
        <v>92</v>
      </c>
      <c r="CT878" s="352">
        <v>93</v>
      </c>
      <c r="CU878" s="352">
        <v>94</v>
      </c>
      <c r="CV878" s="353">
        <v>95</v>
      </c>
      <c r="CW878" s="351">
        <v>96</v>
      </c>
      <c r="CX878" s="352">
        <v>97</v>
      </c>
      <c r="CY878" s="352">
        <v>98</v>
      </c>
      <c r="CZ878" s="352">
        <v>99</v>
      </c>
      <c r="DA878" s="353">
        <v>100</v>
      </c>
      <c r="DB878" s="351">
        <v>101</v>
      </c>
      <c r="DC878" s="352">
        <v>102</v>
      </c>
      <c r="DD878" s="352">
        <v>103</v>
      </c>
      <c r="DE878" s="352">
        <v>104</v>
      </c>
      <c r="DF878" s="353">
        <v>105</v>
      </c>
      <c r="DG878" s="351">
        <v>106</v>
      </c>
      <c r="DH878" s="352">
        <v>107</v>
      </c>
      <c r="DI878" s="352">
        <v>108</v>
      </c>
      <c r="DJ878" s="352">
        <v>109</v>
      </c>
      <c r="DK878" s="353">
        <v>110</v>
      </c>
      <c r="DL878" s="351">
        <v>111</v>
      </c>
      <c r="DM878" s="352">
        <v>112</v>
      </c>
      <c r="DN878" s="352">
        <v>113</v>
      </c>
      <c r="DO878" s="352">
        <v>114</v>
      </c>
      <c r="DP878" s="353">
        <v>115</v>
      </c>
      <c r="DQ878" s="351">
        <v>116</v>
      </c>
      <c r="DR878" s="352">
        <v>117</v>
      </c>
      <c r="DS878" s="352">
        <v>118</v>
      </c>
      <c r="DT878" s="352">
        <v>119</v>
      </c>
      <c r="DU878" s="353">
        <v>120</v>
      </c>
      <c r="DV878" s="351">
        <v>121</v>
      </c>
      <c r="DW878" s="352">
        <v>122</v>
      </c>
      <c r="DX878" s="352">
        <v>123</v>
      </c>
      <c r="DY878" s="352">
        <v>124</v>
      </c>
      <c r="DZ878" s="353">
        <v>125</v>
      </c>
      <c r="EA878" s="351">
        <v>126</v>
      </c>
      <c r="EB878" s="352">
        <v>127</v>
      </c>
      <c r="EC878" s="352">
        <v>128</v>
      </c>
      <c r="ED878" s="352">
        <v>129</v>
      </c>
      <c r="EE878" s="353">
        <v>130</v>
      </c>
      <c r="EF878" s="351">
        <v>131</v>
      </c>
      <c r="EG878" s="352">
        <v>132</v>
      </c>
      <c r="EH878" s="352">
        <v>133</v>
      </c>
      <c r="EI878" s="352">
        <v>134</v>
      </c>
      <c r="EJ878" s="353">
        <v>135</v>
      </c>
      <c r="EK878" s="351">
        <v>136</v>
      </c>
      <c r="EL878" s="352">
        <v>137</v>
      </c>
      <c r="EM878" s="352">
        <v>138</v>
      </c>
      <c r="EN878" s="352">
        <v>139</v>
      </c>
      <c r="EO878" s="353">
        <v>140</v>
      </c>
      <c r="EP878" s="351">
        <v>141</v>
      </c>
      <c r="EQ878" s="352">
        <v>142</v>
      </c>
      <c r="ER878" s="352">
        <v>143</v>
      </c>
      <c r="ES878" s="352">
        <v>144</v>
      </c>
      <c r="ET878" s="353">
        <v>145</v>
      </c>
      <c r="EU878" s="351">
        <v>146</v>
      </c>
      <c r="EV878" s="352">
        <v>147</v>
      </c>
      <c r="EW878" s="352">
        <v>148</v>
      </c>
      <c r="EX878" s="352">
        <v>149</v>
      </c>
      <c r="EY878" s="353">
        <v>150</v>
      </c>
      <c r="EZ878" s="351">
        <v>151</v>
      </c>
      <c r="FA878" s="352">
        <v>152</v>
      </c>
      <c r="FB878" s="352">
        <v>153</v>
      </c>
      <c r="FC878" s="352">
        <v>154</v>
      </c>
      <c r="FD878" s="353">
        <v>155</v>
      </c>
      <c r="FE878" s="351">
        <v>156</v>
      </c>
      <c r="FF878" s="352">
        <v>157</v>
      </c>
      <c r="FG878" s="352">
        <v>158</v>
      </c>
      <c r="FH878" s="352">
        <v>159</v>
      </c>
      <c r="FI878" s="353">
        <v>160</v>
      </c>
      <c r="FJ878" s="351">
        <v>161</v>
      </c>
      <c r="FK878" s="352">
        <v>162</v>
      </c>
      <c r="FL878" s="352">
        <v>163</v>
      </c>
      <c r="FM878" s="352">
        <v>164</v>
      </c>
      <c r="FN878" s="353">
        <v>165</v>
      </c>
      <c r="FO878" s="351">
        <v>166</v>
      </c>
      <c r="FP878" s="352">
        <v>167</v>
      </c>
      <c r="FQ878" s="352">
        <v>168</v>
      </c>
      <c r="FR878" s="352">
        <v>169</v>
      </c>
      <c r="FS878" s="353">
        <v>170</v>
      </c>
      <c r="FT878" s="351">
        <v>171</v>
      </c>
      <c r="FU878" s="352">
        <v>172</v>
      </c>
      <c r="FV878" s="352">
        <v>173</v>
      </c>
      <c r="FW878" s="352">
        <v>174</v>
      </c>
      <c r="FX878" s="364"/>
      <c r="FY878" s="351">
        <v>175</v>
      </c>
      <c r="FZ878" s="352">
        <v>176</v>
      </c>
      <c r="GA878" s="352">
        <v>177</v>
      </c>
      <c r="GB878" s="352">
        <v>178</v>
      </c>
      <c r="GC878" s="365"/>
      <c r="GD878" s="361"/>
      <c r="GE878" s="361"/>
      <c r="GF878" s="361"/>
      <c r="GG878" s="361"/>
      <c r="GH878" s="361"/>
      <c r="GI878" s="361"/>
      <c r="GJ878" s="361"/>
      <c r="GK878" s="361"/>
      <c r="GL878" s="361"/>
      <c r="GM878" s="361"/>
      <c r="GN878" s="361"/>
      <c r="GO878" s="361"/>
      <c r="GP878" s="361"/>
      <c r="GQ878" s="361"/>
      <c r="GR878" s="361"/>
      <c r="GS878" s="361"/>
      <c r="GT878" s="361"/>
      <c r="GU878" s="361"/>
      <c r="GV878" s="361"/>
      <c r="GW878" s="361"/>
    </row>
    <row r="879" spans="1:256" x14ac:dyDescent="0.2">
      <c r="D879" s="362"/>
      <c r="E879" s="350" t="s">
        <v>157</v>
      </c>
      <c r="F879" s="354">
        <v>14</v>
      </c>
      <c r="G879" s="355">
        <v>10</v>
      </c>
      <c r="H879" s="355">
        <v>1</v>
      </c>
      <c r="I879" s="355">
        <v>22</v>
      </c>
      <c r="J879" s="356">
        <v>18</v>
      </c>
      <c r="K879" s="354">
        <v>19</v>
      </c>
      <c r="L879" s="355">
        <v>15</v>
      </c>
      <c r="M879" s="355">
        <v>6</v>
      </c>
      <c r="N879" s="355">
        <v>2</v>
      </c>
      <c r="O879" s="356">
        <v>23</v>
      </c>
      <c r="P879" s="354">
        <v>24</v>
      </c>
      <c r="Q879" s="355">
        <v>20</v>
      </c>
      <c r="R879" s="355">
        <v>11</v>
      </c>
      <c r="S879" s="355">
        <v>7</v>
      </c>
      <c r="T879" s="356">
        <v>3</v>
      </c>
      <c r="U879" s="354">
        <v>4</v>
      </c>
      <c r="V879" s="355">
        <v>25</v>
      </c>
      <c r="W879" s="355">
        <v>16</v>
      </c>
      <c r="X879" s="355">
        <v>12</v>
      </c>
      <c r="Y879" s="356">
        <v>8</v>
      </c>
      <c r="Z879" s="354">
        <v>9</v>
      </c>
      <c r="AA879" s="355">
        <v>5</v>
      </c>
      <c r="AB879" s="355">
        <v>21</v>
      </c>
      <c r="AC879" s="355">
        <v>17</v>
      </c>
      <c r="AD879" s="356">
        <v>13</v>
      </c>
      <c r="AE879" s="354">
        <v>39</v>
      </c>
      <c r="AF879" s="355">
        <v>35</v>
      </c>
      <c r="AG879" s="355">
        <v>26</v>
      </c>
      <c r="AH879" s="355">
        <v>47</v>
      </c>
      <c r="AI879" s="356">
        <v>43</v>
      </c>
      <c r="AJ879" s="354">
        <v>44</v>
      </c>
      <c r="AK879" s="355">
        <v>40</v>
      </c>
      <c r="AL879" s="355">
        <v>31</v>
      </c>
      <c r="AM879" s="355">
        <v>27</v>
      </c>
      <c r="AN879" s="356">
        <v>48</v>
      </c>
      <c r="AO879" s="354">
        <v>49</v>
      </c>
      <c r="AP879" s="355">
        <v>45</v>
      </c>
      <c r="AQ879" s="355">
        <v>36</v>
      </c>
      <c r="AR879" s="355">
        <v>32</v>
      </c>
      <c r="AS879" s="356">
        <v>28</v>
      </c>
      <c r="AT879" s="354">
        <v>29</v>
      </c>
      <c r="AU879" s="355">
        <v>50</v>
      </c>
      <c r="AV879" s="355">
        <v>41</v>
      </c>
      <c r="AW879" s="355">
        <v>37</v>
      </c>
      <c r="AX879" s="356">
        <v>33</v>
      </c>
      <c r="AY879" s="354">
        <v>34</v>
      </c>
      <c r="AZ879" s="355">
        <v>30</v>
      </c>
      <c r="BA879" s="355">
        <v>46</v>
      </c>
      <c r="BB879" s="355">
        <v>42</v>
      </c>
      <c r="BC879" s="356">
        <v>38</v>
      </c>
      <c r="BD879" s="354">
        <v>64</v>
      </c>
      <c r="BE879" s="355">
        <v>60</v>
      </c>
      <c r="BF879" s="355">
        <v>51</v>
      </c>
      <c r="BG879" s="355">
        <v>72</v>
      </c>
      <c r="BH879" s="356">
        <v>68</v>
      </c>
      <c r="BI879" s="354">
        <v>69</v>
      </c>
      <c r="BJ879" s="355">
        <v>65</v>
      </c>
      <c r="BK879" s="355">
        <v>56</v>
      </c>
      <c r="BL879" s="355">
        <v>52</v>
      </c>
      <c r="BM879" s="356">
        <v>73</v>
      </c>
      <c r="BN879" s="354">
        <v>74</v>
      </c>
      <c r="BO879" s="355">
        <v>70</v>
      </c>
      <c r="BP879" s="355">
        <v>61</v>
      </c>
      <c r="BQ879" s="355">
        <v>57</v>
      </c>
      <c r="BR879" s="356">
        <v>53</v>
      </c>
      <c r="BS879" s="354">
        <v>54</v>
      </c>
      <c r="BT879" s="355">
        <v>75</v>
      </c>
      <c r="BU879" s="355">
        <v>66</v>
      </c>
      <c r="BV879" s="355">
        <v>62</v>
      </c>
      <c r="BW879" s="356">
        <v>58</v>
      </c>
      <c r="BX879" s="354">
        <v>59</v>
      </c>
      <c r="BY879" s="355">
        <v>55</v>
      </c>
      <c r="BZ879" s="355">
        <v>71</v>
      </c>
      <c r="CA879" s="355">
        <v>67</v>
      </c>
      <c r="CB879" s="356">
        <v>63</v>
      </c>
      <c r="CC879" s="354">
        <v>89</v>
      </c>
      <c r="CD879" s="355">
        <v>85</v>
      </c>
      <c r="CE879" s="355">
        <v>76</v>
      </c>
      <c r="CF879" s="355">
        <v>97</v>
      </c>
      <c r="CG879" s="356">
        <v>93</v>
      </c>
      <c r="CH879" s="354">
        <v>94</v>
      </c>
      <c r="CI879" s="355">
        <v>90</v>
      </c>
      <c r="CJ879" s="355">
        <v>81</v>
      </c>
      <c r="CK879" s="355">
        <v>77</v>
      </c>
      <c r="CL879" s="356">
        <v>98</v>
      </c>
      <c r="CM879" s="354">
        <v>99</v>
      </c>
      <c r="CN879" s="355">
        <v>95</v>
      </c>
      <c r="CO879" s="355">
        <v>86</v>
      </c>
      <c r="CP879" s="355">
        <v>82</v>
      </c>
      <c r="CQ879" s="356">
        <v>78</v>
      </c>
      <c r="CR879" s="354">
        <v>79</v>
      </c>
      <c r="CS879" s="355">
        <v>100</v>
      </c>
      <c r="CT879" s="355">
        <v>91</v>
      </c>
      <c r="CU879" s="355">
        <v>87</v>
      </c>
      <c r="CV879" s="356">
        <v>83</v>
      </c>
      <c r="CW879" s="354">
        <v>84</v>
      </c>
      <c r="CX879" s="355">
        <v>80</v>
      </c>
      <c r="CY879" s="355">
        <v>96</v>
      </c>
      <c r="CZ879" s="355">
        <v>92</v>
      </c>
      <c r="DA879" s="356">
        <v>88</v>
      </c>
      <c r="DB879" s="354">
        <v>114</v>
      </c>
      <c r="DC879" s="355">
        <v>110</v>
      </c>
      <c r="DD879" s="355">
        <v>101</v>
      </c>
      <c r="DE879" s="355">
        <v>122</v>
      </c>
      <c r="DF879" s="356">
        <v>118</v>
      </c>
      <c r="DG879" s="354">
        <v>119</v>
      </c>
      <c r="DH879" s="355">
        <v>115</v>
      </c>
      <c r="DI879" s="355">
        <v>106</v>
      </c>
      <c r="DJ879" s="355">
        <v>102</v>
      </c>
      <c r="DK879" s="356">
        <v>123</v>
      </c>
      <c r="DL879" s="354">
        <v>124</v>
      </c>
      <c r="DM879" s="355">
        <v>120</v>
      </c>
      <c r="DN879" s="355">
        <v>111</v>
      </c>
      <c r="DO879" s="355">
        <v>107</v>
      </c>
      <c r="DP879" s="356">
        <v>103</v>
      </c>
      <c r="DQ879" s="354">
        <v>104</v>
      </c>
      <c r="DR879" s="355">
        <v>125</v>
      </c>
      <c r="DS879" s="355">
        <v>116</v>
      </c>
      <c r="DT879" s="355">
        <v>112</v>
      </c>
      <c r="DU879" s="356">
        <v>108</v>
      </c>
      <c r="DV879" s="354">
        <v>109</v>
      </c>
      <c r="DW879" s="355">
        <v>105</v>
      </c>
      <c r="DX879" s="355">
        <v>121</v>
      </c>
      <c r="DY879" s="355">
        <v>117</v>
      </c>
      <c r="DZ879" s="356">
        <v>113</v>
      </c>
      <c r="EA879" s="354">
        <v>139</v>
      </c>
      <c r="EB879" s="355">
        <v>135</v>
      </c>
      <c r="EC879" s="355">
        <v>126</v>
      </c>
      <c r="ED879" s="355">
        <v>147</v>
      </c>
      <c r="EE879" s="356">
        <v>143</v>
      </c>
      <c r="EF879" s="354">
        <v>144</v>
      </c>
      <c r="EG879" s="355">
        <v>140</v>
      </c>
      <c r="EH879" s="355">
        <v>131</v>
      </c>
      <c r="EI879" s="355">
        <v>127</v>
      </c>
      <c r="EJ879" s="356">
        <v>148</v>
      </c>
      <c r="EK879" s="354">
        <v>149</v>
      </c>
      <c r="EL879" s="355">
        <v>145</v>
      </c>
      <c r="EM879" s="355">
        <v>136</v>
      </c>
      <c r="EN879" s="355">
        <v>132</v>
      </c>
      <c r="EO879" s="356">
        <v>128</v>
      </c>
      <c r="EP879" s="354">
        <v>129</v>
      </c>
      <c r="EQ879" s="355">
        <v>150</v>
      </c>
      <c r="ER879" s="355">
        <v>141</v>
      </c>
      <c r="ES879" s="355">
        <v>137</v>
      </c>
      <c r="ET879" s="356">
        <v>133</v>
      </c>
      <c r="EU879" s="354">
        <v>134</v>
      </c>
      <c r="EV879" s="355">
        <v>130</v>
      </c>
      <c r="EW879" s="355">
        <v>146</v>
      </c>
      <c r="EX879" s="355">
        <v>142</v>
      </c>
      <c r="EY879" s="356">
        <v>138</v>
      </c>
      <c r="EZ879" s="354">
        <v>152</v>
      </c>
      <c r="FA879" s="355">
        <v>171</v>
      </c>
      <c r="FB879" s="355">
        <v>170</v>
      </c>
      <c r="FC879" s="355">
        <v>177</v>
      </c>
      <c r="FD879" s="356">
        <v>159</v>
      </c>
      <c r="FE879" s="354">
        <v>165</v>
      </c>
      <c r="FF879" s="355">
        <v>175</v>
      </c>
      <c r="FG879" s="355">
        <v>166</v>
      </c>
      <c r="FH879" s="355">
        <v>153</v>
      </c>
      <c r="FI879" s="356">
        <v>174</v>
      </c>
      <c r="FJ879" s="354">
        <v>158</v>
      </c>
      <c r="FK879" s="355">
        <v>161</v>
      </c>
      <c r="FL879" s="355">
        <v>172</v>
      </c>
      <c r="FM879" s="355">
        <v>155</v>
      </c>
      <c r="FN879" s="356">
        <v>178</v>
      </c>
      <c r="FO879" s="354">
        <v>167</v>
      </c>
      <c r="FP879" s="355">
        <v>160</v>
      </c>
      <c r="FQ879" s="355">
        <v>176</v>
      </c>
      <c r="FR879" s="355">
        <v>173</v>
      </c>
      <c r="FS879" s="356">
        <v>164</v>
      </c>
      <c r="FT879" s="354">
        <v>169</v>
      </c>
      <c r="FU879" s="355">
        <v>151</v>
      </c>
      <c r="FV879" s="355">
        <v>157</v>
      </c>
      <c r="FW879" s="355">
        <v>163</v>
      </c>
      <c r="FX879" s="364"/>
      <c r="FY879" s="354">
        <v>154</v>
      </c>
      <c r="FZ879" s="355">
        <v>156</v>
      </c>
      <c r="GA879" s="355">
        <v>162</v>
      </c>
      <c r="GB879" s="355">
        <v>168</v>
      </c>
      <c r="GC879" s="365"/>
      <c r="GD879" s="361"/>
      <c r="GE879" s="361"/>
      <c r="GF879" s="361"/>
      <c r="GG879" s="361"/>
      <c r="GH879" s="361"/>
      <c r="GI879" s="361"/>
      <c r="GJ879" s="361"/>
      <c r="GK879" s="361"/>
      <c r="GL879" s="361"/>
      <c r="GM879" s="361"/>
      <c r="GN879" s="361"/>
      <c r="GO879" s="361"/>
      <c r="GP879" s="361"/>
      <c r="GQ879" s="361"/>
      <c r="GR879" s="361"/>
      <c r="GS879" s="361"/>
      <c r="GT879" s="361"/>
      <c r="GU879" s="361"/>
      <c r="GV879" s="361"/>
      <c r="GW879" s="361"/>
    </row>
    <row r="880" spans="1:256" x14ac:dyDescent="0.2">
      <c r="D880" s="362"/>
      <c r="E880" s="350" t="s">
        <v>159</v>
      </c>
      <c r="F880" s="357">
        <v>12</v>
      </c>
      <c r="G880" s="358">
        <v>23</v>
      </c>
      <c r="H880" s="358">
        <v>9</v>
      </c>
      <c r="I880" s="358">
        <v>20</v>
      </c>
      <c r="J880" s="359">
        <v>1</v>
      </c>
      <c r="K880" s="357">
        <v>13</v>
      </c>
      <c r="L880" s="358">
        <v>24</v>
      </c>
      <c r="M880" s="358">
        <v>10</v>
      </c>
      <c r="N880" s="358">
        <v>16</v>
      </c>
      <c r="O880" s="359">
        <v>2</v>
      </c>
      <c r="P880" s="357">
        <v>17</v>
      </c>
      <c r="Q880" s="358">
        <v>3</v>
      </c>
      <c r="R880" s="358">
        <v>14</v>
      </c>
      <c r="S880" s="358">
        <v>25</v>
      </c>
      <c r="T880" s="359">
        <v>6</v>
      </c>
      <c r="U880" s="357">
        <v>7</v>
      </c>
      <c r="V880" s="358">
        <v>18</v>
      </c>
      <c r="W880" s="358">
        <v>4</v>
      </c>
      <c r="X880" s="358">
        <v>15</v>
      </c>
      <c r="Y880" s="359">
        <v>21</v>
      </c>
      <c r="Z880" s="357">
        <v>22</v>
      </c>
      <c r="AA880" s="358">
        <v>8</v>
      </c>
      <c r="AB880" s="358">
        <v>19</v>
      </c>
      <c r="AC880" s="358">
        <v>5</v>
      </c>
      <c r="AD880" s="359">
        <v>11</v>
      </c>
      <c r="AE880" s="357">
        <v>37</v>
      </c>
      <c r="AF880" s="358">
        <v>48</v>
      </c>
      <c r="AG880" s="358">
        <v>34</v>
      </c>
      <c r="AH880" s="358">
        <v>45</v>
      </c>
      <c r="AI880" s="359">
        <v>26</v>
      </c>
      <c r="AJ880" s="357">
        <v>38</v>
      </c>
      <c r="AK880" s="358">
        <v>49</v>
      </c>
      <c r="AL880" s="358">
        <v>35</v>
      </c>
      <c r="AM880" s="358">
        <v>41</v>
      </c>
      <c r="AN880" s="359">
        <v>27</v>
      </c>
      <c r="AO880" s="357">
        <v>42</v>
      </c>
      <c r="AP880" s="358">
        <v>28</v>
      </c>
      <c r="AQ880" s="358">
        <v>39</v>
      </c>
      <c r="AR880" s="358">
        <v>50</v>
      </c>
      <c r="AS880" s="359">
        <v>31</v>
      </c>
      <c r="AT880" s="357">
        <v>32</v>
      </c>
      <c r="AU880" s="358">
        <v>43</v>
      </c>
      <c r="AV880" s="358">
        <v>29</v>
      </c>
      <c r="AW880" s="358">
        <v>40</v>
      </c>
      <c r="AX880" s="359">
        <v>46</v>
      </c>
      <c r="AY880" s="357">
        <v>47</v>
      </c>
      <c r="AZ880" s="358">
        <v>33</v>
      </c>
      <c r="BA880" s="358">
        <v>44</v>
      </c>
      <c r="BB880" s="358">
        <v>30</v>
      </c>
      <c r="BC880" s="359">
        <v>36</v>
      </c>
      <c r="BD880" s="357">
        <v>62</v>
      </c>
      <c r="BE880" s="358">
        <v>73</v>
      </c>
      <c r="BF880" s="358">
        <v>59</v>
      </c>
      <c r="BG880" s="358">
        <v>70</v>
      </c>
      <c r="BH880" s="359">
        <v>51</v>
      </c>
      <c r="BI880" s="357">
        <v>63</v>
      </c>
      <c r="BJ880" s="358">
        <v>74</v>
      </c>
      <c r="BK880" s="358">
        <v>60</v>
      </c>
      <c r="BL880" s="358">
        <v>66</v>
      </c>
      <c r="BM880" s="359">
        <v>52</v>
      </c>
      <c r="BN880" s="357">
        <v>67</v>
      </c>
      <c r="BO880" s="358">
        <v>53</v>
      </c>
      <c r="BP880" s="358">
        <v>64</v>
      </c>
      <c r="BQ880" s="358">
        <v>75</v>
      </c>
      <c r="BR880" s="359">
        <v>56</v>
      </c>
      <c r="BS880" s="357">
        <v>57</v>
      </c>
      <c r="BT880" s="358">
        <v>68</v>
      </c>
      <c r="BU880" s="358">
        <v>54</v>
      </c>
      <c r="BV880" s="358">
        <v>65</v>
      </c>
      <c r="BW880" s="359">
        <v>71</v>
      </c>
      <c r="BX880" s="357">
        <v>72</v>
      </c>
      <c r="BY880" s="358">
        <v>58</v>
      </c>
      <c r="BZ880" s="358">
        <v>69</v>
      </c>
      <c r="CA880" s="358">
        <v>55</v>
      </c>
      <c r="CB880" s="359">
        <v>61</v>
      </c>
      <c r="CC880" s="357">
        <v>87</v>
      </c>
      <c r="CD880" s="358">
        <v>98</v>
      </c>
      <c r="CE880" s="358">
        <v>84</v>
      </c>
      <c r="CF880" s="358">
        <v>95</v>
      </c>
      <c r="CG880" s="359">
        <v>76</v>
      </c>
      <c r="CH880" s="357">
        <v>88</v>
      </c>
      <c r="CI880" s="358">
        <v>99</v>
      </c>
      <c r="CJ880" s="358">
        <v>85</v>
      </c>
      <c r="CK880" s="358">
        <v>91</v>
      </c>
      <c r="CL880" s="359">
        <v>77</v>
      </c>
      <c r="CM880" s="357">
        <v>92</v>
      </c>
      <c r="CN880" s="358">
        <v>78</v>
      </c>
      <c r="CO880" s="358">
        <v>89</v>
      </c>
      <c r="CP880" s="358">
        <v>100</v>
      </c>
      <c r="CQ880" s="359">
        <v>81</v>
      </c>
      <c r="CR880" s="357">
        <v>82</v>
      </c>
      <c r="CS880" s="358">
        <v>93</v>
      </c>
      <c r="CT880" s="358">
        <v>79</v>
      </c>
      <c r="CU880" s="358">
        <v>90</v>
      </c>
      <c r="CV880" s="359">
        <v>96</v>
      </c>
      <c r="CW880" s="357">
        <v>97</v>
      </c>
      <c r="CX880" s="358">
        <v>83</v>
      </c>
      <c r="CY880" s="358">
        <v>94</v>
      </c>
      <c r="CZ880" s="358">
        <v>80</v>
      </c>
      <c r="DA880" s="359">
        <v>86</v>
      </c>
      <c r="DB880" s="357">
        <v>112</v>
      </c>
      <c r="DC880" s="358">
        <v>123</v>
      </c>
      <c r="DD880" s="358">
        <v>109</v>
      </c>
      <c r="DE880" s="358">
        <v>120</v>
      </c>
      <c r="DF880" s="359">
        <v>101</v>
      </c>
      <c r="DG880" s="357">
        <v>113</v>
      </c>
      <c r="DH880" s="358">
        <v>124</v>
      </c>
      <c r="DI880" s="358">
        <v>110</v>
      </c>
      <c r="DJ880" s="358">
        <v>116</v>
      </c>
      <c r="DK880" s="359">
        <v>102</v>
      </c>
      <c r="DL880" s="357">
        <v>117</v>
      </c>
      <c r="DM880" s="358">
        <v>103</v>
      </c>
      <c r="DN880" s="358">
        <v>114</v>
      </c>
      <c r="DO880" s="358">
        <v>125</v>
      </c>
      <c r="DP880" s="359">
        <v>106</v>
      </c>
      <c r="DQ880" s="357">
        <v>107</v>
      </c>
      <c r="DR880" s="358">
        <v>118</v>
      </c>
      <c r="DS880" s="358">
        <v>104</v>
      </c>
      <c r="DT880" s="358">
        <v>115</v>
      </c>
      <c r="DU880" s="359">
        <v>121</v>
      </c>
      <c r="DV880" s="357">
        <v>122</v>
      </c>
      <c r="DW880" s="358">
        <v>108</v>
      </c>
      <c r="DX880" s="358">
        <v>119</v>
      </c>
      <c r="DY880" s="358">
        <v>105</v>
      </c>
      <c r="DZ880" s="359">
        <v>111</v>
      </c>
      <c r="EA880" s="357">
        <v>137</v>
      </c>
      <c r="EB880" s="358">
        <v>148</v>
      </c>
      <c r="EC880" s="358">
        <v>134</v>
      </c>
      <c r="ED880" s="358">
        <v>145</v>
      </c>
      <c r="EE880" s="359">
        <v>126</v>
      </c>
      <c r="EF880" s="357">
        <v>138</v>
      </c>
      <c r="EG880" s="358">
        <v>149</v>
      </c>
      <c r="EH880" s="358">
        <v>135</v>
      </c>
      <c r="EI880" s="358">
        <v>141</v>
      </c>
      <c r="EJ880" s="359">
        <v>127</v>
      </c>
      <c r="EK880" s="357">
        <v>142</v>
      </c>
      <c r="EL880" s="358">
        <v>128</v>
      </c>
      <c r="EM880" s="358">
        <v>139</v>
      </c>
      <c r="EN880" s="358">
        <v>150</v>
      </c>
      <c r="EO880" s="359">
        <v>131</v>
      </c>
      <c r="EP880" s="357">
        <v>132</v>
      </c>
      <c r="EQ880" s="358">
        <v>143</v>
      </c>
      <c r="ER880" s="358">
        <v>129</v>
      </c>
      <c r="ES880" s="358">
        <v>140</v>
      </c>
      <c r="ET880" s="359">
        <v>146</v>
      </c>
      <c r="EU880" s="357">
        <v>147</v>
      </c>
      <c r="EV880" s="358">
        <v>133</v>
      </c>
      <c r="EW880" s="358">
        <v>144</v>
      </c>
      <c r="EX880" s="358">
        <v>130</v>
      </c>
      <c r="EY880" s="359">
        <v>136</v>
      </c>
      <c r="EZ880" s="357">
        <v>162</v>
      </c>
      <c r="FA880" s="358">
        <v>170</v>
      </c>
      <c r="FB880" s="358">
        <v>151</v>
      </c>
      <c r="FC880" s="358">
        <v>172</v>
      </c>
      <c r="FD880" s="359">
        <v>175</v>
      </c>
      <c r="FE880" s="357">
        <v>155</v>
      </c>
      <c r="FF880" s="358">
        <v>169</v>
      </c>
      <c r="FG880" s="358">
        <v>156</v>
      </c>
      <c r="FH880" s="358">
        <v>171</v>
      </c>
      <c r="FI880" s="359">
        <v>176</v>
      </c>
      <c r="FJ880" s="357">
        <v>177</v>
      </c>
      <c r="FK880" s="358">
        <v>154</v>
      </c>
      <c r="FL880" s="358">
        <v>174</v>
      </c>
      <c r="FM880" s="358">
        <v>160</v>
      </c>
      <c r="FN880" s="359">
        <v>163</v>
      </c>
      <c r="FO880" s="357">
        <v>173</v>
      </c>
      <c r="FP880" s="358">
        <v>168</v>
      </c>
      <c r="FQ880" s="358">
        <v>178</v>
      </c>
      <c r="FR880" s="358">
        <v>165</v>
      </c>
      <c r="FS880" s="359">
        <v>157</v>
      </c>
      <c r="FT880" s="357">
        <v>159</v>
      </c>
      <c r="FU880" s="358">
        <v>153</v>
      </c>
      <c r="FV880" s="358">
        <v>167</v>
      </c>
      <c r="FW880" s="358">
        <v>161</v>
      </c>
      <c r="FX880" s="364"/>
      <c r="FY880" s="357">
        <v>164</v>
      </c>
      <c r="FZ880" s="358">
        <v>166</v>
      </c>
      <c r="GA880" s="358">
        <v>152</v>
      </c>
      <c r="GB880" s="358">
        <v>158</v>
      </c>
      <c r="GC880" s="365"/>
      <c r="GD880" s="361"/>
      <c r="GE880" s="361"/>
      <c r="GF880" s="361"/>
      <c r="GG880" s="361"/>
      <c r="GH880" s="361"/>
      <c r="GI880" s="361"/>
      <c r="GJ880" s="361"/>
      <c r="GK880" s="361"/>
      <c r="GL880" s="361"/>
      <c r="GM880" s="361"/>
      <c r="GN880" s="361"/>
      <c r="GO880" s="361"/>
      <c r="GP880" s="361"/>
      <c r="GQ880" s="361"/>
      <c r="GR880" s="361"/>
      <c r="GS880" s="361"/>
      <c r="GT880" s="361"/>
      <c r="GU880" s="361"/>
      <c r="GV880" s="361"/>
      <c r="GW880" s="361"/>
    </row>
    <row r="881" spans="1:256" s="363" customFormat="1" x14ac:dyDescent="0.2">
      <c r="A881" s="27"/>
      <c r="B881" s="27"/>
      <c r="C881" s="27"/>
      <c r="D881" s="362"/>
      <c r="E881" s="360"/>
      <c r="GX881" s="27"/>
      <c r="GY881" s="27"/>
      <c r="GZ881" s="27"/>
      <c r="HA881" s="27"/>
      <c r="HB881" s="27"/>
      <c r="HC881" s="27"/>
      <c r="HD881" s="27"/>
      <c r="HE881" s="27"/>
      <c r="HF881" s="27"/>
      <c r="HG881" s="27"/>
      <c r="HH881" s="27"/>
      <c r="HI881" s="27"/>
      <c r="HJ881" s="27"/>
      <c r="HK881" s="27"/>
      <c r="HL881" s="27"/>
      <c r="HM881" s="27"/>
      <c r="HN881" s="27"/>
      <c r="HO881" s="27"/>
      <c r="HP881" s="27"/>
      <c r="HQ881" s="27"/>
      <c r="HR881" s="27"/>
      <c r="HS881" s="27"/>
      <c r="HT881" s="27"/>
      <c r="HU881" s="27"/>
      <c r="HV881" s="27"/>
      <c r="HW881" s="27"/>
      <c r="HX881" s="27"/>
      <c r="HY881" s="27"/>
      <c r="HZ881" s="27"/>
      <c r="IA881" s="27"/>
      <c r="IB881" s="27"/>
      <c r="IC881" s="27"/>
      <c r="ID881" s="27"/>
      <c r="IE881" s="27"/>
      <c r="IF881" s="27"/>
      <c r="IG881" s="27"/>
      <c r="IH881" s="27"/>
      <c r="II881" s="27"/>
      <c r="IJ881" s="27"/>
      <c r="IK881" s="27"/>
      <c r="IL881" s="27"/>
      <c r="IM881" s="27"/>
      <c r="IN881" s="27"/>
      <c r="IO881" s="27"/>
      <c r="IP881" s="27"/>
      <c r="IQ881" s="27"/>
      <c r="IR881" s="27"/>
      <c r="IS881" s="27"/>
      <c r="IT881" s="27"/>
      <c r="IU881" s="27"/>
      <c r="IV881" s="27"/>
    </row>
    <row r="882" spans="1:256" s="363" customFormat="1" x14ac:dyDescent="0.2">
      <c r="A882" s="27"/>
      <c r="B882" s="27"/>
      <c r="C882" s="27"/>
      <c r="D882" s="362">
        <v>179</v>
      </c>
      <c r="E882" s="349" t="s">
        <v>180</v>
      </c>
      <c r="GX882" s="27"/>
      <c r="GY882" s="27"/>
      <c r="GZ882" s="27"/>
      <c r="HA882" s="27"/>
      <c r="HB882" s="27"/>
      <c r="HC882" s="27"/>
      <c r="HD882" s="27"/>
      <c r="HE882" s="27"/>
      <c r="HF882" s="27"/>
      <c r="HG882" s="27"/>
      <c r="HH882" s="27"/>
      <c r="HI882" s="27"/>
      <c r="HJ882" s="27"/>
      <c r="HK882" s="27"/>
      <c r="HL882" s="27"/>
      <c r="HM882" s="27"/>
      <c r="HN882" s="27"/>
      <c r="HO882" s="27"/>
      <c r="HP882" s="27"/>
      <c r="HQ882" s="27"/>
      <c r="HR882" s="27"/>
      <c r="HS882" s="27"/>
      <c r="HT882" s="27"/>
      <c r="HU882" s="27"/>
      <c r="HV882" s="27"/>
      <c r="HW882" s="27"/>
      <c r="HX882" s="27"/>
      <c r="HY882" s="27"/>
      <c r="HZ882" s="27"/>
      <c r="IA882" s="27"/>
      <c r="IB882" s="27"/>
      <c r="IC882" s="27"/>
      <c r="ID882" s="27"/>
      <c r="IE882" s="27"/>
      <c r="IF882" s="27"/>
      <c r="IG882" s="27"/>
      <c r="IH882" s="27"/>
      <c r="II882" s="27"/>
      <c r="IJ882" s="27"/>
      <c r="IK882" s="27"/>
      <c r="IL882" s="27"/>
      <c r="IM882" s="27"/>
      <c r="IN882" s="27"/>
      <c r="IO882" s="27"/>
      <c r="IP882" s="27"/>
      <c r="IQ882" s="27"/>
      <c r="IR882" s="27"/>
      <c r="IS882" s="27"/>
      <c r="IT882" s="27"/>
      <c r="IU882" s="27"/>
      <c r="IV882" s="27"/>
    </row>
    <row r="883" spans="1:256" x14ac:dyDescent="0.2">
      <c r="D883" s="362"/>
      <c r="E883" s="350" t="s">
        <v>130</v>
      </c>
      <c r="F883" s="351">
        <v>1</v>
      </c>
      <c r="G883" s="352">
        <v>2</v>
      </c>
      <c r="H883" s="352">
        <v>3</v>
      </c>
      <c r="I883" s="352">
        <v>4</v>
      </c>
      <c r="J883" s="353">
        <v>5</v>
      </c>
      <c r="K883" s="351">
        <v>6</v>
      </c>
      <c r="L883" s="352">
        <v>7</v>
      </c>
      <c r="M883" s="352">
        <v>8</v>
      </c>
      <c r="N883" s="352">
        <v>9</v>
      </c>
      <c r="O883" s="353">
        <v>10</v>
      </c>
      <c r="P883" s="351">
        <v>11</v>
      </c>
      <c r="Q883" s="352">
        <v>12</v>
      </c>
      <c r="R883" s="352">
        <v>13</v>
      </c>
      <c r="S883" s="352">
        <v>14</v>
      </c>
      <c r="T883" s="353">
        <v>15</v>
      </c>
      <c r="U883" s="351">
        <v>16</v>
      </c>
      <c r="V883" s="352">
        <v>17</v>
      </c>
      <c r="W883" s="352">
        <v>18</v>
      </c>
      <c r="X883" s="352">
        <v>19</v>
      </c>
      <c r="Y883" s="353">
        <v>20</v>
      </c>
      <c r="Z883" s="351">
        <v>21</v>
      </c>
      <c r="AA883" s="352">
        <v>22</v>
      </c>
      <c r="AB883" s="352">
        <v>23</v>
      </c>
      <c r="AC883" s="352">
        <v>24</v>
      </c>
      <c r="AD883" s="353">
        <v>25</v>
      </c>
      <c r="AE883" s="351">
        <v>26</v>
      </c>
      <c r="AF883" s="352">
        <v>27</v>
      </c>
      <c r="AG883" s="352">
        <v>28</v>
      </c>
      <c r="AH883" s="352">
        <v>29</v>
      </c>
      <c r="AI883" s="353">
        <v>30</v>
      </c>
      <c r="AJ883" s="351">
        <v>31</v>
      </c>
      <c r="AK883" s="352">
        <v>32</v>
      </c>
      <c r="AL883" s="352">
        <v>33</v>
      </c>
      <c r="AM883" s="352">
        <v>34</v>
      </c>
      <c r="AN883" s="353">
        <v>35</v>
      </c>
      <c r="AO883" s="351">
        <v>36</v>
      </c>
      <c r="AP883" s="352">
        <v>37</v>
      </c>
      <c r="AQ883" s="352">
        <v>38</v>
      </c>
      <c r="AR883" s="352">
        <v>39</v>
      </c>
      <c r="AS883" s="353">
        <v>40</v>
      </c>
      <c r="AT883" s="351">
        <v>41</v>
      </c>
      <c r="AU883" s="352">
        <v>42</v>
      </c>
      <c r="AV883" s="352">
        <v>43</v>
      </c>
      <c r="AW883" s="352">
        <v>44</v>
      </c>
      <c r="AX883" s="353">
        <v>45</v>
      </c>
      <c r="AY883" s="351">
        <v>46</v>
      </c>
      <c r="AZ883" s="352">
        <v>47</v>
      </c>
      <c r="BA883" s="352">
        <v>48</v>
      </c>
      <c r="BB883" s="352">
        <v>49</v>
      </c>
      <c r="BC883" s="353">
        <v>50</v>
      </c>
      <c r="BD883" s="351">
        <v>51</v>
      </c>
      <c r="BE883" s="352">
        <v>52</v>
      </c>
      <c r="BF883" s="352">
        <v>53</v>
      </c>
      <c r="BG883" s="352">
        <v>54</v>
      </c>
      <c r="BH883" s="353">
        <v>55</v>
      </c>
      <c r="BI883" s="351">
        <v>56</v>
      </c>
      <c r="BJ883" s="352">
        <v>57</v>
      </c>
      <c r="BK883" s="352">
        <v>58</v>
      </c>
      <c r="BL883" s="352">
        <v>59</v>
      </c>
      <c r="BM883" s="353">
        <v>60</v>
      </c>
      <c r="BN883" s="351">
        <v>61</v>
      </c>
      <c r="BO883" s="352">
        <v>62</v>
      </c>
      <c r="BP883" s="352">
        <v>63</v>
      </c>
      <c r="BQ883" s="352">
        <v>64</v>
      </c>
      <c r="BR883" s="353">
        <v>65</v>
      </c>
      <c r="BS883" s="351">
        <v>66</v>
      </c>
      <c r="BT883" s="352">
        <v>67</v>
      </c>
      <c r="BU883" s="352">
        <v>68</v>
      </c>
      <c r="BV883" s="352">
        <v>69</v>
      </c>
      <c r="BW883" s="353">
        <v>70</v>
      </c>
      <c r="BX883" s="351">
        <v>71</v>
      </c>
      <c r="BY883" s="352">
        <v>72</v>
      </c>
      <c r="BZ883" s="352">
        <v>73</v>
      </c>
      <c r="CA883" s="352">
        <v>74</v>
      </c>
      <c r="CB883" s="353">
        <v>75</v>
      </c>
      <c r="CC883" s="351">
        <v>76</v>
      </c>
      <c r="CD883" s="352">
        <v>77</v>
      </c>
      <c r="CE883" s="352">
        <v>78</v>
      </c>
      <c r="CF883" s="352">
        <v>79</v>
      </c>
      <c r="CG883" s="353">
        <v>80</v>
      </c>
      <c r="CH883" s="351">
        <v>81</v>
      </c>
      <c r="CI883" s="352">
        <v>82</v>
      </c>
      <c r="CJ883" s="352">
        <v>83</v>
      </c>
      <c r="CK883" s="352">
        <v>84</v>
      </c>
      <c r="CL883" s="353">
        <v>85</v>
      </c>
      <c r="CM883" s="351">
        <v>86</v>
      </c>
      <c r="CN883" s="352">
        <v>87</v>
      </c>
      <c r="CO883" s="352">
        <v>88</v>
      </c>
      <c r="CP883" s="352">
        <v>89</v>
      </c>
      <c r="CQ883" s="353">
        <v>90</v>
      </c>
      <c r="CR883" s="351">
        <v>91</v>
      </c>
      <c r="CS883" s="352">
        <v>92</v>
      </c>
      <c r="CT883" s="352">
        <v>93</v>
      </c>
      <c r="CU883" s="352">
        <v>94</v>
      </c>
      <c r="CV883" s="353">
        <v>95</v>
      </c>
      <c r="CW883" s="351">
        <v>96</v>
      </c>
      <c r="CX883" s="352">
        <v>97</v>
      </c>
      <c r="CY883" s="352">
        <v>98</v>
      </c>
      <c r="CZ883" s="352">
        <v>99</v>
      </c>
      <c r="DA883" s="353">
        <v>100</v>
      </c>
      <c r="DB883" s="351">
        <v>101</v>
      </c>
      <c r="DC883" s="352">
        <v>102</v>
      </c>
      <c r="DD883" s="352">
        <v>103</v>
      </c>
      <c r="DE883" s="352">
        <v>104</v>
      </c>
      <c r="DF883" s="353">
        <v>105</v>
      </c>
      <c r="DG883" s="351">
        <v>106</v>
      </c>
      <c r="DH883" s="352">
        <v>107</v>
      </c>
      <c r="DI883" s="352">
        <v>108</v>
      </c>
      <c r="DJ883" s="352">
        <v>109</v>
      </c>
      <c r="DK883" s="353">
        <v>110</v>
      </c>
      <c r="DL883" s="351">
        <v>111</v>
      </c>
      <c r="DM883" s="352">
        <v>112</v>
      </c>
      <c r="DN883" s="352">
        <v>113</v>
      </c>
      <c r="DO883" s="352">
        <v>114</v>
      </c>
      <c r="DP883" s="353">
        <v>115</v>
      </c>
      <c r="DQ883" s="351">
        <v>116</v>
      </c>
      <c r="DR883" s="352">
        <v>117</v>
      </c>
      <c r="DS883" s="352">
        <v>118</v>
      </c>
      <c r="DT883" s="352">
        <v>119</v>
      </c>
      <c r="DU883" s="353">
        <v>120</v>
      </c>
      <c r="DV883" s="351">
        <v>121</v>
      </c>
      <c r="DW883" s="352">
        <v>122</v>
      </c>
      <c r="DX883" s="352">
        <v>123</v>
      </c>
      <c r="DY883" s="352">
        <v>124</v>
      </c>
      <c r="DZ883" s="353">
        <v>125</v>
      </c>
      <c r="EA883" s="351">
        <v>126</v>
      </c>
      <c r="EB883" s="352">
        <v>127</v>
      </c>
      <c r="EC883" s="352">
        <v>128</v>
      </c>
      <c r="ED883" s="352">
        <v>129</v>
      </c>
      <c r="EE883" s="353">
        <v>130</v>
      </c>
      <c r="EF883" s="351">
        <v>131</v>
      </c>
      <c r="EG883" s="352">
        <v>132</v>
      </c>
      <c r="EH883" s="352">
        <v>133</v>
      </c>
      <c r="EI883" s="352">
        <v>134</v>
      </c>
      <c r="EJ883" s="353">
        <v>135</v>
      </c>
      <c r="EK883" s="351">
        <v>136</v>
      </c>
      <c r="EL883" s="352">
        <v>137</v>
      </c>
      <c r="EM883" s="352">
        <v>138</v>
      </c>
      <c r="EN883" s="352">
        <v>139</v>
      </c>
      <c r="EO883" s="353">
        <v>140</v>
      </c>
      <c r="EP883" s="351">
        <v>141</v>
      </c>
      <c r="EQ883" s="352">
        <v>142</v>
      </c>
      <c r="ER883" s="352">
        <v>143</v>
      </c>
      <c r="ES883" s="352">
        <v>144</v>
      </c>
      <c r="ET883" s="353">
        <v>145</v>
      </c>
      <c r="EU883" s="351">
        <v>146</v>
      </c>
      <c r="EV883" s="352">
        <v>147</v>
      </c>
      <c r="EW883" s="352">
        <v>148</v>
      </c>
      <c r="EX883" s="352">
        <v>149</v>
      </c>
      <c r="EY883" s="353">
        <v>150</v>
      </c>
      <c r="EZ883" s="351">
        <v>151</v>
      </c>
      <c r="FA883" s="352">
        <v>152</v>
      </c>
      <c r="FB883" s="352">
        <v>153</v>
      </c>
      <c r="FC883" s="352">
        <v>154</v>
      </c>
      <c r="FD883" s="353">
        <v>155</v>
      </c>
      <c r="FE883" s="351">
        <v>156</v>
      </c>
      <c r="FF883" s="352">
        <v>157</v>
      </c>
      <c r="FG883" s="352">
        <v>158</v>
      </c>
      <c r="FH883" s="352">
        <v>159</v>
      </c>
      <c r="FI883" s="353">
        <v>160</v>
      </c>
      <c r="FJ883" s="351">
        <v>161</v>
      </c>
      <c r="FK883" s="352">
        <v>162</v>
      </c>
      <c r="FL883" s="352">
        <v>163</v>
      </c>
      <c r="FM883" s="352">
        <v>164</v>
      </c>
      <c r="FN883" s="353">
        <v>165</v>
      </c>
      <c r="FO883" s="351">
        <v>166</v>
      </c>
      <c r="FP883" s="352">
        <v>167</v>
      </c>
      <c r="FQ883" s="352">
        <v>168</v>
      </c>
      <c r="FR883" s="352">
        <v>169</v>
      </c>
      <c r="FS883" s="353">
        <v>170</v>
      </c>
      <c r="FT883" s="351">
        <v>171</v>
      </c>
      <c r="FU883" s="352">
        <v>172</v>
      </c>
      <c r="FV883" s="352">
        <v>173</v>
      </c>
      <c r="FW883" s="352">
        <v>174</v>
      </c>
      <c r="FX883" s="353">
        <v>175</v>
      </c>
      <c r="FY883" s="351">
        <v>176</v>
      </c>
      <c r="FZ883" s="352">
        <v>177</v>
      </c>
      <c r="GA883" s="352">
        <v>178</v>
      </c>
      <c r="GB883" s="352">
        <v>179</v>
      </c>
      <c r="GC883" s="365"/>
      <c r="GD883" s="361"/>
      <c r="GE883" s="361"/>
      <c r="GF883" s="361"/>
      <c r="GG883" s="361"/>
      <c r="GH883" s="361"/>
      <c r="GI883" s="361"/>
      <c r="GJ883" s="361"/>
      <c r="GK883" s="361"/>
      <c r="GL883" s="361"/>
      <c r="GM883" s="361"/>
      <c r="GN883" s="361"/>
      <c r="GO883" s="361"/>
      <c r="GP883" s="361"/>
      <c r="GQ883" s="361"/>
      <c r="GR883" s="361"/>
      <c r="GS883" s="361"/>
      <c r="GT883" s="361"/>
      <c r="GU883" s="361"/>
      <c r="GV883" s="361"/>
      <c r="GW883" s="361"/>
    </row>
    <row r="884" spans="1:256" x14ac:dyDescent="0.2">
      <c r="D884" s="362"/>
      <c r="E884" s="350" t="s">
        <v>157</v>
      </c>
      <c r="F884" s="354">
        <v>14</v>
      </c>
      <c r="G884" s="355">
        <v>10</v>
      </c>
      <c r="H884" s="355">
        <v>1</v>
      </c>
      <c r="I884" s="355">
        <v>22</v>
      </c>
      <c r="J884" s="356">
        <v>18</v>
      </c>
      <c r="K884" s="354">
        <v>19</v>
      </c>
      <c r="L884" s="355">
        <v>15</v>
      </c>
      <c r="M884" s="355">
        <v>6</v>
      </c>
      <c r="N884" s="355">
        <v>2</v>
      </c>
      <c r="O884" s="356">
        <v>23</v>
      </c>
      <c r="P884" s="354">
        <v>24</v>
      </c>
      <c r="Q884" s="355">
        <v>20</v>
      </c>
      <c r="R884" s="355">
        <v>11</v>
      </c>
      <c r="S884" s="355">
        <v>7</v>
      </c>
      <c r="T884" s="356">
        <v>3</v>
      </c>
      <c r="U884" s="354">
        <v>4</v>
      </c>
      <c r="V884" s="355">
        <v>25</v>
      </c>
      <c r="W884" s="355">
        <v>16</v>
      </c>
      <c r="X884" s="355">
        <v>12</v>
      </c>
      <c r="Y884" s="356">
        <v>8</v>
      </c>
      <c r="Z884" s="354">
        <v>9</v>
      </c>
      <c r="AA884" s="355">
        <v>5</v>
      </c>
      <c r="AB884" s="355">
        <v>21</v>
      </c>
      <c r="AC884" s="355">
        <v>17</v>
      </c>
      <c r="AD884" s="356">
        <v>13</v>
      </c>
      <c r="AE884" s="354">
        <v>39</v>
      </c>
      <c r="AF884" s="355">
        <v>35</v>
      </c>
      <c r="AG884" s="355">
        <v>26</v>
      </c>
      <c r="AH884" s="355">
        <v>47</v>
      </c>
      <c r="AI884" s="356">
        <v>43</v>
      </c>
      <c r="AJ884" s="354">
        <v>44</v>
      </c>
      <c r="AK884" s="355">
        <v>40</v>
      </c>
      <c r="AL884" s="355">
        <v>31</v>
      </c>
      <c r="AM884" s="355">
        <v>27</v>
      </c>
      <c r="AN884" s="356">
        <v>48</v>
      </c>
      <c r="AO884" s="354">
        <v>49</v>
      </c>
      <c r="AP884" s="355">
        <v>45</v>
      </c>
      <c r="AQ884" s="355">
        <v>36</v>
      </c>
      <c r="AR884" s="355">
        <v>32</v>
      </c>
      <c r="AS884" s="356">
        <v>28</v>
      </c>
      <c r="AT884" s="354">
        <v>29</v>
      </c>
      <c r="AU884" s="355">
        <v>50</v>
      </c>
      <c r="AV884" s="355">
        <v>41</v>
      </c>
      <c r="AW884" s="355">
        <v>37</v>
      </c>
      <c r="AX884" s="356">
        <v>33</v>
      </c>
      <c r="AY884" s="354">
        <v>34</v>
      </c>
      <c r="AZ884" s="355">
        <v>30</v>
      </c>
      <c r="BA884" s="355">
        <v>46</v>
      </c>
      <c r="BB884" s="355">
        <v>42</v>
      </c>
      <c r="BC884" s="356">
        <v>38</v>
      </c>
      <c r="BD884" s="354">
        <v>64</v>
      </c>
      <c r="BE884" s="355">
        <v>60</v>
      </c>
      <c r="BF884" s="355">
        <v>51</v>
      </c>
      <c r="BG884" s="355">
        <v>72</v>
      </c>
      <c r="BH884" s="356">
        <v>68</v>
      </c>
      <c r="BI884" s="354">
        <v>69</v>
      </c>
      <c r="BJ884" s="355">
        <v>65</v>
      </c>
      <c r="BK884" s="355">
        <v>56</v>
      </c>
      <c r="BL884" s="355">
        <v>52</v>
      </c>
      <c r="BM884" s="356">
        <v>73</v>
      </c>
      <c r="BN884" s="354">
        <v>74</v>
      </c>
      <c r="BO884" s="355">
        <v>70</v>
      </c>
      <c r="BP884" s="355">
        <v>61</v>
      </c>
      <c r="BQ884" s="355">
        <v>57</v>
      </c>
      <c r="BR884" s="356">
        <v>53</v>
      </c>
      <c r="BS884" s="354">
        <v>54</v>
      </c>
      <c r="BT884" s="355">
        <v>75</v>
      </c>
      <c r="BU884" s="355">
        <v>66</v>
      </c>
      <c r="BV884" s="355">
        <v>62</v>
      </c>
      <c r="BW884" s="356">
        <v>58</v>
      </c>
      <c r="BX884" s="354">
        <v>59</v>
      </c>
      <c r="BY884" s="355">
        <v>55</v>
      </c>
      <c r="BZ884" s="355">
        <v>71</v>
      </c>
      <c r="CA884" s="355">
        <v>67</v>
      </c>
      <c r="CB884" s="356">
        <v>63</v>
      </c>
      <c r="CC884" s="354">
        <v>89</v>
      </c>
      <c r="CD884" s="355">
        <v>85</v>
      </c>
      <c r="CE884" s="355">
        <v>76</v>
      </c>
      <c r="CF884" s="355">
        <v>97</v>
      </c>
      <c r="CG884" s="356">
        <v>93</v>
      </c>
      <c r="CH884" s="354">
        <v>94</v>
      </c>
      <c r="CI884" s="355">
        <v>90</v>
      </c>
      <c r="CJ884" s="355">
        <v>81</v>
      </c>
      <c r="CK884" s="355">
        <v>77</v>
      </c>
      <c r="CL884" s="356">
        <v>98</v>
      </c>
      <c r="CM884" s="354">
        <v>99</v>
      </c>
      <c r="CN884" s="355">
        <v>95</v>
      </c>
      <c r="CO884" s="355">
        <v>86</v>
      </c>
      <c r="CP884" s="355">
        <v>82</v>
      </c>
      <c r="CQ884" s="356">
        <v>78</v>
      </c>
      <c r="CR884" s="354">
        <v>79</v>
      </c>
      <c r="CS884" s="355">
        <v>100</v>
      </c>
      <c r="CT884" s="355">
        <v>91</v>
      </c>
      <c r="CU884" s="355">
        <v>87</v>
      </c>
      <c r="CV884" s="356">
        <v>83</v>
      </c>
      <c r="CW884" s="354">
        <v>84</v>
      </c>
      <c r="CX884" s="355">
        <v>80</v>
      </c>
      <c r="CY884" s="355">
        <v>96</v>
      </c>
      <c r="CZ884" s="355">
        <v>92</v>
      </c>
      <c r="DA884" s="356">
        <v>88</v>
      </c>
      <c r="DB884" s="354">
        <v>114</v>
      </c>
      <c r="DC884" s="355">
        <v>110</v>
      </c>
      <c r="DD884" s="355">
        <v>101</v>
      </c>
      <c r="DE884" s="355">
        <v>122</v>
      </c>
      <c r="DF884" s="356">
        <v>118</v>
      </c>
      <c r="DG884" s="354">
        <v>119</v>
      </c>
      <c r="DH884" s="355">
        <v>115</v>
      </c>
      <c r="DI884" s="355">
        <v>106</v>
      </c>
      <c r="DJ884" s="355">
        <v>102</v>
      </c>
      <c r="DK884" s="356">
        <v>123</v>
      </c>
      <c r="DL884" s="354">
        <v>124</v>
      </c>
      <c r="DM884" s="355">
        <v>120</v>
      </c>
      <c r="DN884" s="355">
        <v>111</v>
      </c>
      <c r="DO884" s="355">
        <v>107</v>
      </c>
      <c r="DP884" s="356">
        <v>103</v>
      </c>
      <c r="DQ884" s="354">
        <v>104</v>
      </c>
      <c r="DR884" s="355">
        <v>125</v>
      </c>
      <c r="DS884" s="355">
        <v>116</v>
      </c>
      <c r="DT884" s="355">
        <v>112</v>
      </c>
      <c r="DU884" s="356">
        <v>108</v>
      </c>
      <c r="DV884" s="354">
        <v>109</v>
      </c>
      <c r="DW884" s="355">
        <v>105</v>
      </c>
      <c r="DX884" s="355">
        <v>121</v>
      </c>
      <c r="DY884" s="355">
        <v>117</v>
      </c>
      <c r="DZ884" s="356">
        <v>113</v>
      </c>
      <c r="EA884" s="354">
        <v>139</v>
      </c>
      <c r="EB884" s="355">
        <v>135</v>
      </c>
      <c r="EC884" s="355">
        <v>126</v>
      </c>
      <c r="ED884" s="355">
        <v>147</v>
      </c>
      <c r="EE884" s="356">
        <v>143</v>
      </c>
      <c r="EF884" s="354">
        <v>144</v>
      </c>
      <c r="EG884" s="355">
        <v>140</v>
      </c>
      <c r="EH884" s="355">
        <v>131</v>
      </c>
      <c r="EI884" s="355">
        <v>127</v>
      </c>
      <c r="EJ884" s="356">
        <v>148</v>
      </c>
      <c r="EK884" s="354">
        <v>149</v>
      </c>
      <c r="EL884" s="355">
        <v>145</v>
      </c>
      <c r="EM884" s="355">
        <v>136</v>
      </c>
      <c r="EN884" s="355">
        <v>132</v>
      </c>
      <c r="EO884" s="356">
        <v>128</v>
      </c>
      <c r="EP884" s="354">
        <v>129</v>
      </c>
      <c r="EQ884" s="355">
        <v>150</v>
      </c>
      <c r="ER884" s="355">
        <v>141</v>
      </c>
      <c r="ES884" s="355">
        <v>137</v>
      </c>
      <c r="ET884" s="356">
        <v>133</v>
      </c>
      <c r="EU884" s="354">
        <v>134</v>
      </c>
      <c r="EV884" s="355">
        <v>130</v>
      </c>
      <c r="EW884" s="355">
        <v>146</v>
      </c>
      <c r="EX884" s="355">
        <v>142</v>
      </c>
      <c r="EY884" s="356">
        <v>138</v>
      </c>
      <c r="EZ884" s="354">
        <v>160</v>
      </c>
      <c r="FA884" s="355">
        <v>176</v>
      </c>
      <c r="FB884" s="355">
        <v>172</v>
      </c>
      <c r="FC884" s="355">
        <v>168</v>
      </c>
      <c r="FD884" s="356">
        <v>164</v>
      </c>
      <c r="FE884" s="354">
        <v>159</v>
      </c>
      <c r="FF884" s="355">
        <v>173</v>
      </c>
      <c r="FG884" s="355">
        <v>177</v>
      </c>
      <c r="FH884" s="355">
        <v>151</v>
      </c>
      <c r="FI884" s="356">
        <v>169</v>
      </c>
      <c r="FJ884" s="354">
        <v>165</v>
      </c>
      <c r="FK884" s="355">
        <v>156</v>
      </c>
      <c r="FL884" s="355">
        <v>174</v>
      </c>
      <c r="FM884" s="355">
        <v>178</v>
      </c>
      <c r="FN884" s="356">
        <v>152</v>
      </c>
      <c r="FO884" s="354">
        <v>170</v>
      </c>
      <c r="FP884" s="355">
        <v>161</v>
      </c>
      <c r="FQ884" s="355">
        <v>157</v>
      </c>
      <c r="FR884" s="355">
        <v>153</v>
      </c>
      <c r="FS884" s="356">
        <v>179</v>
      </c>
      <c r="FT884" s="354">
        <v>175</v>
      </c>
      <c r="FU884" s="355">
        <v>166</v>
      </c>
      <c r="FV884" s="355">
        <v>162</v>
      </c>
      <c r="FW884" s="355">
        <v>158</v>
      </c>
      <c r="FX884" s="356">
        <v>154</v>
      </c>
      <c r="FY884" s="354">
        <v>155</v>
      </c>
      <c r="FZ884" s="355">
        <v>171</v>
      </c>
      <c r="GA884" s="355">
        <v>167</v>
      </c>
      <c r="GB884" s="355">
        <v>163</v>
      </c>
      <c r="GC884" s="365"/>
      <c r="GD884" s="361"/>
      <c r="GE884" s="361"/>
      <c r="GF884" s="361"/>
      <c r="GG884" s="361"/>
      <c r="GH884" s="361"/>
      <c r="GI884" s="361"/>
      <c r="GJ884" s="361"/>
      <c r="GK884" s="361"/>
      <c r="GL884" s="361"/>
      <c r="GM884" s="361"/>
      <c r="GN884" s="361"/>
      <c r="GO884" s="361"/>
      <c r="GP884" s="361"/>
      <c r="GQ884" s="361"/>
      <c r="GR884" s="361"/>
      <c r="GS884" s="361"/>
      <c r="GT884" s="361"/>
      <c r="GU884" s="361"/>
      <c r="GV884" s="361"/>
      <c r="GW884" s="361"/>
    </row>
    <row r="885" spans="1:256" x14ac:dyDescent="0.2">
      <c r="D885" s="362"/>
      <c r="E885" s="350" t="s">
        <v>159</v>
      </c>
      <c r="F885" s="357">
        <v>12</v>
      </c>
      <c r="G885" s="358">
        <v>23</v>
      </c>
      <c r="H885" s="358">
        <v>9</v>
      </c>
      <c r="I885" s="358">
        <v>20</v>
      </c>
      <c r="J885" s="359">
        <v>1</v>
      </c>
      <c r="K885" s="357">
        <v>13</v>
      </c>
      <c r="L885" s="358">
        <v>24</v>
      </c>
      <c r="M885" s="358">
        <v>10</v>
      </c>
      <c r="N885" s="358">
        <v>16</v>
      </c>
      <c r="O885" s="359">
        <v>2</v>
      </c>
      <c r="P885" s="357">
        <v>17</v>
      </c>
      <c r="Q885" s="358">
        <v>3</v>
      </c>
      <c r="R885" s="358">
        <v>14</v>
      </c>
      <c r="S885" s="358">
        <v>25</v>
      </c>
      <c r="T885" s="359">
        <v>6</v>
      </c>
      <c r="U885" s="357">
        <v>7</v>
      </c>
      <c r="V885" s="358">
        <v>18</v>
      </c>
      <c r="W885" s="358">
        <v>4</v>
      </c>
      <c r="X885" s="358">
        <v>15</v>
      </c>
      <c r="Y885" s="359">
        <v>21</v>
      </c>
      <c r="Z885" s="357">
        <v>22</v>
      </c>
      <c r="AA885" s="358">
        <v>8</v>
      </c>
      <c r="AB885" s="358">
        <v>19</v>
      </c>
      <c r="AC885" s="358">
        <v>5</v>
      </c>
      <c r="AD885" s="359">
        <v>11</v>
      </c>
      <c r="AE885" s="357">
        <v>37</v>
      </c>
      <c r="AF885" s="358">
        <v>48</v>
      </c>
      <c r="AG885" s="358">
        <v>34</v>
      </c>
      <c r="AH885" s="358">
        <v>45</v>
      </c>
      <c r="AI885" s="359">
        <v>26</v>
      </c>
      <c r="AJ885" s="357">
        <v>38</v>
      </c>
      <c r="AK885" s="358">
        <v>49</v>
      </c>
      <c r="AL885" s="358">
        <v>35</v>
      </c>
      <c r="AM885" s="358">
        <v>41</v>
      </c>
      <c r="AN885" s="359">
        <v>27</v>
      </c>
      <c r="AO885" s="357">
        <v>42</v>
      </c>
      <c r="AP885" s="358">
        <v>28</v>
      </c>
      <c r="AQ885" s="358">
        <v>39</v>
      </c>
      <c r="AR885" s="358">
        <v>50</v>
      </c>
      <c r="AS885" s="359">
        <v>31</v>
      </c>
      <c r="AT885" s="357">
        <v>32</v>
      </c>
      <c r="AU885" s="358">
        <v>43</v>
      </c>
      <c r="AV885" s="358">
        <v>29</v>
      </c>
      <c r="AW885" s="358">
        <v>40</v>
      </c>
      <c r="AX885" s="359">
        <v>46</v>
      </c>
      <c r="AY885" s="357">
        <v>47</v>
      </c>
      <c r="AZ885" s="358">
        <v>33</v>
      </c>
      <c r="BA885" s="358">
        <v>44</v>
      </c>
      <c r="BB885" s="358">
        <v>30</v>
      </c>
      <c r="BC885" s="359">
        <v>36</v>
      </c>
      <c r="BD885" s="357">
        <v>62</v>
      </c>
      <c r="BE885" s="358">
        <v>73</v>
      </c>
      <c r="BF885" s="358">
        <v>59</v>
      </c>
      <c r="BG885" s="358">
        <v>70</v>
      </c>
      <c r="BH885" s="359">
        <v>51</v>
      </c>
      <c r="BI885" s="357">
        <v>63</v>
      </c>
      <c r="BJ885" s="358">
        <v>74</v>
      </c>
      <c r="BK885" s="358">
        <v>60</v>
      </c>
      <c r="BL885" s="358">
        <v>66</v>
      </c>
      <c r="BM885" s="359">
        <v>52</v>
      </c>
      <c r="BN885" s="357">
        <v>67</v>
      </c>
      <c r="BO885" s="358">
        <v>53</v>
      </c>
      <c r="BP885" s="358">
        <v>64</v>
      </c>
      <c r="BQ885" s="358">
        <v>75</v>
      </c>
      <c r="BR885" s="359">
        <v>56</v>
      </c>
      <c r="BS885" s="357">
        <v>57</v>
      </c>
      <c r="BT885" s="358">
        <v>68</v>
      </c>
      <c r="BU885" s="358">
        <v>54</v>
      </c>
      <c r="BV885" s="358">
        <v>65</v>
      </c>
      <c r="BW885" s="359">
        <v>71</v>
      </c>
      <c r="BX885" s="357">
        <v>72</v>
      </c>
      <c r="BY885" s="358">
        <v>58</v>
      </c>
      <c r="BZ885" s="358">
        <v>69</v>
      </c>
      <c r="CA885" s="358">
        <v>55</v>
      </c>
      <c r="CB885" s="359">
        <v>61</v>
      </c>
      <c r="CC885" s="357">
        <v>87</v>
      </c>
      <c r="CD885" s="358">
        <v>98</v>
      </c>
      <c r="CE885" s="358">
        <v>84</v>
      </c>
      <c r="CF885" s="358">
        <v>95</v>
      </c>
      <c r="CG885" s="359">
        <v>76</v>
      </c>
      <c r="CH885" s="357">
        <v>88</v>
      </c>
      <c r="CI885" s="358">
        <v>99</v>
      </c>
      <c r="CJ885" s="358">
        <v>85</v>
      </c>
      <c r="CK885" s="358">
        <v>91</v>
      </c>
      <c r="CL885" s="359">
        <v>77</v>
      </c>
      <c r="CM885" s="357">
        <v>92</v>
      </c>
      <c r="CN885" s="358">
        <v>78</v>
      </c>
      <c r="CO885" s="358">
        <v>89</v>
      </c>
      <c r="CP885" s="358">
        <v>100</v>
      </c>
      <c r="CQ885" s="359">
        <v>81</v>
      </c>
      <c r="CR885" s="357">
        <v>82</v>
      </c>
      <c r="CS885" s="358">
        <v>93</v>
      </c>
      <c r="CT885" s="358">
        <v>79</v>
      </c>
      <c r="CU885" s="358">
        <v>90</v>
      </c>
      <c r="CV885" s="359">
        <v>96</v>
      </c>
      <c r="CW885" s="357">
        <v>97</v>
      </c>
      <c r="CX885" s="358">
        <v>83</v>
      </c>
      <c r="CY885" s="358">
        <v>94</v>
      </c>
      <c r="CZ885" s="358">
        <v>80</v>
      </c>
      <c r="DA885" s="359">
        <v>86</v>
      </c>
      <c r="DB885" s="357">
        <v>112</v>
      </c>
      <c r="DC885" s="358">
        <v>123</v>
      </c>
      <c r="DD885" s="358">
        <v>109</v>
      </c>
      <c r="DE885" s="358">
        <v>120</v>
      </c>
      <c r="DF885" s="359">
        <v>101</v>
      </c>
      <c r="DG885" s="357">
        <v>113</v>
      </c>
      <c r="DH885" s="358">
        <v>124</v>
      </c>
      <c r="DI885" s="358">
        <v>110</v>
      </c>
      <c r="DJ885" s="358">
        <v>116</v>
      </c>
      <c r="DK885" s="359">
        <v>102</v>
      </c>
      <c r="DL885" s="357">
        <v>117</v>
      </c>
      <c r="DM885" s="358">
        <v>103</v>
      </c>
      <c r="DN885" s="358">
        <v>114</v>
      </c>
      <c r="DO885" s="358">
        <v>125</v>
      </c>
      <c r="DP885" s="359">
        <v>106</v>
      </c>
      <c r="DQ885" s="357">
        <v>107</v>
      </c>
      <c r="DR885" s="358">
        <v>118</v>
      </c>
      <c r="DS885" s="358">
        <v>104</v>
      </c>
      <c r="DT885" s="358">
        <v>115</v>
      </c>
      <c r="DU885" s="359">
        <v>121</v>
      </c>
      <c r="DV885" s="357">
        <v>122</v>
      </c>
      <c r="DW885" s="358">
        <v>108</v>
      </c>
      <c r="DX885" s="358">
        <v>119</v>
      </c>
      <c r="DY885" s="358">
        <v>105</v>
      </c>
      <c r="DZ885" s="359">
        <v>111</v>
      </c>
      <c r="EA885" s="357">
        <v>137</v>
      </c>
      <c r="EB885" s="358">
        <v>148</v>
      </c>
      <c r="EC885" s="358">
        <v>134</v>
      </c>
      <c r="ED885" s="358">
        <v>145</v>
      </c>
      <c r="EE885" s="359">
        <v>126</v>
      </c>
      <c r="EF885" s="357">
        <v>138</v>
      </c>
      <c r="EG885" s="358">
        <v>149</v>
      </c>
      <c r="EH885" s="358">
        <v>135</v>
      </c>
      <c r="EI885" s="358">
        <v>141</v>
      </c>
      <c r="EJ885" s="359">
        <v>127</v>
      </c>
      <c r="EK885" s="357">
        <v>142</v>
      </c>
      <c r="EL885" s="358">
        <v>128</v>
      </c>
      <c r="EM885" s="358">
        <v>139</v>
      </c>
      <c r="EN885" s="358">
        <v>150</v>
      </c>
      <c r="EO885" s="359">
        <v>131</v>
      </c>
      <c r="EP885" s="357">
        <v>132</v>
      </c>
      <c r="EQ885" s="358">
        <v>143</v>
      </c>
      <c r="ER885" s="358">
        <v>129</v>
      </c>
      <c r="ES885" s="358">
        <v>140</v>
      </c>
      <c r="ET885" s="359">
        <v>146</v>
      </c>
      <c r="EU885" s="357">
        <v>147</v>
      </c>
      <c r="EV885" s="358">
        <v>133</v>
      </c>
      <c r="EW885" s="358">
        <v>144</v>
      </c>
      <c r="EX885" s="358">
        <v>130</v>
      </c>
      <c r="EY885" s="359">
        <v>136</v>
      </c>
      <c r="EZ885" s="357">
        <v>178</v>
      </c>
      <c r="FA885" s="358">
        <v>155</v>
      </c>
      <c r="FB885" s="358">
        <v>169</v>
      </c>
      <c r="FC885" s="358">
        <v>175</v>
      </c>
      <c r="FD885" s="359">
        <v>157</v>
      </c>
      <c r="FE885" s="357">
        <v>153</v>
      </c>
      <c r="FF885" s="358">
        <v>160</v>
      </c>
      <c r="FG885" s="358">
        <v>165</v>
      </c>
      <c r="FH885" s="358">
        <v>166</v>
      </c>
      <c r="FI885" s="359">
        <v>171</v>
      </c>
      <c r="FJ885" s="357">
        <v>174</v>
      </c>
      <c r="FK885" s="358">
        <v>151</v>
      </c>
      <c r="FL885" s="358">
        <v>176</v>
      </c>
      <c r="FM885" s="358">
        <v>167</v>
      </c>
      <c r="FN885" s="359">
        <v>161</v>
      </c>
      <c r="FO885" s="357">
        <v>177</v>
      </c>
      <c r="FP885" s="358">
        <v>158</v>
      </c>
      <c r="FQ885" s="358">
        <v>152</v>
      </c>
      <c r="FR885" s="358">
        <v>172</v>
      </c>
      <c r="FS885" s="359">
        <v>163</v>
      </c>
      <c r="FT885" s="357">
        <v>179</v>
      </c>
      <c r="FU885" s="358">
        <v>168</v>
      </c>
      <c r="FV885" s="358">
        <v>156</v>
      </c>
      <c r="FW885" s="358">
        <v>173</v>
      </c>
      <c r="FX885" s="359">
        <v>162</v>
      </c>
      <c r="FY885" s="357">
        <v>164</v>
      </c>
      <c r="FZ885" s="358">
        <v>154</v>
      </c>
      <c r="GA885" s="358">
        <v>159</v>
      </c>
      <c r="GB885" s="358">
        <v>170</v>
      </c>
      <c r="GC885" s="365"/>
      <c r="GD885" s="361"/>
      <c r="GE885" s="361"/>
      <c r="GF885" s="361"/>
      <c r="GG885" s="361"/>
      <c r="GH885" s="361"/>
      <c r="GI885" s="361"/>
      <c r="GJ885" s="361"/>
      <c r="GK885" s="361"/>
      <c r="GL885" s="361"/>
      <c r="GM885" s="361"/>
      <c r="GN885" s="361"/>
      <c r="GO885" s="361"/>
      <c r="GP885" s="361"/>
      <c r="GQ885" s="361"/>
      <c r="GR885" s="361"/>
      <c r="GS885" s="361"/>
      <c r="GT885" s="361"/>
      <c r="GU885" s="361"/>
      <c r="GV885" s="361"/>
      <c r="GW885" s="361"/>
    </row>
    <row r="886" spans="1:256" s="363" customFormat="1" x14ac:dyDescent="0.2">
      <c r="A886" s="27"/>
      <c r="B886" s="27"/>
      <c r="C886" s="27"/>
      <c r="D886" s="362"/>
      <c r="E886" s="360"/>
      <c r="GX886" s="27"/>
      <c r="GY886" s="27"/>
      <c r="GZ886" s="27"/>
      <c r="HA886" s="27"/>
      <c r="HB886" s="27"/>
      <c r="HC886" s="27"/>
      <c r="HD886" s="27"/>
      <c r="HE886" s="27"/>
      <c r="HF886" s="27"/>
      <c r="HG886" s="27"/>
      <c r="HH886" s="27"/>
      <c r="HI886" s="27"/>
      <c r="HJ886" s="27"/>
      <c r="HK886" s="27"/>
      <c r="HL886" s="27"/>
      <c r="HM886" s="27"/>
      <c r="HN886" s="27"/>
      <c r="HO886" s="27"/>
      <c r="HP886" s="27"/>
      <c r="HQ886" s="27"/>
      <c r="HR886" s="27"/>
      <c r="HS886" s="27"/>
      <c r="HT886" s="27"/>
      <c r="HU886" s="27"/>
      <c r="HV886" s="27"/>
      <c r="HW886" s="27"/>
      <c r="HX886" s="27"/>
      <c r="HY886" s="27"/>
      <c r="HZ886" s="27"/>
      <c r="IA886" s="27"/>
      <c r="IB886" s="27"/>
      <c r="IC886" s="27"/>
      <c r="ID886" s="27"/>
      <c r="IE886" s="27"/>
      <c r="IF886" s="27"/>
      <c r="IG886" s="27"/>
      <c r="IH886" s="27"/>
      <c r="II886" s="27"/>
      <c r="IJ886" s="27"/>
      <c r="IK886" s="27"/>
      <c r="IL886" s="27"/>
      <c r="IM886" s="27"/>
      <c r="IN886" s="27"/>
      <c r="IO886" s="27"/>
      <c r="IP886" s="27"/>
      <c r="IQ886" s="27"/>
      <c r="IR886" s="27"/>
      <c r="IS886" s="27"/>
      <c r="IT886" s="27"/>
      <c r="IU886" s="27"/>
      <c r="IV886" s="27"/>
    </row>
    <row r="887" spans="1:256" s="363" customFormat="1" x14ac:dyDescent="0.2">
      <c r="A887" s="27"/>
      <c r="B887" s="27"/>
      <c r="C887" s="27"/>
      <c r="D887" s="362">
        <v>180</v>
      </c>
      <c r="E887" s="349" t="s">
        <v>180</v>
      </c>
      <c r="GX887" s="27"/>
      <c r="GY887" s="27"/>
      <c r="GZ887" s="27"/>
      <c r="HA887" s="27"/>
      <c r="HB887" s="27"/>
      <c r="HC887" s="27"/>
      <c r="HD887" s="27"/>
      <c r="HE887" s="27"/>
      <c r="HF887" s="27"/>
      <c r="HG887" s="27"/>
      <c r="HH887" s="27"/>
      <c r="HI887" s="27"/>
      <c r="HJ887" s="27"/>
      <c r="HK887" s="27"/>
      <c r="HL887" s="27"/>
      <c r="HM887" s="27"/>
      <c r="HN887" s="27"/>
      <c r="HO887" s="27"/>
      <c r="HP887" s="27"/>
      <c r="HQ887" s="27"/>
      <c r="HR887" s="27"/>
      <c r="HS887" s="27"/>
      <c r="HT887" s="27"/>
      <c r="HU887" s="27"/>
      <c r="HV887" s="27"/>
      <c r="HW887" s="27"/>
      <c r="HX887" s="27"/>
      <c r="HY887" s="27"/>
      <c r="HZ887" s="27"/>
      <c r="IA887" s="27"/>
      <c r="IB887" s="27"/>
      <c r="IC887" s="27"/>
      <c r="ID887" s="27"/>
      <c r="IE887" s="27"/>
      <c r="IF887" s="27"/>
      <c r="IG887" s="27"/>
      <c r="IH887" s="27"/>
      <c r="II887" s="27"/>
      <c r="IJ887" s="27"/>
      <c r="IK887" s="27"/>
      <c r="IL887" s="27"/>
      <c r="IM887" s="27"/>
      <c r="IN887" s="27"/>
      <c r="IO887" s="27"/>
      <c r="IP887" s="27"/>
      <c r="IQ887" s="27"/>
      <c r="IR887" s="27"/>
      <c r="IS887" s="27"/>
      <c r="IT887" s="27"/>
      <c r="IU887" s="27"/>
      <c r="IV887" s="27"/>
    </row>
    <row r="888" spans="1:256" x14ac:dyDescent="0.2">
      <c r="D888" s="362"/>
      <c r="E888" s="350" t="s">
        <v>130</v>
      </c>
      <c r="F888" s="351">
        <v>1</v>
      </c>
      <c r="G888" s="352">
        <v>2</v>
      </c>
      <c r="H888" s="352">
        <v>3</v>
      </c>
      <c r="I888" s="352">
        <v>4</v>
      </c>
      <c r="J888" s="353">
        <v>5</v>
      </c>
      <c r="K888" s="351">
        <v>6</v>
      </c>
      <c r="L888" s="352">
        <v>7</v>
      </c>
      <c r="M888" s="352">
        <v>8</v>
      </c>
      <c r="N888" s="352">
        <v>9</v>
      </c>
      <c r="O888" s="353">
        <v>10</v>
      </c>
      <c r="P888" s="351">
        <v>11</v>
      </c>
      <c r="Q888" s="352">
        <v>12</v>
      </c>
      <c r="R888" s="352">
        <v>13</v>
      </c>
      <c r="S888" s="352">
        <v>14</v>
      </c>
      <c r="T888" s="353">
        <v>15</v>
      </c>
      <c r="U888" s="351">
        <v>16</v>
      </c>
      <c r="V888" s="352">
        <v>17</v>
      </c>
      <c r="W888" s="352">
        <v>18</v>
      </c>
      <c r="X888" s="352">
        <v>19</v>
      </c>
      <c r="Y888" s="353">
        <v>20</v>
      </c>
      <c r="Z888" s="351">
        <v>21</v>
      </c>
      <c r="AA888" s="352">
        <v>22</v>
      </c>
      <c r="AB888" s="352">
        <v>23</v>
      </c>
      <c r="AC888" s="352">
        <v>24</v>
      </c>
      <c r="AD888" s="353">
        <v>25</v>
      </c>
      <c r="AE888" s="351">
        <v>26</v>
      </c>
      <c r="AF888" s="352">
        <v>27</v>
      </c>
      <c r="AG888" s="352">
        <v>28</v>
      </c>
      <c r="AH888" s="352">
        <v>29</v>
      </c>
      <c r="AI888" s="353">
        <v>30</v>
      </c>
      <c r="AJ888" s="351">
        <v>31</v>
      </c>
      <c r="AK888" s="352">
        <v>32</v>
      </c>
      <c r="AL888" s="352">
        <v>33</v>
      </c>
      <c r="AM888" s="352">
        <v>34</v>
      </c>
      <c r="AN888" s="353">
        <v>35</v>
      </c>
      <c r="AO888" s="351">
        <v>36</v>
      </c>
      <c r="AP888" s="352">
        <v>37</v>
      </c>
      <c r="AQ888" s="352">
        <v>38</v>
      </c>
      <c r="AR888" s="352">
        <v>39</v>
      </c>
      <c r="AS888" s="353">
        <v>40</v>
      </c>
      <c r="AT888" s="351">
        <v>41</v>
      </c>
      <c r="AU888" s="352">
        <v>42</v>
      </c>
      <c r="AV888" s="352">
        <v>43</v>
      </c>
      <c r="AW888" s="352">
        <v>44</v>
      </c>
      <c r="AX888" s="353">
        <v>45</v>
      </c>
      <c r="AY888" s="351">
        <v>46</v>
      </c>
      <c r="AZ888" s="352">
        <v>47</v>
      </c>
      <c r="BA888" s="352">
        <v>48</v>
      </c>
      <c r="BB888" s="352">
        <v>49</v>
      </c>
      <c r="BC888" s="353">
        <v>50</v>
      </c>
      <c r="BD888" s="351">
        <v>51</v>
      </c>
      <c r="BE888" s="352">
        <v>52</v>
      </c>
      <c r="BF888" s="352">
        <v>53</v>
      </c>
      <c r="BG888" s="352">
        <v>54</v>
      </c>
      <c r="BH888" s="353">
        <v>55</v>
      </c>
      <c r="BI888" s="351">
        <v>56</v>
      </c>
      <c r="BJ888" s="352">
        <v>57</v>
      </c>
      <c r="BK888" s="352">
        <v>58</v>
      </c>
      <c r="BL888" s="352">
        <v>59</v>
      </c>
      <c r="BM888" s="353">
        <v>60</v>
      </c>
      <c r="BN888" s="351">
        <v>61</v>
      </c>
      <c r="BO888" s="352">
        <v>62</v>
      </c>
      <c r="BP888" s="352">
        <v>63</v>
      </c>
      <c r="BQ888" s="352">
        <v>64</v>
      </c>
      <c r="BR888" s="353">
        <v>65</v>
      </c>
      <c r="BS888" s="351">
        <v>66</v>
      </c>
      <c r="BT888" s="352">
        <v>67</v>
      </c>
      <c r="BU888" s="352">
        <v>68</v>
      </c>
      <c r="BV888" s="352">
        <v>69</v>
      </c>
      <c r="BW888" s="353">
        <v>70</v>
      </c>
      <c r="BX888" s="351">
        <v>71</v>
      </c>
      <c r="BY888" s="352">
        <v>72</v>
      </c>
      <c r="BZ888" s="352">
        <v>73</v>
      </c>
      <c r="CA888" s="352">
        <v>74</v>
      </c>
      <c r="CB888" s="353">
        <v>75</v>
      </c>
      <c r="CC888" s="351">
        <v>76</v>
      </c>
      <c r="CD888" s="352">
        <v>77</v>
      </c>
      <c r="CE888" s="352">
        <v>78</v>
      </c>
      <c r="CF888" s="352">
        <v>79</v>
      </c>
      <c r="CG888" s="353">
        <v>80</v>
      </c>
      <c r="CH888" s="351">
        <v>81</v>
      </c>
      <c r="CI888" s="352">
        <v>82</v>
      </c>
      <c r="CJ888" s="352">
        <v>83</v>
      </c>
      <c r="CK888" s="352">
        <v>84</v>
      </c>
      <c r="CL888" s="353">
        <v>85</v>
      </c>
      <c r="CM888" s="351">
        <v>86</v>
      </c>
      <c r="CN888" s="352">
        <v>87</v>
      </c>
      <c r="CO888" s="352">
        <v>88</v>
      </c>
      <c r="CP888" s="352">
        <v>89</v>
      </c>
      <c r="CQ888" s="353">
        <v>90</v>
      </c>
      <c r="CR888" s="351">
        <v>91</v>
      </c>
      <c r="CS888" s="352">
        <v>92</v>
      </c>
      <c r="CT888" s="352">
        <v>93</v>
      </c>
      <c r="CU888" s="352">
        <v>94</v>
      </c>
      <c r="CV888" s="353">
        <v>95</v>
      </c>
      <c r="CW888" s="351">
        <v>96</v>
      </c>
      <c r="CX888" s="352">
        <v>97</v>
      </c>
      <c r="CY888" s="352">
        <v>98</v>
      </c>
      <c r="CZ888" s="352">
        <v>99</v>
      </c>
      <c r="DA888" s="353">
        <v>100</v>
      </c>
      <c r="DB888" s="351">
        <v>101</v>
      </c>
      <c r="DC888" s="352">
        <v>102</v>
      </c>
      <c r="DD888" s="352">
        <v>103</v>
      </c>
      <c r="DE888" s="352">
        <v>104</v>
      </c>
      <c r="DF888" s="353">
        <v>105</v>
      </c>
      <c r="DG888" s="351">
        <v>106</v>
      </c>
      <c r="DH888" s="352">
        <v>107</v>
      </c>
      <c r="DI888" s="352">
        <v>108</v>
      </c>
      <c r="DJ888" s="352">
        <v>109</v>
      </c>
      <c r="DK888" s="353">
        <v>110</v>
      </c>
      <c r="DL888" s="351">
        <v>111</v>
      </c>
      <c r="DM888" s="352">
        <v>112</v>
      </c>
      <c r="DN888" s="352">
        <v>113</v>
      </c>
      <c r="DO888" s="352">
        <v>114</v>
      </c>
      <c r="DP888" s="353">
        <v>115</v>
      </c>
      <c r="DQ888" s="351">
        <v>116</v>
      </c>
      <c r="DR888" s="352">
        <v>117</v>
      </c>
      <c r="DS888" s="352">
        <v>118</v>
      </c>
      <c r="DT888" s="352">
        <v>119</v>
      </c>
      <c r="DU888" s="353">
        <v>120</v>
      </c>
      <c r="DV888" s="351">
        <v>121</v>
      </c>
      <c r="DW888" s="352">
        <v>122</v>
      </c>
      <c r="DX888" s="352">
        <v>123</v>
      </c>
      <c r="DY888" s="352">
        <v>124</v>
      </c>
      <c r="DZ888" s="353">
        <v>125</v>
      </c>
      <c r="EA888" s="351">
        <v>126</v>
      </c>
      <c r="EB888" s="352">
        <v>127</v>
      </c>
      <c r="EC888" s="352">
        <v>128</v>
      </c>
      <c r="ED888" s="352">
        <v>129</v>
      </c>
      <c r="EE888" s="353">
        <v>130</v>
      </c>
      <c r="EF888" s="351">
        <v>131</v>
      </c>
      <c r="EG888" s="352">
        <v>132</v>
      </c>
      <c r="EH888" s="352">
        <v>133</v>
      </c>
      <c r="EI888" s="352">
        <v>134</v>
      </c>
      <c r="EJ888" s="353">
        <v>135</v>
      </c>
      <c r="EK888" s="351">
        <v>136</v>
      </c>
      <c r="EL888" s="352">
        <v>137</v>
      </c>
      <c r="EM888" s="352">
        <v>138</v>
      </c>
      <c r="EN888" s="352">
        <v>139</v>
      </c>
      <c r="EO888" s="353">
        <v>140</v>
      </c>
      <c r="EP888" s="351">
        <v>141</v>
      </c>
      <c r="EQ888" s="352">
        <v>142</v>
      </c>
      <c r="ER888" s="352">
        <v>143</v>
      </c>
      <c r="ES888" s="352">
        <v>144</v>
      </c>
      <c r="ET888" s="353">
        <v>145</v>
      </c>
      <c r="EU888" s="351">
        <v>146</v>
      </c>
      <c r="EV888" s="352">
        <v>147</v>
      </c>
      <c r="EW888" s="352">
        <v>148</v>
      </c>
      <c r="EX888" s="352">
        <v>149</v>
      </c>
      <c r="EY888" s="353">
        <v>150</v>
      </c>
      <c r="EZ888" s="351">
        <v>151</v>
      </c>
      <c r="FA888" s="352">
        <v>152</v>
      </c>
      <c r="FB888" s="352">
        <v>153</v>
      </c>
      <c r="FC888" s="352">
        <v>154</v>
      </c>
      <c r="FD888" s="353">
        <v>155</v>
      </c>
      <c r="FE888" s="351">
        <v>156</v>
      </c>
      <c r="FF888" s="352">
        <v>157</v>
      </c>
      <c r="FG888" s="352">
        <v>158</v>
      </c>
      <c r="FH888" s="352">
        <v>159</v>
      </c>
      <c r="FI888" s="353">
        <v>160</v>
      </c>
      <c r="FJ888" s="351">
        <v>161</v>
      </c>
      <c r="FK888" s="352">
        <v>162</v>
      </c>
      <c r="FL888" s="352">
        <v>163</v>
      </c>
      <c r="FM888" s="352">
        <v>164</v>
      </c>
      <c r="FN888" s="353">
        <v>165</v>
      </c>
      <c r="FO888" s="351">
        <v>166</v>
      </c>
      <c r="FP888" s="352">
        <v>167</v>
      </c>
      <c r="FQ888" s="352">
        <v>168</v>
      </c>
      <c r="FR888" s="352">
        <v>169</v>
      </c>
      <c r="FS888" s="353">
        <v>170</v>
      </c>
      <c r="FT888" s="351">
        <v>171</v>
      </c>
      <c r="FU888" s="352">
        <v>172</v>
      </c>
      <c r="FV888" s="352">
        <v>173</v>
      </c>
      <c r="FW888" s="352">
        <v>174</v>
      </c>
      <c r="FX888" s="353">
        <v>175</v>
      </c>
      <c r="FY888" s="351">
        <v>176</v>
      </c>
      <c r="FZ888" s="352">
        <v>177</v>
      </c>
      <c r="GA888" s="352">
        <v>178</v>
      </c>
      <c r="GB888" s="352">
        <v>179</v>
      </c>
      <c r="GC888" s="353">
        <v>180</v>
      </c>
      <c r="GD888" s="365"/>
      <c r="GE888" s="361"/>
      <c r="GF888" s="361"/>
      <c r="GG888" s="361"/>
      <c r="GH888" s="361"/>
      <c r="GI888" s="361"/>
      <c r="GJ888" s="361"/>
      <c r="GK888" s="361"/>
      <c r="GL888" s="361"/>
      <c r="GM888" s="361"/>
      <c r="GN888" s="361"/>
      <c r="GO888" s="361"/>
      <c r="GP888" s="361"/>
      <c r="GQ888" s="361"/>
      <c r="GR888" s="361"/>
      <c r="GS888" s="361"/>
      <c r="GT888" s="361"/>
      <c r="GU888" s="361"/>
      <c r="GV888" s="361"/>
      <c r="GW888" s="361"/>
    </row>
    <row r="889" spans="1:256" x14ac:dyDescent="0.2">
      <c r="D889" s="362"/>
      <c r="E889" s="350" t="s">
        <v>157</v>
      </c>
      <c r="F889" s="354">
        <v>14</v>
      </c>
      <c r="G889" s="355">
        <v>10</v>
      </c>
      <c r="H889" s="355">
        <v>1</v>
      </c>
      <c r="I889" s="355">
        <v>22</v>
      </c>
      <c r="J889" s="356">
        <v>18</v>
      </c>
      <c r="K889" s="354">
        <v>19</v>
      </c>
      <c r="L889" s="355">
        <v>15</v>
      </c>
      <c r="M889" s="355">
        <v>6</v>
      </c>
      <c r="N889" s="355">
        <v>2</v>
      </c>
      <c r="O889" s="356">
        <v>23</v>
      </c>
      <c r="P889" s="354">
        <v>24</v>
      </c>
      <c r="Q889" s="355">
        <v>20</v>
      </c>
      <c r="R889" s="355">
        <v>11</v>
      </c>
      <c r="S889" s="355">
        <v>7</v>
      </c>
      <c r="T889" s="356">
        <v>3</v>
      </c>
      <c r="U889" s="354">
        <v>4</v>
      </c>
      <c r="V889" s="355">
        <v>25</v>
      </c>
      <c r="W889" s="355">
        <v>16</v>
      </c>
      <c r="X889" s="355">
        <v>12</v>
      </c>
      <c r="Y889" s="356">
        <v>8</v>
      </c>
      <c r="Z889" s="354">
        <v>9</v>
      </c>
      <c r="AA889" s="355">
        <v>5</v>
      </c>
      <c r="AB889" s="355">
        <v>21</v>
      </c>
      <c r="AC889" s="355">
        <v>17</v>
      </c>
      <c r="AD889" s="356">
        <v>13</v>
      </c>
      <c r="AE889" s="354">
        <v>39</v>
      </c>
      <c r="AF889" s="355">
        <v>35</v>
      </c>
      <c r="AG889" s="355">
        <v>26</v>
      </c>
      <c r="AH889" s="355">
        <v>47</v>
      </c>
      <c r="AI889" s="356">
        <v>43</v>
      </c>
      <c r="AJ889" s="354">
        <v>44</v>
      </c>
      <c r="AK889" s="355">
        <v>40</v>
      </c>
      <c r="AL889" s="355">
        <v>31</v>
      </c>
      <c r="AM889" s="355">
        <v>27</v>
      </c>
      <c r="AN889" s="356">
        <v>48</v>
      </c>
      <c r="AO889" s="354">
        <v>49</v>
      </c>
      <c r="AP889" s="355">
        <v>45</v>
      </c>
      <c r="AQ889" s="355">
        <v>36</v>
      </c>
      <c r="AR889" s="355">
        <v>32</v>
      </c>
      <c r="AS889" s="356">
        <v>28</v>
      </c>
      <c r="AT889" s="354">
        <v>29</v>
      </c>
      <c r="AU889" s="355">
        <v>50</v>
      </c>
      <c r="AV889" s="355">
        <v>41</v>
      </c>
      <c r="AW889" s="355">
        <v>37</v>
      </c>
      <c r="AX889" s="356">
        <v>33</v>
      </c>
      <c r="AY889" s="354">
        <v>34</v>
      </c>
      <c r="AZ889" s="355">
        <v>30</v>
      </c>
      <c r="BA889" s="355">
        <v>46</v>
      </c>
      <c r="BB889" s="355">
        <v>42</v>
      </c>
      <c r="BC889" s="356">
        <v>38</v>
      </c>
      <c r="BD889" s="354">
        <v>64</v>
      </c>
      <c r="BE889" s="355">
        <v>60</v>
      </c>
      <c r="BF889" s="355">
        <v>51</v>
      </c>
      <c r="BG889" s="355">
        <v>72</v>
      </c>
      <c r="BH889" s="356">
        <v>68</v>
      </c>
      <c r="BI889" s="354">
        <v>69</v>
      </c>
      <c r="BJ889" s="355">
        <v>65</v>
      </c>
      <c r="BK889" s="355">
        <v>56</v>
      </c>
      <c r="BL889" s="355">
        <v>52</v>
      </c>
      <c r="BM889" s="356">
        <v>73</v>
      </c>
      <c r="BN889" s="354">
        <v>74</v>
      </c>
      <c r="BO889" s="355">
        <v>70</v>
      </c>
      <c r="BP889" s="355">
        <v>61</v>
      </c>
      <c r="BQ889" s="355">
        <v>57</v>
      </c>
      <c r="BR889" s="356">
        <v>53</v>
      </c>
      <c r="BS889" s="354">
        <v>54</v>
      </c>
      <c r="BT889" s="355">
        <v>75</v>
      </c>
      <c r="BU889" s="355">
        <v>66</v>
      </c>
      <c r="BV889" s="355">
        <v>62</v>
      </c>
      <c r="BW889" s="356">
        <v>58</v>
      </c>
      <c r="BX889" s="354">
        <v>59</v>
      </c>
      <c r="BY889" s="355">
        <v>55</v>
      </c>
      <c r="BZ889" s="355">
        <v>71</v>
      </c>
      <c r="CA889" s="355">
        <v>67</v>
      </c>
      <c r="CB889" s="356">
        <v>63</v>
      </c>
      <c r="CC889" s="354">
        <v>89</v>
      </c>
      <c r="CD889" s="355">
        <v>85</v>
      </c>
      <c r="CE889" s="355">
        <v>76</v>
      </c>
      <c r="CF889" s="355">
        <v>97</v>
      </c>
      <c r="CG889" s="356">
        <v>93</v>
      </c>
      <c r="CH889" s="354">
        <v>94</v>
      </c>
      <c r="CI889" s="355">
        <v>90</v>
      </c>
      <c r="CJ889" s="355">
        <v>81</v>
      </c>
      <c r="CK889" s="355">
        <v>77</v>
      </c>
      <c r="CL889" s="356">
        <v>98</v>
      </c>
      <c r="CM889" s="354">
        <v>99</v>
      </c>
      <c r="CN889" s="355">
        <v>95</v>
      </c>
      <c r="CO889" s="355">
        <v>86</v>
      </c>
      <c r="CP889" s="355">
        <v>82</v>
      </c>
      <c r="CQ889" s="356">
        <v>78</v>
      </c>
      <c r="CR889" s="354">
        <v>79</v>
      </c>
      <c r="CS889" s="355">
        <v>100</v>
      </c>
      <c r="CT889" s="355">
        <v>91</v>
      </c>
      <c r="CU889" s="355">
        <v>87</v>
      </c>
      <c r="CV889" s="356">
        <v>83</v>
      </c>
      <c r="CW889" s="354">
        <v>84</v>
      </c>
      <c r="CX889" s="355">
        <v>80</v>
      </c>
      <c r="CY889" s="355">
        <v>96</v>
      </c>
      <c r="CZ889" s="355">
        <v>92</v>
      </c>
      <c r="DA889" s="356">
        <v>88</v>
      </c>
      <c r="DB889" s="354">
        <v>114</v>
      </c>
      <c r="DC889" s="355">
        <v>110</v>
      </c>
      <c r="DD889" s="355">
        <v>101</v>
      </c>
      <c r="DE889" s="355">
        <v>122</v>
      </c>
      <c r="DF889" s="356">
        <v>118</v>
      </c>
      <c r="DG889" s="354">
        <v>119</v>
      </c>
      <c r="DH889" s="355">
        <v>115</v>
      </c>
      <c r="DI889" s="355">
        <v>106</v>
      </c>
      <c r="DJ889" s="355">
        <v>102</v>
      </c>
      <c r="DK889" s="356">
        <v>123</v>
      </c>
      <c r="DL889" s="354">
        <v>124</v>
      </c>
      <c r="DM889" s="355">
        <v>120</v>
      </c>
      <c r="DN889" s="355">
        <v>111</v>
      </c>
      <c r="DO889" s="355">
        <v>107</v>
      </c>
      <c r="DP889" s="356">
        <v>103</v>
      </c>
      <c r="DQ889" s="354">
        <v>104</v>
      </c>
      <c r="DR889" s="355">
        <v>125</v>
      </c>
      <c r="DS889" s="355">
        <v>116</v>
      </c>
      <c r="DT889" s="355">
        <v>112</v>
      </c>
      <c r="DU889" s="356">
        <v>108</v>
      </c>
      <c r="DV889" s="354">
        <v>109</v>
      </c>
      <c r="DW889" s="355">
        <v>105</v>
      </c>
      <c r="DX889" s="355">
        <v>121</v>
      </c>
      <c r="DY889" s="355">
        <v>117</v>
      </c>
      <c r="DZ889" s="356">
        <v>113</v>
      </c>
      <c r="EA889" s="354">
        <v>139</v>
      </c>
      <c r="EB889" s="355">
        <v>135</v>
      </c>
      <c r="EC889" s="355">
        <v>126</v>
      </c>
      <c r="ED889" s="355">
        <v>147</v>
      </c>
      <c r="EE889" s="356">
        <v>143</v>
      </c>
      <c r="EF889" s="354">
        <v>144</v>
      </c>
      <c r="EG889" s="355">
        <v>140</v>
      </c>
      <c r="EH889" s="355">
        <v>131</v>
      </c>
      <c r="EI889" s="355">
        <v>127</v>
      </c>
      <c r="EJ889" s="356">
        <v>148</v>
      </c>
      <c r="EK889" s="354">
        <v>149</v>
      </c>
      <c r="EL889" s="355">
        <v>145</v>
      </c>
      <c r="EM889" s="355">
        <v>136</v>
      </c>
      <c r="EN889" s="355">
        <v>132</v>
      </c>
      <c r="EO889" s="356">
        <v>128</v>
      </c>
      <c r="EP889" s="354">
        <v>129</v>
      </c>
      <c r="EQ889" s="355">
        <v>150</v>
      </c>
      <c r="ER889" s="355">
        <v>141</v>
      </c>
      <c r="ES889" s="355">
        <v>137</v>
      </c>
      <c r="ET889" s="356">
        <v>133</v>
      </c>
      <c r="EU889" s="354">
        <v>134</v>
      </c>
      <c r="EV889" s="355">
        <v>130</v>
      </c>
      <c r="EW889" s="355">
        <v>146</v>
      </c>
      <c r="EX889" s="355">
        <v>142</v>
      </c>
      <c r="EY889" s="356">
        <v>138</v>
      </c>
      <c r="EZ889" s="354">
        <v>165</v>
      </c>
      <c r="FA889" s="355">
        <v>151</v>
      </c>
      <c r="FB889" s="355">
        <v>177</v>
      </c>
      <c r="FC889" s="355">
        <v>173</v>
      </c>
      <c r="FD889" s="356">
        <v>169</v>
      </c>
      <c r="FE889" s="354">
        <v>170</v>
      </c>
      <c r="FF889" s="355">
        <v>156</v>
      </c>
      <c r="FG889" s="355">
        <v>152</v>
      </c>
      <c r="FH889" s="355">
        <v>178</v>
      </c>
      <c r="FI889" s="356">
        <v>174</v>
      </c>
      <c r="FJ889" s="354">
        <v>175</v>
      </c>
      <c r="FK889" s="355">
        <v>161</v>
      </c>
      <c r="FL889" s="355">
        <v>157</v>
      </c>
      <c r="FM889" s="355">
        <v>153</v>
      </c>
      <c r="FN889" s="356">
        <v>179</v>
      </c>
      <c r="FO889" s="354">
        <v>180</v>
      </c>
      <c r="FP889" s="355">
        <v>166</v>
      </c>
      <c r="FQ889" s="355">
        <v>162</v>
      </c>
      <c r="FR889" s="355">
        <v>158</v>
      </c>
      <c r="FS889" s="356">
        <v>154</v>
      </c>
      <c r="FT889" s="354">
        <v>155</v>
      </c>
      <c r="FU889" s="355">
        <v>171</v>
      </c>
      <c r="FV889" s="355">
        <v>167</v>
      </c>
      <c r="FW889" s="355">
        <v>163</v>
      </c>
      <c r="FX889" s="356">
        <v>159</v>
      </c>
      <c r="FY889" s="354">
        <v>160</v>
      </c>
      <c r="FZ889" s="355">
        <v>176</v>
      </c>
      <c r="GA889" s="355">
        <v>172</v>
      </c>
      <c r="GB889" s="355">
        <v>168</v>
      </c>
      <c r="GC889" s="356">
        <v>164</v>
      </c>
      <c r="GD889" s="365"/>
      <c r="GE889" s="361"/>
      <c r="GF889" s="361"/>
      <c r="GG889" s="361"/>
      <c r="GH889" s="361"/>
      <c r="GI889" s="361"/>
      <c r="GJ889" s="361"/>
      <c r="GK889" s="361"/>
      <c r="GL889" s="361"/>
      <c r="GM889" s="361"/>
      <c r="GN889" s="361"/>
      <c r="GO889" s="361"/>
      <c r="GP889" s="361"/>
      <c r="GQ889" s="361"/>
      <c r="GR889" s="361"/>
      <c r="GS889" s="361"/>
      <c r="GT889" s="361"/>
      <c r="GU889" s="361"/>
      <c r="GV889" s="361"/>
      <c r="GW889" s="361"/>
    </row>
    <row r="890" spans="1:256" x14ac:dyDescent="0.2">
      <c r="D890" s="362"/>
      <c r="E890" s="350" t="s">
        <v>159</v>
      </c>
      <c r="F890" s="357">
        <v>12</v>
      </c>
      <c r="G890" s="358">
        <v>23</v>
      </c>
      <c r="H890" s="358">
        <v>9</v>
      </c>
      <c r="I890" s="358">
        <v>20</v>
      </c>
      <c r="J890" s="359">
        <v>1</v>
      </c>
      <c r="K890" s="357">
        <v>13</v>
      </c>
      <c r="L890" s="358">
        <v>24</v>
      </c>
      <c r="M890" s="358">
        <v>10</v>
      </c>
      <c r="N890" s="358">
        <v>16</v>
      </c>
      <c r="O890" s="359">
        <v>2</v>
      </c>
      <c r="P890" s="357">
        <v>17</v>
      </c>
      <c r="Q890" s="358">
        <v>3</v>
      </c>
      <c r="R890" s="358">
        <v>14</v>
      </c>
      <c r="S890" s="358">
        <v>25</v>
      </c>
      <c r="T890" s="359">
        <v>6</v>
      </c>
      <c r="U890" s="357">
        <v>7</v>
      </c>
      <c r="V890" s="358">
        <v>18</v>
      </c>
      <c r="W890" s="358">
        <v>4</v>
      </c>
      <c r="X890" s="358">
        <v>15</v>
      </c>
      <c r="Y890" s="359">
        <v>21</v>
      </c>
      <c r="Z890" s="357">
        <v>22</v>
      </c>
      <c r="AA890" s="358">
        <v>8</v>
      </c>
      <c r="AB890" s="358">
        <v>19</v>
      </c>
      <c r="AC890" s="358">
        <v>5</v>
      </c>
      <c r="AD890" s="359">
        <v>11</v>
      </c>
      <c r="AE890" s="357">
        <v>37</v>
      </c>
      <c r="AF890" s="358">
        <v>48</v>
      </c>
      <c r="AG890" s="358">
        <v>34</v>
      </c>
      <c r="AH890" s="358">
        <v>45</v>
      </c>
      <c r="AI890" s="359">
        <v>26</v>
      </c>
      <c r="AJ890" s="357">
        <v>38</v>
      </c>
      <c r="AK890" s="358">
        <v>49</v>
      </c>
      <c r="AL890" s="358">
        <v>35</v>
      </c>
      <c r="AM890" s="358">
        <v>41</v>
      </c>
      <c r="AN890" s="359">
        <v>27</v>
      </c>
      <c r="AO890" s="357">
        <v>42</v>
      </c>
      <c r="AP890" s="358">
        <v>28</v>
      </c>
      <c r="AQ890" s="358">
        <v>39</v>
      </c>
      <c r="AR890" s="358">
        <v>50</v>
      </c>
      <c r="AS890" s="359">
        <v>31</v>
      </c>
      <c r="AT890" s="357">
        <v>32</v>
      </c>
      <c r="AU890" s="358">
        <v>43</v>
      </c>
      <c r="AV890" s="358">
        <v>29</v>
      </c>
      <c r="AW890" s="358">
        <v>40</v>
      </c>
      <c r="AX890" s="359">
        <v>46</v>
      </c>
      <c r="AY890" s="357">
        <v>47</v>
      </c>
      <c r="AZ890" s="358">
        <v>33</v>
      </c>
      <c r="BA890" s="358">
        <v>44</v>
      </c>
      <c r="BB890" s="358">
        <v>30</v>
      </c>
      <c r="BC890" s="359">
        <v>36</v>
      </c>
      <c r="BD890" s="357">
        <v>62</v>
      </c>
      <c r="BE890" s="358">
        <v>73</v>
      </c>
      <c r="BF890" s="358">
        <v>59</v>
      </c>
      <c r="BG890" s="358">
        <v>70</v>
      </c>
      <c r="BH890" s="359">
        <v>51</v>
      </c>
      <c r="BI890" s="357">
        <v>63</v>
      </c>
      <c r="BJ890" s="358">
        <v>74</v>
      </c>
      <c r="BK890" s="358">
        <v>60</v>
      </c>
      <c r="BL890" s="358">
        <v>66</v>
      </c>
      <c r="BM890" s="359">
        <v>52</v>
      </c>
      <c r="BN890" s="357">
        <v>67</v>
      </c>
      <c r="BO890" s="358">
        <v>53</v>
      </c>
      <c r="BP890" s="358">
        <v>64</v>
      </c>
      <c r="BQ890" s="358">
        <v>75</v>
      </c>
      <c r="BR890" s="359">
        <v>56</v>
      </c>
      <c r="BS890" s="357">
        <v>57</v>
      </c>
      <c r="BT890" s="358">
        <v>68</v>
      </c>
      <c r="BU890" s="358">
        <v>54</v>
      </c>
      <c r="BV890" s="358">
        <v>65</v>
      </c>
      <c r="BW890" s="359">
        <v>71</v>
      </c>
      <c r="BX890" s="357">
        <v>72</v>
      </c>
      <c r="BY890" s="358">
        <v>58</v>
      </c>
      <c r="BZ890" s="358">
        <v>69</v>
      </c>
      <c r="CA890" s="358">
        <v>55</v>
      </c>
      <c r="CB890" s="359">
        <v>61</v>
      </c>
      <c r="CC890" s="357">
        <v>87</v>
      </c>
      <c r="CD890" s="358">
        <v>98</v>
      </c>
      <c r="CE890" s="358">
        <v>84</v>
      </c>
      <c r="CF890" s="358">
        <v>95</v>
      </c>
      <c r="CG890" s="359">
        <v>76</v>
      </c>
      <c r="CH890" s="357">
        <v>88</v>
      </c>
      <c r="CI890" s="358">
        <v>99</v>
      </c>
      <c r="CJ890" s="358">
        <v>85</v>
      </c>
      <c r="CK890" s="358">
        <v>91</v>
      </c>
      <c r="CL890" s="359">
        <v>77</v>
      </c>
      <c r="CM890" s="357">
        <v>92</v>
      </c>
      <c r="CN890" s="358">
        <v>78</v>
      </c>
      <c r="CO890" s="358">
        <v>89</v>
      </c>
      <c r="CP890" s="358">
        <v>100</v>
      </c>
      <c r="CQ890" s="359">
        <v>81</v>
      </c>
      <c r="CR890" s="357">
        <v>82</v>
      </c>
      <c r="CS890" s="358">
        <v>93</v>
      </c>
      <c r="CT890" s="358">
        <v>79</v>
      </c>
      <c r="CU890" s="358">
        <v>90</v>
      </c>
      <c r="CV890" s="359">
        <v>96</v>
      </c>
      <c r="CW890" s="357">
        <v>97</v>
      </c>
      <c r="CX890" s="358">
        <v>83</v>
      </c>
      <c r="CY890" s="358">
        <v>94</v>
      </c>
      <c r="CZ890" s="358">
        <v>80</v>
      </c>
      <c r="DA890" s="359">
        <v>86</v>
      </c>
      <c r="DB890" s="357">
        <v>112</v>
      </c>
      <c r="DC890" s="358">
        <v>123</v>
      </c>
      <c r="DD890" s="358">
        <v>109</v>
      </c>
      <c r="DE890" s="358">
        <v>120</v>
      </c>
      <c r="DF890" s="359">
        <v>101</v>
      </c>
      <c r="DG890" s="357">
        <v>113</v>
      </c>
      <c r="DH890" s="358">
        <v>124</v>
      </c>
      <c r="DI890" s="358">
        <v>110</v>
      </c>
      <c r="DJ890" s="358">
        <v>116</v>
      </c>
      <c r="DK890" s="359">
        <v>102</v>
      </c>
      <c r="DL890" s="357">
        <v>117</v>
      </c>
      <c r="DM890" s="358">
        <v>103</v>
      </c>
      <c r="DN890" s="358">
        <v>114</v>
      </c>
      <c r="DO890" s="358">
        <v>125</v>
      </c>
      <c r="DP890" s="359">
        <v>106</v>
      </c>
      <c r="DQ890" s="357">
        <v>107</v>
      </c>
      <c r="DR890" s="358">
        <v>118</v>
      </c>
      <c r="DS890" s="358">
        <v>104</v>
      </c>
      <c r="DT890" s="358">
        <v>115</v>
      </c>
      <c r="DU890" s="359">
        <v>121</v>
      </c>
      <c r="DV890" s="357">
        <v>122</v>
      </c>
      <c r="DW890" s="358">
        <v>108</v>
      </c>
      <c r="DX890" s="358">
        <v>119</v>
      </c>
      <c r="DY890" s="358">
        <v>105</v>
      </c>
      <c r="DZ890" s="359">
        <v>111</v>
      </c>
      <c r="EA890" s="357">
        <v>137</v>
      </c>
      <c r="EB890" s="358">
        <v>148</v>
      </c>
      <c r="EC890" s="358">
        <v>134</v>
      </c>
      <c r="ED890" s="358">
        <v>145</v>
      </c>
      <c r="EE890" s="359">
        <v>126</v>
      </c>
      <c r="EF890" s="357">
        <v>138</v>
      </c>
      <c r="EG890" s="358">
        <v>149</v>
      </c>
      <c r="EH890" s="358">
        <v>135</v>
      </c>
      <c r="EI890" s="358">
        <v>141</v>
      </c>
      <c r="EJ890" s="359">
        <v>127</v>
      </c>
      <c r="EK890" s="357">
        <v>142</v>
      </c>
      <c r="EL890" s="358">
        <v>128</v>
      </c>
      <c r="EM890" s="358">
        <v>139</v>
      </c>
      <c r="EN890" s="358">
        <v>150</v>
      </c>
      <c r="EO890" s="359">
        <v>131</v>
      </c>
      <c r="EP890" s="357">
        <v>132</v>
      </c>
      <c r="EQ890" s="358">
        <v>143</v>
      </c>
      <c r="ER890" s="358">
        <v>129</v>
      </c>
      <c r="ES890" s="358">
        <v>140</v>
      </c>
      <c r="ET890" s="359">
        <v>146</v>
      </c>
      <c r="EU890" s="357">
        <v>147</v>
      </c>
      <c r="EV890" s="358">
        <v>133</v>
      </c>
      <c r="EW890" s="358">
        <v>144</v>
      </c>
      <c r="EX890" s="358">
        <v>130</v>
      </c>
      <c r="EY890" s="359">
        <v>136</v>
      </c>
      <c r="EZ890" s="357">
        <v>179</v>
      </c>
      <c r="FA890" s="358">
        <v>160</v>
      </c>
      <c r="FB890" s="358">
        <v>151</v>
      </c>
      <c r="FC890" s="358">
        <v>167</v>
      </c>
      <c r="FD890" s="359">
        <v>162</v>
      </c>
      <c r="FE890" s="357">
        <v>152</v>
      </c>
      <c r="FF890" s="358">
        <v>180</v>
      </c>
      <c r="FG890" s="358">
        <v>171</v>
      </c>
      <c r="FH890" s="358">
        <v>161</v>
      </c>
      <c r="FI890" s="359">
        <v>168</v>
      </c>
      <c r="FJ890" s="357">
        <v>169</v>
      </c>
      <c r="FK890" s="358">
        <v>163</v>
      </c>
      <c r="FL890" s="358">
        <v>156</v>
      </c>
      <c r="FM890" s="358">
        <v>172</v>
      </c>
      <c r="FN890" s="359">
        <v>153</v>
      </c>
      <c r="FO890" s="357">
        <v>154</v>
      </c>
      <c r="FP890" s="358">
        <v>170</v>
      </c>
      <c r="FQ890" s="358">
        <v>176</v>
      </c>
      <c r="FR890" s="358">
        <v>157</v>
      </c>
      <c r="FS890" s="359">
        <v>173</v>
      </c>
      <c r="FT890" s="357">
        <v>174</v>
      </c>
      <c r="FU890" s="358">
        <v>155</v>
      </c>
      <c r="FV890" s="358">
        <v>164</v>
      </c>
      <c r="FW890" s="358">
        <v>177</v>
      </c>
      <c r="FX890" s="359">
        <v>158</v>
      </c>
      <c r="FY890" s="357">
        <v>159</v>
      </c>
      <c r="FZ890" s="358">
        <v>175</v>
      </c>
      <c r="GA890" s="358">
        <v>166</v>
      </c>
      <c r="GB890" s="358">
        <v>165</v>
      </c>
      <c r="GC890" s="359">
        <v>178</v>
      </c>
      <c r="GD890" s="365"/>
      <c r="GE890" s="361"/>
      <c r="GF890" s="361"/>
      <c r="GG890" s="361"/>
      <c r="GH890" s="361"/>
      <c r="GI890" s="361"/>
      <c r="GJ890" s="361"/>
      <c r="GK890" s="361"/>
      <c r="GL890" s="361"/>
      <c r="GM890" s="361"/>
      <c r="GN890" s="361"/>
      <c r="GO890" s="361"/>
      <c r="GP890" s="361"/>
      <c r="GQ890" s="361"/>
      <c r="GR890" s="361"/>
      <c r="GS890" s="361"/>
      <c r="GT890" s="361"/>
      <c r="GU890" s="361"/>
      <c r="GV890" s="361"/>
      <c r="GW890" s="361"/>
    </row>
    <row r="891" spans="1:256" s="363" customFormat="1" x14ac:dyDescent="0.2">
      <c r="A891" s="27"/>
      <c r="B891" s="27"/>
      <c r="C891" s="27"/>
      <c r="D891" s="362"/>
      <c r="E891" s="360"/>
      <c r="GX891" s="27"/>
      <c r="GY891" s="27"/>
      <c r="GZ891" s="27"/>
      <c r="HA891" s="27"/>
      <c r="HB891" s="27"/>
      <c r="HC891" s="27"/>
      <c r="HD891" s="27"/>
      <c r="HE891" s="27"/>
      <c r="HF891" s="27"/>
      <c r="HG891" s="27"/>
      <c r="HH891" s="27"/>
      <c r="HI891" s="27"/>
      <c r="HJ891" s="27"/>
      <c r="HK891" s="27"/>
      <c r="HL891" s="27"/>
      <c r="HM891" s="27"/>
      <c r="HN891" s="27"/>
      <c r="HO891" s="27"/>
      <c r="HP891" s="27"/>
      <c r="HQ891" s="27"/>
      <c r="HR891" s="27"/>
      <c r="HS891" s="27"/>
      <c r="HT891" s="27"/>
      <c r="HU891" s="27"/>
      <c r="HV891" s="27"/>
      <c r="HW891" s="27"/>
      <c r="HX891" s="27"/>
      <c r="HY891" s="27"/>
      <c r="HZ891" s="27"/>
      <c r="IA891" s="27"/>
      <c r="IB891" s="27"/>
      <c r="IC891" s="27"/>
      <c r="ID891" s="27"/>
      <c r="IE891" s="27"/>
      <c r="IF891" s="27"/>
      <c r="IG891" s="27"/>
      <c r="IH891" s="27"/>
      <c r="II891" s="27"/>
      <c r="IJ891" s="27"/>
      <c r="IK891" s="27"/>
      <c r="IL891" s="27"/>
      <c r="IM891" s="27"/>
      <c r="IN891" s="27"/>
      <c r="IO891" s="27"/>
      <c r="IP891" s="27"/>
      <c r="IQ891" s="27"/>
      <c r="IR891" s="27"/>
      <c r="IS891" s="27"/>
      <c r="IT891" s="27"/>
      <c r="IU891" s="27"/>
      <c r="IV891" s="27"/>
    </row>
    <row r="892" spans="1:256" s="363" customFormat="1" x14ac:dyDescent="0.2">
      <c r="A892" s="27"/>
      <c r="B892" s="27"/>
      <c r="C892" s="27"/>
      <c r="D892" s="362">
        <v>181</v>
      </c>
      <c r="E892" s="349" t="s">
        <v>180</v>
      </c>
      <c r="GX892" s="27"/>
      <c r="GY892" s="27"/>
      <c r="GZ892" s="27"/>
      <c r="HA892" s="27"/>
      <c r="HB892" s="27"/>
      <c r="HC892" s="27"/>
      <c r="HD892" s="27"/>
      <c r="HE892" s="27"/>
      <c r="HF892" s="27"/>
      <c r="HG892" s="27"/>
      <c r="HH892" s="27"/>
      <c r="HI892" s="27"/>
      <c r="HJ892" s="27"/>
      <c r="HK892" s="27"/>
      <c r="HL892" s="27"/>
      <c r="HM892" s="27"/>
      <c r="HN892" s="27"/>
      <c r="HO892" s="27"/>
      <c r="HP892" s="27"/>
      <c r="HQ892" s="27"/>
      <c r="HR892" s="27"/>
      <c r="HS892" s="27"/>
      <c r="HT892" s="27"/>
      <c r="HU892" s="27"/>
      <c r="HV892" s="27"/>
      <c r="HW892" s="27"/>
      <c r="HX892" s="27"/>
      <c r="HY892" s="27"/>
      <c r="HZ892" s="27"/>
      <c r="IA892" s="27"/>
      <c r="IB892" s="27"/>
      <c r="IC892" s="27"/>
      <c r="ID892" s="27"/>
      <c r="IE892" s="27"/>
      <c r="IF892" s="27"/>
      <c r="IG892" s="27"/>
      <c r="IH892" s="27"/>
      <c r="II892" s="27"/>
      <c r="IJ892" s="27"/>
      <c r="IK892" s="27"/>
      <c r="IL892" s="27"/>
      <c r="IM892" s="27"/>
      <c r="IN892" s="27"/>
      <c r="IO892" s="27"/>
      <c r="IP892" s="27"/>
      <c r="IQ892" s="27"/>
      <c r="IR892" s="27"/>
      <c r="IS892" s="27"/>
      <c r="IT892" s="27"/>
      <c r="IU892" s="27"/>
      <c r="IV892" s="27"/>
    </row>
    <row r="893" spans="1:256" x14ac:dyDescent="0.2">
      <c r="D893" s="362"/>
      <c r="E893" s="350" t="s">
        <v>130</v>
      </c>
      <c r="F893" s="351">
        <v>1</v>
      </c>
      <c r="G893" s="352">
        <v>2</v>
      </c>
      <c r="H893" s="352">
        <v>3</v>
      </c>
      <c r="I893" s="352">
        <v>4</v>
      </c>
      <c r="J893" s="353">
        <v>5</v>
      </c>
      <c r="K893" s="351">
        <v>6</v>
      </c>
      <c r="L893" s="352">
        <v>7</v>
      </c>
      <c r="M893" s="352">
        <v>8</v>
      </c>
      <c r="N893" s="352">
        <v>9</v>
      </c>
      <c r="O893" s="353">
        <v>10</v>
      </c>
      <c r="P893" s="351">
        <v>11</v>
      </c>
      <c r="Q893" s="352">
        <v>12</v>
      </c>
      <c r="R893" s="352">
        <v>13</v>
      </c>
      <c r="S893" s="352">
        <v>14</v>
      </c>
      <c r="T893" s="353">
        <v>15</v>
      </c>
      <c r="U893" s="351">
        <v>16</v>
      </c>
      <c r="V893" s="352">
        <v>17</v>
      </c>
      <c r="W893" s="352">
        <v>18</v>
      </c>
      <c r="X893" s="352">
        <v>19</v>
      </c>
      <c r="Y893" s="353">
        <v>20</v>
      </c>
      <c r="Z893" s="351">
        <v>21</v>
      </c>
      <c r="AA893" s="352">
        <v>22</v>
      </c>
      <c r="AB893" s="352">
        <v>23</v>
      </c>
      <c r="AC893" s="352">
        <v>24</v>
      </c>
      <c r="AD893" s="353">
        <v>25</v>
      </c>
      <c r="AE893" s="351">
        <v>26</v>
      </c>
      <c r="AF893" s="352">
        <v>27</v>
      </c>
      <c r="AG893" s="352">
        <v>28</v>
      </c>
      <c r="AH893" s="352">
        <v>29</v>
      </c>
      <c r="AI893" s="353">
        <v>30</v>
      </c>
      <c r="AJ893" s="351">
        <v>31</v>
      </c>
      <c r="AK893" s="352">
        <v>32</v>
      </c>
      <c r="AL893" s="352">
        <v>33</v>
      </c>
      <c r="AM893" s="352">
        <v>34</v>
      </c>
      <c r="AN893" s="353">
        <v>35</v>
      </c>
      <c r="AO893" s="351">
        <v>36</v>
      </c>
      <c r="AP893" s="352">
        <v>37</v>
      </c>
      <c r="AQ893" s="352">
        <v>38</v>
      </c>
      <c r="AR893" s="352">
        <v>39</v>
      </c>
      <c r="AS893" s="353">
        <v>40</v>
      </c>
      <c r="AT893" s="351">
        <v>41</v>
      </c>
      <c r="AU893" s="352">
        <v>42</v>
      </c>
      <c r="AV893" s="352">
        <v>43</v>
      </c>
      <c r="AW893" s="352">
        <v>44</v>
      </c>
      <c r="AX893" s="353">
        <v>45</v>
      </c>
      <c r="AY893" s="351">
        <v>46</v>
      </c>
      <c r="AZ893" s="352">
        <v>47</v>
      </c>
      <c r="BA893" s="352">
        <v>48</v>
      </c>
      <c r="BB893" s="352">
        <v>49</v>
      </c>
      <c r="BC893" s="353">
        <v>50</v>
      </c>
      <c r="BD893" s="351">
        <v>51</v>
      </c>
      <c r="BE893" s="352">
        <v>52</v>
      </c>
      <c r="BF893" s="352">
        <v>53</v>
      </c>
      <c r="BG893" s="352">
        <v>54</v>
      </c>
      <c r="BH893" s="353">
        <v>55</v>
      </c>
      <c r="BI893" s="351">
        <v>56</v>
      </c>
      <c r="BJ893" s="352">
        <v>57</v>
      </c>
      <c r="BK893" s="352">
        <v>58</v>
      </c>
      <c r="BL893" s="352">
        <v>59</v>
      </c>
      <c r="BM893" s="353">
        <v>60</v>
      </c>
      <c r="BN893" s="351">
        <v>61</v>
      </c>
      <c r="BO893" s="352">
        <v>62</v>
      </c>
      <c r="BP893" s="352">
        <v>63</v>
      </c>
      <c r="BQ893" s="352">
        <v>64</v>
      </c>
      <c r="BR893" s="353">
        <v>65</v>
      </c>
      <c r="BS893" s="351">
        <v>66</v>
      </c>
      <c r="BT893" s="352">
        <v>67</v>
      </c>
      <c r="BU893" s="352">
        <v>68</v>
      </c>
      <c r="BV893" s="352">
        <v>69</v>
      </c>
      <c r="BW893" s="353">
        <v>70</v>
      </c>
      <c r="BX893" s="351">
        <v>71</v>
      </c>
      <c r="BY893" s="352">
        <v>72</v>
      </c>
      <c r="BZ893" s="352">
        <v>73</v>
      </c>
      <c r="CA893" s="352">
        <v>74</v>
      </c>
      <c r="CB893" s="353">
        <v>75</v>
      </c>
      <c r="CC893" s="351">
        <v>76</v>
      </c>
      <c r="CD893" s="352">
        <v>77</v>
      </c>
      <c r="CE893" s="352">
        <v>78</v>
      </c>
      <c r="CF893" s="352">
        <v>79</v>
      </c>
      <c r="CG893" s="353">
        <v>80</v>
      </c>
      <c r="CH893" s="351">
        <v>81</v>
      </c>
      <c r="CI893" s="352">
        <v>82</v>
      </c>
      <c r="CJ893" s="352">
        <v>83</v>
      </c>
      <c r="CK893" s="352">
        <v>84</v>
      </c>
      <c r="CL893" s="353">
        <v>85</v>
      </c>
      <c r="CM893" s="351">
        <v>86</v>
      </c>
      <c r="CN893" s="352">
        <v>87</v>
      </c>
      <c r="CO893" s="352">
        <v>88</v>
      </c>
      <c r="CP893" s="352">
        <v>89</v>
      </c>
      <c r="CQ893" s="353">
        <v>90</v>
      </c>
      <c r="CR893" s="351">
        <v>91</v>
      </c>
      <c r="CS893" s="352">
        <v>92</v>
      </c>
      <c r="CT893" s="352">
        <v>93</v>
      </c>
      <c r="CU893" s="352">
        <v>94</v>
      </c>
      <c r="CV893" s="353">
        <v>95</v>
      </c>
      <c r="CW893" s="351">
        <v>96</v>
      </c>
      <c r="CX893" s="352">
        <v>97</v>
      </c>
      <c r="CY893" s="352">
        <v>98</v>
      </c>
      <c r="CZ893" s="352">
        <v>99</v>
      </c>
      <c r="DA893" s="353">
        <v>100</v>
      </c>
      <c r="DB893" s="351">
        <v>101</v>
      </c>
      <c r="DC893" s="352">
        <v>102</v>
      </c>
      <c r="DD893" s="352">
        <v>103</v>
      </c>
      <c r="DE893" s="352">
        <v>104</v>
      </c>
      <c r="DF893" s="353">
        <v>105</v>
      </c>
      <c r="DG893" s="351">
        <v>106</v>
      </c>
      <c r="DH893" s="352">
        <v>107</v>
      </c>
      <c r="DI893" s="352">
        <v>108</v>
      </c>
      <c r="DJ893" s="352">
        <v>109</v>
      </c>
      <c r="DK893" s="353">
        <v>110</v>
      </c>
      <c r="DL893" s="351">
        <v>111</v>
      </c>
      <c r="DM893" s="352">
        <v>112</v>
      </c>
      <c r="DN893" s="352">
        <v>113</v>
      </c>
      <c r="DO893" s="352">
        <v>114</v>
      </c>
      <c r="DP893" s="353">
        <v>115</v>
      </c>
      <c r="DQ893" s="351">
        <v>116</v>
      </c>
      <c r="DR893" s="352">
        <v>117</v>
      </c>
      <c r="DS893" s="352">
        <v>118</v>
      </c>
      <c r="DT893" s="352">
        <v>119</v>
      </c>
      <c r="DU893" s="353">
        <v>120</v>
      </c>
      <c r="DV893" s="351">
        <v>121</v>
      </c>
      <c r="DW893" s="352">
        <v>122</v>
      </c>
      <c r="DX893" s="352">
        <v>123</v>
      </c>
      <c r="DY893" s="352">
        <v>124</v>
      </c>
      <c r="DZ893" s="353">
        <v>125</v>
      </c>
      <c r="EA893" s="351">
        <v>126</v>
      </c>
      <c r="EB893" s="352">
        <v>127</v>
      </c>
      <c r="EC893" s="352">
        <v>128</v>
      </c>
      <c r="ED893" s="352">
        <v>129</v>
      </c>
      <c r="EE893" s="353">
        <v>130</v>
      </c>
      <c r="EF893" s="351">
        <v>131</v>
      </c>
      <c r="EG893" s="352">
        <v>132</v>
      </c>
      <c r="EH893" s="352">
        <v>133</v>
      </c>
      <c r="EI893" s="352">
        <v>134</v>
      </c>
      <c r="EJ893" s="353">
        <v>135</v>
      </c>
      <c r="EK893" s="351">
        <v>136</v>
      </c>
      <c r="EL893" s="352">
        <v>137</v>
      </c>
      <c r="EM893" s="352">
        <v>138</v>
      </c>
      <c r="EN893" s="352">
        <v>139</v>
      </c>
      <c r="EO893" s="353">
        <v>140</v>
      </c>
      <c r="EP893" s="351">
        <v>141</v>
      </c>
      <c r="EQ893" s="352">
        <v>142</v>
      </c>
      <c r="ER893" s="352">
        <v>143</v>
      </c>
      <c r="ES893" s="352">
        <v>144</v>
      </c>
      <c r="ET893" s="353">
        <v>145</v>
      </c>
      <c r="EU893" s="351">
        <v>146</v>
      </c>
      <c r="EV893" s="352">
        <v>147</v>
      </c>
      <c r="EW893" s="352">
        <v>148</v>
      </c>
      <c r="EX893" s="352">
        <v>149</v>
      </c>
      <c r="EY893" s="364"/>
      <c r="EZ893" s="351">
        <v>150</v>
      </c>
      <c r="FA893" s="352">
        <v>151</v>
      </c>
      <c r="FB893" s="352">
        <v>152</v>
      </c>
      <c r="FC893" s="352">
        <v>153</v>
      </c>
      <c r="FD893" s="364"/>
      <c r="FE893" s="351">
        <v>154</v>
      </c>
      <c r="FF893" s="352">
        <v>155</v>
      </c>
      <c r="FG893" s="352">
        <v>156</v>
      </c>
      <c r="FH893" s="352">
        <v>157</v>
      </c>
      <c r="FI893" s="353">
        <v>158</v>
      </c>
      <c r="FJ893" s="351">
        <v>159</v>
      </c>
      <c r="FK893" s="352">
        <v>160</v>
      </c>
      <c r="FL893" s="352">
        <v>161</v>
      </c>
      <c r="FM893" s="352">
        <v>162</v>
      </c>
      <c r="FN893" s="353">
        <v>163</v>
      </c>
      <c r="FO893" s="351">
        <v>164</v>
      </c>
      <c r="FP893" s="352">
        <v>165</v>
      </c>
      <c r="FQ893" s="352">
        <v>166</v>
      </c>
      <c r="FR893" s="352">
        <v>167</v>
      </c>
      <c r="FS893" s="353">
        <v>168</v>
      </c>
      <c r="FT893" s="351">
        <v>169</v>
      </c>
      <c r="FU893" s="352">
        <v>170</v>
      </c>
      <c r="FV893" s="352">
        <v>171</v>
      </c>
      <c r="FW893" s="352">
        <v>172</v>
      </c>
      <c r="FX893" s="353">
        <v>173</v>
      </c>
      <c r="FY893" s="351">
        <v>174</v>
      </c>
      <c r="FZ893" s="352">
        <v>175</v>
      </c>
      <c r="GA893" s="352">
        <v>176</v>
      </c>
      <c r="GB893" s="352">
        <v>177</v>
      </c>
      <c r="GC893" s="364"/>
      <c r="GD893" s="351">
        <v>178</v>
      </c>
      <c r="GE893" s="352">
        <v>179</v>
      </c>
      <c r="GF893" s="352">
        <v>180</v>
      </c>
      <c r="GG893" s="352">
        <v>181</v>
      </c>
      <c r="GH893" s="365"/>
      <c r="GI893" s="361"/>
      <c r="GJ893" s="361"/>
      <c r="GK893" s="361"/>
      <c r="GL893" s="361"/>
      <c r="GM893" s="361"/>
      <c r="GN893" s="361"/>
      <c r="GO893" s="361"/>
      <c r="GP893" s="361"/>
      <c r="GQ893" s="361"/>
      <c r="GR893" s="361"/>
      <c r="GS893" s="361"/>
      <c r="GT893" s="361"/>
      <c r="GU893" s="361"/>
      <c r="GV893" s="361"/>
      <c r="GW893" s="361"/>
    </row>
    <row r="894" spans="1:256" x14ac:dyDescent="0.2">
      <c r="D894" s="362"/>
      <c r="E894" s="350" t="s">
        <v>157</v>
      </c>
      <c r="F894" s="354">
        <v>14</v>
      </c>
      <c r="G894" s="355">
        <v>10</v>
      </c>
      <c r="H894" s="355">
        <v>1</v>
      </c>
      <c r="I894" s="355">
        <v>22</v>
      </c>
      <c r="J894" s="356">
        <v>18</v>
      </c>
      <c r="K894" s="354">
        <v>19</v>
      </c>
      <c r="L894" s="355">
        <v>15</v>
      </c>
      <c r="M894" s="355">
        <v>6</v>
      </c>
      <c r="N894" s="355">
        <v>2</v>
      </c>
      <c r="O894" s="356">
        <v>23</v>
      </c>
      <c r="P894" s="354">
        <v>24</v>
      </c>
      <c r="Q894" s="355">
        <v>20</v>
      </c>
      <c r="R894" s="355">
        <v>11</v>
      </c>
      <c r="S894" s="355">
        <v>7</v>
      </c>
      <c r="T894" s="356">
        <v>3</v>
      </c>
      <c r="U894" s="354">
        <v>4</v>
      </c>
      <c r="V894" s="355">
        <v>25</v>
      </c>
      <c r="W894" s="355">
        <v>16</v>
      </c>
      <c r="X894" s="355">
        <v>12</v>
      </c>
      <c r="Y894" s="356">
        <v>8</v>
      </c>
      <c r="Z894" s="354">
        <v>9</v>
      </c>
      <c r="AA894" s="355">
        <v>5</v>
      </c>
      <c r="AB894" s="355">
        <v>21</v>
      </c>
      <c r="AC894" s="355">
        <v>17</v>
      </c>
      <c r="AD894" s="356">
        <v>13</v>
      </c>
      <c r="AE894" s="354">
        <v>39</v>
      </c>
      <c r="AF894" s="355">
        <v>35</v>
      </c>
      <c r="AG894" s="355">
        <v>26</v>
      </c>
      <c r="AH894" s="355">
        <v>47</v>
      </c>
      <c r="AI894" s="356">
        <v>43</v>
      </c>
      <c r="AJ894" s="354">
        <v>44</v>
      </c>
      <c r="AK894" s="355">
        <v>40</v>
      </c>
      <c r="AL894" s="355">
        <v>31</v>
      </c>
      <c r="AM894" s="355">
        <v>27</v>
      </c>
      <c r="AN894" s="356">
        <v>48</v>
      </c>
      <c r="AO894" s="354">
        <v>49</v>
      </c>
      <c r="AP894" s="355">
        <v>45</v>
      </c>
      <c r="AQ894" s="355">
        <v>36</v>
      </c>
      <c r="AR894" s="355">
        <v>32</v>
      </c>
      <c r="AS894" s="356">
        <v>28</v>
      </c>
      <c r="AT894" s="354">
        <v>29</v>
      </c>
      <c r="AU894" s="355">
        <v>50</v>
      </c>
      <c r="AV894" s="355">
        <v>41</v>
      </c>
      <c r="AW894" s="355">
        <v>37</v>
      </c>
      <c r="AX894" s="356">
        <v>33</v>
      </c>
      <c r="AY894" s="354">
        <v>34</v>
      </c>
      <c r="AZ894" s="355">
        <v>30</v>
      </c>
      <c r="BA894" s="355">
        <v>46</v>
      </c>
      <c r="BB894" s="355">
        <v>42</v>
      </c>
      <c r="BC894" s="356">
        <v>38</v>
      </c>
      <c r="BD894" s="354">
        <v>64</v>
      </c>
      <c r="BE894" s="355">
        <v>60</v>
      </c>
      <c r="BF894" s="355">
        <v>51</v>
      </c>
      <c r="BG894" s="355">
        <v>72</v>
      </c>
      <c r="BH894" s="356">
        <v>68</v>
      </c>
      <c r="BI894" s="354">
        <v>69</v>
      </c>
      <c r="BJ894" s="355">
        <v>65</v>
      </c>
      <c r="BK894" s="355">
        <v>56</v>
      </c>
      <c r="BL894" s="355">
        <v>52</v>
      </c>
      <c r="BM894" s="356">
        <v>73</v>
      </c>
      <c r="BN894" s="354">
        <v>74</v>
      </c>
      <c r="BO894" s="355">
        <v>70</v>
      </c>
      <c r="BP894" s="355">
        <v>61</v>
      </c>
      <c r="BQ894" s="355">
        <v>57</v>
      </c>
      <c r="BR894" s="356">
        <v>53</v>
      </c>
      <c r="BS894" s="354">
        <v>54</v>
      </c>
      <c r="BT894" s="355">
        <v>75</v>
      </c>
      <c r="BU894" s="355">
        <v>66</v>
      </c>
      <c r="BV894" s="355">
        <v>62</v>
      </c>
      <c r="BW894" s="356">
        <v>58</v>
      </c>
      <c r="BX894" s="354">
        <v>59</v>
      </c>
      <c r="BY894" s="355">
        <v>55</v>
      </c>
      <c r="BZ894" s="355">
        <v>71</v>
      </c>
      <c r="CA894" s="355">
        <v>67</v>
      </c>
      <c r="CB894" s="356">
        <v>63</v>
      </c>
      <c r="CC894" s="354">
        <v>89</v>
      </c>
      <c r="CD894" s="355">
        <v>85</v>
      </c>
      <c r="CE894" s="355">
        <v>76</v>
      </c>
      <c r="CF894" s="355">
        <v>97</v>
      </c>
      <c r="CG894" s="356">
        <v>93</v>
      </c>
      <c r="CH894" s="354">
        <v>94</v>
      </c>
      <c r="CI894" s="355">
        <v>90</v>
      </c>
      <c r="CJ894" s="355">
        <v>81</v>
      </c>
      <c r="CK894" s="355">
        <v>77</v>
      </c>
      <c r="CL894" s="356">
        <v>98</v>
      </c>
      <c r="CM894" s="354">
        <v>99</v>
      </c>
      <c r="CN894" s="355">
        <v>95</v>
      </c>
      <c r="CO894" s="355">
        <v>86</v>
      </c>
      <c r="CP894" s="355">
        <v>82</v>
      </c>
      <c r="CQ894" s="356">
        <v>78</v>
      </c>
      <c r="CR894" s="354">
        <v>79</v>
      </c>
      <c r="CS894" s="355">
        <v>100</v>
      </c>
      <c r="CT894" s="355">
        <v>91</v>
      </c>
      <c r="CU894" s="355">
        <v>87</v>
      </c>
      <c r="CV894" s="356">
        <v>83</v>
      </c>
      <c r="CW894" s="354">
        <v>84</v>
      </c>
      <c r="CX894" s="355">
        <v>80</v>
      </c>
      <c r="CY894" s="355">
        <v>96</v>
      </c>
      <c r="CZ894" s="355">
        <v>92</v>
      </c>
      <c r="DA894" s="356">
        <v>88</v>
      </c>
      <c r="DB894" s="354">
        <v>114</v>
      </c>
      <c r="DC894" s="355">
        <v>110</v>
      </c>
      <c r="DD894" s="355">
        <v>101</v>
      </c>
      <c r="DE894" s="355">
        <v>122</v>
      </c>
      <c r="DF894" s="356">
        <v>118</v>
      </c>
      <c r="DG894" s="354">
        <v>119</v>
      </c>
      <c r="DH894" s="355">
        <v>115</v>
      </c>
      <c r="DI894" s="355">
        <v>106</v>
      </c>
      <c r="DJ894" s="355">
        <v>102</v>
      </c>
      <c r="DK894" s="356">
        <v>123</v>
      </c>
      <c r="DL894" s="354">
        <v>124</v>
      </c>
      <c r="DM894" s="355">
        <v>120</v>
      </c>
      <c r="DN894" s="355">
        <v>111</v>
      </c>
      <c r="DO894" s="355">
        <v>107</v>
      </c>
      <c r="DP894" s="356">
        <v>103</v>
      </c>
      <c r="DQ894" s="354">
        <v>104</v>
      </c>
      <c r="DR894" s="355">
        <v>125</v>
      </c>
      <c r="DS894" s="355">
        <v>116</v>
      </c>
      <c r="DT894" s="355">
        <v>112</v>
      </c>
      <c r="DU894" s="356">
        <v>108</v>
      </c>
      <c r="DV894" s="354">
        <v>109</v>
      </c>
      <c r="DW894" s="355">
        <v>105</v>
      </c>
      <c r="DX894" s="355">
        <v>121</v>
      </c>
      <c r="DY894" s="355">
        <v>117</v>
      </c>
      <c r="DZ894" s="356">
        <v>113</v>
      </c>
      <c r="EA894" s="354">
        <v>127</v>
      </c>
      <c r="EB894" s="355">
        <v>146</v>
      </c>
      <c r="EC894" s="355">
        <v>145</v>
      </c>
      <c r="ED894" s="355">
        <v>152</v>
      </c>
      <c r="EE894" s="356">
        <v>134</v>
      </c>
      <c r="EF894" s="354">
        <v>140</v>
      </c>
      <c r="EG894" s="355">
        <v>150</v>
      </c>
      <c r="EH894" s="355">
        <v>141</v>
      </c>
      <c r="EI894" s="355">
        <v>128</v>
      </c>
      <c r="EJ894" s="356">
        <v>149</v>
      </c>
      <c r="EK894" s="354">
        <v>133</v>
      </c>
      <c r="EL894" s="355">
        <v>136</v>
      </c>
      <c r="EM894" s="355">
        <v>147</v>
      </c>
      <c r="EN894" s="355">
        <v>130</v>
      </c>
      <c r="EO894" s="356">
        <v>153</v>
      </c>
      <c r="EP894" s="354">
        <v>142</v>
      </c>
      <c r="EQ894" s="355">
        <v>135</v>
      </c>
      <c r="ER894" s="355">
        <v>151</v>
      </c>
      <c r="ES894" s="355">
        <v>148</v>
      </c>
      <c r="ET894" s="356">
        <v>139</v>
      </c>
      <c r="EU894" s="354">
        <v>144</v>
      </c>
      <c r="EV894" s="355">
        <v>126</v>
      </c>
      <c r="EW894" s="355">
        <v>132</v>
      </c>
      <c r="EX894" s="355">
        <v>138</v>
      </c>
      <c r="EY894" s="364"/>
      <c r="EZ894" s="354">
        <v>129</v>
      </c>
      <c r="FA894" s="355">
        <v>131</v>
      </c>
      <c r="FB894" s="355">
        <v>137</v>
      </c>
      <c r="FC894" s="355">
        <v>143</v>
      </c>
      <c r="FD894" s="364"/>
      <c r="FE894" s="354">
        <v>155</v>
      </c>
      <c r="FF894" s="355">
        <v>174</v>
      </c>
      <c r="FG894" s="355">
        <v>173</v>
      </c>
      <c r="FH894" s="355">
        <v>180</v>
      </c>
      <c r="FI894" s="356">
        <v>162</v>
      </c>
      <c r="FJ894" s="354">
        <v>168</v>
      </c>
      <c r="FK894" s="355">
        <v>178</v>
      </c>
      <c r="FL894" s="355">
        <v>169</v>
      </c>
      <c r="FM894" s="355">
        <v>156</v>
      </c>
      <c r="FN894" s="356">
        <v>177</v>
      </c>
      <c r="FO894" s="354">
        <v>161</v>
      </c>
      <c r="FP894" s="355">
        <v>164</v>
      </c>
      <c r="FQ894" s="355">
        <v>175</v>
      </c>
      <c r="FR894" s="355">
        <v>158</v>
      </c>
      <c r="FS894" s="356">
        <v>181</v>
      </c>
      <c r="FT894" s="354">
        <v>170</v>
      </c>
      <c r="FU894" s="355">
        <v>163</v>
      </c>
      <c r="FV894" s="355">
        <v>179</v>
      </c>
      <c r="FW894" s="355">
        <v>176</v>
      </c>
      <c r="FX894" s="356">
        <v>167</v>
      </c>
      <c r="FY894" s="354">
        <v>172</v>
      </c>
      <c r="FZ894" s="355">
        <v>154</v>
      </c>
      <c r="GA894" s="355">
        <v>160</v>
      </c>
      <c r="GB894" s="355">
        <v>166</v>
      </c>
      <c r="GC894" s="364"/>
      <c r="GD894" s="354">
        <v>157</v>
      </c>
      <c r="GE894" s="355">
        <v>159</v>
      </c>
      <c r="GF894" s="355">
        <v>165</v>
      </c>
      <c r="GG894" s="355">
        <v>171</v>
      </c>
      <c r="GH894" s="365"/>
      <c r="GI894" s="361"/>
      <c r="GJ894" s="361"/>
      <c r="GK894" s="361"/>
      <c r="GL894" s="361"/>
      <c r="GM894" s="361"/>
      <c r="GN894" s="361"/>
      <c r="GO894" s="361"/>
      <c r="GP894" s="361"/>
      <c r="GQ894" s="361"/>
      <c r="GR894" s="361"/>
      <c r="GS894" s="361"/>
      <c r="GT894" s="361"/>
      <c r="GU894" s="361"/>
      <c r="GV894" s="361"/>
      <c r="GW894" s="361"/>
    </row>
    <row r="895" spans="1:256" x14ac:dyDescent="0.2">
      <c r="D895" s="362"/>
      <c r="E895" s="350" t="s">
        <v>159</v>
      </c>
      <c r="F895" s="357">
        <v>12</v>
      </c>
      <c r="G895" s="358">
        <v>23</v>
      </c>
      <c r="H895" s="358">
        <v>9</v>
      </c>
      <c r="I895" s="358">
        <v>20</v>
      </c>
      <c r="J895" s="359">
        <v>1</v>
      </c>
      <c r="K895" s="357">
        <v>13</v>
      </c>
      <c r="L895" s="358">
        <v>24</v>
      </c>
      <c r="M895" s="358">
        <v>10</v>
      </c>
      <c r="N895" s="358">
        <v>16</v>
      </c>
      <c r="O895" s="359">
        <v>2</v>
      </c>
      <c r="P895" s="357">
        <v>17</v>
      </c>
      <c r="Q895" s="358">
        <v>3</v>
      </c>
      <c r="R895" s="358">
        <v>14</v>
      </c>
      <c r="S895" s="358">
        <v>25</v>
      </c>
      <c r="T895" s="359">
        <v>6</v>
      </c>
      <c r="U895" s="357">
        <v>7</v>
      </c>
      <c r="V895" s="358">
        <v>18</v>
      </c>
      <c r="W895" s="358">
        <v>4</v>
      </c>
      <c r="X895" s="358">
        <v>15</v>
      </c>
      <c r="Y895" s="359">
        <v>21</v>
      </c>
      <c r="Z895" s="357">
        <v>22</v>
      </c>
      <c r="AA895" s="358">
        <v>8</v>
      </c>
      <c r="AB895" s="358">
        <v>19</v>
      </c>
      <c r="AC895" s="358">
        <v>5</v>
      </c>
      <c r="AD895" s="359">
        <v>11</v>
      </c>
      <c r="AE895" s="357">
        <v>37</v>
      </c>
      <c r="AF895" s="358">
        <v>48</v>
      </c>
      <c r="AG895" s="358">
        <v>34</v>
      </c>
      <c r="AH895" s="358">
        <v>45</v>
      </c>
      <c r="AI895" s="359">
        <v>26</v>
      </c>
      <c r="AJ895" s="357">
        <v>38</v>
      </c>
      <c r="AK895" s="358">
        <v>49</v>
      </c>
      <c r="AL895" s="358">
        <v>35</v>
      </c>
      <c r="AM895" s="358">
        <v>41</v>
      </c>
      <c r="AN895" s="359">
        <v>27</v>
      </c>
      <c r="AO895" s="357">
        <v>42</v>
      </c>
      <c r="AP895" s="358">
        <v>28</v>
      </c>
      <c r="AQ895" s="358">
        <v>39</v>
      </c>
      <c r="AR895" s="358">
        <v>50</v>
      </c>
      <c r="AS895" s="359">
        <v>31</v>
      </c>
      <c r="AT895" s="357">
        <v>32</v>
      </c>
      <c r="AU895" s="358">
        <v>43</v>
      </c>
      <c r="AV895" s="358">
        <v>29</v>
      </c>
      <c r="AW895" s="358">
        <v>40</v>
      </c>
      <c r="AX895" s="359">
        <v>46</v>
      </c>
      <c r="AY895" s="357">
        <v>47</v>
      </c>
      <c r="AZ895" s="358">
        <v>33</v>
      </c>
      <c r="BA895" s="358">
        <v>44</v>
      </c>
      <c r="BB895" s="358">
        <v>30</v>
      </c>
      <c r="BC895" s="359">
        <v>36</v>
      </c>
      <c r="BD895" s="357">
        <v>62</v>
      </c>
      <c r="BE895" s="358">
        <v>73</v>
      </c>
      <c r="BF895" s="358">
        <v>59</v>
      </c>
      <c r="BG895" s="358">
        <v>70</v>
      </c>
      <c r="BH895" s="359">
        <v>51</v>
      </c>
      <c r="BI895" s="357">
        <v>63</v>
      </c>
      <c r="BJ895" s="358">
        <v>74</v>
      </c>
      <c r="BK895" s="358">
        <v>60</v>
      </c>
      <c r="BL895" s="358">
        <v>66</v>
      </c>
      <c r="BM895" s="359">
        <v>52</v>
      </c>
      <c r="BN895" s="357">
        <v>67</v>
      </c>
      <c r="BO895" s="358">
        <v>53</v>
      </c>
      <c r="BP895" s="358">
        <v>64</v>
      </c>
      <c r="BQ895" s="358">
        <v>75</v>
      </c>
      <c r="BR895" s="359">
        <v>56</v>
      </c>
      <c r="BS895" s="357">
        <v>57</v>
      </c>
      <c r="BT895" s="358">
        <v>68</v>
      </c>
      <c r="BU895" s="358">
        <v>54</v>
      </c>
      <c r="BV895" s="358">
        <v>65</v>
      </c>
      <c r="BW895" s="359">
        <v>71</v>
      </c>
      <c r="BX895" s="357">
        <v>72</v>
      </c>
      <c r="BY895" s="358">
        <v>58</v>
      </c>
      <c r="BZ895" s="358">
        <v>69</v>
      </c>
      <c r="CA895" s="358">
        <v>55</v>
      </c>
      <c r="CB895" s="359">
        <v>61</v>
      </c>
      <c r="CC895" s="357">
        <v>87</v>
      </c>
      <c r="CD895" s="358">
        <v>98</v>
      </c>
      <c r="CE895" s="358">
        <v>84</v>
      </c>
      <c r="CF895" s="358">
        <v>95</v>
      </c>
      <c r="CG895" s="359">
        <v>76</v>
      </c>
      <c r="CH895" s="357">
        <v>88</v>
      </c>
      <c r="CI895" s="358">
        <v>99</v>
      </c>
      <c r="CJ895" s="358">
        <v>85</v>
      </c>
      <c r="CK895" s="358">
        <v>91</v>
      </c>
      <c r="CL895" s="359">
        <v>77</v>
      </c>
      <c r="CM895" s="357">
        <v>92</v>
      </c>
      <c r="CN895" s="358">
        <v>78</v>
      </c>
      <c r="CO895" s="358">
        <v>89</v>
      </c>
      <c r="CP895" s="358">
        <v>100</v>
      </c>
      <c r="CQ895" s="359">
        <v>81</v>
      </c>
      <c r="CR895" s="357">
        <v>82</v>
      </c>
      <c r="CS895" s="358">
        <v>93</v>
      </c>
      <c r="CT895" s="358">
        <v>79</v>
      </c>
      <c r="CU895" s="358">
        <v>90</v>
      </c>
      <c r="CV895" s="359">
        <v>96</v>
      </c>
      <c r="CW895" s="357">
        <v>97</v>
      </c>
      <c r="CX895" s="358">
        <v>83</v>
      </c>
      <c r="CY895" s="358">
        <v>94</v>
      </c>
      <c r="CZ895" s="358">
        <v>80</v>
      </c>
      <c r="DA895" s="359">
        <v>86</v>
      </c>
      <c r="DB895" s="357">
        <v>112</v>
      </c>
      <c r="DC895" s="358">
        <v>123</v>
      </c>
      <c r="DD895" s="358">
        <v>109</v>
      </c>
      <c r="DE895" s="358">
        <v>120</v>
      </c>
      <c r="DF895" s="359">
        <v>101</v>
      </c>
      <c r="DG895" s="357">
        <v>113</v>
      </c>
      <c r="DH895" s="358">
        <v>124</v>
      </c>
      <c r="DI895" s="358">
        <v>110</v>
      </c>
      <c r="DJ895" s="358">
        <v>116</v>
      </c>
      <c r="DK895" s="359">
        <v>102</v>
      </c>
      <c r="DL895" s="357">
        <v>117</v>
      </c>
      <c r="DM895" s="358">
        <v>103</v>
      </c>
      <c r="DN895" s="358">
        <v>114</v>
      </c>
      <c r="DO895" s="358">
        <v>125</v>
      </c>
      <c r="DP895" s="359">
        <v>106</v>
      </c>
      <c r="DQ895" s="357">
        <v>107</v>
      </c>
      <c r="DR895" s="358">
        <v>118</v>
      </c>
      <c r="DS895" s="358">
        <v>104</v>
      </c>
      <c r="DT895" s="358">
        <v>115</v>
      </c>
      <c r="DU895" s="359">
        <v>121</v>
      </c>
      <c r="DV895" s="357">
        <v>122</v>
      </c>
      <c r="DW895" s="358">
        <v>108</v>
      </c>
      <c r="DX895" s="358">
        <v>119</v>
      </c>
      <c r="DY895" s="358">
        <v>105</v>
      </c>
      <c r="DZ895" s="359">
        <v>111</v>
      </c>
      <c r="EA895" s="357">
        <v>137</v>
      </c>
      <c r="EB895" s="358">
        <v>145</v>
      </c>
      <c r="EC895" s="358">
        <v>126</v>
      </c>
      <c r="ED895" s="358">
        <v>147</v>
      </c>
      <c r="EE895" s="359">
        <v>150</v>
      </c>
      <c r="EF895" s="357">
        <v>130</v>
      </c>
      <c r="EG895" s="358">
        <v>144</v>
      </c>
      <c r="EH895" s="358">
        <v>131</v>
      </c>
      <c r="EI895" s="358">
        <v>146</v>
      </c>
      <c r="EJ895" s="359">
        <v>151</v>
      </c>
      <c r="EK895" s="357">
        <v>152</v>
      </c>
      <c r="EL895" s="358">
        <v>129</v>
      </c>
      <c r="EM895" s="358">
        <v>149</v>
      </c>
      <c r="EN895" s="358">
        <v>135</v>
      </c>
      <c r="EO895" s="359">
        <v>138</v>
      </c>
      <c r="EP895" s="357">
        <v>148</v>
      </c>
      <c r="EQ895" s="358">
        <v>143</v>
      </c>
      <c r="ER895" s="358">
        <v>153</v>
      </c>
      <c r="ES895" s="358">
        <v>140</v>
      </c>
      <c r="ET895" s="359">
        <v>132</v>
      </c>
      <c r="EU895" s="357">
        <v>134</v>
      </c>
      <c r="EV895" s="358">
        <v>128</v>
      </c>
      <c r="EW895" s="358">
        <v>142</v>
      </c>
      <c r="EX895" s="358">
        <v>136</v>
      </c>
      <c r="EY895" s="364"/>
      <c r="EZ895" s="357">
        <v>139</v>
      </c>
      <c r="FA895" s="358">
        <v>141</v>
      </c>
      <c r="FB895" s="358">
        <v>127</v>
      </c>
      <c r="FC895" s="358">
        <v>133</v>
      </c>
      <c r="FD895" s="364"/>
      <c r="FE895" s="357">
        <v>165</v>
      </c>
      <c r="FF895" s="358">
        <v>173</v>
      </c>
      <c r="FG895" s="358">
        <v>154</v>
      </c>
      <c r="FH895" s="358">
        <v>175</v>
      </c>
      <c r="FI895" s="359">
        <v>178</v>
      </c>
      <c r="FJ895" s="357">
        <v>158</v>
      </c>
      <c r="FK895" s="358">
        <v>172</v>
      </c>
      <c r="FL895" s="358">
        <v>159</v>
      </c>
      <c r="FM895" s="358">
        <v>174</v>
      </c>
      <c r="FN895" s="359">
        <v>179</v>
      </c>
      <c r="FO895" s="357">
        <v>180</v>
      </c>
      <c r="FP895" s="358">
        <v>157</v>
      </c>
      <c r="FQ895" s="358">
        <v>177</v>
      </c>
      <c r="FR895" s="358">
        <v>163</v>
      </c>
      <c r="FS895" s="359">
        <v>166</v>
      </c>
      <c r="FT895" s="357">
        <v>176</v>
      </c>
      <c r="FU895" s="358">
        <v>171</v>
      </c>
      <c r="FV895" s="358">
        <v>181</v>
      </c>
      <c r="FW895" s="358">
        <v>168</v>
      </c>
      <c r="FX895" s="359">
        <v>160</v>
      </c>
      <c r="FY895" s="357">
        <v>162</v>
      </c>
      <c r="FZ895" s="358">
        <v>156</v>
      </c>
      <c r="GA895" s="358">
        <v>170</v>
      </c>
      <c r="GB895" s="358">
        <v>164</v>
      </c>
      <c r="GC895" s="364"/>
      <c r="GD895" s="357">
        <v>167</v>
      </c>
      <c r="GE895" s="358">
        <v>169</v>
      </c>
      <c r="GF895" s="358">
        <v>155</v>
      </c>
      <c r="GG895" s="358">
        <v>161</v>
      </c>
      <c r="GH895" s="365"/>
      <c r="GI895" s="361"/>
      <c r="GJ895" s="361"/>
      <c r="GK895" s="361"/>
      <c r="GL895" s="361"/>
      <c r="GM895" s="361"/>
      <c r="GN895" s="361"/>
      <c r="GO895" s="361"/>
      <c r="GP895" s="361"/>
      <c r="GQ895" s="361"/>
      <c r="GR895" s="361"/>
      <c r="GS895" s="361"/>
      <c r="GT895" s="361"/>
      <c r="GU895" s="361"/>
      <c r="GV895" s="361"/>
      <c r="GW895" s="361"/>
    </row>
    <row r="896" spans="1:256" s="363" customFormat="1" x14ac:dyDescent="0.2">
      <c r="A896" s="27"/>
      <c r="B896" s="27"/>
      <c r="C896" s="27"/>
      <c r="D896" s="362"/>
      <c r="E896" s="360"/>
      <c r="GX896" s="27"/>
      <c r="GY896" s="27"/>
      <c r="GZ896" s="27"/>
      <c r="HA896" s="27"/>
      <c r="HB896" s="27"/>
      <c r="HC896" s="27"/>
      <c r="HD896" s="27"/>
      <c r="HE896" s="27"/>
      <c r="HF896" s="27"/>
      <c r="HG896" s="27"/>
      <c r="HH896" s="27"/>
      <c r="HI896" s="27"/>
      <c r="HJ896" s="27"/>
      <c r="HK896" s="27"/>
      <c r="HL896" s="27"/>
      <c r="HM896" s="27"/>
      <c r="HN896" s="27"/>
      <c r="HO896" s="27"/>
      <c r="HP896" s="27"/>
      <c r="HQ896" s="27"/>
      <c r="HR896" s="27"/>
      <c r="HS896" s="27"/>
      <c r="HT896" s="27"/>
      <c r="HU896" s="27"/>
      <c r="HV896" s="27"/>
      <c r="HW896" s="27"/>
      <c r="HX896" s="27"/>
      <c r="HY896" s="27"/>
      <c r="HZ896" s="27"/>
      <c r="IA896" s="27"/>
      <c r="IB896" s="27"/>
      <c r="IC896" s="27"/>
      <c r="ID896" s="27"/>
      <c r="IE896" s="27"/>
      <c r="IF896" s="27"/>
      <c r="IG896" s="27"/>
      <c r="IH896" s="27"/>
      <c r="II896" s="27"/>
      <c r="IJ896" s="27"/>
      <c r="IK896" s="27"/>
      <c r="IL896" s="27"/>
      <c r="IM896" s="27"/>
      <c r="IN896" s="27"/>
      <c r="IO896" s="27"/>
      <c r="IP896" s="27"/>
      <c r="IQ896" s="27"/>
      <c r="IR896" s="27"/>
      <c r="IS896" s="27"/>
      <c r="IT896" s="27"/>
      <c r="IU896" s="27"/>
      <c r="IV896" s="27"/>
    </row>
    <row r="897" spans="1:256" s="363" customFormat="1" x14ac:dyDescent="0.2">
      <c r="A897" s="27"/>
      <c r="B897" s="27"/>
      <c r="C897" s="27"/>
      <c r="D897" s="362">
        <v>182</v>
      </c>
      <c r="E897" s="349" t="s">
        <v>180</v>
      </c>
      <c r="GX897" s="27"/>
      <c r="GY897" s="27"/>
      <c r="GZ897" s="27"/>
      <c r="HA897" s="27"/>
      <c r="HB897" s="27"/>
      <c r="HC897" s="27"/>
      <c r="HD897" s="27"/>
      <c r="HE897" s="27"/>
      <c r="HF897" s="27"/>
      <c r="HG897" s="27"/>
      <c r="HH897" s="27"/>
      <c r="HI897" s="27"/>
      <c r="HJ897" s="27"/>
      <c r="HK897" s="27"/>
      <c r="HL897" s="27"/>
      <c r="HM897" s="27"/>
      <c r="HN897" s="27"/>
      <c r="HO897" s="27"/>
      <c r="HP897" s="27"/>
      <c r="HQ897" s="27"/>
      <c r="HR897" s="27"/>
      <c r="HS897" s="27"/>
      <c r="HT897" s="27"/>
      <c r="HU897" s="27"/>
      <c r="HV897" s="27"/>
      <c r="HW897" s="27"/>
      <c r="HX897" s="27"/>
      <c r="HY897" s="27"/>
      <c r="HZ897" s="27"/>
      <c r="IA897" s="27"/>
      <c r="IB897" s="27"/>
      <c r="IC897" s="27"/>
      <c r="ID897" s="27"/>
      <c r="IE897" s="27"/>
      <c r="IF897" s="27"/>
      <c r="IG897" s="27"/>
      <c r="IH897" s="27"/>
      <c r="II897" s="27"/>
      <c r="IJ897" s="27"/>
      <c r="IK897" s="27"/>
      <c r="IL897" s="27"/>
      <c r="IM897" s="27"/>
      <c r="IN897" s="27"/>
      <c r="IO897" s="27"/>
      <c r="IP897" s="27"/>
      <c r="IQ897" s="27"/>
      <c r="IR897" s="27"/>
      <c r="IS897" s="27"/>
      <c r="IT897" s="27"/>
      <c r="IU897" s="27"/>
      <c r="IV897" s="27"/>
    </row>
    <row r="898" spans="1:256" x14ac:dyDescent="0.2">
      <c r="D898" s="362"/>
      <c r="E898" s="350" t="s">
        <v>130</v>
      </c>
      <c r="F898" s="351">
        <v>1</v>
      </c>
      <c r="G898" s="352">
        <v>2</v>
      </c>
      <c r="H898" s="352">
        <v>3</v>
      </c>
      <c r="I898" s="352">
        <v>4</v>
      </c>
      <c r="J898" s="353">
        <v>5</v>
      </c>
      <c r="K898" s="351">
        <v>6</v>
      </c>
      <c r="L898" s="352">
        <v>7</v>
      </c>
      <c r="M898" s="352">
        <v>8</v>
      </c>
      <c r="N898" s="352">
        <v>9</v>
      </c>
      <c r="O898" s="353">
        <v>10</v>
      </c>
      <c r="P898" s="351">
        <v>11</v>
      </c>
      <c r="Q898" s="352">
        <v>12</v>
      </c>
      <c r="R898" s="352">
        <v>13</v>
      </c>
      <c r="S898" s="352">
        <v>14</v>
      </c>
      <c r="T898" s="353">
        <v>15</v>
      </c>
      <c r="U898" s="351">
        <v>16</v>
      </c>
      <c r="V898" s="352">
        <v>17</v>
      </c>
      <c r="W898" s="352">
        <v>18</v>
      </c>
      <c r="X898" s="352">
        <v>19</v>
      </c>
      <c r="Y898" s="353">
        <v>20</v>
      </c>
      <c r="Z898" s="351">
        <v>21</v>
      </c>
      <c r="AA898" s="352">
        <v>22</v>
      </c>
      <c r="AB898" s="352">
        <v>23</v>
      </c>
      <c r="AC898" s="352">
        <v>24</v>
      </c>
      <c r="AD898" s="353">
        <v>25</v>
      </c>
      <c r="AE898" s="351">
        <v>26</v>
      </c>
      <c r="AF898" s="352">
        <v>27</v>
      </c>
      <c r="AG898" s="352">
        <v>28</v>
      </c>
      <c r="AH898" s="352">
        <v>29</v>
      </c>
      <c r="AI898" s="353">
        <v>30</v>
      </c>
      <c r="AJ898" s="351">
        <v>31</v>
      </c>
      <c r="AK898" s="352">
        <v>32</v>
      </c>
      <c r="AL898" s="352">
        <v>33</v>
      </c>
      <c r="AM898" s="352">
        <v>34</v>
      </c>
      <c r="AN898" s="353">
        <v>35</v>
      </c>
      <c r="AO898" s="351">
        <v>36</v>
      </c>
      <c r="AP898" s="352">
        <v>37</v>
      </c>
      <c r="AQ898" s="352">
        <v>38</v>
      </c>
      <c r="AR898" s="352">
        <v>39</v>
      </c>
      <c r="AS898" s="353">
        <v>40</v>
      </c>
      <c r="AT898" s="351">
        <v>41</v>
      </c>
      <c r="AU898" s="352">
        <v>42</v>
      </c>
      <c r="AV898" s="352">
        <v>43</v>
      </c>
      <c r="AW898" s="352">
        <v>44</v>
      </c>
      <c r="AX898" s="353">
        <v>45</v>
      </c>
      <c r="AY898" s="351">
        <v>46</v>
      </c>
      <c r="AZ898" s="352">
        <v>47</v>
      </c>
      <c r="BA898" s="352">
        <v>48</v>
      </c>
      <c r="BB898" s="352">
        <v>49</v>
      </c>
      <c r="BC898" s="353">
        <v>50</v>
      </c>
      <c r="BD898" s="351">
        <v>51</v>
      </c>
      <c r="BE898" s="352">
        <v>52</v>
      </c>
      <c r="BF898" s="352">
        <v>53</v>
      </c>
      <c r="BG898" s="352">
        <v>54</v>
      </c>
      <c r="BH898" s="353">
        <v>55</v>
      </c>
      <c r="BI898" s="351">
        <v>56</v>
      </c>
      <c r="BJ898" s="352">
        <v>57</v>
      </c>
      <c r="BK898" s="352">
        <v>58</v>
      </c>
      <c r="BL898" s="352">
        <v>59</v>
      </c>
      <c r="BM898" s="353">
        <v>60</v>
      </c>
      <c r="BN898" s="351">
        <v>61</v>
      </c>
      <c r="BO898" s="352">
        <v>62</v>
      </c>
      <c r="BP898" s="352">
        <v>63</v>
      </c>
      <c r="BQ898" s="352">
        <v>64</v>
      </c>
      <c r="BR898" s="353">
        <v>65</v>
      </c>
      <c r="BS898" s="351">
        <v>66</v>
      </c>
      <c r="BT898" s="352">
        <v>67</v>
      </c>
      <c r="BU898" s="352">
        <v>68</v>
      </c>
      <c r="BV898" s="352">
        <v>69</v>
      </c>
      <c r="BW898" s="353">
        <v>70</v>
      </c>
      <c r="BX898" s="351">
        <v>71</v>
      </c>
      <c r="BY898" s="352">
        <v>72</v>
      </c>
      <c r="BZ898" s="352">
        <v>73</v>
      </c>
      <c r="CA898" s="352">
        <v>74</v>
      </c>
      <c r="CB898" s="353">
        <v>75</v>
      </c>
      <c r="CC898" s="351">
        <v>76</v>
      </c>
      <c r="CD898" s="352">
        <v>77</v>
      </c>
      <c r="CE898" s="352">
        <v>78</v>
      </c>
      <c r="CF898" s="352">
        <v>79</v>
      </c>
      <c r="CG898" s="353">
        <v>80</v>
      </c>
      <c r="CH898" s="351">
        <v>81</v>
      </c>
      <c r="CI898" s="352">
        <v>82</v>
      </c>
      <c r="CJ898" s="352">
        <v>83</v>
      </c>
      <c r="CK898" s="352">
        <v>84</v>
      </c>
      <c r="CL898" s="353">
        <v>85</v>
      </c>
      <c r="CM898" s="351">
        <v>86</v>
      </c>
      <c r="CN898" s="352">
        <v>87</v>
      </c>
      <c r="CO898" s="352">
        <v>88</v>
      </c>
      <c r="CP898" s="352">
        <v>89</v>
      </c>
      <c r="CQ898" s="353">
        <v>90</v>
      </c>
      <c r="CR898" s="351">
        <v>91</v>
      </c>
      <c r="CS898" s="352">
        <v>92</v>
      </c>
      <c r="CT898" s="352">
        <v>93</v>
      </c>
      <c r="CU898" s="352">
        <v>94</v>
      </c>
      <c r="CV898" s="353">
        <v>95</v>
      </c>
      <c r="CW898" s="351">
        <v>96</v>
      </c>
      <c r="CX898" s="352">
        <v>97</v>
      </c>
      <c r="CY898" s="352">
        <v>98</v>
      </c>
      <c r="CZ898" s="352">
        <v>99</v>
      </c>
      <c r="DA898" s="353">
        <v>100</v>
      </c>
      <c r="DB898" s="351">
        <v>101</v>
      </c>
      <c r="DC898" s="352">
        <v>102</v>
      </c>
      <c r="DD898" s="352">
        <v>103</v>
      </c>
      <c r="DE898" s="352">
        <v>104</v>
      </c>
      <c r="DF898" s="353">
        <v>105</v>
      </c>
      <c r="DG898" s="351">
        <v>106</v>
      </c>
      <c r="DH898" s="352">
        <v>107</v>
      </c>
      <c r="DI898" s="352">
        <v>108</v>
      </c>
      <c r="DJ898" s="352">
        <v>109</v>
      </c>
      <c r="DK898" s="353">
        <v>110</v>
      </c>
      <c r="DL898" s="351">
        <v>111</v>
      </c>
      <c r="DM898" s="352">
        <v>112</v>
      </c>
      <c r="DN898" s="352">
        <v>113</v>
      </c>
      <c r="DO898" s="352">
        <v>114</v>
      </c>
      <c r="DP898" s="353">
        <v>115</v>
      </c>
      <c r="DQ898" s="351">
        <v>116</v>
      </c>
      <c r="DR898" s="352">
        <v>117</v>
      </c>
      <c r="DS898" s="352">
        <v>118</v>
      </c>
      <c r="DT898" s="352">
        <v>119</v>
      </c>
      <c r="DU898" s="353">
        <v>120</v>
      </c>
      <c r="DV898" s="351">
        <v>121</v>
      </c>
      <c r="DW898" s="352">
        <v>122</v>
      </c>
      <c r="DX898" s="352">
        <v>123</v>
      </c>
      <c r="DY898" s="352">
        <v>124</v>
      </c>
      <c r="DZ898" s="353">
        <v>125</v>
      </c>
      <c r="EA898" s="351">
        <v>126</v>
      </c>
      <c r="EB898" s="352">
        <v>127</v>
      </c>
      <c r="EC898" s="352">
        <v>128</v>
      </c>
      <c r="ED898" s="352">
        <v>129</v>
      </c>
      <c r="EE898" s="353">
        <v>130</v>
      </c>
      <c r="EF898" s="351">
        <v>131</v>
      </c>
      <c r="EG898" s="352">
        <v>132</v>
      </c>
      <c r="EH898" s="352">
        <v>133</v>
      </c>
      <c r="EI898" s="352">
        <v>134</v>
      </c>
      <c r="EJ898" s="353">
        <v>135</v>
      </c>
      <c r="EK898" s="351">
        <v>136</v>
      </c>
      <c r="EL898" s="352">
        <v>137</v>
      </c>
      <c r="EM898" s="352">
        <v>138</v>
      </c>
      <c r="EN898" s="352">
        <v>139</v>
      </c>
      <c r="EO898" s="353">
        <v>140</v>
      </c>
      <c r="EP898" s="351">
        <v>141</v>
      </c>
      <c r="EQ898" s="352">
        <v>142</v>
      </c>
      <c r="ER898" s="352">
        <v>143</v>
      </c>
      <c r="ES898" s="352">
        <v>144</v>
      </c>
      <c r="ET898" s="353">
        <v>145</v>
      </c>
      <c r="EU898" s="351">
        <v>146</v>
      </c>
      <c r="EV898" s="352">
        <v>147</v>
      </c>
      <c r="EW898" s="352">
        <v>148</v>
      </c>
      <c r="EX898" s="352">
        <v>149</v>
      </c>
      <c r="EY898" s="364"/>
      <c r="EZ898" s="351">
        <v>150</v>
      </c>
      <c r="FA898" s="352">
        <v>151</v>
      </c>
      <c r="FB898" s="352">
        <v>152</v>
      </c>
      <c r="FC898" s="352">
        <v>153</v>
      </c>
      <c r="FD898" s="364"/>
      <c r="FE898" s="351">
        <v>154</v>
      </c>
      <c r="FF898" s="352">
        <v>155</v>
      </c>
      <c r="FG898" s="352">
        <v>156</v>
      </c>
      <c r="FH898" s="352">
        <v>157</v>
      </c>
      <c r="FI898" s="353">
        <v>158</v>
      </c>
      <c r="FJ898" s="351">
        <v>159</v>
      </c>
      <c r="FK898" s="352">
        <v>160</v>
      </c>
      <c r="FL898" s="352">
        <v>161</v>
      </c>
      <c r="FM898" s="352">
        <v>162</v>
      </c>
      <c r="FN898" s="353">
        <v>163</v>
      </c>
      <c r="FO898" s="351">
        <v>164</v>
      </c>
      <c r="FP898" s="352">
        <v>165</v>
      </c>
      <c r="FQ898" s="352">
        <v>166</v>
      </c>
      <c r="FR898" s="352">
        <v>167</v>
      </c>
      <c r="FS898" s="353">
        <v>168</v>
      </c>
      <c r="FT898" s="351">
        <v>169</v>
      </c>
      <c r="FU898" s="352">
        <v>170</v>
      </c>
      <c r="FV898" s="352">
        <v>171</v>
      </c>
      <c r="FW898" s="352">
        <v>172</v>
      </c>
      <c r="FX898" s="353">
        <v>173</v>
      </c>
      <c r="FY898" s="351">
        <v>174</v>
      </c>
      <c r="FZ898" s="352">
        <v>175</v>
      </c>
      <c r="GA898" s="352">
        <v>176</v>
      </c>
      <c r="GB898" s="352">
        <v>177</v>
      </c>
      <c r="GC898" s="353">
        <v>178</v>
      </c>
      <c r="GD898" s="351">
        <v>179</v>
      </c>
      <c r="GE898" s="352">
        <v>180</v>
      </c>
      <c r="GF898" s="352">
        <v>181</v>
      </c>
      <c r="GG898" s="352">
        <v>182</v>
      </c>
      <c r="GH898" s="365"/>
      <c r="GI898" s="361"/>
      <c r="GJ898" s="361"/>
      <c r="GK898" s="361"/>
      <c r="GL898" s="361"/>
      <c r="GM898" s="361"/>
      <c r="GN898" s="361"/>
      <c r="GO898" s="361"/>
      <c r="GP898" s="361"/>
      <c r="GQ898" s="361"/>
      <c r="GR898" s="361"/>
      <c r="GS898" s="361"/>
      <c r="GT898" s="361"/>
      <c r="GU898" s="361"/>
      <c r="GV898" s="361"/>
      <c r="GW898" s="361"/>
    </row>
    <row r="899" spans="1:256" x14ac:dyDescent="0.2">
      <c r="D899" s="362"/>
      <c r="E899" s="350" t="s">
        <v>157</v>
      </c>
      <c r="F899" s="354">
        <v>14</v>
      </c>
      <c r="G899" s="355">
        <v>10</v>
      </c>
      <c r="H899" s="355">
        <v>1</v>
      </c>
      <c r="I899" s="355">
        <v>22</v>
      </c>
      <c r="J899" s="356">
        <v>18</v>
      </c>
      <c r="K899" s="354">
        <v>19</v>
      </c>
      <c r="L899" s="355">
        <v>15</v>
      </c>
      <c r="M899" s="355">
        <v>6</v>
      </c>
      <c r="N899" s="355">
        <v>2</v>
      </c>
      <c r="O899" s="356">
        <v>23</v>
      </c>
      <c r="P899" s="354">
        <v>24</v>
      </c>
      <c r="Q899" s="355">
        <v>20</v>
      </c>
      <c r="R899" s="355">
        <v>11</v>
      </c>
      <c r="S899" s="355">
        <v>7</v>
      </c>
      <c r="T899" s="356">
        <v>3</v>
      </c>
      <c r="U899" s="354">
        <v>4</v>
      </c>
      <c r="V899" s="355">
        <v>25</v>
      </c>
      <c r="W899" s="355">
        <v>16</v>
      </c>
      <c r="X899" s="355">
        <v>12</v>
      </c>
      <c r="Y899" s="356">
        <v>8</v>
      </c>
      <c r="Z899" s="354">
        <v>9</v>
      </c>
      <c r="AA899" s="355">
        <v>5</v>
      </c>
      <c r="AB899" s="355">
        <v>21</v>
      </c>
      <c r="AC899" s="355">
        <v>17</v>
      </c>
      <c r="AD899" s="356">
        <v>13</v>
      </c>
      <c r="AE899" s="354">
        <v>39</v>
      </c>
      <c r="AF899" s="355">
        <v>35</v>
      </c>
      <c r="AG899" s="355">
        <v>26</v>
      </c>
      <c r="AH899" s="355">
        <v>47</v>
      </c>
      <c r="AI899" s="356">
        <v>43</v>
      </c>
      <c r="AJ899" s="354">
        <v>44</v>
      </c>
      <c r="AK899" s="355">
        <v>40</v>
      </c>
      <c r="AL899" s="355">
        <v>31</v>
      </c>
      <c r="AM899" s="355">
        <v>27</v>
      </c>
      <c r="AN899" s="356">
        <v>48</v>
      </c>
      <c r="AO899" s="354">
        <v>49</v>
      </c>
      <c r="AP899" s="355">
        <v>45</v>
      </c>
      <c r="AQ899" s="355">
        <v>36</v>
      </c>
      <c r="AR899" s="355">
        <v>32</v>
      </c>
      <c r="AS899" s="356">
        <v>28</v>
      </c>
      <c r="AT899" s="354">
        <v>29</v>
      </c>
      <c r="AU899" s="355">
        <v>50</v>
      </c>
      <c r="AV899" s="355">
        <v>41</v>
      </c>
      <c r="AW899" s="355">
        <v>37</v>
      </c>
      <c r="AX899" s="356">
        <v>33</v>
      </c>
      <c r="AY899" s="354">
        <v>34</v>
      </c>
      <c r="AZ899" s="355">
        <v>30</v>
      </c>
      <c r="BA899" s="355">
        <v>46</v>
      </c>
      <c r="BB899" s="355">
        <v>42</v>
      </c>
      <c r="BC899" s="356">
        <v>38</v>
      </c>
      <c r="BD899" s="354">
        <v>64</v>
      </c>
      <c r="BE899" s="355">
        <v>60</v>
      </c>
      <c r="BF899" s="355">
        <v>51</v>
      </c>
      <c r="BG899" s="355">
        <v>72</v>
      </c>
      <c r="BH899" s="356">
        <v>68</v>
      </c>
      <c r="BI899" s="354">
        <v>69</v>
      </c>
      <c r="BJ899" s="355">
        <v>65</v>
      </c>
      <c r="BK899" s="355">
        <v>56</v>
      </c>
      <c r="BL899" s="355">
        <v>52</v>
      </c>
      <c r="BM899" s="356">
        <v>73</v>
      </c>
      <c r="BN899" s="354">
        <v>74</v>
      </c>
      <c r="BO899" s="355">
        <v>70</v>
      </c>
      <c r="BP899" s="355">
        <v>61</v>
      </c>
      <c r="BQ899" s="355">
        <v>57</v>
      </c>
      <c r="BR899" s="356">
        <v>53</v>
      </c>
      <c r="BS899" s="354">
        <v>54</v>
      </c>
      <c r="BT899" s="355">
        <v>75</v>
      </c>
      <c r="BU899" s="355">
        <v>66</v>
      </c>
      <c r="BV899" s="355">
        <v>62</v>
      </c>
      <c r="BW899" s="356">
        <v>58</v>
      </c>
      <c r="BX899" s="354">
        <v>59</v>
      </c>
      <c r="BY899" s="355">
        <v>55</v>
      </c>
      <c r="BZ899" s="355">
        <v>71</v>
      </c>
      <c r="CA899" s="355">
        <v>67</v>
      </c>
      <c r="CB899" s="356">
        <v>63</v>
      </c>
      <c r="CC899" s="354">
        <v>89</v>
      </c>
      <c r="CD899" s="355">
        <v>85</v>
      </c>
      <c r="CE899" s="355">
        <v>76</v>
      </c>
      <c r="CF899" s="355">
        <v>97</v>
      </c>
      <c r="CG899" s="356">
        <v>93</v>
      </c>
      <c r="CH899" s="354">
        <v>94</v>
      </c>
      <c r="CI899" s="355">
        <v>90</v>
      </c>
      <c r="CJ899" s="355">
        <v>81</v>
      </c>
      <c r="CK899" s="355">
        <v>77</v>
      </c>
      <c r="CL899" s="356">
        <v>98</v>
      </c>
      <c r="CM899" s="354">
        <v>99</v>
      </c>
      <c r="CN899" s="355">
        <v>95</v>
      </c>
      <c r="CO899" s="355">
        <v>86</v>
      </c>
      <c r="CP899" s="355">
        <v>82</v>
      </c>
      <c r="CQ899" s="356">
        <v>78</v>
      </c>
      <c r="CR899" s="354">
        <v>79</v>
      </c>
      <c r="CS899" s="355">
        <v>100</v>
      </c>
      <c r="CT899" s="355">
        <v>91</v>
      </c>
      <c r="CU899" s="355">
        <v>87</v>
      </c>
      <c r="CV899" s="356">
        <v>83</v>
      </c>
      <c r="CW899" s="354">
        <v>84</v>
      </c>
      <c r="CX899" s="355">
        <v>80</v>
      </c>
      <c r="CY899" s="355">
        <v>96</v>
      </c>
      <c r="CZ899" s="355">
        <v>92</v>
      </c>
      <c r="DA899" s="356">
        <v>88</v>
      </c>
      <c r="DB899" s="354">
        <v>114</v>
      </c>
      <c r="DC899" s="355">
        <v>110</v>
      </c>
      <c r="DD899" s="355">
        <v>101</v>
      </c>
      <c r="DE899" s="355">
        <v>122</v>
      </c>
      <c r="DF899" s="356">
        <v>118</v>
      </c>
      <c r="DG899" s="354">
        <v>119</v>
      </c>
      <c r="DH899" s="355">
        <v>115</v>
      </c>
      <c r="DI899" s="355">
        <v>106</v>
      </c>
      <c r="DJ899" s="355">
        <v>102</v>
      </c>
      <c r="DK899" s="356">
        <v>123</v>
      </c>
      <c r="DL899" s="354">
        <v>124</v>
      </c>
      <c r="DM899" s="355">
        <v>120</v>
      </c>
      <c r="DN899" s="355">
        <v>111</v>
      </c>
      <c r="DO899" s="355">
        <v>107</v>
      </c>
      <c r="DP899" s="356">
        <v>103</v>
      </c>
      <c r="DQ899" s="354">
        <v>104</v>
      </c>
      <c r="DR899" s="355">
        <v>125</v>
      </c>
      <c r="DS899" s="355">
        <v>116</v>
      </c>
      <c r="DT899" s="355">
        <v>112</v>
      </c>
      <c r="DU899" s="356">
        <v>108</v>
      </c>
      <c r="DV899" s="354">
        <v>109</v>
      </c>
      <c r="DW899" s="355">
        <v>105</v>
      </c>
      <c r="DX899" s="355">
        <v>121</v>
      </c>
      <c r="DY899" s="355">
        <v>117</v>
      </c>
      <c r="DZ899" s="356">
        <v>113</v>
      </c>
      <c r="EA899" s="354">
        <v>127</v>
      </c>
      <c r="EB899" s="355">
        <v>146</v>
      </c>
      <c r="EC899" s="355">
        <v>145</v>
      </c>
      <c r="ED899" s="355">
        <v>152</v>
      </c>
      <c r="EE899" s="356">
        <v>134</v>
      </c>
      <c r="EF899" s="354">
        <v>140</v>
      </c>
      <c r="EG899" s="355">
        <v>150</v>
      </c>
      <c r="EH899" s="355">
        <v>141</v>
      </c>
      <c r="EI899" s="355">
        <v>128</v>
      </c>
      <c r="EJ899" s="356">
        <v>149</v>
      </c>
      <c r="EK899" s="354">
        <v>133</v>
      </c>
      <c r="EL899" s="355">
        <v>136</v>
      </c>
      <c r="EM899" s="355">
        <v>147</v>
      </c>
      <c r="EN899" s="355">
        <v>130</v>
      </c>
      <c r="EO899" s="356">
        <v>153</v>
      </c>
      <c r="EP899" s="354">
        <v>142</v>
      </c>
      <c r="EQ899" s="355">
        <v>135</v>
      </c>
      <c r="ER899" s="355">
        <v>151</v>
      </c>
      <c r="ES899" s="355">
        <v>148</v>
      </c>
      <c r="ET899" s="356">
        <v>139</v>
      </c>
      <c r="EU899" s="354">
        <v>144</v>
      </c>
      <c r="EV899" s="355">
        <v>126</v>
      </c>
      <c r="EW899" s="355">
        <v>132</v>
      </c>
      <c r="EX899" s="355">
        <v>138</v>
      </c>
      <c r="EY899" s="364"/>
      <c r="EZ899" s="354">
        <v>129</v>
      </c>
      <c r="FA899" s="355">
        <v>131</v>
      </c>
      <c r="FB899" s="355">
        <v>137</v>
      </c>
      <c r="FC899" s="355">
        <v>143</v>
      </c>
      <c r="FD899" s="364"/>
      <c r="FE899" s="354">
        <v>163</v>
      </c>
      <c r="FF899" s="355">
        <v>179</v>
      </c>
      <c r="FG899" s="355">
        <v>175</v>
      </c>
      <c r="FH899" s="355">
        <v>171</v>
      </c>
      <c r="FI899" s="356">
        <v>167</v>
      </c>
      <c r="FJ899" s="354">
        <v>162</v>
      </c>
      <c r="FK899" s="355">
        <v>176</v>
      </c>
      <c r="FL899" s="355">
        <v>180</v>
      </c>
      <c r="FM899" s="355">
        <v>154</v>
      </c>
      <c r="FN899" s="356">
        <v>172</v>
      </c>
      <c r="FO899" s="354">
        <v>168</v>
      </c>
      <c r="FP899" s="355">
        <v>159</v>
      </c>
      <c r="FQ899" s="355">
        <v>177</v>
      </c>
      <c r="FR899" s="355">
        <v>181</v>
      </c>
      <c r="FS899" s="356">
        <v>155</v>
      </c>
      <c r="FT899" s="354">
        <v>173</v>
      </c>
      <c r="FU899" s="355">
        <v>164</v>
      </c>
      <c r="FV899" s="355">
        <v>160</v>
      </c>
      <c r="FW899" s="355">
        <v>156</v>
      </c>
      <c r="FX899" s="356">
        <v>182</v>
      </c>
      <c r="FY899" s="354">
        <v>178</v>
      </c>
      <c r="FZ899" s="355">
        <v>169</v>
      </c>
      <c r="GA899" s="355">
        <v>165</v>
      </c>
      <c r="GB899" s="355">
        <v>161</v>
      </c>
      <c r="GC899" s="356">
        <v>157</v>
      </c>
      <c r="GD899" s="354">
        <v>158</v>
      </c>
      <c r="GE899" s="355">
        <v>174</v>
      </c>
      <c r="GF899" s="355">
        <v>170</v>
      </c>
      <c r="GG899" s="355">
        <v>166</v>
      </c>
      <c r="GH899" s="365"/>
      <c r="GI899" s="361"/>
      <c r="GJ899" s="361"/>
      <c r="GK899" s="361"/>
      <c r="GL899" s="361"/>
      <c r="GM899" s="361"/>
      <c r="GN899" s="361"/>
      <c r="GO899" s="361"/>
      <c r="GP899" s="361"/>
      <c r="GQ899" s="361"/>
      <c r="GR899" s="361"/>
      <c r="GS899" s="361"/>
      <c r="GT899" s="361"/>
      <c r="GU899" s="361"/>
      <c r="GV899" s="361"/>
      <c r="GW899" s="361"/>
    </row>
    <row r="900" spans="1:256" x14ac:dyDescent="0.2">
      <c r="D900" s="362"/>
      <c r="E900" s="350" t="s">
        <v>159</v>
      </c>
      <c r="F900" s="357">
        <v>12</v>
      </c>
      <c r="G900" s="358">
        <v>23</v>
      </c>
      <c r="H900" s="358">
        <v>9</v>
      </c>
      <c r="I900" s="358">
        <v>20</v>
      </c>
      <c r="J900" s="359">
        <v>1</v>
      </c>
      <c r="K900" s="357">
        <v>13</v>
      </c>
      <c r="L900" s="358">
        <v>24</v>
      </c>
      <c r="M900" s="358">
        <v>10</v>
      </c>
      <c r="N900" s="358">
        <v>16</v>
      </c>
      <c r="O900" s="359">
        <v>2</v>
      </c>
      <c r="P900" s="357">
        <v>17</v>
      </c>
      <c r="Q900" s="358">
        <v>3</v>
      </c>
      <c r="R900" s="358">
        <v>14</v>
      </c>
      <c r="S900" s="358">
        <v>25</v>
      </c>
      <c r="T900" s="359">
        <v>6</v>
      </c>
      <c r="U900" s="357">
        <v>7</v>
      </c>
      <c r="V900" s="358">
        <v>18</v>
      </c>
      <c r="W900" s="358">
        <v>4</v>
      </c>
      <c r="X900" s="358">
        <v>15</v>
      </c>
      <c r="Y900" s="359">
        <v>21</v>
      </c>
      <c r="Z900" s="357">
        <v>22</v>
      </c>
      <c r="AA900" s="358">
        <v>8</v>
      </c>
      <c r="AB900" s="358">
        <v>19</v>
      </c>
      <c r="AC900" s="358">
        <v>5</v>
      </c>
      <c r="AD900" s="359">
        <v>11</v>
      </c>
      <c r="AE900" s="357">
        <v>37</v>
      </c>
      <c r="AF900" s="358">
        <v>48</v>
      </c>
      <c r="AG900" s="358">
        <v>34</v>
      </c>
      <c r="AH900" s="358">
        <v>45</v>
      </c>
      <c r="AI900" s="359">
        <v>26</v>
      </c>
      <c r="AJ900" s="357">
        <v>38</v>
      </c>
      <c r="AK900" s="358">
        <v>49</v>
      </c>
      <c r="AL900" s="358">
        <v>35</v>
      </c>
      <c r="AM900" s="358">
        <v>41</v>
      </c>
      <c r="AN900" s="359">
        <v>27</v>
      </c>
      <c r="AO900" s="357">
        <v>42</v>
      </c>
      <c r="AP900" s="358">
        <v>28</v>
      </c>
      <c r="AQ900" s="358">
        <v>39</v>
      </c>
      <c r="AR900" s="358">
        <v>50</v>
      </c>
      <c r="AS900" s="359">
        <v>31</v>
      </c>
      <c r="AT900" s="357">
        <v>32</v>
      </c>
      <c r="AU900" s="358">
        <v>43</v>
      </c>
      <c r="AV900" s="358">
        <v>29</v>
      </c>
      <c r="AW900" s="358">
        <v>40</v>
      </c>
      <c r="AX900" s="359">
        <v>46</v>
      </c>
      <c r="AY900" s="357">
        <v>47</v>
      </c>
      <c r="AZ900" s="358">
        <v>33</v>
      </c>
      <c r="BA900" s="358">
        <v>44</v>
      </c>
      <c r="BB900" s="358">
        <v>30</v>
      </c>
      <c r="BC900" s="359">
        <v>36</v>
      </c>
      <c r="BD900" s="357">
        <v>62</v>
      </c>
      <c r="BE900" s="358">
        <v>73</v>
      </c>
      <c r="BF900" s="358">
        <v>59</v>
      </c>
      <c r="BG900" s="358">
        <v>70</v>
      </c>
      <c r="BH900" s="359">
        <v>51</v>
      </c>
      <c r="BI900" s="357">
        <v>63</v>
      </c>
      <c r="BJ900" s="358">
        <v>74</v>
      </c>
      <c r="BK900" s="358">
        <v>60</v>
      </c>
      <c r="BL900" s="358">
        <v>66</v>
      </c>
      <c r="BM900" s="359">
        <v>52</v>
      </c>
      <c r="BN900" s="357">
        <v>67</v>
      </c>
      <c r="BO900" s="358">
        <v>53</v>
      </c>
      <c r="BP900" s="358">
        <v>64</v>
      </c>
      <c r="BQ900" s="358">
        <v>75</v>
      </c>
      <c r="BR900" s="359">
        <v>56</v>
      </c>
      <c r="BS900" s="357">
        <v>57</v>
      </c>
      <c r="BT900" s="358">
        <v>68</v>
      </c>
      <c r="BU900" s="358">
        <v>54</v>
      </c>
      <c r="BV900" s="358">
        <v>65</v>
      </c>
      <c r="BW900" s="359">
        <v>71</v>
      </c>
      <c r="BX900" s="357">
        <v>72</v>
      </c>
      <c r="BY900" s="358">
        <v>58</v>
      </c>
      <c r="BZ900" s="358">
        <v>69</v>
      </c>
      <c r="CA900" s="358">
        <v>55</v>
      </c>
      <c r="CB900" s="359">
        <v>61</v>
      </c>
      <c r="CC900" s="357">
        <v>87</v>
      </c>
      <c r="CD900" s="358">
        <v>98</v>
      </c>
      <c r="CE900" s="358">
        <v>84</v>
      </c>
      <c r="CF900" s="358">
        <v>95</v>
      </c>
      <c r="CG900" s="359">
        <v>76</v>
      </c>
      <c r="CH900" s="357">
        <v>88</v>
      </c>
      <c r="CI900" s="358">
        <v>99</v>
      </c>
      <c r="CJ900" s="358">
        <v>85</v>
      </c>
      <c r="CK900" s="358">
        <v>91</v>
      </c>
      <c r="CL900" s="359">
        <v>77</v>
      </c>
      <c r="CM900" s="357">
        <v>92</v>
      </c>
      <c r="CN900" s="358">
        <v>78</v>
      </c>
      <c r="CO900" s="358">
        <v>89</v>
      </c>
      <c r="CP900" s="358">
        <v>100</v>
      </c>
      <c r="CQ900" s="359">
        <v>81</v>
      </c>
      <c r="CR900" s="357">
        <v>82</v>
      </c>
      <c r="CS900" s="358">
        <v>93</v>
      </c>
      <c r="CT900" s="358">
        <v>79</v>
      </c>
      <c r="CU900" s="358">
        <v>90</v>
      </c>
      <c r="CV900" s="359">
        <v>96</v>
      </c>
      <c r="CW900" s="357">
        <v>97</v>
      </c>
      <c r="CX900" s="358">
        <v>83</v>
      </c>
      <c r="CY900" s="358">
        <v>94</v>
      </c>
      <c r="CZ900" s="358">
        <v>80</v>
      </c>
      <c r="DA900" s="359">
        <v>86</v>
      </c>
      <c r="DB900" s="357">
        <v>112</v>
      </c>
      <c r="DC900" s="358">
        <v>123</v>
      </c>
      <c r="DD900" s="358">
        <v>109</v>
      </c>
      <c r="DE900" s="358">
        <v>120</v>
      </c>
      <c r="DF900" s="359">
        <v>101</v>
      </c>
      <c r="DG900" s="357">
        <v>113</v>
      </c>
      <c r="DH900" s="358">
        <v>124</v>
      </c>
      <c r="DI900" s="358">
        <v>110</v>
      </c>
      <c r="DJ900" s="358">
        <v>116</v>
      </c>
      <c r="DK900" s="359">
        <v>102</v>
      </c>
      <c r="DL900" s="357">
        <v>117</v>
      </c>
      <c r="DM900" s="358">
        <v>103</v>
      </c>
      <c r="DN900" s="358">
        <v>114</v>
      </c>
      <c r="DO900" s="358">
        <v>125</v>
      </c>
      <c r="DP900" s="359">
        <v>106</v>
      </c>
      <c r="DQ900" s="357">
        <v>107</v>
      </c>
      <c r="DR900" s="358">
        <v>118</v>
      </c>
      <c r="DS900" s="358">
        <v>104</v>
      </c>
      <c r="DT900" s="358">
        <v>115</v>
      </c>
      <c r="DU900" s="359">
        <v>121</v>
      </c>
      <c r="DV900" s="357">
        <v>122</v>
      </c>
      <c r="DW900" s="358">
        <v>108</v>
      </c>
      <c r="DX900" s="358">
        <v>119</v>
      </c>
      <c r="DY900" s="358">
        <v>105</v>
      </c>
      <c r="DZ900" s="359">
        <v>111</v>
      </c>
      <c r="EA900" s="357">
        <v>137</v>
      </c>
      <c r="EB900" s="358">
        <v>145</v>
      </c>
      <c r="EC900" s="358">
        <v>126</v>
      </c>
      <c r="ED900" s="358">
        <v>147</v>
      </c>
      <c r="EE900" s="359">
        <v>150</v>
      </c>
      <c r="EF900" s="357">
        <v>130</v>
      </c>
      <c r="EG900" s="358">
        <v>144</v>
      </c>
      <c r="EH900" s="358">
        <v>131</v>
      </c>
      <c r="EI900" s="358">
        <v>146</v>
      </c>
      <c r="EJ900" s="359">
        <v>151</v>
      </c>
      <c r="EK900" s="357">
        <v>152</v>
      </c>
      <c r="EL900" s="358">
        <v>129</v>
      </c>
      <c r="EM900" s="358">
        <v>149</v>
      </c>
      <c r="EN900" s="358">
        <v>135</v>
      </c>
      <c r="EO900" s="359">
        <v>138</v>
      </c>
      <c r="EP900" s="357">
        <v>148</v>
      </c>
      <c r="EQ900" s="358">
        <v>143</v>
      </c>
      <c r="ER900" s="358">
        <v>153</v>
      </c>
      <c r="ES900" s="358">
        <v>140</v>
      </c>
      <c r="ET900" s="359">
        <v>132</v>
      </c>
      <c r="EU900" s="357">
        <v>134</v>
      </c>
      <c r="EV900" s="358">
        <v>128</v>
      </c>
      <c r="EW900" s="358">
        <v>142</v>
      </c>
      <c r="EX900" s="358">
        <v>136</v>
      </c>
      <c r="EY900" s="364"/>
      <c r="EZ900" s="357">
        <v>139</v>
      </c>
      <c r="FA900" s="358">
        <v>141</v>
      </c>
      <c r="FB900" s="358">
        <v>127</v>
      </c>
      <c r="FC900" s="358">
        <v>133</v>
      </c>
      <c r="FD900" s="364"/>
      <c r="FE900" s="357">
        <v>181</v>
      </c>
      <c r="FF900" s="358">
        <v>158</v>
      </c>
      <c r="FG900" s="358">
        <v>172</v>
      </c>
      <c r="FH900" s="358">
        <v>178</v>
      </c>
      <c r="FI900" s="359">
        <v>160</v>
      </c>
      <c r="FJ900" s="357">
        <v>156</v>
      </c>
      <c r="FK900" s="358">
        <v>163</v>
      </c>
      <c r="FL900" s="358">
        <v>168</v>
      </c>
      <c r="FM900" s="358">
        <v>169</v>
      </c>
      <c r="FN900" s="359">
        <v>174</v>
      </c>
      <c r="FO900" s="357">
        <v>177</v>
      </c>
      <c r="FP900" s="358">
        <v>154</v>
      </c>
      <c r="FQ900" s="358">
        <v>179</v>
      </c>
      <c r="FR900" s="358">
        <v>170</v>
      </c>
      <c r="FS900" s="359">
        <v>164</v>
      </c>
      <c r="FT900" s="357">
        <v>180</v>
      </c>
      <c r="FU900" s="358">
        <v>161</v>
      </c>
      <c r="FV900" s="358">
        <v>155</v>
      </c>
      <c r="FW900" s="358">
        <v>175</v>
      </c>
      <c r="FX900" s="359">
        <v>166</v>
      </c>
      <c r="FY900" s="357">
        <v>182</v>
      </c>
      <c r="FZ900" s="358">
        <v>171</v>
      </c>
      <c r="GA900" s="358">
        <v>159</v>
      </c>
      <c r="GB900" s="358">
        <v>176</v>
      </c>
      <c r="GC900" s="359">
        <v>165</v>
      </c>
      <c r="GD900" s="357">
        <v>167</v>
      </c>
      <c r="GE900" s="358">
        <v>157</v>
      </c>
      <c r="GF900" s="358">
        <v>162</v>
      </c>
      <c r="GG900" s="358">
        <v>173</v>
      </c>
      <c r="GH900" s="365"/>
      <c r="GI900" s="361"/>
      <c r="GJ900" s="361"/>
      <c r="GK900" s="361"/>
      <c r="GL900" s="361"/>
      <c r="GM900" s="361"/>
      <c r="GN900" s="361"/>
      <c r="GO900" s="361"/>
      <c r="GP900" s="361"/>
      <c r="GQ900" s="361"/>
      <c r="GR900" s="361"/>
      <c r="GS900" s="361"/>
      <c r="GT900" s="361"/>
      <c r="GU900" s="361"/>
      <c r="GV900" s="361"/>
      <c r="GW900" s="361"/>
    </row>
    <row r="901" spans="1:256" s="363" customFormat="1" x14ac:dyDescent="0.2">
      <c r="A901" s="27"/>
      <c r="B901" s="27"/>
      <c r="C901" s="27"/>
      <c r="D901" s="362"/>
      <c r="E901" s="360"/>
      <c r="GX901" s="27"/>
      <c r="GY901" s="27"/>
      <c r="GZ901" s="27"/>
      <c r="HA901" s="27"/>
      <c r="HB901" s="27"/>
      <c r="HC901" s="27"/>
      <c r="HD901" s="27"/>
      <c r="HE901" s="27"/>
      <c r="HF901" s="27"/>
      <c r="HG901" s="27"/>
      <c r="HH901" s="27"/>
      <c r="HI901" s="27"/>
      <c r="HJ901" s="27"/>
      <c r="HK901" s="27"/>
      <c r="HL901" s="27"/>
      <c r="HM901" s="27"/>
      <c r="HN901" s="27"/>
      <c r="HO901" s="27"/>
      <c r="HP901" s="27"/>
      <c r="HQ901" s="27"/>
      <c r="HR901" s="27"/>
      <c r="HS901" s="27"/>
      <c r="HT901" s="27"/>
      <c r="HU901" s="27"/>
      <c r="HV901" s="27"/>
      <c r="HW901" s="27"/>
      <c r="HX901" s="27"/>
      <c r="HY901" s="27"/>
      <c r="HZ901" s="27"/>
      <c r="IA901" s="27"/>
      <c r="IB901" s="27"/>
      <c r="IC901" s="27"/>
      <c r="ID901" s="27"/>
      <c r="IE901" s="27"/>
      <c r="IF901" s="27"/>
      <c r="IG901" s="27"/>
      <c r="IH901" s="27"/>
      <c r="II901" s="27"/>
      <c r="IJ901" s="27"/>
      <c r="IK901" s="27"/>
      <c r="IL901" s="27"/>
      <c r="IM901" s="27"/>
      <c r="IN901" s="27"/>
      <c r="IO901" s="27"/>
      <c r="IP901" s="27"/>
      <c r="IQ901" s="27"/>
      <c r="IR901" s="27"/>
      <c r="IS901" s="27"/>
      <c r="IT901" s="27"/>
      <c r="IU901" s="27"/>
      <c r="IV901" s="27"/>
    </row>
    <row r="902" spans="1:256" s="363" customFormat="1" x14ac:dyDescent="0.2">
      <c r="A902" s="27"/>
      <c r="B902" s="27"/>
      <c r="C902" s="27"/>
      <c r="D902" s="362">
        <v>183</v>
      </c>
      <c r="E902" s="349" t="s">
        <v>180</v>
      </c>
      <c r="GX902" s="27"/>
      <c r="GY902" s="27"/>
      <c r="GZ902" s="27"/>
      <c r="HA902" s="27"/>
      <c r="HB902" s="27"/>
      <c r="HC902" s="27"/>
      <c r="HD902" s="27"/>
      <c r="HE902" s="27"/>
      <c r="HF902" s="27"/>
      <c r="HG902" s="27"/>
      <c r="HH902" s="27"/>
      <c r="HI902" s="27"/>
      <c r="HJ902" s="27"/>
      <c r="HK902" s="27"/>
      <c r="HL902" s="27"/>
      <c r="HM902" s="27"/>
      <c r="HN902" s="27"/>
      <c r="HO902" s="27"/>
      <c r="HP902" s="27"/>
      <c r="HQ902" s="27"/>
      <c r="HR902" s="27"/>
      <c r="HS902" s="27"/>
      <c r="HT902" s="27"/>
      <c r="HU902" s="27"/>
      <c r="HV902" s="27"/>
      <c r="HW902" s="27"/>
      <c r="HX902" s="27"/>
      <c r="HY902" s="27"/>
      <c r="HZ902" s="27"/>
      <c r="IA902" s="27"/>
      <c r="IB902" s="27"/>
      <c r="IC902" s="27"/>
      <c r="ID902" s="27"/>
      <c r="IE902" s="27"/>
      <c r="IF902" s="27"/>
      <c r="IG902" s="27"/>
      <c r="IH902" s="27"/>
      <c r="II902" s="27"/>
      <c r="IJ902" s="27"/>
      <c r="IK902" s="27"/>
      <c r="IL902" s="27"/>
      <c r="IM902" s="27"/>
      <c r="IN902" s="27"/>
      <c r="IO902" s="27"/>
      <c r="IP902" s="27"/>
      <c r="IQ902" s="27"/>
      <c r="IR902" s="27"/>
      <c r="IS902" s="27"/>
      <c r="IT902" s="27"/>
      <c r="IU902" s="27"/>
      <c r="IV902" s="27"/>
    </row>
    <row r="903" spans="1:256" x14ac:dyDescent="0.2">
      <c r="D903" s="362"/>
      <c r="E903" s="350" t="s">
        <v>130</v>
      </c>
      <c r="F903" s="351">
        <v>1</v>
      </c>
      <c r="G903" s="352">
        <v>2</v>
      </c>
      <c r="H903" s="352">
        <v>3</v>
      </c>
      <c r="I903" s="352">
        <v>4</v>
      </c>
      <c r="J903" s="353">
        <v>5</v>
      </c>
      <c r="K903" s="351">
        <v>6</v>
      </c>
      <c r="L903" s="352">
        <v>7</v>
      </c>
      <c r="M903" s="352">
        <v>8</v>
      </c>
      <c r="N903" s="352">
        <v>9</v>
      </c>
      <c r="O903" s="353">
        <v>10</v>
      </c>
      <c r="P903" s="351">
        <v>11</v>
      </c>
      <c r="Q903" s="352">
        <v>12</v>
      </c>
      <c r="R903" s="352">
        <v>13</v>
      </c>
      <c r="S903" s="352">
        <v>14</v>
      </c>
      <c r="T903" s="353">
        <v>15</v>
      </c>
      <c r="U903" s="351">
        <v>16</v>
      </c>
      <c r="V903" s="352">
        <v>17</v>
      </c>
      <c r="W903" s="352">
        <v>18</v>
      </c>
      <c r="X903" s="352">
        <v>19</v>
      </c>
      <c r="Y903" s="353">
        <v>20</v>
      </c>
      <c r="Z903" s="351">
        <v>21</v>
      </c>
      <c r="AA903" s="352">
        <v>22</v>
      </c>
      <c r="AB903" s="352">
        <v>23</v>
      </c>
      <c r="AC903" s="352">
        <v>24</v>
      </c>
      <c r="AD903" s="353">
        <v>25</v>
      </c>
      <c r="AE903" s="351">
        <v>26</v>
      </c>
      <c r="AF903" s="352">
        <v>27</v>
      </c>
      <c r="AG903" s="352">
        <v>28</v>
      </c>
      <c r="AH903" s="352">
        <v>29</v>
      </c>
      <c r="AI903" s="353">
        <v>30</v>
      </c>
      <c r="AJ903" s="351">
        <v>31</v>
      </c>
      <c r="AK903" s="352">
        <v>32</v>
      </c>
      <c r="AL903" s="352">
        <v>33</v>
      </c>
      <c r="AM903" s="352">
        <v>34</v>
      </c>
      <c r="AN903" s="353">
        <v>35</v>
      </c>
      <c r="AO903" s="351">
        <v>36</v>
      </c>
      <c r="AP903" s="352">
        <v>37</v>
      </c>
      <c r="AQ903" s="352">
        <v>38</v>
      </c>
      <c r="AR903" s="352">
        <v>39</v>
      </c>
      <c r="AS903" s="353">
        <v>40</v>
      </c>
      <c r="AT903" s="351">
        <v>41</v>
      </c>
      <c r="AU903" s="352">
        <v>42</v>
      </c>
      <c r="AV903" s="352">
        <v>43</v>
      </c>
      <c r="AW903" s="352">
        <v>44</v>
      </c>
      <c r="AX903" s="353">
        <v>45</v>
      </c>
      <c r="AY903" s="351">
        <v>46</v>
      </c>
      <c r="AZ903" s="352">
        <v>47</v>
      </c>
      <c r="BA903" s="352">
        <v>48</v>
      </c>
      <c r="BB903" s="352">
        <v>49</v>
      </c>
      <c r="BC903" s="353">
        <v>50</v>
      </c>
      <c r="BD903" s="351">
        <v>51</v>
      </c>
      <c r="BE903" s="352">
        <v>52</v>
      </c>
      <c r="BF903" s="352">
        <v>53</v>
      </c>
      <c r="BG903" s="352">
        <v>54</v>
      </c>
      <c r="BH903" s="353">
        <v>55</v>
      </c>
      <c r="BI903" s="351">
        <v>56</v>
      </c>
      <c r="BJ903" s="352">
        <v>57</v>
      </c>
      <c r="BK903" s="352">
        <v>58</v>
      </c>
      <c r="BL903" s="352">
        <v>59</v>
      </c>
      <c r="BM903" s="353">
        <v>60</v>
      </c>
      <c r="BN903" s="351">
        <v>61</v>
      </c>
      <c r="BO903" s="352">
        <v>62</v>
      </c>
      <c r="BP903" s="352">
        <v>63</v>
      </c>
      <c r="BQ903" s="352">
        <v>64</v>
      </c>
      <c r="BR903" s="353">
        <v>65</v>
      </c>
      <c r="BS903" s="351">
        <v>66</v>
      </c>
      <c r="BT903" s="352">
        <v>67</v>
      </c>
      <c r="BU903" s="352">
        <v>68</v>
      </c>
      <c r="BV903" s="352">
        <v>69</v>
      </c>
      <c r="BW903" s="353">
        <v>70</v>
      </c>
      <c r="BX903" s="351">
        <v>71</v>
      </c>
      <c r="BY903" s="352">
        <v>72</v>
      </c>
      <c r="BZ903" s="352">
        <v>73</v>
      </c>
      <c r="CA903" s="352">
        <v>74</v>
      </c>
      <c r="CB903" s="353">
        <v>75</v>
      </c>
      <c r="CC903" s="351">
        <v>76</v>
      </c>
      <c r="CD903" s="352">
        <v>77</v>
      </c>
      <c r="CE903" s="352">
        <v>78</v>
      </c>
      <c r="CF903" s="352">
        <v>79</v>
      </c>
      <c r="CG903" s="353">
        <v>80</v>
      </c>
      <c r="CH903" s="351">
        <v>81</v>
      </c>
      <c r="CI903" s="352">
        <v>82</v>
      </c>
      <c r="CJ903" s="352">
        <v>83</v>
      </c>
      <c r="CK903" s="352">
        <v>84</v>
      </c>
      <c r="CL903" s="353">
        <v>85</v>
      </c>
      <c r="CM903" s="351">
        <v>86</v>
      </c>
      <c r="CN903" s="352">
        <v>87</v>
      </c>
      <c r="CO903" s="352">
        <v>88</v>
      </c>
      <c r="CP903" s="352">
        <v>89</v>
      </c>
      <c r="CQ903" s="353">
        <v>90</v>
      </c>
      <c r="CR903" s="351">
        <v>91</v>
      </c>
      <c r="CS903" s="352">
        <v>92</v>
      </c>
      <c r="CT903" s="352">
        <v>93</v>
      </c>
      <c r="CU903" s="352">
        <v>94</v>
      </c>
      <c r="CV903" s="353">
        <v>95</v>
      </c>
      <c r="CW903" s="351">
        <v>96</v>
      </c>
      <c r="CX903" s="352">
        <v>97</v>
      </c>
      <c r="CY903" s="352">
        <v>98</v>
      </c>
      <c r="CZ903" s="352">
        <v>99</v>
      </c>
      <c r="DA903" s="353">
        <v>100</v>
      </c>
      <c r="DB903" s="351">
        <v>101</v>
      </c>
      <c r="DC903" s="352">
        <v>102</v>
      </c>
      <c r="DD903" s="352">
        <v>103</v>
      </c>
      <c r="DE903" s="352">
        <v>104</v>
      </c>
      <c r="DF903" s="353">
        <v>105</v>
      </c>
      <c r="DG903" s="351">
        <v>106</v>
      </c>
      <c r="DH903" s="352">
        <v>107</v>
      </c>
      <c r="DI903" s="352">
        <v>108</v>
      </c>
      <c r="DJ903" s="352">
        <v>109</v>
      </c>
      <c r="DK903" s="353">
        <v>110</v>
      </c>
      <c r="DL903" s="351">
        <v>111</v>
      </c>
      <c r="DM903" s="352">
        <v>112</v>
      </c>
      <c r="DN903" s="352">
        <v>113</v>
      </c>
      <c r="DO903" s="352">
        <v>114</v>
      </c>
      <c r="DP903" s="353">
        <v>115</v>
      </c>
      <c r="DQ903" s="351">
        <v>116</v>
      </c>
      <c r="DR903" s="352">
        <v>117</v>
      </c>
      <c r="DS903" s="352">
        <v>118</v>
      </c>
      <c r="DT903" s="352">
        <v>119</v>
      </c>
      <c r="DU903" s="353">
        <v>120</v>
      </c>
      <c r="DV903" s="351">
        <v>121</v>
      </c>
      <c r="DW903" s="352">
        <v>122</v>
      </c>
      <c r="DX903" s="352">
        <v>123</v>
      </c>
      <c r="DY903" s="352">
        <v>124</v>
      </c>
      <c r="DZ903" s="353">
        <v>125</v>
      </c>
      <c r="EA903" s="351">
        <v>126</v>
      </c>
      <c r="EB903" s="352">
        <v>127</v>
      </c>
      <c r="EC903" s="352">
        <v>128</v>
      </c>
      <c r="ED903" s="352">
        <v>129</v>
      </c>
      <c r="EE903" s="353">
        <v>130</v>
      </c>
      <c r="EF903" s="351">
        <v>131</v>
      </c>
      <c r="EG903" s="352">
        <v>132</v>
      </c>
      <c r="EH903" s="352">
        <v>133</v>
      </c>
      <c r="EI903" s="352">
        <v>134</v>
      </c>
      <c r="EJ903" s="353">
        <v>135</v>
      </c>
      <c r="EK903" s="351">
        <v>136</v>
      </c>
      <c r="EL903" s="352">
        <v>137</v>
      </c>
      <c r="EM903" s="352">
        <v>138</v>
      </c>
      <c r="EN903" s="352">
        <v>139</v>
      </c>
      <c r="EO903" s="353">
        <v>140</v>
      </c>
      <c r="EP903" s="351">
        <v>141</v>
      </c>
      <c r="EQ903" s="352">
        <v>142</v>
      </c>
      <c r="ER903" s="352">
        <v>143</v>
      </c>
      <c r="ES903" s="352">
        <v>144</v>
      </c>
      <c r="ET903" s="353">
        <v>145</v>
      </c>
      <c r="EU903" s="351">
        <v>146</v>
      </c>
      <c r="EV903" s="352">
        <v>147</v>
      </c>
      <c r="EW903" s="352">
        <v>148</v>
      </c>
      <c r="EX903" s="352">
        <v>149</v>
      </c>
      <c r="EY903" s="353">
        <v>150</v>
      </c>
      <c r="EZ903" s="351">
        <v>151</v>
      </c>
      <c r="FA903" s="352">
        <v>152</v>
      </c>
      <c r="FB903" s="352">
        <v>153</v>
      </c>
      <c r="FC903" s="352">
        <v>154</v>
      </c>
      <c r="FD903" s="364"/>
      <c r="FE903" s="351">
        <v>155</v>
      </c>
      <c r="FF903" s="352">
        <v>156</v>
      </c>
      <c r="FG903" s="352">
        <v>157</v>
      </c>
      <c r="FH903" s="352">
        <v>158</v>
      </c>
      <c r="FI903" s="353">
        <v>159</v>
      </c>
      <c r="FJ903" s="351">
        <v>160</v>
      </c>
      <c r="FK903" s="352">
        <v>161</v>
      </c>
      <c r="FL903" s="352">
        <v>162</v>
      </c>
      <c r="FM903" s="352">
        <v>163</v>
      </c>
      <c r="FN903" s="353">
        <v>164</v>
      </c>
      <c r="FO903" s="351">
        <v>165</v>
      </c>
      <c r="FP903" s="352">
        <v>166</v>
      </c>
      <c r="FQ903" s="352">
        <v>167</v>
      </c>
      <c r="FR903" s="352">
        <v>168</v>
      </c>
      <c r="FS903" s="353">
        <v>169</v>
      </c>
      <c r="FT903" s="351">
        <v>170</v>
      </c>
      <c r="FU903" s="352">
        <v>171</v>
      </c>
      <c r="FV903" s="352">
        <v>172</v>
      </c>
      <c r="FW903" s="352">
        <v>173</v>
      </c>
      <c r="FX903" s="353">
        <v>174</v>
      </c>
      <c r="FY903" s="351">
        <v>175</v>
      </c>
      <c r="FZ903" s="352">
        <v>176</v>
      </c>
      <c r="GA903" s="352">
        <v>177</v>
      </c>
      <c r="GB903" s="352">
        <v>178</v>
      </c>
      <c r="GC903" s="353">
        <v>179</v>
      </c>
      <c r="GD903" s="351">
        <v>180</v>
      </c>
      <c r="GE903" s="352">
        <v>181</v>
      </c>
      <c r="GF903" s="352">
        <v>182</v>
      </c>
      <c r="GG903" s="352">
        <v>183</v>
      </c>
      <c r="GH903" s="365"/>
      <c r="GI903" s="361"/>
      <c r="GJ903" s="361"/>
      <c r="GK903" s="361"/>
      <c r="GL903" s="361"/>
      <c r="GM903" s="361"/>
      <c r="GN903" s="361"/>
      <c r="GO903" s="361"/>
      <c r="GP903" s="361"/>
      <c r="GQ903" s="361"/>
      <c r="GR903" s="361"/>
      <c r="GS903" s="361"/>
      <c r="GT903" s="361"/>
      <c r="GU903" s="361"/>
      <c r="GV903" s="361"/>
      <c r="GW903" s="361"/>
    </row>
    <row r="904" spans="1:256" x14ac:dyDescent="0.2">
      <c r="D904" s="362"/>
      <c r="E904" s="350" t="s">
        <v>157</v>
      </c>
      <c r="F904" s="354">
        <v>14</v>
      </c>
      <c r="G904" s="355">
        <v>10</v>
      </c>
      <c r="H904" s="355">
        <v>1</v>
      </c>
      <c r="I904" s="355">
        <v>22</v>
      </c>
      <c r="J904" s="356">
        <v>18</v>
      </c>
      <c r="K904" s="354">
        <v>19</v>
      </c>
      <c r="L904" s="355">
        <v>15</v>
      </c>
      <c r="M904" s="355">
        <v>6</v>
      </c>
      <c r="N904" s="355">
        <v>2</v>
      </c>
      <c r="O904" s="356">
        <v>23</v>
      </c>
      <c r="P904" s="354">
        <v>24</v>
      </c>
      <c r="Q904" s="355">
        <v>20</v>
      </c>
      <c r="R904" s="355">
        <v>11</v>
      </c>
      <c r="S904" s="355">
        <v>7</v>
      </c>
      <c r="T904" s="356">
        <v>3</v>
      </c>
      <c r="U904" s="354">
        <v>4</v>
      </c>
      <c r="V904" s="355">
        <v>25</v>
      </c>
      <c r="W904" s="355">
        <v>16</v>
      </c>
      <c r="X904" s="355">
        <v>12</v>
      </c>
      <c r="Y904" s="356">
        <v>8</v>
      </c>
      <c r="Z904" s="354">
        <v>9</v>
      </c>
      <c r="AA904" s="355">
        <v>5</v>
      </c>
      <c r="AB904" s="355">
        <v>21</v>
      </c>
      <c r="AC904" s="355">
        <v>17</v>
      </c>
      <c r="AD904" s="356">
        <v>13</v>
      </c>
      <c r="AE904" s="354">
        <v>39</v>
      </c>
      <c r="AF904" s="355">
        <v>35</v>
      </c>
      <c r="AG904" s="355">
        <v>26</v>
      </c>
      <c r="AH904" s="355">
        <v>47</v>
      </c>
      <c r="AI904" s="356">
        <v>43</v>
      </c>
      <c r="AJ904" s="354">
        <v>44</v>
      </c>
      <c r="AK904" s="355">
        <v>40</v>
      </c>
      <c r="AL904" s="355">
        <v>31</v>
      </c>
      <c r="AM904" s="355">
        <v>27</v>
      </c>
      <c r="AN904" s="356">
        <v>48</v>
      </c>
      <c r="AO904" s="354">
        <v>49</v>
      </c>
      <c r="AP904" s="355">
        <v>45</v>
      </c>
      <c r="AQ904" s="355">
        <v>36</v>
      </c>
      <c r="AR904" s="355">
        <v>32</v>
      </c>
      <c r="AS904" s="356">
        <v>28</v>
      </c>
      <c r="AT904" s="354">
        <v>29</v>
      </c>
      <c r="AU904" s="355">
        <v>50</v>
      </c>
      <c r="AV904" s="355">
        <v>41</v>
      </c>
      <c r="AW904" s="355">
        <v>37</v>
      </c>
      <c r="AX904" s="356">
        <v>33</v>
      </c>
      <c r="AY904" s="354">
        <v>34</v>
      </c>
      <c r="AZ904" s="355">
        <v>30</v>
      </c>
      <c r="BA904" s="355">
        <v>46</v>
      </c>
      <c r="BB904" s="355">
        <v>42</v>
      </c>
      <c r="BC904" s="356">
        <v>38</v>
      </c>
      <c r="BD904" s="354">
        <v>64</v>
      </c>
      <c r="BE904" s="355">
        <v>60</v>
      </c>
      <c r="BF904" s="355">
        <v>51</v>
      </c>
      <c r="BG904" s="355">
        <v>72</v>
      </c>
      <c r="BH904" s="356">
        <v>68</v>
      </c>
      <c r="BI904" s="354">
        <v>69</v>
      </c>
      <c r="BJ904" s="355">
        <v>65</v>
      </c>
      <c r="BK904" s="355">
        <v>56</v>
      </c>
      <c r="BL904" s="355">
        <v>52</v>
      </c>
      <c r="BM904" s="356">
        <v>73</v>
      </c>
      <c r="BN904" s="354">
        <v>74</v>
      </c>
      <c r="BO904" s="355">
        <v>70</v>
      </c>
      <c r="BP904" s="355">
        <v>61</v>
      </c>
      <c r="BQ904" s="355">
        <v>57</v>
      </c>
      <c r="BR904" s="356">
        <v>53</v>
      </c>
      <c r="BS904" s="354">
        <v>54</v>
      </c>
      <c r="BT904" s="355">
        <v>75</v>
      </c>
      <c r="BU904" s="355">
        <v>66</v>
      </c>
      <c r="BV904" s="355">
        <v>62</v>
      </c>
      <c r="BW904" s="356">
        <v>58</v>
      </c>
      <c r="BX904" s="354">
        <v>59</v>
      </c>
      <c r="BY904" s="355">
        <v>55</v>
      </c>
      <c r="BZ904" s="355">
        <v>71</v>
      </c>
      <c r="CA904" s="355">
        <v>67</v>
      </c>
      <c r="CB904" s="356">
        <v>63</v>
      </c>
      <c r="CC904" s="354">
        <v>89</v>
      </c>
      <c r="CD904" s="355">
        <v>85</v>
      </c>
      <c r="CE904" s="355">
        <v>76</v>
      </c>
      <c r="CF904" s="355">
        <v>97</v>
      </c>
      <c r="CG904" s="356">
        <v>93</v>
      </c>
      <c r="CH904" s="354">
        <v>94</v>
      </c>
      <c r="CI904" s="355">
        <v>90</v>
      </c>
      <c r="CJ904" s="355">
        <v>81</v>
      </c>
      <c r="CK904" s="355">
        <v>77</v>
      </c>
      <c r="CL904" s="356">
        <v>98</v>
      </c>
      <c r="CM904" s="354">
        <v>99</v>
      </c>
      <c r="CN904" s="355">
        <v>95</v>
      </c>
      <c r="CO904" s="355">
        <v>86</v>
      </c>
      <c r="CP904" s="355">
        <v>82</v>
      </c>
      <c r="CQ904" s="356">
        <v>78</v>
      </c>
      <c r="CR904" s="354">
        <v>79</v>
      </c>
      <c r="CS904" s="355">
        <v>100</v>
      </c>
      <c r="CT904" s="355">
        <v>91</v>
      </c>
      <c r="CU904" s="355">
        <v>87</v>
      </c>
      <c r="CV904" s="356">
        <v>83</v>
      </c>
      <c r="CW904" s="354">
        <v>84</v>
      </c>
      <c r="CX904" s="355">
        <v>80</v>
      </c>
      <c r="CY904" s="355">
        <v>96</v>
      </c>
      <c r="CZ904" s="355">
        <v>92</v>
      </c>
      <c r="DA904" s="356">
        <v>88</v>
      </c>
      <c r="DB904" s="354">
        <v>114</v>
      </c>
      <c r="DC904" s="355">
        <v>110</v>
      </c>
      <c r="DD904" s="355">
        <v>101</v>
      </c>
      <c r="DE904" s="355">
        <v>122</v>
      </c>
      <c r="DF904" s="356">
        <v>118</v>
      </c>
      <c r="DG904" s="354">
        <v>119</v>
      </c>
      <c r="DH904" s="355">
        <v>115</v>
      </c>
      <c r="DI904" s="355">
        <v>106</v>
      </c>
      <c r="DJ904" s="355">
        <v>102</v>
      </c>
      <c r="DK904" s="356">
        <v>123</v>
      </c>
      <c r="DL904" s="354">
        <v>124</v>
      </c>
      <c r="DM904" s="355">
        <v>120</v>
      </c>
      <c r="DN904" s="355">
        <v>111</v>
      </c>
      <c r="DO904" s="355">
        <v>107</v>
      </c>
      <c r="DP904" s="356">
        <v>103</v>
      </c>
      <c r="DQ904" s="354">
        <v>104</v>
      </c>
      <c r="DR904" s="355">
        <v>125</v>
      </c>
      <c r="DS904" s="355">
        <v>116</v>
      </c>
      <c r="DT904" s="355">
        <v>112</v>
      </c>
      <c r="DU904" s="356">
        <v>108</v>
      </c>
      <c r="DV904" s="354">
        <v>109</v>
      </c>
      <c r="DW904" s="355">
        <v>105</v>
      </c>
      <c r="DX904" s="355">
        <v>121</v>
      </c>
      <c r="DY904" s="355">
        <v>117</v>
      </c>
      <c r="DZ904" s="356">
        <v>113</v>
      </c>
      <c r="EA904" s="354">
        <v>135</v>
      </c>
      <c r="EB904" s="355">
        <v>151</v>
      </c>
      <c r="EC904" s="355">
        <v>147</v>
      </c>
      <c r="ED904" s="355">
        <v>143</v>
      </c>
      <c r="EE904" s="356">
        <v>139</v>
      </c>
      <c r="EF904" s="354">
        <v>134</v>
      </c>
      <c r="EG904" s="355">
        <v>148</v>
      </c>
      <c r="EH904" s="355">
        <v>152</v>
      </c>
      <c r="EI904" s="355">
        <v>126</v>
      </c>
      <c r="EJ904" s="356">
        <v>144</v>
      </c>
      <c r="EK904" s="354">
        <v>140</v>
      </c>
      <c r="EL904" s="355">
        <v>131</v>
      </c>
      <c r="EM904" s="355">
        <v>149</v>
      </c>
      <c r="EN904" s="355">
        <v>153</v>
      </c>
      <c r="EO904" s="356">
        <v>127</v>
      </c>
      <c r="EP904" s="354">
        <v>145</v>
      </c>
      <c r="EQ904" s="355">
        <v>136</v>
      </c>
      <c r="ER904" s="355">
        <v>132</v>
      </c>
      <c r="ES904" s="355">
        <v>128</v>
      </c>
      <c r="ET904" s="356">
        <v>154</v>
      </c>
      <c r="EU904" s="354">
        <v>150</v>
      </c>
      <c r="EV904" s="355">
        <v>141</v>
      </c>
      <c r="EW904" s="355">
        <v>137</v>
      </c>
      <c r="EX904" s="355">
        <v>133</v>
      </c>
      <c r="EY904" s="356">
        <v>129</v>
      </c>
      <c r="EZ904" s="354">
        <v>130</v>
      </c>
      <c r="FA904" s="355">
        <v>146</v>
      </c>
      <c r="FB904" s="355">
        <v>142</v>
      </c>
      <c r="FC904" s="355">
        <v>138</v>
      </c>
      <c r="FD904" s="364"/>
      <c r="FE904" s="354">
        <v>164</v>
      </c>
      <c r="FF904" s="355">
        <v>180</v>
      </c>
      <c r="FG904" s="355">
        <v>176</v>
      </c>
      <c r="FH904" s="355">
        <v>172</v>
      </c>
      <c r="FI904" s="356">
        <v>168</v>
      </c>
      <c r="FJ904" s="354">
        <v>163</v>
      </c>
      <c r="FK904" s="355">
        <v>177</v>
      </c>
      <c r="FL904" s="355">
        <v>181</v>
      </c>
      <c r="FM904" s="355">
        <v>155</v>
      </c>
      <c r="FN904" s="356">
        <v>173</v>
      </c>
      <c r="FO904" s="354">
        <v>169</v>
      </c>
      <c r="FP904" s="355">
        <v>160</v>
      </c>
      <c r="FQ904" s="355">
        <v>178</v>
      </c>
      <c r="FR904" s="355">
        <v>182</v>
      </c>
      <c r="FS904" s="356">
        <v>156</v>
      </c>
      <c r="FT904" s="354">
        <v>174</v>
      </c>
      <c r="FU904" s="355">
        <v>165</v>
      </c>
      <c r="FV904" s="355">
        <v>161</v>
      </c>
      <c r="FW904" s="355">
        <v>157</v>
      </c>
      <c r="FX904" s="356">
        <v>183</v>
      </c>
      <c r="FY904" s="354">
        <v>179</v>
      </c>
      <c r="FZ904" s="355">
        <v>170</v>
      </c>
      <c r="GA904" s="355">
        <v>166</v>
      </c>
      <c r="GB904" s="355">
        <v>162</v>
      </c>
      <c r="GC904" s="356">
        <v>158</v>
      </c>
      <c r="GD904" s="354">
        <v>159</v>
      </c>
      <c r="GE904" s="355">
        <v>175</v>
      </c>
      <c r="GF904" s="355">
        <v>171</v>
      </c>
      <c r="GG904" s="355">
        <v>167</v>
      </c>
      <c r="GH904" s="365"/>
      <c r="GI904" s="361"/>
      <c r="GJ904" s="361"/>
      <c r="GK904" s="361"/>
      <c r="GL904" s="361"/>
      <c r="GM904" s="361"/>
      <c r="GN904" s="361"/>
      <c r="GO904" s="361"/>
      <c r="GP904" s="361"/>
      <c r="GQ904" s="361"/>
      <c r="GR904" s="361"/>
      <c r="GS904" s="361"/>
      <c r="GT904" s="361"/>
      <c r="GU904" s="361"/>
      <c r="GV904" s="361"/>
      <c r="GW904" s="361"/>
    </row>
    <row r="905" spans="1:256" x14ac:dyDescent="0.2">
      <c r="D905" s="362"/>
      <c r="E905" s="350" t="s">
        <v>159</v>
      </c>
      <c r="F905" s="357">
        <v>12</v>
      </c>
      <c r="G905" s="358">
        <v>23</v>
      </c>
      <c r="H905" s="358">
        <v>9</v>
      </c>
      <c r="I905" s="358">
        <v>20</v>
      </c>
      <c r="J905" s="359">
        <v>1</v>
      </c>
      <c r="K905" s="357">
        <v>13</v>
      </c>
      <c r="L905" s="358">
        <v>24</v>
      </c>
      <c r="M905" s="358">
        <v>10</v>
      </c>
      <c r="N905" s="358">
        <v>16</v>
      </c>
      <c r="O905" s="359">
        <v>2</v>
      </c>
      <c r="P905" s="357">
        <v>17</v>
      </c>
      <c r="Q905" s="358">
        <v>3</v>
      </c>
      <c r="R905" s="358">
        <v>14</v>
      </c>
      <c r="S905" s="358">
        <v>25</v>
      </c>
      <c r="T905" s="359">
        <v>6</v>
      </c>
      <c r="U905" s="357">
        <v>7</v>
      </c>
      <c r="V905" s="358">
        <v>18</v>
      </c>
      <c r="W905" s="358">
        <v>4</v>
      </c>
      <c r="X905" s="358">
        <v>15</v>
      </c>
      <c r="Y905" s="359">
        <v>21</v>
      </c>
      <c r="Z905" s="357">
        <v>22</v>
      </c>
      <c r="AA905" s="358">
        <v>8</v>
      </c>
      <c r="AB905" s="358">
        <v>19</v>
      </c>
      <c r="AC905" s="358">
        <v>5</v>
      </c>
      <c r="AD905" s="359">
        <v>11</v>
      </c>
      <c r="AE905" s="357">
        <v>37</v>
      </c>
      <c r="AF905" s="358">
        <v>48</v>
      </c>
      <c r="AG905" s="358">
        <v>34</v>
      </c>
      <c r="AH905" s="358">
        <v>45</v>
      </c>
      <c r="AI905" s="359">
        <v>26</v>
      </c>
      <c r="AJ905" s="357">
        <v>38</v>
      </c>
      <c r="AK905" s="358">
        <v>49</v>
      </c>
      <c r="AL905" s="358">
        <v>35</v>
      </c>
      <c r="AM905" s="358">
        <v>41</v>
      </c>
      <c r="AN905" s="359">
        <v>27</v>
      </c>
      <c r="AO905" s="357">
        <v>42</v>
      </c>
      <c r="AP905" s="358">
        <v>28</v>
      </c>
      <c r="AQ905" s="358">
        <v>39</v>
      </c>
      <c r="AR905" s="358">
        <v>50</v>
      </c>
      <c r="AS905" s="359">
        <v>31</v>
      </c>
      <c r="AT905" s="357">
        <v>32</v>
      </c>
      <c r="AU905" s="358">
        <v>43</v>
      </c>
      <c r="AV905" s="358">
        <v>29</v>
      </c>
      <c r="AW905" s="358">
        <v>40</v>
      </c>
      <c r="AX905" s="359">
        <v>46</v>
      </c>
      <c r="AY905" s="357">
        <v>47</v>
      </c>
      <c r="AZ905" s="358">
        <v>33</v>
      </c>
      <c r="BA905" s="358">
        <v>44</v>
      </c>
      <c r="BB905" s="358">
        <v>30</v>
      </c>
      <c r="BC905" s="359">
        <v>36</v>
      </c>
      <c r="BD905" s="357">
        <v>62</v>
      </c>
      <c r="BE905" s="358">
        <v>73</v>
      </c>
      <c r="BF905" s="358">
        <v>59</v>
      </c>
      <c r="BG905" s="358">
        <v>70</v>
      </c>
      <c r="BH905" s="359">
        <v>51</v>
      </c>
      <c r="BI905" s="357">
        <v>63</v>
      </c>
      <c r="BJ905" s="358">
        <v>74</v>
      </c>
      <c r="BK905" s="358">
        <v>60</v>
      </c>
      <c r="BL905" s="358">
        <v>66</v>
      </c>
      <c r="BM905" s="359">
        <v>52</v>
      </c>
      <c r="BN905" s="357">
        <v>67</v>
      </c>
      <c r="BO905" s="358">
        <v>53</v>
      </c>
      <c r="BP905" s="358">
        <v>64</v>
      </c>
      <c r="BQ905" s="358">
        <v>75</v>
      </c>
      <c r="BR905" s="359">
        <v>56</v>
      </c>
      <c r="BS905" s="357">
        <v>57</v>
      </c>
      <c r="BT905" s="358">
        <v>68</v>
      </c>
      <c r="BU905" s="358">
        <v>54</v>
      </c>
      <c r="BV905" s="358">
        <v>65</v>
      </c>
      <c r="BW905" s="359">
        <v>71</v>
      </c>
      <c r="BX905" s="357">
        <v>72</v>
      </c>
      <c r="BY905" s="358">
        <v>58</v>
      </c>
      <c r="BZ905" s="358">
        <v>69</v>
      </c>
      <c r="CA905" s="358">
        <v>55</v>
      </c>
      <c r="CB905" s="359">
        <v>61</v>
      </c>
      <c r="CC905" s="357">
        <v>87</v>
      </c>
      <c r="CD905" s="358">
        <v>98</v>
      </c>
      <c r="CE905" s="358">
        <v>84</v>
      </c>
      <c r="CF905" s="358">
        <v>95</v>
      </c>
      <c r="CG905" s="359">
        <v>76</v>
      </c>
      <c r="CH905" s="357">
        <v>88</v>
      </c>
      <c r="CI905" s="358">
        <v>99</v>
      </c>
      <c r="CJ905" s="358">
        <v>85</v>
      </c>
      <c r="CK905" s="358">
        <v>91</v>
      </c>
      <c r="CL905" s="359">
        <v>77</v>
      </c>
      <c r="CM905" s="357">
        <v>92</v>
      </c>
      <c r="CN905" s="358">
        <v>78</v>
      </c>
      <c r="CO905" s="358">
        <v>89</v>
      </c>
      <c r="CP905" s="358">
        <v>100</v>
      </c>
      <c r="CQ905" s="359">
        <v>81</v>
      </c>
      <c r="CR905" s="357">
        <v>82</v>
      </c>
      <c r="CS905" s="358">
        <v>93</v>
      </c>
      <c r="CT905" s="358">
        <v>79</v>
      </c>
      <c r="CU905" s="358">
        <v>90</v>
      </c>
      <c r="CV905" s="359">
        <v>96</v>
      </c>
      <c r="CW905" s="357">
        <v>97</v>
      </c>
      <c r="CX905" s="358">
        <v>83</v>
      </c>
      <c r="CY905" s="358">
        <v>94</v>
      </c>
      <c r="CZ905" s="358">
        <v>80</v>
      </c>
      <c r="DA905" s="359">
        <v>86</v>
      </c>
      <c r="DB905" s="357">
        <v>112</v>
      </c>
      <c r="DC905" s="358">
        <v>123</v>
      </c>
      <c r="DD905" s="358">
        <v>109</v>
      </c>
      <c r="DE905" s="358">
        <v>120</v>
      </c>
      <c r="DF905" s="359">
        <v>101</v>
      </c>
      <c r="DG905" s="357">
        <v>113</v>
      </c>
      <c r="DH905" s="358">
        <v>124</v>
      </c>
      <c r="DI905" s="358">
        <v>110</v>
      </c>
      <c r="DJ905" s="358">
        <v>116</v>
      </c>
      <c r="DK905" s="359">
        <v>102</v>
      </c>
      <c r="DL905" s="357">
        <v>117</v>
      </c>
      <c r="DM905" s="358">
        <v>103</v>
      </c>
      <c r="DN905" s="358">
        <v>114</v>
      </c>
      <c r="DO905" s="358">
        <v>125</v>
      </c>
      <c r="DP905" s="359">
        <v>106</v>
      </c>
      <c r="DQ905" s="357">
        <v>107</v>
      </c>
      <c r="DR905" s="358">
        <v>118</v>
      </c>
      <c r="DS905" s="358">
        <v>104</v>
      </c>
      <c r="DT905" s="358">
        <v>115</v>
      </c>
      <c r="DU905" s="359">
        <v>121</v>
      </c>
      <c r="DV905" s="357">
        <v>122</v>
      </c>
      <c r="DW905" s="358">
        <v>108</v>
      </c>
      <c r="DX905" s="358">
        <v>119</v>
      </c>
      <c r="DY905" s="358">
        <v>105</v>
      </c>
      <c r="DZ905" s="359">
        <v>111</v>
      </c>
      <c r="EA905" s="357">
        <v>153</v>
      </c>
      <c r="EB905" s="358">
        <v>130</v>
      </c>
      <c r="EC905" s="358">
        <v>144</v>
      </c>
      <c r="ED905" s="358">
        <v>150</v>
      </c>
      <c r="EE905" s="359">
        <v>132</v>
      </c>
      <c r="EF905" s="357">
        <v>128</v>
      </c>
      <c r="EG905" s="358">
        <v>135</v>
      </c>
      <c r="EH905" s="358">
        <v>140</v>
      </c>
      <c r="EI905" s="358">
        <v>141</v>
      </c>
      <c r="EJ905" s="359">
        <v>146</v>
      </c>
      <c r="EK905" s="357">
        <v>149</v>
      </c>
      <c r="EL905" s="358">
        <v>126</v>
      </c>
      <c r="EM905" s="358">
        <v>151</v>
      </c>
      <c r="EN905" s="358">
        <v>142</v>
      </c>
      <c r="EO905" s="359">
        <v>136</v>
      </c>
      <c r="EP905" s="357">
        <v>152</v>
      </c>
      <c r="EQ905" s="358">
        <v>133</v>
      </c>
      <c r="ER905" s="358">
        <v>127</v>
      </c>
      <c r="ES905" s="358">
        <v>147</v>
      </c>
      <c r="ET905" s="359">
        <v>138</v>
      </c>
      <c r="EU905" s="357">
        <v>154</v>
      </c>
      <c r="EV905" s="358">
        <v>143</v>
      </c>
      <c r="EW905" s="358">
        <v>131</v>
      </c>
      <c r="EX905" s="358">
        <v>148</v>
      </c>
      <c r="EY905" s="359">
        <v>137</v>
      </c>
      <c r="EZ905" s="357">
        <v>139</v>
      </c>
      <c r="FA905" s="358">
        <v>129</v>
      </c>
      <c r="FB905" s="358">
        <v>134</v>
      </c>
      <c r="FC905" s="358">
        <v>145</v>
      </c>
      <c r="FD905" s="364"/>
      <c r="FE905" s="357">
        <v>182</v>
      </c>
      <c r="FF905" s="358">
        <v>159</v>
      </c>
      <c r="FG905" s="358">
        <v>173</v>
      </c>
      <c r="FH905" s="358">
        <v>179</v>
      </c>
      <c r="FI905" s="359">
        <v>161</v>
      </c>
      <c r="FJ905" s="357">
        <v>157</v>
      </c>
      <c r="FK905" s="358">
        <v>164</v>
      </c>
      <c r="FL905" s="358">
        <v>169</v>
      </c>
      <c r="FM905" s="358">
        <v>170</v>
      </c>
      <c r="FN905" s="359">
        <v>175</v>
      </c>
      <c r="FO905" s="357">
        <v>178</v>
      </c>
      <c r="FP905" s="358">
        <v>155</v>
      </c>
      <c r="FQ905" s="358">
        <v>180</v>
      </c>
      <c r="FR905" s="358">
        <v>171</v>
      </c>
      <c r="FS905" s="359">
        <v>165</v>
      </c>
      <c r="FT905" s="357">
        <v>181</v>
      </c>
      <c r="FU905" s="358">
        <v>162</v>
      </c>
      <c r="FV905" s="358">
        <v>156</v>
      </c>
      <c r="FW905" s="358">
        <v>176</v>
      </c>
      <c r="FX905" s="359">
        <v>167</v>
      </c>
      <c r="FY905" s="357">
        <v>183</v>
      </c>
      <c r="FZ905" s="358">
        <v>172</v>
      </c>
      <c r="GA905" s="358">
        <v>160</v>
      </c>
      <c r="GB905" s="358">
        <v>177</v>
      </c>
      <c r="GC905" s="359">
        <v>166</v>
      </c>
      <c r="GD905" s="357">
        <v>168</v>
      </c>
      <c r="GE905" s="358">
        <v>158</v>
      </c>
      <c r="GF905" s="358">
        <v>163</v>
      </c>
      <c r="GG905" s="358">
        <v>174</v>
      </c>
      <c r="GH905" s="365"/>
      <c r="GI905" s="361"/>
      <c r="GJ905" s="361"/>
      <c r="GK905" s="361"/>
      <c r="GL905" s="361"/>
      <c r="GM905" s="361"/>
      <c r="GN905" s="361"/>
      <c r="GO905" s="361"/>
      <c r="GP905" s="361"/>
      <c r="GQ905" s="361"/>
      <c r="GR905" s="361"/>
      <c r="GS905" s="361"/>
      <c r="GT905" s="361"/>
      <c r="GU905" s="361"/>
      <c r="GV905" s="361"/>
      <c r="GW905" s="361"/>
    </row>
    <row r="906" spans="1:256" s="363" customFormat="1" x14ac:dyDescent="0.2">
      <c r="A906" s="27"/>
      <c r="B906" s="27"/>
      <c r="C906" s="27"/>
      <c r="D906" s="362"/>
      <c r="E906" s="360"/>
      <c r="GX906" s="27"/>
      <c r="GY906" s="27"/>
      <c r="GZ906" s="27"/>
      <c r="HA906" s="27"/>
      <c r="HB906" s="27"/>
      <c r="HC906" s="27"/>
      <c r="HD906" s="27"/>
      <c r="HE906" s="27"/>
      <c r="HF906" s="27"/>
      <c r="HG906" s="27"/>
      <c r="HH906" s="27"/>
      <c r="HI906" s="27"/>
      <c r="HJ906" s="27"/>
      <c r="HK906" s="27"/>
      <c r="HL906" s="27"/>
      <c r="HM906" s="27"/>
      <c r="HN906" s="27"/>
      <c r="HO906" s="27"/>
      <c r="HP906" s="27"/>
      <c r="HQ906" s="27"/>
      <c r="HR906" s="27"/>
      <c r="HS906" s="27"/>
      <c r="HT906" s="27"/>
      <c r="HU906" s="27"/>
      <c r="HV906" s="27"/>
      <c r="HW906" s="27"/>
      <c r="HX906" s="27"/>
      <c r="HY906" s="27"/>
      <c r="HZ906" s="27"/>
      <c r="IA906" s="27"/>
      <c r="IB906" s="27"/>
      <c r="IC906" s="27"/>
      <c r="ID906" s="27"/>
      <c r="IE906" s="27"/>
      <c r="IF906" s="27"/>
      <c r="IG906" s="27"/>
      <c r="IH906" s="27"/>
      <c r="II906" s="27"/>
      <c r="IJ906" s="27"/>
      <c r="IK906" s="27"/>
      <c r="IL906" s="27"/>
      <c r="IM906" s="27"/>
      <c r="IN906" s="27"/>
      <c r="IO906" s="27"/>
      <c r="IP906" s="27"/>
      <c r="IQ906" s="27"/>
      <c r="IR906" s="27"/>
      <c r="IS906" s="27"/>
      <c r="IT906" s="27"/>
      <c r="IU906" s="27"/>
      <c r="IV906" s="27"/>
    </row>
    <row r="907" spans="1:256" s="363" customFormat="1" x14ac:dyDescent="0.2">
      <c r="A907" s="27"/>
      <c r="B907" s="27"/>
      <c r="C907" s="27"/>
      <c r="D907" s="362">
        <v>184</v>
      </c>
      <c r="E907" s="349" t="s">
        <v>180</v>
      </c>
      <c r="GX907" s="27"/>
      <c r="GY907" s="27"/>
      <c r="GZ907" s="27"/>
      <c r="HA907" s="27"/>
      <c r="HB907" s="27"/>
      <c r="HC907" s="27"/>
      <c r="HD907" s="27"/>
      <c r="HE907" s="27"/>
      <c r="HF907" s="27"/>
      <c r="HG907" s="27"/>
      <c r="HH907" s="27"/>
      <c r="HI907" s="27"/>
      <c r="HJ907" s="27"/>
      <c r="HK907" s="27"/>
      <c r="HL907" s="27"/>
      <c r="HM907" s="27"/>
      <c r="HN907" s="27"/>
      <c r="HO907" s="27"/>
      <c r="HP907" s="27"/>
      <c r="HQ907" s="27"/>
      <c r="HR907" s="27"/>
      <c r="HS907" s="27"/>
      <c r="HT907" s="27"/>
      <c r="HU907" s="27"/>
      <c r="HV907" s="27"/>
      <c r="HW907" s="27"/>
      <c r="HX907" s="27"/>
      <c r="HY907" s="27"/>
      <c r="HZ907" s="27"/>
      <c r="IA907" s="27"/>
      <c r="IB907" s="27"/>
      <c r="IC907" s="27"/>
      <c r="ID907" s="27"/>
      <c r="IE907" s="27"/>
      <c r="IF907" s="27"/>
      <c r="IG907" s="27"/>
      <c r="IH907" s="27"/>
      <c r="II907" s="27"/>
      <c r="IJ907" s="27"/>
      <c r="IK907" s="27"/>
      <c r="IL907" s="27"/>
      <c r="IM907" s="27"/>
      <c r="IN907" s="27"/>
      <c r="IO907" s="27"/>
      <c r="IP907" s="27"/>
      <c r="IQ907" s="27"/>
      <c r="IR907" s="27"/>
      <c r="IS907" s="27"/>
      <c r="IT907" s="27"/>
      <c r="IU907" s="27"/>
      <c r="IV907" s="27"/>
    </row>
    <row r="908" spans="1:256" x14ac:dyDescent="0.2">
      <c r="D908" s="362"/>
      <c r="E908" s="350" t="s">
        <v>130</v>
      </c>
      <c r="F908" s="351">
        <v>1</v>
      </c>
      <c r="G908" s="352">
        <v>2</v>
      </c>
      <c r="H908" s="352">
        <v>3</v>
      </c>
      <c r="I908" s="352">
        <v>4</v>
      </c>
      <c r="J908" s="353">
        <v>5</v>
      </c>
      <c r="K908" s="351">
        <v>6</v>
      </c>
      <c r="L908" s="352">
        <v>7</v>
      </c>
      <c r="M908" s="352">
        <v>8</v>
      </c>
      <c r="N908" s="352">
        <v>9</v>
      </c>
      <c r="O908" s="353">
        <v>10</v>
      </c>
      <c r="P908" s="351">
        <v>11</v>
      </c>
      <c r="Q908" s="352">
        <v>12</v>
      </c>
      <c r="R908" s="352">
        <v>13</v>
      </c>
      <c r="S908" s="352">
        <v>14</v>
      </c>
      <c r="T908" s="353">
        <v>15</v>
      </c>
      <c r="U908" s="351">
        <v>16</v>
      </c>
      <c r="V908" s="352">
        <v>17</v>
      </c>
      <c r="W908" s="352">
        <v>18</v>
      </c>
      <c r="X908" s="352">
        <v>19</v>
      </c>
      <c r="Y908" s="353">
        <v>20</v>
      </c>
      <c r="Z908" s="351">
        <v>21</v>
      </c>
      <c r="AA908" s="352">
        <v>22</v>
      </c>
      <c r="AB908" s="352">
        <v>23</v>
      </c>
      <c r="AC908" s="352">
        <v>24</v>
      </c>
      <c r="AD908" s="353">
        <v>25</v>
      </c>
      <c r="AE908" s="351">
        <v>26</v>
      </c>
      <c r="AF908" s="352">
        <v>27</v>
      </c>
      <c r="AG908" s="352">
        <v>28</v>
      </c>
      <c r="AH908" s="352">
        <v>29</v>
      </c>
      <c r="AI908" s="353">
        <v>30</v>
      </c>
      <c r="AJ908" s="351">
        <v>31</v>
      </c>
      <c r="AK908" s="352">
        <v>32</v>
      </c>
      <c r="AL908" s="352">
        <v>33</v>
      </c>
      <c r="AM908" s="352">
        <v>34</v>
      </c>
      <c r="AN908" s="353">
        <v>35</v>
      </c>
      <c r="AO908" s="351">
        <v>36</v>
      </c>
      <c r="AP908" s="352">
        <v>37</v>
      </c>
      <c r="AQ908" s="352">
        <v>38</v>
      </c>
      <c r="AR908" s="352">
        <v>39</v>
      </c>
      <c r="AS908" s="353">
        <v>40</v>
      </c>
      <c r="AT908" s="351">
        <v>41</v>
      </c>
      <c r="AU908" s="352">
        <v>42</v>
      </c>
      <c r="AV908" s="352">
        <v>43</v>
      </c>
      <c r="AW908" s="352">
        <v>44</v>
      </c>
      <c r="AX908" s="353">
        <v>45</v>
      </c>
      <c r="AY908" s="351">
        <v>46</v>
      </c>
      <c r="AZ908" s="352">
        <v>47</v>
      </c>
      <c r="BA908" s="352">
        <v>48</v>
      </c>
      <c r="BB908" s="352">
        <v>49</v>
      </c>
      <c r="BC908" s="353">
        <v>50</v>
      </c>
      <c r="BD908" s="351">
        <v>51</v>
      </c>
      <c r="BE908" s="352">
        <v>52</v>
      </c>
      <c r="BF908" s="352">
        <v>53</v>
      </c>
      <c r="BG908" s="352">
        <v>54</v>
      </c>
      <c r="BH908" s="353">
        <v>55</v>
      </c>
      <c r="BI908" s="351">
        <v>56</v>
      </c>
      <c r="BJ908" s="352">
        <v>57</v>
      </c>
      <c r="BK908" s="352">
        <v>58</v>
      </c>
      <c r="BL908" s="352">
        <v>59</v>
      </c>
      <c r="BM908" s="353">
        <v>60</v>
      </c>
      <c r="BN908" s="351">
        <v>61</v>
      </c>
      <c r="BO908" s="352">
        <v>62</v>
      </c>
      <c r="BP908" s="352">
        <v>63</v>
      </c>
      <c r="BQ908" s="352">
        <v>64</v>
      </c>
      <c r="BR908" s="353">
        <v>65</v>
      </c>
      <c r="BS908" s="351">
        <v>66</v>
      </c>
      <c r="BT908" s="352">
        <v>67</v>
      </c>
      <c r="BU908" s="352">
        <v>68</v>
      </c>
      <c r="BV908" s="352">
        <v>69</v>
      </c>
      <c r="BW908" s="353">
        <v>70</v>
      </c>
      <c r="BX908" s="351">
        <v>71</v>
      </c>
      <c r="BY908" s="352">
        <v>72</v>
      </c>
      <c r="BZ908" s="352">
        <v>73</v>
      </c>
      <c r="CA908" s="352">
        <v>74</v>
      </c>
      <c r="CB908" s="353">
        <v>75</v>
      </c>
      <c r="CC908" s="351">
        <v>76</v>
      </c>
      <c r="CD908" s="352">
        <v>77</v>
      </c>
      <c r="CE908" s="352">
        <v>78</v>
      </c>
      <c r="CF908" s="352">
        <v>79</v>
      </c>
      <c r="CG908" s="353">
        <v>80</v>
      </c>
      <c r="CH908" s="351">
        <v>81</v>
      </c>
      <c r="CI908" s="352">
        <v>82</v>
      </c>
      <c r="CJ908" s="352">
        <v>83</v>
      </c>
      <c r="CK908" s="352">
        <v>84</v>
      </c>
      <c r="CL908" s="353">
        <v>85</v>
      </c>
      <c r="CM908" s="351">
        <v>86</v>
      </c>
      <c r="CN908" s="352">
        <v>87</v>
      </c>
      <c r="CO908" s="352">
        <v>88</v>
      </c>
      <c r="CP908" s="352">
        <v>89</v>
      </c>
      <c r="CQ908" s="353">
        <v>90</v>
      </c>
      <c r="CR908" s="351">
        <v>91</v>
      </c>
      <c r="CS908" s="352">
        <v>92</v>
      </c>
      <c r="CT908" s="352">
        <v>93</v>
      </c>
      <c r="CU908" s="352">
        <v>94</v>
      </c>
      <c r="CV908" s="353">
        <v>95</v>
      </c>
      <c r="CW908" s="351">
        <v>96</v>
      </c>
      <c r="CX908" s="352">
        <v>97</v>
      </c>
      <c r="CY908" s="352">
        <v>98</v>
      </c>
      <c r="CZ908" s="352">
        <v>99</v>
      </c>
      <c r="DA908" s="353">
        <v>100</v>
      </c>
      <c r="DB908" s="351">
        <v>101</v>
      </c>
      <c r="DC908" s="352">
        <v>102</v>
      </c>
      <c r="DD908" s="352">
        <v>103</v>
      </c>
      <c r="DE908" s="352">
        <v>104</v>
      </c>
      <c r="DF908" s="353">
        <v>105</v>
      </c>
      <c r="DG908" s="351">
        <v>106</v>
      </c>
      <c r="DH908" s="352">
        <v>107</v>
      </c>
      <c r="DI908" s="352">
        <v>108</v>
      </c>
      <c r="DJ908" s="352">
        <v>109</v>
      </c>
      <c r="DK908" s="353">
        <v>110</v>
      </c>
      <c r="DL908" s="351">
        <v>111</v>
      </c>
      <c r="DM908" s="352">
        <v>112</v>
      </c>
      <c r="DN908" s="352">
        <v>113</v>
      </c>
      <c r="DO908" s="352">
        <v>114</v>
      </c>
      <c r="DP908" s="353">
        <v>115</v>
      </c>
      <c r="DQ908" s="351">
        <v>116</v>
      </c>
      <c r="DR908" s="352">
        <v>117</v>
      </c>
      <c r="DS908" s="352">
        <v>118</v>
      </c>
      <c r="DT908" s="352">
        <v>119</v>
      </c>
      <c r="DU908" s="353">
        <v>120</v>
      </c>
      <c r="DV908" s="351">
        <v>121</v>
      </c>
      <c r="DW908" s="352">
        <v>122</v>
      </c>
      <c r="DX908" s="352">
        <v>123</v>
      </c>
      <c r="DY908" s="352">
        <v>124</v>
      </c>
      <c r="DZ908" s="353">
        <v>125</v>
      </c>
      <c r="EA908" s="351">
        <v>126</v>
      </c>
      <c r="EB908" s="352">
        <v>127</v>
      </c>
      <c r="EC908" s="352">
        <v>128</v>
      </c>
      <c r="ED908" s="352">
        <v>129</v>
      </c>
      <c r="EE908" s="353">
        <v>130</v>
      </c>
      <c r="EF908" s="351">
        <v>131</v>
      </c>
      <c r="EG908" s="352">
        <v>132</v>
      </c>
      <c r="EH908" s="352">
        <v>133</v>
      </c>
      <c r="EI908" s="352">
        <v>134</v>
      </c>
      <c r="EJ908" s="353">
        <v>135</v>
      </c>
      <c r="EK908" s="351">
        <v>136</v>
      </c>
      <c r="EL908" s="352">
        <v>137</v>
      </c>
      <c r="EM908" s="352">
        <v>138</v>
      </c>
      <c r="EN908" s="352">
        <v>139</v>
      </c>
      <c r="EO908" s="353">
        <v>140</v>
      </c>
      <c r="EP908" s="351">
        <v>141</v>
      </c>
      <c r="EQ908" s="352">
        <v>142</v>
      </c>
      <c r="ER908" s="352">
        <v>143</v>
      </c>
      <c r="ES908" s="352">
        <v>144</v>
      </c>
      <c r="ET908" s="353">
        <v>145</v>
      </c>
      <c r="EU908" s="351">
        <v>146</v>
      </c>
      <c r="EV908" s="352">
        <v>147</v>
      </c>
      <c r="EW908" s="352">
        <v>148</v>
      </c>
      <c r="EX908" s="352">
        <v>149</v>
      </c>
      <c r="EY908" s="353">
        <v>150</v>
      </c>
      <c r="EZ908" s="351">
        <v>151</v>
      </c>
      <c r="FA908" s="352">
        <v>152</v>
      </c>
      <c r="FB908" s="352">
        <v>153</v>
      </c>
      <c r="FC908" s="352">
        <v>154</v>
      </c>
      <c r="FD908" s="364"/>
      <c r="FE908" s="351">
        <v>155</v>
      </c>
      <c r="FF908" s="352">
        <v>156</v>
      </c>
      <c r="FG908" s="352">
        <v>157</v>
      </c>
      <c r="FH908" s="352">
        <v>158</v>
      </c>
      <c r="FI908" s="353">
        <v>159</v>
      </c>
      <c r="FJ908" s="351">
        <v>160</v>
      </c>
      <c r="FK908" s="352">
        <v>161</v>
      </c>
      <c r="FL908" s="352">
        <v>162</v>
      </c>
      <c r="FM908" s="352">
        <v>163</v>
      </c>
      <c r="FN908" s="353">
        <v>164</v>
      </c>
      <c r="FO908" s="351">
        <v>165</v>
      </c>
      <c r="FP908" s="352">
        <v>166</v>
      </c>
      <c r="FQ908" s="352">
        <v>167</v>
      </c>
      <c r="FR908" s="352">
        <v>168</v>
      </c>
      <c r="FS908" s="353">
        <v>169</v>
      </c>
      <c r="FT908" s="351">
        <v>170</v>
      </c>
      <c r="FU908" s="352">
        <v>171</v>
      </c>
      <c r="FV908" s="352">
        <v>172</v>
      </c>
      <c r="FW908" s="352">
        <v>173</v>
      </c>
      <c r="FX908" s="353">
        <v>174</v>
      </c>
      <c r="FY908" s="351">
        <v>175</v>
      </c>
      <c r="FZ908" s="352">
        <v>176</v>
      </c>
      <c r="GA908" s="352">
        <v>177</v>
      </c>
      <c r="GB908" s="352">
        <v>178</v>
      </c>
      <c r="GC908" s="353">
        <v>179</v>
      </c>
      <c r="GD908" s="351">
        <v>180</v>
      </c>
      <c r="GE908" s="352">
        <v>181</v>
      </c>
      <c r="GF908" s="352">
        <v>182</v>
      </c>
      <c r="GG908" s="352">
        <v>183</v>
      </c>
      <c r="GH908" s="353">
        <v>184</v>
      </c>
      <c r="GI908" s="365"/>
      <c r="GJ908" s="361"/>
      <c r="GK908" s="361"/>
      <c r="GL908" s="361"/>
      <c r="GM908" s="361"/>
      <c r="GN908" s="361"/>
      <c r="GO908" s="361"/>
      <c r="GP908" s="361"/>
      <c r="GQ908" s="361"/>
      <c r="GR908" s="361"/>
      <c r="GS908" s="361"/>
      <c r="GT908" s="361"/>
      <c r="GU908" s="361"/>
      <c r="GV908" s="361"/>
      <c r="GW908" s="361"/>
    </row>
    <row r="909" spans="1:256" x14ac:dyDescent="0.2">
      <c r="D909" s="362"/>
      <c r="E909" s="350" t="s">
        <v>157</v>
      </c>
      <c r="F909" s="354">
        <v>14</v>
      </c>
      <c r="G909" s="355">
        <v>10</v>
      </c>
      <c r="H909" s="355">
        <v>1</v>
      </c>
      <c r="I909" s="355">
        <v>22</v>
      </c>
      <c r="J909" s="356">
        <v>18</v>
      </c>
      <c r="K909" s="354">
        <v>19</v>
      </c>
      <c r="L909" s="355">
        <v>15</v>
      </c>
      <c r="M909" s="355">
        <v>6</v>
      </c>
      <c r="N909" s="355">
        <v>2</v>
      </c>
      <c r="O909" s="356">
        <v>23</v>
      </c>
      <c r="P909" s="354">
        <v>24</v>
      </c>
      <c r="Q909" s="355">
        <v>20</v>
      </c>
      <c r="R909" s="355">
        <v>11</v>
      </c>
      <c r="S909" s="355">
        <v>7</v>
      </c>
      <c r="T909" s="356">
        <v>3</v>
      </c>
      <c r="U909" s="354">
        <v>4</v>
      </c>
      <c r="V909" s="355">
        <v>25</v>
      </c>
      <c r="W909" s="355">
        <v>16</v>
      </c>
      <c r="X909" s="355">
        <v>12</v>
      </c>
      <c r="Y909" s="356">
        <v>8</v>
      </c>
      <c r="Z909" s="354">
        <v>9</v>
      </c>
      <c r="AA909" s="355">
        <v>5</v>
      </c>
      <c r="AB909" s="355">
        <v>21</v>
      </c>
      <c r="AC909" s="355">
        <v>17</v>
      </c>
      <c r="AD909" s="356">
        <v>13</v>
      </c>
      <c r="AE909" s="354">
        <v>39</v>
      </c>
      <c r="AF909" s="355">
        <v>35</v>
      </c>
      <c r="AG909" s="355">
        <v>26</v>
      </c>
      <c r="AH909" s="355">
        <v>47</v>
      </c>
      <c r="AI909" s="356">
        <v>43</v>
      </c>
      <c r="AJ909" s="354">
        <v>44</v>
      </c>
      <c r="AK909" s="355">
        <v>40</v>
      </c>
      <c r="AL909" s="355">
        <v>31</v>
      </c>
      <c r="AM909" s="355">
        <v>27</v>
      </c>
      <c r="AN909" s="356">
        <v>48</v>
      </c>
      <c r="AO909" s="354">
        <v>49</v>
      </c>
      <c r="AP909" s="355">
        <v>45</v>
      </c>
      <c r="AQ909" s="355">
        <v>36</v>
      </c>
      <c r="AR909" s="355">
        <v>32</v>
      </c>
      <c r="AS909" s="356">
        <v>28</v>
      </c>
      <c r="AT909" s="354">
        <v>29</v>
      </c>
      <c r="AU909" s="355">
        <v>50</v>
      </c>
      <c r="AV909" s="355">
        <v>41</v>
      </c>
      <c r="AW909" s="355">
        <v>37</v>
      </c>
      <c r="AX909" s="356">
        <v>33</v>
      </c>
      <c r="AY909" s="354">
        <v>34</v>
      </c>
      <c r="AZ909" s="355">
        <v>30</v>
      </c>
      <c r="BA909" s="355">
        <v>46</v>
      </c>
      <c r="BB909" s="355">
        <v>42</v>
      </c>
      <c r="BC909" s="356">
        <v>38</v>
      </c>
      <c r="BD909" s="354">
        <v>64</v>
      </c>
      <c r="BE909" s="355">
        <v>60</v>
      </c>
      <c r="BF909" s="355">
        <v>51</v>
      </c>
      <c r="BG909" s="355">
        <v>72</v>
      </c>
      <c r="BH909" s="356">
        <v>68</v>
      </c>
      <c r="BI909" s="354">
        <v>69</v>
      </c>
      <c r="BJ909" s="355">
        <v>65</v>
      </c>
      <c r="BK909" s="355">
        <v>56</v>
      </c>
      <c r="BL909" s="355">
        <v>52</v>
      </c>
      <c r="BM909" s="356">
        <v>73</v>
      </c>
      <c r="BN909" s="354">
        <v>74</v>
      </c>
      <c r="BO909" s="355">
        <v>70</v>
      </c>
      <c r="BP909" s="355">
        <v>61</v>
      </c>
      <c r="BQ909" s="355">
        <v>57</v>
      </c>
      <c r="BR909" s="356">
        <v>53</v>
      </c>
      <c r="BS909" s="354">
        <v>54</v>
      </c>
      <c r="BT909" s="355">
        <v>75</v>
      </c>
      <c r="BU909" s="355">
        <v>66</v>
      </c>
      <c r="BV909" s="355">
        <v>62</v>
      </c>
      <c r="BW909" s="356">
        <v>58</v>
      </c>
      <c r="BX909" s="354">
        <v>59</v>
      </c>
      <c r="BY909" s="355">
        <v>55</v>
      </c>
      <c r="BZ909" s="355">
        <v>71</v>
      </c>
      <c r="CA909" s="355">
        <v>67</v>
      </c>
      <c r="CB909" s="356">
        <v>63</v>
      </c>
      <c r="CC909" s="354">
        <v>89</v>
      </c>
      <c r="CD909" s="355">
        <v>85</v>
      </c>
      <c r="CE909" s="355">
        <v>76</v>
      </c>
      <c r="CF909" s="355">
        <v>97</v>
      </c>
      <c r="CG909" s="356">
        <v>93</v>
      </c>
      <c r="CH909" s="354">
        <v>94</v>
      </c>
      <c r="CI909" s="355">
        <v>90</v>
      </c>
      <c r="CJ909" s="355">
        <v>81</v>
      </c>
      <c r="CK909" s="355">
        <v>77</v>
      </c>
      <c r="CL909" s="356">
        <v>98</v>
      </c>
      <c r="CM909" s="354">
        <v>99</v>
      </c>
      <c r="CN909" s="355">
        <v>95</v>
      </c>
      <c r="CO909" s="355">
        <v>86</v>
      </c>
      <c r="CP909" s="355">
        <v>82</v>
      </c>
      <c r="CQ909" s="356">
        <v>78</v>
      </c>
      <c r="CR909" s="354">
        <v>79</v>
      </c>
      <c r="CS909" s="355">
        <v>100</v>
      </c>
      <c r="CT909" s="355">
        <v>91</v>
      </c>
      <c r="CU909" s="355">
        <v>87</v>
      </c>
      <c r="CV909" s="356">
        <v>83</v>
      </c>
      <c r="CW909" s="354">
        <v>84</v>
      </c>
      <c r="CX909" s="355">
        <v>80</v>
      </c>
      <c r="CY909" s="355">
        <v>96</v>
      </c>
      <c r="CZ909" s="355">
        <v>92</v>
      </c>
      <c r="DA909" s="356">
        <v>88</v>
      </c>
      <c r="DB909" s="354">
        <v>114</v>
      </c>
      <c r="DC909" s="355">
        <v>110</v>
      </c>
      <c r="DD909" s="355">
        <v>101</v>
      </c>
      <c r="DE909" s="355">
        <v>122</v>
      </c>
      <c r="DF909" s="356">
        <v>118</v>
      </c>
      <c r="DG909" s="354">
        <v>119</v>
      </c>
      <c r="DH909" s="355">
        <v>115</v>
      </c>
      <c r="DI909" s="355">
        <v>106</v>
      </c>
      <c r="DJ909" s="355">
        <v>102</v>
      </c>
      <c r="DK909" s="356">
        <v>123</v>
      </c>
      <c r="DL909" s="354">
        <v>124</v>
      </c>
      <c r="DM909" s="355">
        <v>120</v>
      </c>
      <c r="DN909" s="355">
        <v>111</v>
      </c>
      <c r="DO909" s="355">
        <v>107</v>
      </c>
      <c r="DP909" s="356">
        <v>103</v>
      </c>
      <c r="DQ909" s="354">
        <v>104</v>
      </c>
      <c r="DR909" s="355">
        <v>125</v>
      </c>
      <c r="DS909" s="355">
        <v>116</v>
      </c>
      <c r="DT909" s="355">
        <v>112</v>
      </c>
      <c r="DU909" s="356">
        <v>108</v>
      </c>
      <c r="DV909" s="354">
        <v>109</v>
      </c>
      <c r="DW909" s="355">
        <v>105</v>
      </c>
      <c r="DX909" s="355">
        <v>121</v>
      </c>
      <c r="DY909" s="355">
        <v>117</v>
      </c>
      <c r="DZ909" s="356">
        <v>113</v>
      </c>
      <c r="EA909" s="354">
        <v>135</v>
      </c>
      <c r="EB909" s="355">
        <v>151</v>
      </c>
      <c r="EC909" s="355">
        <v>147</v>
      </c>
      <c r="ED909" s="355">
        <v>143</v>
      </c>
      <c r="EE909" s="356">
        <v>139</v>
      </c>
      <c r="EF909" s="354">
        <v>134</v>
      </c>
      <c r="EG909" s="355">
        <v>148</v>
      </c>
      <c r="EH909" s="355">
        <v>152</v>
      </c>
      <c r="EI909" s="355">
        <v>126</v>
      </c>
      <c r="EJ909" s="356">
        <v>144</v>
      </c>
      <c r="EK909" s="354">
        <v>140</v>
      </c>
      <c r="EL909" s="355">
        <v>131</v>
      </c>
      <c r="EM909" s="355">
        <v>149</v>
      </c>
      <c r="EN909" s="355">
        <v>153</v>
      </c>
      <c r="EO909" s="356">
        <v>127</v>
      </c>
      <c r="EP909" s="354">
        <v>145</v>
      </c>
      <c r="EQ909" s="355">
        <v>136</v>
      </c>
      <c r="ER909" s="355">
        <v>132</v>
      </c>
      <c r="ES909" s="355">
        <v>128</v>
      </c>
      <c r="ET909" s="356">
        <v>154</v>
      </c>
      <c r="EU909" s="354">
        <v>150</v>
      </c>
      <c r="EV909" s="355">
        <v>141</v>
      </c>
      <c r="EW909" s="355">
        <v>137</v>
      </c>
      <c r="EX909" s="355">
        <v>133</v>
      </c>
      <c r="EY909" s="356">
        <v>129</v>
      </c>
      <c r="EZ909" s="354">
        <v>130</v>
      </c>
      <c r="FA909" s="355">
        <v>146</v>
      </c>
      <c r="FB909" s="355">
        <v>142</v>
      </c>
      <c r="FC909" s="355">
        <v>138</v>
      </c>
      <c r="FD909" s="364"/>
      <c r="FE909" s="354">
        <v>169</v>
      </c>
      <c r="FF909" s="355">
        <v>155</v>
      </c>
      <c r="FG909" s="355">
        <v>181</v>
      </c>
      <c r="FH909" s="355">
        <v>177</v>
      </c>
      <c r="FI909" s="356">
        <v>173</v>
      </c>
      <c r="FJ909" s="354">
        <v>174</v>
      </c>
      <c r="FK909" s="355">
        <v>160</v>
      </c>
      <c r="FL909" s="355">
        <v>156</v>
      </c>
      <c r="FM909" s="355">
        <v>182</v>
      </c>
      <c r="FN909" s="356">
        <v>178</v>
      </c>
      <c r="FO909" s="354">
        <v>179</v>
      </c>
      <c r="FP909" s="355">
        <v>165</v>
      </c>
      <c r="FQ909" s="355">
        <v>161</v>
      </c>
      <c r="FR909" s="355">
        <v>157</v>
      </c>
      <c r="FS909" s="356">
        <v>183</v>
      </c>
      <c r="FT909" s="354">
        <v>184</v>
      </c>
      <c r="FU909" s="355">
        <v>170</v>
      </c>
      <c r="FV909" s="355">
        <v>166</v>
      </c>
      <c r="FW909" s="355">
        <v>162</v>
      </c>
      <c r="FX909" s="356">
        <v>158</v>
      </c>
      <c r="FY909" s="354">
        <v>159</v>
      </c>
      <c r="FZ909" s="355">
        <v>175</v>
      </c>
      <c r="GA909" s="355">
        <v>171</v>
      </c>
      <c r="GB909" s="355">
        <v>167</v>
      </c>
      <c r="GC909" s="356">
        <v>163</v>
      </c>
      <c r="GD909" s="354">
        <v>164</v>
      </c>
      <c r="GE909" s="355">
        <v>180</v>
      </c>
      <c r="GF909" s="355">
        <v>176</v>
      </c>
      <c r="GG909" s="355">
        <v>172</v>
      </c>
      <c r="GH909" s="356">
        <v>168</v>
      </c>
      <c r="GI909" s="365"/>
      <c r="GJ909" s="361"/>
      <c r="GK909" s="361"/>
      <c r="GL909" s="361"/>
      <c r="GM909" s="361"/>
      <c r="GN909" s="361"/>
      <c r="GO909" s="361"/>
      <c r="GP909" s="361"/>
      <c r="GQ909" s="361"/>
      <c r="GR909" s="361"/>
      <c r="GS909" s="361"/>
      <c r="GT909" s="361"/>
      <c r="GU909" s="361"/>
      <c r="GV909" s="361"/>
      <c r="GW909" s="361"/>
    </row>
    <row r="910" spans="1:256" x14ac:dyDescent="0.2">
      <c r="D910" s="362"/>
      <c r="E910" s="350" t="s">
        <v>159</v>
      </c>
      <c r="F910" s="357">
        <v>12</v>
      </c>
      <c r="G910" s="358">
        <v>23</v>
      </c>
      <c r="H910" s="358">
        <v>9</v>
      </c>
      <c r="I910" s="358">
        <v>20</v>
      </c>
      <c r="J910" s="359">
        <v>1</v>
      </c>
      <c r="K910" s="357">
        <v>13</v>
      </c>
      <c r="L910" s="358">
        <v>24</v>
      </c>
      <c r="M910" s="358">
        <v>10</v>
      </c>
      <c r="N910" s="358">
        <v>16</v>
      </c>
      <c r="O910" s="359">
        <v>2</v>
      </c>
      <c r="P910" s="357">
        <v>17</v>
      </c>
      <c r="Q910" s="358">
        <v>3</v>
      </c>
      <c r="R910" s="358">
        <v>14</v>
      </c>
      <c r="S910" s="358">
        <v>25</v>
      </c>
      <c r="T910" s="359">
        <v>6</v>
      </c>
      <c r="U910" s="357">
        <v>7</v>
      </c>
      <c r="V910" s="358">
        <v>18</v>
      </c>
      <c r="W910" s="358">
        <v>4</v>
      </c>
      <c r="X910" s="358">
        <v>15</v>
      </c>
      <c r="Y910" s="359">
        <v>21</v>
      </c>
      <c r="Z910" s="357">
        <v>22</v>
      </c>
      <c r="AA910" s="358">
        <v>8</v>
      </c>
      <c r="AB910" s="358">
        <v>19</v>
      </c>
      <c r="AC910" s="358">
        <v>5</v>
      </c>
      <c r="AD910" s="359">
        <v>11</v>
      </c>
      <c r="AE910" s="357">
        <v>37</v>
      </c>
      <c r="AF910" s="358">
        <v>48</v>
      </c>
      <c r="AG910" s="358">
        <v>34</v>
      </c>
      <c r="AH910" s="358">
        <v>45</v>
      </c>
      <c r="AI910" s="359">
        <v>26</v>
      </c>
      <c r="AJ910" s="357">
        <v>38</v>
      </c>
      <c r="AK910" s="358">
        <v>49</v>
      </c>
      <c r="AL910" s="358">
        <v>35</v>
      </c>
      <c r="AM910" s="358">
        <v>41</v>
      </c>
      <c r="AN910" s="359">
        <v>27</v>
      </c>
      <c r="AO910" s="357">
        <v>42</v>
      </c>
      <c r="AP910" s="358">
        <v>28</v>
      </c>
      <c r="AQ910" s="358">
        <v>39</v>
      </c>
      <c r="AR910" s="358">
        <v>50</v>
      </c>
      <c r="AS910" s="359">
        <v>31</v>
      </c>
      <c r="AT910" s="357">
        <v>32</v>
      </c>
      <c r="AU910" s="358">
        <v>43</v>
      </c>
      <c r="AV910" s="358">
        <v>29</v>
      </c>
      <c r="AW910" s="358">
        <v>40</v>
      </c>
      <c r="AX910" s="359">
        <v>46</v>
      </c>
      <c r="AY910" s="357">
        <v>47</v>
      </c>
      <c r="AZ910" s="358">
        <v>33</v>
      </c>
      <c r="BA910" s="358">
        <v>44</v>
      </c>
      <c r="BB910" s="358">
        <v>30</v>
      </c>
      <c r="BC910" s="359">
        <v>36</v>
      </c>
      <c r="BD910" s="357">
        <v>62</v>
      </c>
      <c r="BE910" s="358">
        <v>73</v>
      </c>
      <c r="BF910" s="358">
        <v>59</v>
      </c>
      <c r="BG910" s="358">
        <v>70</v>
      </c>
      <c r="BH910" s="359">
        <v>51</v>
      </c>
      <c r="BI910" s="357">
        <v>63</v>
      </c>
      <c r="BJ910" s="358">
        <v>74</v>
      </c>
      <c r="BK910" s="358">
        <v>60</v>
      </c>
      <c r="BL910" s="358">
        <v>66</v>
      </c>
      <c r="BM910" s="359">
        <v>52</v>
      </c>
      <c r="BN910" s="357">
        <v>67</v>
      </c>
      <c r="BO910" s="358">
        <v>53</v>
      </c>
      <c r="BP910" s="358">
        <v>64</v>
      </c>
      <c r="BQ910" s="358">
        <v>75</v>
      </c>
      <c r="BR910" s="359">
        <v>56</v>
      </c>
      <c r="BS910" s="357">
        <v>57</v>
      </c>
      <c r="BT910" s="358">
        <v>68</v>
      </c>
      <c r="BU910" s="358">
        <v>54</v>
      </c>
      <c r="BV910" s="358">
        <v>65</v>
      </c>
      <c r="BW910" s="359">
        <v>71</v>
      </c>
      <c r="BX910" s="357">
        <v>72</v>
      </c>
      <c r="BY910" s="358">
        <v>58</v>
      </c>
      <c r="BZ910" s="358">
        <v>69</v>
      </c>
      <c r="CA910" s="358">
        <v>55</v>
      </c>
      <c r="CB910" s="359">
        <v>61</v>
      </c>
      <c r="CC910" s="357">
        <v>87</v>
      </c>
      <c r="CD910" s="358">
        <v>98</v>
      </c>
      <c r="CE910" s="358">
        <v>84</v>
      </c>
      <c r="CF910" s="358">
        <v>95</v>
      </c>
      <c r="CG910" s="359">
        <v>76</v>
      </c>
      <c r="CH910" s="357">
        <v>88</v>
      </c>
      <c r="CI910" s="358">
        <v>99</v>
      </c>
      <c r="CJ910" s="358">
        <v>85</v>
      </c>
      <c r="CK910" s="358">
        <v>91</v>
      </c>
      <c r="CL910" s="359">
        <v>77</v>
      </c>
      <c r="CM910" s="357">
        <v>92</v>
      </c>
      <c r="CN910" s="358">
        <v>78</v>
      </c>
      <c r="CO910" s="358">
        <v>89</v>
      </c>
      <c r="CP910" s="358">
        <v>100</v>
      </c>
      <c r="CQ910" s="359">
        <v>81</v>
      </c>
      <c r="CR910" s="357">
        <v>82</v>
      </c>
      <c r="CS910" s="358">
        <v>93</v>
      </c>
      <c r="CT910" s="358">
        <v>79</v>
      </c>
      <c r="CU910" s="358">
        <v>90</v>
      </c>
      <c r="CV910" s="359">
        <v>96</v>
      </c>
      <c r="CW910" s="357">
        <v>97</v>
      </c>
      <c r="CX910" s="358">
        <v>83</v>
      </c>
      <c r="CY910" s="358">
        <v>94</v>
      </c>
      <c r="CZ910" s="358">
        <v>80</v>
      </c>
      <c r="DA910" s="359">
        <v>86</v>
      </c>
      <c r="DB910" s="357">
        <v>112</v>
      </c>
      <c r="DC910" s="358">
        <v>123</v>
      </c>
      <c r="DD910" s="358">
        <v>109</v>
      </c>
      <c r="DE910" s="358">
        <v>120</v>
      </c>
      <c r="DF910" s="359">
        <v>101</v>
      </c>
      <c r="DG910" s="357">
        <v>113</v>
      </c>
      <c r="DH910" s="358">
        <v>124</v>
      </c>
      <c r="DI910" s="358">
        <v>110</v>
      </c>
      <c r="DJ910" s="358">
        <v>116</v>
      </c>
      <c r="DK910" s="359">
        <v>102</v>
      </c>
      <c r="DL910" s="357">
        <v>117</v>
      </c>
      <c r="DM910" s="358">
        <v>103</v>
      </c>
      <c r="DN910" s="358">
        <v>114</v>
      </c>
      <c r="DO910" s="358">
        <v>125</v>
      </c>
      <c r="DP910" s="359">
        <v>106</v>
      </c>
      <c r="DQ910" s="357">
        <v>107</v>
      </c>
      <c r="DR910" s="358">
        <v>118</v>
      </c>
      <c r="DS910" s="358">
        <v>104</v>
      </c>
      <c r="DT910" s="358">
        <v>115</v>
      </c>
      <c r="DU910" s="359">
        <v>121</v>
      </c>
      <c r="DV910" s="357">
        <v>122</v>
      </c>
      <c r="DW910" s="358">
        <v>108</v>
      </c>
      <c r="DX910" s="358">
        <v>119</v>
      </c>
      <c r="DY910" s="358">
        <v>105</v>
      </c>
      <c r="DZ910" s="359">
        <v>111</v>
      </c>
      <c r="EA910" s="357">
        <v>153</v>
      </c>
      <c r="EB910" s="358">
        <v>130</v>
      </c>
      <c r="EC910" s="358">
        <v>144</v>
      </c>
      <c r="ED910" s="358">
        <v>150</v>
      </c>
      <c r="EE910" s="359">
        <v>132</v>
      </c>
      <c r="EF910" s="357">
        <v>128</v>
      </c>
      <c r="EG910" s="358">
        <v>135</v>
      </c>
      <c r="EH910" s="358">
        <v>140</v>
      </c>
      <c r="EI910" s="358">
        <v>141</v>
      </c>
      <c r="EJ910" s="359">
        <v>146</v>
      </c>
      <c r="EK910" s="357">
        <v>149</v>
      </c>
      <c r="EL910" s="358">
        <v>126</v>
      </c>
      <c r="EM910" s="358">
        <v>151</v>
      </c>
      <c r="EN910" s="358">
        <v>142</v>
      </c>
      <c r="EO910" s="359">
        <v>136</v>
      </c>
      <c r="EP910" s="357">
        <v>152</v>
      </c>
      <c r="EQ910" s="358">
        <v>133</v>
      </c>
      <c r="ER910" s="358">
        <v>127</v>
      </c>
      <c r="ES910" s="358">
        <v>147</v>
      </c>
      <c r="ET910" s="359">
        <v>138</v>
      </c>
      <c r="EU910" s="357">
        <v>154</v>
      </c>
      <c r="EV910" s="358">
        <v>143</v>
      </c>
      <c r="EW910" s="358">
        <v>131</v>
      </c>
      <c r="EX910" s="358">
        <v>148</v>
      </c>
      <c r="EY910" s="359">
        <v>137</v>
      </c>
      <c r="EZ910" s="357">
        <v>139</v>
      </c>
      <c r="FA910" s="358">
        <v>129</v>
      </c>
      <c r="FB910" s="358">
        <v>134</v>
      </c>
      <c r="FC910" s="358">
        <v>145</v>
      </c>
      <c r="FD910" s="364"/>
      <c r="FE910" s="357">
        <v>183</v>
      </c>
      <c r="FF910" s="358">
        <v>164</v>
      </c>
      <c r="FG910" s="358">
        <v>155</v>
      </c>
      <c r="FH910" s="358">
        <v>171</v>
      </c>
      <c r="FI910" s="359">
        <v>166</v>
      </c>
      <c r="FJ910" s="357">
        <v>156</v>
      </c>
      <c r="FK910" s="358">
        <v>184</v>
      </c>
      <c r="FL910" s="358">
        <v>175</v>
      </c>
      <c r="FM910" s="358">
        <v>165</v>
      </c>
      <c r="FN910" s="359">
        <v>172</v>
      </c>
      <c r="FO910" s="357">
        <v>173</v>
      </c>
      <c r="FP910" s="358">
        <v>167</v>
      </c>
      <c r="FQ910" s="358">
        <v>160</v>
      </c>
      <c r="FR910" s="358">
        <v>176</v>
      </c>
      <c r="FS910" s="359">
        <v>157</v>
      </c>
      <c r="FT910" s="357">
        <v>158</v>
      </c>
      <c r="FU910" s="358">
        <v>174</v>
      </c>
      <c r="FV910" s="358">
        <v>180</v>
      </c>
      <c r="FW910" s="358">
        <v>161</v>
      </c>
      <c r="FX910" s="359">
        <v>177</v>
      </c>
      <c r="FY910" s="357">
        <v>178</v>
      </c>
      <c r="FZ910" s="358">
        <v>159</v>
      </c>
      <c r="GA910" s="358">
        <v>168</v>
      </c>
      <c r="GB910" s="358">
        <v>181</v>
      </c>
      <c r="GC910" s="359">
        <v>162</v>
      </c>
      <c r="GD910" s="357">
        <v>163</v>
      </c>
      <c r="GE910" s="358">
        <v>179</v>
      </c>
      <c r="GF910" s="358">
        <v>170</v>
      </c>
      <c r="GG910" s="358">
        <v>169</v>
      </c>
      <c r="GH910" s="359">
        <v>182</v>
      </c>
      <c r="GI910" s="365"/>
      <c r="GJ910" s="361"/>
      <c r="GK910" s="361"/>
      <c r="GL910" s="361"/>
      <c r="GM910" s="361"/>
      <c r="GN910" s="361"/>
      <c r="GO910" s="361"/>
      <c r="GP910" s="361"/>
      <c r="GQ910" s="361"/>
      <c r="GR910" s="361"/>
      <c r="GS910" s="361"/>
      <c r="GT910" s="361"/>
      <c r="GU910" s="361"/>
      <c r="GV910" s="361"/>
      <c r="GW910" s="361"/>
    </row>
    <row r="911" spans="1:256" s="363" customFormat="1" x14ac:dyDescent="0.2">
      <c r="A911" s="27"/>
      <c r="B911" s="27"/>
      <c r="C911" s="27"/>
      <c r="D911" s="362"/>
      <c r="E911" s="360"/>
      <c r="GX911" s="27"/>
      <c r="GY911" s="27"/>
      <c r="GZ911" s="27"/>
      <c r="HA911" s="27"/>
      <c r="HB911" s="27"/>
      <c r="HC911" s="27"/>
      <c r="HD911" s="27"/>
      <c r="HE911" s="27"/>
      <c r="HF911" s="27"/>
      <c r="HG911" s="27"/>
      <c r="HH911" s="27"/>
      <c r="HI911" s="27"/>
      <c r="HJ911" s="27"/>
      <c r="HK911" s="27"/>
      <c r="HL911" s="27"/>
      <c r="HM911" s="27"/>
      <c r="HN911" s="27"/>
      <c r="HO911" s="27"/>
      <c r="HP911" s="27"/>
      <c r="HQ911" s="27"/>
      <c r="HR911" s="27"/>
      <c r="HS911" s="27"/>
      <c r="HT911" s="27"/>
      <c r="HU911" s="27"/>
      <c r="HV911" s="27"/>
      <c r="HW911" s="27"/>
      <c r="HX911" s="27"/>
      <c r="HY911" s="27"/>
      <c r="HZ911" s="27"/>
      <c r="IA911" s="27"/>
      <c r="IB911" s="27"/>
      <c r="IC911" s="27"/>
      <c r="ID911" s="27"/>
      <c r="IE911" s="27"/>
      <c r="IF911" s="27"/>
      <c r="IG911" s="27"/>
      <c r="IH911" s="27"/>
      <c r="II911" s="27"/>
      <c r="IJ911" s="27"/>
      <c r="IK911" s="27"/>
      <c r="IL911" s="27"/>
      <c r="IM911" s="27"/>
      <c r="IN911" s="27"/>
      <c r="IO911" s="27"/>
      <c r="IP911" s="27"/>
      <c r="IQ911" s="27"/>
      <c r="IR911" s="27"/>
      <c r="IS911" s="27"/>
      <c r="IT911" s="27"/>
      <c r="IU911" s="27"/>
      <c r="IV911" s="27"/>
    </row>
    <row r="912" spans="1:256" s="363" customFormat="1" x14ac:dyDescent="0.2">
      <c r="A912" s="27"/>
      <c r="B912" s="27"/>
      <c r="C912" s="27"/>
      <c r="D912" s="362">
        <v>185</v>
      </c>
      <c r="E912" s="349" t="s">
        <v>180</v>
      </c>
      <c r="GX912" s="27"/>
      <c r="GY912" s="27"/>
      <c r="GZ912" s="27"/>
      <c r="HA912" s="27"/>
      <c r="HB912" s="27"/>
      <c r="HC912" s="27"/>
      <c r="HD912" s="27"/>
      <c r="HE912" s="27"/>
      <c r="HF912" s="27"/>
      <c r="HG912" s="27"/>
      <c r="HH912" s="27"/>
      <c r="HI912" s="27"/>
      <c r="HJ912" s="27"/>
      <c r="HK912" s="27"/>
      <c r="HL912" s="27"/>
      <c r="HM912" s="27"/>
      <c r="HN912" s="27"/>
      <c r="HO912" s="27"/>
      <c r="HP912" s="27"/>
      <c r="HQ912" s="27"/>
      <c r="HR912" s="27"/>
      <c r="HS912" s="27"/>
      <c r="HT912" s="27"/>
      <c r="HU912" s="27"/>
      <c r="HV912" s="27"/>
      <c r="HW912" s="27"/>
      <c r="HX912" s="27"/>
      <c r="HY912" s="27"/>
      <c r="HZ912" s="27"/>
      <c r="IA912" s="27"/>
      <c r="IB912" s="27"/>
      <c r="IC912" s="27"/>
      <c r="ID912" s="27"/>
      <c r="IE912" s="27"/>
      <c r="IF912" s="27"/>
      <c r="IG912" s="27"/>
      <c r="IH912" s="27"/>
      <c r="II912" s="27"/>
      <c r="IJ912" s="27"/>
      <c r="IK912" s="27"/>
      <c r="IL912" s="27"/>
      <c r="IM912" s="27"/>
      <c r="IN912" s="27"/>
      <c r="IO912" s="27"/>
      <c r="IP912" s="27"/>
      <c r="IQ912" s="27"/>
      <c r="IR912" s="27"/>
      <c r="IS912" s="27"/>
      <c r="IT912" s="27"/>
      <c r="IU912" s="27"/>
      <c r="IV912" s="27"/>
    </row>
    <row r="913" spans="1:256" x14ac:dyDescent="0.2">
      <c r="D913" s="362"/>
      <c r="E913" s="350" t="s">
        <v>130</v>
      </c>
      <c r="F913" s="351">
        <v>1</v>
      </c>
      <c r="G913" s="352">
        <v>2</v>
      </c>
      <c r="H913" s="352">
        <v>3</v>
      </c>
      <c r="I913" s="352">
        <v>4</v>
      </c>
      <c r="J913" s="353">
        <v>5</v>
      </c>
      <c r="K913" s="351">
        <v>6</v>
      </c>
      <c r="L913" s="352">
        <v>7</v>
      </c>
      <c r="M913" s="352">
        <v>8</v>
      </c>
      <c r="N913" s="352">
        <v>9</v>
      </c>
      <c r="O913" s="353">
        <v>10</v>
      </c>
      <c r="P913" s="351">
        <v>11</v>
      </c>
      <c r="Q913" s="352">
        <v>12</v>
      </c>
      <c r="R913" s="352">
        <v>13</v>
      </c>
      <c r="S913" s="352">
        <v>14</v>
      </c>
      <c r="T913" s="353">
        <v>15</v>
      </c>
      <c r="U913" s="351">
        <v>16</v>
      </c>
      <c r="V913" s="352">
        <v>17</v>
      </c>
      <c r="W913" s="352">
        <v>18</v>
      </c>
      <c r="X913" s="352">
        <v>19</v>
      </c>
      <c r="Y913" s="353">
        <v>20</v>
      </c>
      <c r="Z913" s="351">
        <v>21</v>
      </c>
      <c r="AA913" s="352">
        <v>22</v>
      </c>
      <c r="AB913" s="352">
        <v>23</v>
      </c>
      <c r="AC913" s="352">
        <v>24</v>
      </c>
      <c r="AD913" s="353">
        <v>25</v>
      </c>
      <c r="AE913" s="351">
        <v>26</v>
      </c>
      <c r="AF913" s="352">
        <v>27</v>
      </c>
      <c r="AG913" s="352">
        <v>28</v>
      </c>
      <c r="AH913" s="352">
        <v>29</v>
      </c>
      <c r="AI913" s="353">
        <v>30</v>
      </c>
      <c r="AJ913" s="351">
        <v>31</v>
      </c>
      <c r="AK913" s="352">
        <v>32</v>
      </c>
      <c r="AL913" s="352">
        <v>33</v>
      </c>
      <c r="AM913" s="352">
        <v>34</v>
      </c>
      <c r="AN913" s="353">
        <v>35</v>
      </c>
      <c r="AO913" s="351">
        <v>36</v>
      </c>
      <c r="AP913" s="352">
        <v>37</v>
      </c>
      <c r="AQ913" s="352">
        <v>38</v>
      </c>
      <c r="AR913" s="352">
        <v>39</v>
      </c>
      <c r="AS913" s="353">
        <v>40</v>
      </c>
      <c r="AT913" s="351">
        <v>41</v>
      </c>
      <c r="AU913" s="352">
        <v>42</v>
      </c>
      <c r="AV913" s="352">
        <v>43</v>
      </c>
      <c r="AW913" s="352">
        <v>44</v>
      </c>
      <c r="AX913" s="353">
        <v>45</v>
      </c>
      <c r="AY913" s="351">
        <v>46</v>
      </c>
      <c r="AZ913" s="352">
        <v>47</v>
      </c>
      <c r="BA913" s="352">
        <v>48</v>
      </c>
      <c r="BB913" s="352">
        <v>49</v>
      </c>
      <c r="BC913" s="353">
        <v>50</v>
      </c>
      <c r="BD913" s="351">
        <v>51</v>
      </c>
      <c r="BE913" s="352">
        <v>52</v>
      </c>
      <c r="BF913" s="352">
        <v>53</v>
      </c>
      <c r="BG913" s="352">
        <v>54</v>
      </c>
      <c r="BH913" s="353">
        <v>55</v>
      </c>
      <c r="BI913" s="351">
        <v>56</v>
      </c>
      <c r="BJ913" s="352">
        <v>57</v>
      </c>
      <c r="BK913" s="352">
        <v>58</v>
      </c>
      <c r="BL913" s="352">
        <v>59</v>
      </c>
      <c r="BM913" s="353">
        <v>60</v>
      </c>
      <c r="BN913" s="351">
        <v>61</v>
      </c>
      <c r="BO913" s="352">
        <v>62</v>
      </c>
      <c r="BP913" s="352">
        <v>63</v>
      </c>
      <c r="BQ913" s="352">
        <v>64</v>
      </c>
      <c r="BR913" s="353">
        <v>65</v>
      </c>
      <c r="BS913" s="351">
        <v>66</v>
      </c>
      <c r="BT913" s="352">
        <v>67</v>
      </c>
      <c r="BU913" s="352">
        <v>68</v>
      </c>
      <c r="BV913" s="352">
        <v>69</v>
      </c>
      <c r="BW913" s="353">
        <v>70</v>
      </c>
      <c r="BX913" s="351">
        <v>71</v>
      </c>
      <c r="BY913" s="352">
        <v>72</v>
      </c>
      <c r="BZ913" s="352">
        <v>73</v>
      </c>
      <c r="CA913" s="352">
        <v>74</v>
      </c>
      <c r="CB913" s="353">
        <v>75</v>
      </c>
      <c r="CC913" s="351">
        <v>76</v>
      </c>
      <c r="CD913" s="352">
        <v>77</v>
      </c>
      <c r="CE913" s="352">
        <v>78</v>
      </c>
      <c r="CF913" s="352">
        <v>79</v>
      </c>
      <c r="CG913" s="353">
        <v>80</v>
      </c>
      <c r="CH913" s="351">
        <v>81</v>
      </c>
      <c r="CI913" s="352">
        <v>82</v>
      </c>
      <c r="CJ913" s="352">
        <v>83</v>
      </c>
      <c r="CK913" s="352">
        <v>84</v>
      </c>
      <c r="CL913" s="353">
        <v>85</v>
      </c>
      <c r="CM913" s="351">
        <v>86</v>
      </c>
      <c r="CN913" s="352">
        <v>87</v>
      </c>
      <c r="CO913" s="352">
        <v>88</v>
      </c>
      <c r="CP913" s="352">
        <v>89</v>
      </c>
      <c r="CQ913" s="353">
        <v>90</v>
      </c>
      <c r="CR913" s="351">
        <v>91</v>
      </c>
      <c r="CS913" s="352">
        <v>92</v>
      </c>
      <c r="CT913" s="352">
        <v>93</v>
      </c>
      <c r="CU913" s="352">
        <v>94</v>
      </c>
      <c r="CV913" s="353">
        <v>95</v>
      </c>
      <c r="CW913" s="351">
        <v>96</v>
      </c>
      <c r="CX913" s="352">
        <v>97</v>
      </c>
      <c r="CY913" s="352">
        <v>98</v>
      </c>
      <c r="CZ913" s="352">
        <v>99</v>
      </c>
      <c r="DA913" s="353">
        <v>100</v>
      </c>
      <c r="DB913" s="351">
        <v>101</v>
      </c>
      <c r="DC913" s="352">
        <v>102</v>
      </c>
      <c r="DD913" s="352">
        <v>103</v>
      </c>
      <c r="DE913" s="352">
        <v>104</v>
      </c>
      <c r="DF913" s="353">
        <v>105</v>
      </c>
      <c r="DG913" s="351">
        <v>106</v>
      </c>
      <c r="DH913" s="352">
        <v>107</v>
      </c>
      <c r="DI913" s="352">
        <v>108</v>
      </c>
      <c r="DJ913" s="352">
        <v>109</v>
      </c>
      <c r="DK913" s="353">
        <v>110</v>
      </c>
      <c r="DL913" s="351">
        <v>111</v>
      </c>
      <c r="DM913" s="352">
        <v>112</v>
      </c>
      <c r="DN913" s="352">
        <v>113</v>
      </c>
      <c r="DO913" s="352">
        <v>114</v>
      </c>
      <c r="DP913" s="353">
        <v>115</v>
      </c>
      <c r="DQ913" s="351">
        <v>116</v>
      </c>
      <c r="DR913" s="352">
        <v>117</v>
      </c>
      <c r="DS913" s="352">
        <v>118</v>
      </c>
      <c r="DT913" s="352">
        <v>119</v>
      </c>
      <c r="DU913" s="353">
        <v>120</v>
      </c>
      <c r="DV913" s="351">
        <v>121</v>
      </c>
      <c r="DW913" s="352">
        <v>122</v>
      </c>
      <c r="DX913" s="352">
        <v>123</v>
      </c>
      <c r="DY913" s="352">
        <v>124</v>
      </c>
      <c r="DZ913" s="353">
        <v>125</v>
      </c>
      <c r="EA913" s="351">
        <v>126</v>
      </c>
      <c r="EB913" s="352">
        <v>127</v>
      </c>
      <c r="EC913" s="352">
        <v>128</v>
      </c>
      <c r="ED913" s="352">
        <v>129</v>
      </c>
      <c r="EE913" s="353">
        <v>130</v>
      </c>
      <c r="EF913" s="351">
        <v>131</v>
      </c>
      <c r="EG913" s="352">
        <v>132</v>
      </c>
      <c r="EH913" s="352">
        <v>133</v>
      </c>
      <c r="EI913" s="352">
        <v>134</v>
      </c>
      <c r="EJ913" s="353">
        <v>135</v>
      </c>
      <c r="EK913" s="351">
        <v>136</v>
      </c>
      <c r="EL913" s="352">
        <v>137</v>
      </c>
      <c r="EM913" s="352">
        <v>138</v>
      </c>
      <c r="EN913" s="352">
        <v>139</v>
      </c>
      <c r="EO913" s="353">
        <v>140</v>
      </c>
      <c r="EP913" s="351">
        <v>141</v>
      </c>
      <c r="EQ913" s="352">
        <v>142</v>
      </c>
      <c r="ER913" s="352">
        <v>143</v>
      </c>
      <c r="ES913" s="352">
        <v>144</v>
      </c>
      <c r="ET913" s="353">
        <v>145</v>
      </c>
      <c r="EU913" s="351">
        <v>146</v>
      </c>
      <c r="EV913" s="352">
        <v>147</v>
      </c>
      <c r="EW913" s="352">
        <v>148</v>
      </c>
      <c r="EX913" s="352">
        <v>149</v>
      </c>
      <c r="EY913" s="353">
        <v>150</v>
      </c>
      <c r="EZ913" s="351">
        <v>151</v>
      </c>
      <c r="FA913" s="352">
        <v>152</v>
      </c>
      <c r="FB913" s="352">
        <v>153</v>
      </c>
      <c r="FC913" s="352">
        <v>154</v>
      </c>
      <c r="FD913" s="353">
        <v>155</v>
      </c>
      <c r="FE913" s="351">
        <v>156</v>
      </c>
      <c r="FF913" s="352">
        <v>157</v>
      </c>
      <c r="FG913" s="352">
        <v>158</v>
      </c>
      <c r="FH913" s="352">
        <v>159</v>
      </c>
      <c r="FI913" s="353">
        <v>160</v>
      </c>
      <c r="FJ913" s="351">
        <v>161</v>
      </c>
      <c r="FK913" s="352">
        <v>162</v>
      </c>
      <c r="FL913" s="352">
        <v>163</v>
      </c>
      <c r="FM913" s="352">
        <v>164</v>
      </c>
      <c r="FN913" s="353">
        <v>165</v>
      </c>
      <c r="FO913" s="351">
        <v>166</v>
      </c>
      <c r="FP913" s="352">
        <v>167</v>
      </c>
      <c r="FQ913" s="352">
        <v>168</v>
      </c>
      <c r="FR913" s="352">
        <v>169</v>
      </c>
      <c r="FS913" s="353">
        <v>170</v>
      </c>
      <c r="FT913" s="351">
        <v>171</v>
      </c>
      <c r="FU913" s="352">
        <v>172</v>
      </c>
      <c r="FV913" s="352">
        <v>173</v>
      </c>
      <c r="FW913" s="352">
        <v>174</v>
      </c>
      <c r="FX913" s="353">
        <v>175</v>
      </c>
      <c r="FY913" s="351">
        <v>176</v>
      </c>
      <c r="FZ913" s="352">
        <v>177</v>
      </c>
      <c r="GA913" s="352">
        <v>178</v>
      </c>
      <c r="GB913" s="352">
        <v>179</v>
      </c>
      <c r="GC913" s="353">
        <v>180</v>
      </c>
      <c r="GD913" s="351">
        <v>181</v>
      </c>
      <c r="GE913" s="352">
        <v>182</v>
      </c>
      <c r="GF913" s="352">
        <v>183</v>
      </c>
      <c r="GG913" s="352">
        <v>184</v>
      </c>
      <c r="GH913" s="353">
        <v>185</v>
      </c>
      <c r="GI913" s="365"/>
      <c r="GJ913" s="361"/>
      <c r="GK913" s="361"/>
      <c r="GL913" s="361"/>
      <c r="GM913" s="361"/>
      <c r="GN913" s="361"/>
      <c r="GO913" s="361"/>
      <c r="GP913" s="361"/>
      <c r="GQ913" s="361"/>
      <c r="GR913" s="361"/>
      <c r="GS913" s="361"/>
      <c r="GT913" s="361"/>
      <c r="GU913" s="361"/>
      <c r="GV913" s="361"/>
      <c r="GW913" s="361"/>
    </row>
    <row r="914" spans="1:256" x14ac:dyDescent="0.2">
      <c r="D914" s="362"/>
      <c r="E914" s="350" t="s">
        <v>157</v>
      </c>
      <c r="F914" s="354">
        <v>14</v>
      </c>
      <c r="G914" s="355">
        <v>10</v>
      </c>
      <c r="H914" s="355">
        <v>1</v>
      </c>
      <c r="I914" s="355">
        <v>22</v>
      </c>
      <c r="J914" s="356">
        <v>18</v>
      </c>
      <c r="K914" s="354">
        <v>19</v>
      </c>
      <c r="L914" s="355">
        <v>15</v>
      </c>
      <c r="M914" s="355">
        <v>6</v>
      </c>
      <c r="N914" s="355">
        <v>2</v>
      </c>
      <c r="O914" s="356">
        <v>23</v>
      </c>
      <c r="P914" s="354">
        <v>24</v>
      </c>
      <c r="Q914" s="355">
        <v>20</v>
      </c>
      <c r="R914" s="355">
        <v>11</v>
      </c>
      <c r="S914" s="355">
        <v>7</v>
      </c>
      <c r="T914" s="356">
        <v>3</v>
      </c>
      <c r="U914" s="354">
        <v>4</v>
      </c>
      <c r="V914" s="355">
        <v>25</v>
      </c>
      <c r="W914" s="355">
        <v>16</v>
      </c>
      <c r="X914" s="355">
        <v>12</v>
      </c>
      <c r="Y914" s="356">
        <v>8</v>
      </c>
      <c r="Z914" s="354">
        <v>9</v>
      </c>
      <c r="AA914" s="355">
        <v>5</v>
      </c>
      <c r="AB914" s="355">
        <v>21</v>
      </c>
      <c r="AC914" s="355">
        <v>17</v>
      </c>
      <c r="AD914" s="356">
        <v>13</v>
      </c>
      <c r="AE914" s="354">
        <v>39</v>
      </c>
      <c r="AF914" s="355">
        <v>35</v>
      </c>
      <c r="AG914" s="355">
        <v>26</v>
      </c>
      <c r="AH914" s="355">
        <v>47</v>
      </c>
      <c r="AI914" s="356">
        <v>43</v>
      </c>
      <c r="AJ914" s="354">
        <v>44</v>
      </c>
      <c r="AK914" s="355">
        <v>40</v>
      </c>
      <c r="AL914" s="355">
        <v>31</v>
      </c>
      <c r="AM914" s="355">
        <v>27</v>
      </c>
      <c r="AN914" s="356">
        <v>48</v>
      </c>
      <c r="AO914" s="354">
        <v>49</v>
      </c>
      <c r="AP914" s="355">
        <v>45</v>
      </c>
      <c r="AQ914" s="355">
        <v>36</v>
      </c>
      <c r="AR914" s="355">
        <v>32</v>
      </c>
      <c r="AS914" s="356">
        <v>28</v>
      </c>
      <c r="AT914" s="354">
        <v>29</v>
      </c>
      <c r="AU914" s="355">
        <v>50</v>
      </c>
      <c r="AV914" s="355">
        <v>41</v>
      </c>
      <c r="AW914" s="355">
        <v>37</v>
      </c>
      <c r="AX914" s="356">
        <v>33</v>
      </c>
      <c r="AY914" s="354">
        <v>34</v>
      </c>
      <c r="AZ914" s="355">
        <v>30</v>
      </c>
      <c r="BA914" s="355">
        <v>46</v>
      </c>
      <c r="BB914" s="355">
        <v>42</v>
      </c>
      <c r="BC914" s="356">
        <v>38</v>
      </c>
      <c r="BD914" s="354">
        <v>64</v>
      </c>
      <c r="BE914" s="355">
        <v>60</v>
      </c>
      <c r="BF914" s="355">
        <v>51</v>
      </c>
      <c r="BG914" s="355">
        <v>72</v>
      </c>
      <c r="BH914" s="356">
        <v>68</v>
      </c>
      <c r="BI914" s="354">
        <v>69</v>
      </c>
      <c r="BJ914" s="355">
        <v>65</v>
      </c>
      <c r="BK914" s="355">
        <v>56</v>
      </c>
      <c r="BL914" s="355">
        <v>52</v>
      </c>
      <c r="BM914" s="356">
        <v>73</v>
      </c>
      <c r="BN914" s="354">
        <v>74</v>
      </c>
      <c r="BO914" s="355">
        <v>70</v>
      </c>
      <c r="BP914" s="355">
        <v>61</v>
      </c>
      <c r="BQ914" s="355">
        <v>57</v>
      </c>
      <c r="BR914" s="356">
        <v>53</v>
      </c>
      <c r="BS914" s="354">
        <v>54</v>
      </c>
      <c r="BT914" s="355">
        <v>75</v>
      </c>
      <c r="BU914" s="355">
        <v>66</v>
      </c>
      <c r="BV914" s="355">
        <v>62</v>
      </c>
      <c r="BW914" s="356">
        <v>58</v>
      </c>
      <c r="BX914" s="354">
        <v>59</v>
      </c>
      <c r="BY914" s="355">
        <v>55</v>
      </c>
      <c r="BZ914" s="355">
        <v>71</v>
      </c>
      <c r="CA914" s="355">
        <v>67</v>
      </c>
      <c r="CB914" s="356">
        <v>63</v>
      </c>
      <c r="CC914" s="354">
        <v>89</v>
      </c>
      <c r="CD914" s="355">
        <v>85</v>
      </c>
      <c r="CE914" s="355">
        <v>76</v>
      </c>
      <c r="CF914" s="355">
        <v>97</v>
      </c>
      <c r="CG914" s="356">
        <v>93</v>
      </c>
      <c r="CH914" s="354">
        <v>94</v>
      </c>
      <c r="CI914" s="355">
        <v>90</v>
      </c>
      <c r="CJ914" s="355">
        <v>81</v>
      </c>
      <c r="CK914" s="355">
        <v>77</v>
      </c>
      <c r="CL914" s="356">
        <v>98</v>
      </c>
      <c r="CM914" s="354">
        <v>99</v>
      </c>
      <c r="CN914" s="355">
        <v>95</v>
      </c>
      <c r="CO914" s="355">
        <v>86</v>
      </c>
      <c r="CP914" s="355">
        <v>82</v>
      </c>
      <c r="CQ914" s="356">
        <v>78</v>
      </c>
      <c r="CR914" s="354">
        <v>79</v>
      </c>
      <c r="CS914" s="355">
        <v>100</v>
      </c>
      <c r="CT914" s="355">
        <v>91</v>
      </c>
      <c r="CU914" s="355">
        <v>87</v>
      </c>
      <c r="CV914" s="356">
        <v>83</v>
      </c>
      <c r="CW914" s="354">
        <v>84</v>
      </c>
      <c r="CX914" s="355">
        <v>80</v>
      </c>
      <c r="CY914" s="355">
        <v>96</v>
      </c>
      <c r="CZ914" s="355">
        <v>92</v>
      </c>
      <c r="DA914" s="356">
        <v>88</v>
      </c>
      <c r="DB914" s="354">
        <v>114</v>
      </c>
      <c r="DC914" s="355">
        <v>110</v>
      </c>
      <c r="DD914" s="355">
        <v>101</v>
      </c>
      <c r="DE914" s="355">
        <v>122</v>
      </c>
      <c r="DF914" s="356">
        <v>118</v>
      </c>
      <c r="DG914" s="354">
        <v>119</v>
      </c>
      <c r="DH914" s="355">
        <v>115</v>
      </c>
      <c r="DI914" s="355">
        <v>106</v>
      </c>
      <c r="DJ914" s="355">
        <v>102</v>
      </c>
      <c r="DK914" s="356">
        <v>123</v>
      </c>
      <c r="DL914" s="354">
        <v>124</v>
      </c>
      <c r="DM914" s="355">
        <v>120</v>
      </c>
      <c r="DN914" s="355">
        <v>111</v>
      </c>
      <c r="DO914" s="355">
        <v>107</v>
      </c>
      <c r="DP914" s="356">
        <v>103</v>
      </c>
      <c r="DQ914" s="354">
        <v>104</v>
      </c>
      <c r="DR914" s="355">
        <v>125</v>
      </c>
      <c r="DS914" s="355">
        <v>116</v>
      </c>
      <c r="DT914" s="355">
        <v>112</v>
      </c>
      <c r="DU914" s="356">
        <v>108</v>
      </c>
      <c r="DV914" s="354">
        <v>109</v>
      </c>
      <c r="DW914" s="355">
        <v>105</v>
      </c>
      <c r="DX914" s="355">
        <v>121</v>
      </c>
      <c r="DY914" s="355">
        <v>117</v>
      </c>
      <c r="DZ914" s="356">
        <v>113</v>
      </c>
      <c r="EA914" s="354">
        <v>140</v>
      </c>
      <c r="EB914" s="355">
        <v>126</v>
      </c>
      <c r="EC914" s="355">
        <v>152</v>
      </c>
      <c r="ED914" s="355">
        <v>148</v>
      </c>
      <c r="EE914" s="356">
        <v>144</v>
      </c>
      <c r="EF914" s="354">
        <v>145</v>
      </c>
      <c r="EG914" s="355">
        <v>131</v>
      </c>
      <c r="EH914" s="355">
        <v>127</v>
      </c>
      <c r="EI914" s="355">
        <v>153</v>
      </c>
      <c r="EJ914" s="356">
        <v>149</v>
      </c>
      <c r="EK914" s="354">
        <v>150</v>
      </c>
      <c r="EL914" s="355">
        <v>136</v>
      </c>
      <c r="EM914" s="355">
        <v>132</v>
      </c>
      <c r="EN914" s="355">
        <v>128</v>
      </c>
      <c r="EO914" s="356">
        <v>154</v>
      </c>
      <c r="EP914" s="354">
        <v>155</v>
      </c>
      <c r="EQ914" s="355">
        <v>141</v>
      </c>
      <c r="ER914" s="355">
        <v>137</v>
      </c>
      <c r="ES914" s="355">
        <v>133</v>
      </c>
      <c r="ET914" s="356">
        <v>129</v>
      </c>
      <c r="EU914" s="354">
        <v>130</v>
      </c>
      <c r="EV914" s="355">
        <v>146</v>
      </c>
      <c r="EW914" s="355">
        <v>142</v>
      </c>
      <c r="EX914" s="355">
        <v>138</v>
      </c>
      <c r="EY914" s="356">
        <v>134</v>
      </c>
      <c r="EZ914" s="354">
        <v>135</v>
      </c>
      <c r="FA914" s="355">
        <v>151</v>
      </c>
      <c r="FB914" s="355">
        <v>147</v>
      </c>
      <c r="FC914" s="355">
        <v>143</v>
      </c>
      <c r="FD914" s="356">
        <v>139</v>
      </c>
      <c r="FE914" s="354">
        <v>170</v>
      </c>
      <c r="FF914" s="355">
        <v>156</v>
      </c>
      <c r="FG914" s="355">
        <v>182</v>
      </c>
      <c r="FH914" s="355">
        <v>178</v>
      </c>
      <c r="FI914" s="356">
        <v>174</v>
      </c>
      <c r="FJ914" s="354">
        <v>175</v>
      </c>
      <c r="FK914" s="355">
        <v>161</v>
      </c>
      <c r="FL914" s="355">
        <v>157</v>
      </c>
      <c r="FM914" s="355">
        <v>183</v>
      </c>
      <c r="FN914" s="356">
        <v>179</v>
      </c>
      <c r="FO914" s="354">
        <v>180</v>
      </c>
      <c r="FP914" s="355">
        <v>166</v>
      </c>
      <c r="FQ914" s="355">
        <v>162</v>
      </c>
      <c r="FR914" s="355">
        <v>158</v>
      </c>
      <c r="FS914" s="356">
        <v>184</v>
      </c>
      <c r="FT914" s="354">
        <v>185</v>
      </c>
      <c r="FU914" s="355">
        <v>171</v>
      </c>
      <c r="FV914" s="355">
        <v>167</v>
      </c>
      <c r="FW914" s="355">
        <v>163</v>
      </c>
      <c r="FX914" s="356">
        <v>159</v>
      </c>
      <c r="FY914" s="354">
        <v>160</v>
      </c>
      <c r="FZ914" s="355">
        <v>176</v>
      </c>
      <c r="GA914" s="355">
        <v>172</v>
      </c>
      <c r="GB914" s="355">
        <v>168</v>
      </c>
      <c r="GC914" s="356">
        <v>164</v>
      </c>
      <c r="GD914" s="354">
        <v>165</v>
      </c>
      <c r="GE914" s="355">
        <v>181</v>
      </c>
      <c r="GF914" s="355">
        <v>177</v>
      </c>
      <c r="GG914" s="355">
        <v>173</v>
      </c>
      <c r="GH914" s="356">
        <v>169</v>
      </c>
      <c r="GI914" s="365"/>
      <c r="GJ914" s="361"/>
      <c r="GK914" s="361"/>
      <c r="GL914" s="361"/>
      <c r="GM914" s="361"/>
      <c r="GN914" s="361"/>
      <c r="GO914" s="361"/>
      <c r="GP914" s="361"/>
      <c r="GQ914" s="361"/>
      <c r="GR914" s="361"/>
      <c r="GS914" s="361"/>
      <c r="GT914" s="361"/>
      <c r="GU914" s="361"/>
      <c r="GV914" s="361"/>
      <c r="GW914" s="361"/>
    </row>
    <row r="915" spans="1:256" x14ac:dyDescent="0.2">
      <c r="D915" s="362"/>
      <c r="E915" s="350" t="s">
        <v>159</v>
      </c>
      <c r="F915" s="357">
        <v>12</v>
      </c>
      <c r="G915" s="358">
        <v>23</v>
      </c>
      <c r="H915" s="358">
        <v>9</v>
      </c>
      <c r="I915" s="358">
        <v>20</v>
      </c>
      <c r="J915" s="359">
        <v>1</v>
      </c>
      <c r="K915" s="357">
        <v>13</v>
      </c>
      <c r="L915" s="358">
        <v>24</v>
      </c>
      <c r="M915" s="358">
        <v>10</v>
      </c>
      <c r="N915" s="358">
        <v>16</v>
      </c>
      <c r="O915" s="359">
        <v>2</v>
      </c>
      <c r="P915" s="357">
        <v>17</v>
      </c>
      <c r="Q915" s="358">
        <v>3</v>
      </c>
      <c r="R915" s="358">
        <v>14</v>
      </c>
      <c r="S915" s="358">
        <v>25</v>
      </c>
      <c r="T915" s="359">
        <v>6</v>
      </c>
      <c r="U915" s="357">
        <v>7</v>
      </c>
      <c r="V915" s="358">
        <v>18</v>
      </c>
      <c r="W915" s="358">
        <v>4</v>
      </c>
      <c r="X915" s="358">
        <v>15</v>
      </c>
      <c r="Y915" s="359">
        <v>21</v>
      </c>
      <c r="Z915" s="357">
        <v>22</v>
      </c>
      <c r="AA915" s="358">
        <v>8</v>
      </c>
      <c r="AB915" s="358">
        <v>19</v>
      </c>
      <c r="AC915" s="358">
        <v>5</v>
      </c>
      <c r="AD915" s="359">
        <v>11</v>
      </c>
      <c r="AE915" s="357">
        <v>37</v>
      </c>
      <c r="AF915" s="358">
        <v>48</v>
      </c>
      <c r="AG915" s="358">
        <v>34</v>
      </c>
      <c r="AH915" s="358">
        <v>45</v>
      </c>
      <c r="AI915" s="359">
        <v>26</v>
      </c>
      <c r="AJ915" s="357">
        <v>38</v>
      </c>
      <c r="AK915" s="358">
        <v>49</v>
      </c>
      <c r="AL915" s="358">
        <v>35</v>
      </c>
      <c r="AM915" s="358">
        <v>41</v>
      </c>
      <c r="AN915" s="359">
        <v>27</v>
      </c>
      <c r="AO915" s="357">
        <v>42</v>
      </c>
      <c r="AP915" s="358">
        <v>28</v>
      </c>
      <c r="AQ915" s="358">
        <v>39</v>
      </c>
      <c r="AR915" s="358">
        <v>50</v>
      </c>
      <c r="AS915" s="359">
        <v>31</v>
      </c>
      <c r="AT915" s="357">
        <v>32</v>
      </c>
      <c r="AU915" s="358">
        <v>43</v>
      </c>
      <c r="AV915" s="358">
        <v>29</v>
      </c>
      <c r="AW915" s="358">
        <v>40</v>
      </c>
      <c r="AX915" s="359">
        <v>46</v>
      </c>
      <c r="AY915" s="357">
        <v>47</v>
      </c>
      <c r="AZ915" s="358">
        <v>33</v>
      </c>
      <c r="BA915" s="358">
        <v>44</v>
      </c>
      <c r="BB915" s="358">
        <v>30</v>
      </c>
      <c r="BC915" s="359">
        <v>36</v>
      </c>
      <c r="BD915" s="357">
        <v>62</v>
      </c>
      <c r="BE915" s="358">
        <v>73</v>
      </c>
      <c r="BF915" s="358">
        <v>59</v>
      </c>
      <c r="BG915" s="358">
        <v>70</v>
      </c>
      <c r="BH915" s="359">
        <v>51</v>
      </c>
      <c r="BI915" s="357">
        <v>63</v>
      </c>
      <c r="BJ915" s="358">
        <v>74</v>
      </c>
      <c r="BK915" s="358">
        <v>60</v>
      </c>
      <c r="BL915" s="358">
        <v>66</v>
      </c>
      <c r="BM915" s="359">
        <v>52</v>
      </c>
      <c r="BN915" s="357">
        <v>67</v>
      </c>
      <c r="BO915" s="358">
        <v>53</v>
      </c>
      <c r="BP915" s="358">
        <v>64</v>
      </c>
      <c r="BQ915" s="358">
        <v>75</v>
      </c>
      <c r="BR915" s="359">
        <v>56</v>
      </c>
      <c r="BS915" s="357">
        <v>57</v>
      </c>
      <c r="BT915" s="358">
        <v>68</v>
      </c>
      <c r="BU915" s="358">
        <v>54</v>
      </c>
      <c r="BV915" s="358">
        <v>65</v>
      </c>
      <c r="BW915" s="359">
        <v>71</v>
      </c>
      <c r="BX915" s="357">
        <v>72</v>
      </c>
      <c r="BY915" s="358">
        <v>58</v>
      </c>
      <c r="BZ915" s="358">
        <v>69</v>
      </c>
      <c r="CA915" s="358">
        <v>55</v>
      </c>
      <c r="CB915" s="359">
        <v>61</v>
      </c>
      <c r="CC915" s="357">
        <v>87</v>
      </c>
      <c r="CD915" s="358">
        <v>98</v>
      </c>
      <c r="CE915" s="358">
        <v>84</v>
      </c>
      <c r="CF915" s="358">
        <v>95</v>
      </c>
      <c r="CG915" s="359">
        <v>76</v>
      </c>
      <c r="CH915" s="357">
        <v>88</v>
      </c>
      <c r="CI915" s="358">
        <v>99</v>
      </c>
      <c r="CJ915" s="358">
        <v>85</v>
      </c>
      <c r="CK915" s="358">
        <v>91</v>
      </c>
      <c r="CL915" s="359">
        <v>77</v>
      </c>
      <c r="CM915" s="357">
        <v>92</v>
      </c>
      <c r="CN915" s="358">
        <v>78</v>
      </c>
      <c r="CO915" s="358">
        <v>89</v>
      </c>
      <c r="CP915" s="358">
        <v>100</v>
      </c>
      <c r="CQ915" s="359">
        <v>81</v>
      </c>
      <c r="CR915" s="357">
        <v>82</v>
      </c>
      <c r="CS915" s="358">
        <v>93</v>
      </c>
      <c r="CT915" s="358">
        <v>79</v>
      </c>
      <c r="CU915" s="358">
        <v>90</v>
      </c>
      <c r="CV915" s="359">
        <v>96</v>
      </c>
      <c r="CW915" s="357">
        <v>97</v>
      </c>
      <c r="CX915" s="358">
        <v>83</v>
      </c>
      <c r="CY915" s="358">
        <v>94</v>
      </c>
      <c r="CZ915" s="358">
        <v>80</v>
      </c>
      <c r="DA915" s="359">
        <v>86</v>
      </c>
      <c r="DB915" s="357">
        <v>112</v>
      </c>
      <c r="DC915" s="358">
        <v>123</v>
      </c>
      <c r="DD915" s="358">
        <v>109</v>
      </c>
      <c r="DE915" s="358">
        <v>120</v>
      </c>
      <c r="DF915" s="359">
        <v>101</v>
      </c>
      <c r="DG915" s="357">
        <v>113</v>
      </c>
      <c r="DH915" s="358">
        <v>124</v>
      </c>
      <c r="DI915" s="358">
        <v>110</v>
      </c>
      <c r="DJ915" s="358">
        <v>116</v>
      </c>
      <c r="DK915" s="359">
        <v>102</v>
      </c>
      <c r="DL915" s="357">
        <v>117</v>
      </c>
      <c r="DM915" s="358">
        <v>103</v>
      </c>
      <c r="DN915" s="358">
        <v>114</v>
      </c>
      <c r="DO915" s="358">
        <v>125</v>
      </c>
      <c r="DP915" s="359">
        <v>106</v>
      </c>
      <c r="DQ915" s="357">
        <v>107</v>
      </c>
      <c r="DR915" s="358">
        <v>118</v>
      </c>
      <c r="DS915" s="358">
        <v>104</v>
      </c>
      <c r="DT915" s="358">
        <v>115</v>
      </c>
      <c r="DU915" s="359">
        <v>121</v>
      </c>
      <c r="DV915" s="357">
        <v>122</v>
      </c>
      <c r="DW915" s="358">
        <v>108</v>
      </c>
      <c r="DX915" s="358">
        <v>119</v>
      </c>
      <c r="DY915" s="358">
        <v>105</v>
      </c>
      <c r="DZ915" s="359">
        <v>111</v>
      </c>
      <c r="EA915" s="357">
        <v>154</v>
      </c>
      <c r="EB915" s="358">
        <v>135</v>
      </c>
      <c r="EC915" s="358">
        <v>126</v>
      </c>
      <c r="ED915" s="358">
        <v>142</v>
      </c>
      <c r="EE915" s="359">
        <v>137</v>
      </c>
      <c r="EF915" s="357">
        <v>127</v>
      </c>
      <c r="EG915" s="358">
        <v>155</v>
      </c>
      <c r="EH915" s="358">
        <v>146</v>
      </c>
      <c r="EI915" s="358">
        <v>136</v>
      </c>
      <c r="EJ915" s="359">
        <v>143</v>
      </c>
      <c r="EK915" s="357">
        <v>144</v>
      </c>
      <c r="EL915" s="358">
        <v>138</v>
      </c>
      <c r="EM915" s="358">
        <v>131</v>
      </c>
      <c r="EN915" s="358">
        <v>147</v>
      </c>
      <c r="EO915" s="359">
        <v>128</v>
      </c>
      <c r="EP915" s="357">
        <v>129</v>
      </c>
      <c r="EQ915" s="358">
        <v>145</v>
      </c>
      <c r="ER915" s="358">
        <v>151</v>
      </c>
      <c r="ES915" s="358">
        <v>132</v>
      </c>
      <c r="ET915" s="359">
        <v>148</v>
      </c>
      <c r="EU915" s="357">
        <v>149</v>
      </c>
      <c r="EV915" s="358">
        <v>130</v>
      </c>
      <c r="EW915" s="358">
        <v>139</v>
      </c>
      <c r="EX915" s="358">
        <v>152</v>
      </c>
      <c r="EY915" s="359">
        <v>133</v>
      </c>
      <c r="EZ915" s="357">
        <v>134</v>
      </c>
      <c r="FA915" s="358">
        <v>150</v>
      </c>
      <c r="FB915" s="358">
        <v>141</v>
      </c>
      <c r="FC915" s="358">
        <v>140</v>
      </c>
      <c r="FD915" s="359">
        <v>153</v>
      </c>
      <c r="FE915" s="357">
        <v>184</v>
      </c>
      <c r="FF915" s="358">
        <v>165</v>
      </c>
      <c r="FG915" s="358">
        <v>156</v>
      </c>
      <c r="FH915" s="358">
        <v>172</v>
      </c>
      <c r="FI915" s="359">
        <v>167</v>
      </c>
      <c r="FJ915" s="357">
        <v>157</v>
      </c>
      <c r="FK915" s="358">
        <v>185</v>
      </c>
      <c r="FL915" s="358">
        <v>176</v>
      </c>
      <c r="FM915" s="358">
        <v>166</v>
      </c>
      <c r="FN915" s="359">
        <v>173</v>
      </c>
      <c r="FO915" s="357">
        <v>174</v>
      </c>
      <c r="FP915" s="358">
        <v>168</v>
      </c>
      <c r="FQ915" s="358">
        <v>161</v>
      </c>
      <c r="FR915" s="358">
        <v>177</v>
      </c>
      <c r="FS915" s="359">
        <v>158</v>
      </c>
      <c r="FT915" s="357">
        <v>159</v>
      </c>
      <c r="FU915" s="358">
        <v>175</v>
      </c>
      <c r="FV915" s="358">
        <v>181</v>
      </c>
      <c r="FW915" s="358">
        <v>162</v>
      </c>
      <c r="FX915" s="359">
        <v>178</v>
      </c>
      <c r="FY915" s="357">
        <v>179</v>
      </c>
      <c r="FZ915" s="358">
        <v>160</v>
      </c>
      <c r="GA915" s="358">
        <v>169</v>
      </c>
      <c r="GB915" s="358">
        <v>182</v>
      </c>
      <c r="GC915" s="359">
        <v>163</v>
      </c>
      <c r="GD915" s="357">
        <v>164</v>
      </c>
      <c r="GE915" s="358">
        <v>180</v>
      </c>
      <c r="GF915" s="358">
        <v>171</v>
      </c>
      <c r="GG915" s="358">
        <v>170</v>
      </c>
      <c r="GH915" s="359">
        <v>183</v>
      </c>
      <c r="GI915" s="365"/>
      <c r="GJ915" s="361"/>
      <c r="GK915" s="361"/>
      <c r="GL915" s="361"/>
      <c r="GM915" s="361"/>
      <c r="GN915" s="361"/>
      <c r="GO915" s="361"/>
      <c r="GP915" s="361"/>
      <c r="GQ915" s="361"/>
      <c r="GR915" s="361"/>
      <c r="GS915" s="361"/>
      <c r="GT915" s="361"/>
      <c r="GU915" s="361"/>
      <c r="GV915" s="361"/>
      <c r="GW915" s="361"/>
    </row>
    <row r="916" spans="1:256" s="363" customFormat="1" x14ac:dyDescent="0.2">
      <c r="A916" s="27"/>
      <c r="B916" s="27"/>
      <c r="C916" s="27"/>
      <c r="D916" s="362"/>
      <c r="E916" s="360"/>
      <c r="GX916" s="27"/>
      <c r="GY916" s="27"/>
      <c r="GZ916" s="27"/>
      <c r="HA916" s="27"/>
      <c r="HB916" s="27"/>
      <c r="HC916" s="27"/>
      <c r="HD916" s="27"/>
      <c r="HE916" s="27"/>
      <c r="HF916" s="27"/>
      <c r="HG916" s="27"/>
      <c r="HH916" s="27"/>
      <c r="HI916" s="27"/>
      <c r="HJ916" s="27"/>
      <c r="HK916" s="27"/>
      <c r="HL916" s="27"/>
      <c r="HM916" s="27"/>
      <c r="HN916" s="27"/>
      <c r="HO916" s="27"/>
      <c r="HP916" s="27"/>
      <c r="HQ916" s="27"/>
      <c r="HR916" s="27"/>
      <c r="HS916" s="27"/>
      <c r="HT916" s="27"/>
      <c r="HU916" s="27"/>
      <c r="HV916" s="27"/>
      <c r="HW916" s="27"/>
      <c r="HX916" s="27"/>
      <c r="HY916" s="27"/>
      <c r="HZ916" s="27"/>
      <c r="IA916" s="27"/>
      <c r="IB916" s="27"/>
      <c r="IC916" s="27"/>
      <c r="ID916" s="27"/>
      <c r="IE916" s="27"/>
      <c r="IF916" s="27"/>
      <c r="IG916" s="27"/>
      <c r="IH916" s="27"/>
      <c r="II916" s="27"/>
      <c r="IJ916" s="27"/>
      <c r="IK916" s="27"/>
      <c r="IL916" s="27"/>
      <c r="IM916" s="27"/>
      <c r="IN916" s="27"/>
      <c r="IO916" s="27"/>
      <c r="IP916" s="27"/>
      <c r="IQ916" s="27"/>
      <c r="IR916" s="27"/>
      <c r="IS916" s="27"/>
      <c r="IT916" s="27"/>
      <c r="IU916" s="27"/>
      <c r="IV916" s="27"/>
    </row>
    <row r="917" spans="1:256" s="363" customFormat="1" x14ac:dyDescent="0.2">
      <c r="A917" s="27"/>
      <c r="B917" s="27"/>
      <c r="C917" s="27"/>
      <c r="D917" s="362">
        <v>186</v>
      </c>
      <c r="E917" s="349" t="s">
        <v>180</v>
      </c>
      <c r="GX917" s="27"/>
      <c r="GY917" s="27"/>
      <c r="GZ917" s="27"/>
      <c r="HA917" s="27"/>
      <c r="HB917" s="27"/>
      <c r="HC917" s="27"/>
      <c r="HD917" s="27"/>
      <c r="HE917" s="27"/>
      <c r="HF917" s="27"/>
      <c r="HG917" s="27"/>
      <c r="HH917" s="27"/>
      <c r="HI917" s="27"/>
      <c r="HJ917" s="27"/>
      <c r="HK917" s="27"/>
      <c r="HL917" s="27"/>
      <c r="HM917" s="27"/>
      <c r="HN917" s="27"/>
      <c r="HO917" s="27"/>
      <c r="HP917" s="27"/>
      <c r="HQ917" s="27"/>
      <c r="HR917" s="27"/>
      <c r="HS917" s="27"/>
      <c r="HT917" s="27"/>
      <c r="HU917" s="27"/>
      <c r="HV917" s="27"/>
      <c r="HW917" s="27"/>
      <c r="HX917" s="27"/>
      <c r="HY917" s="27"/>
      <c r="HZ917" s="27"/>
      <c r="IA917" s="27"/>
      <c r="IB917" s="27"/>
      <c r="IC917" s="27"/>
      <c r="ID917" s="27"/>
      <c r="IE917" s="27"/>
      <c r="IF917" s="27"/>
      <c r="IG917" s="27"/>
      <c r="IH917" s="27"/>
      <c r="II917" s="27"/>
      <c r="IJ917" s="27"/>
      <c r="IK917" s="27"/>
      <c r="IL917" s="27"/>
      <c r="IM917" s="27"/>
      <c r="IN917" s="27"/>
      <c r="IO917" s="27"/>
      <c r="IP917" s="27"/>
      <c r="IQ917" s="27"/>
      <c r="IR917" s="27"/>
      <c r="IS917" s="27"/>
      <c r="IT917" s="27"/>
      <c r="IU917" s="27"/>
      <c r="IV917" s="27"/>
    </row>
    <row r="918" spans="1:256" x14ac:dyDescent="0.2">
      <c r="D918" s="362"/>
      <c r="E918" s="350" t="s">
        <v>130</v>
      </c>
      <c r="F918" s="351">
        <v>1</v>
      </c>
      <c r="G918" s="352">
        <v>2</v>
      </c>
      <c r="H918" s="352">
        <v>3</v>
      </c>
      <c r="I918" s="352">
        <v>4</v>
      </c>
      <c r="J918" s="353">
        <v>5</v>
      </c>
      <c r="K918" s="351">
        <v>6</v>
      </c>
      <c r="L918" s="352">
        <v>7</v>
      </c>
      <c r="M918" s="352">
        <v>8</v>
      </c>
      <c r="N918" s="352">
        <v>9</v>
      </c>
      <c r="O918" s="353">
        <v>10</v>
      </c>
      <c r="P918" s="351">
        <v>11</v>
      </c>
      <c r="Q918" s="352">
        <v>12</v>
      </c>
      <c r="R918" s="352">
        <v>13</v>
      </c>
      <c r="S918" s="352">
        <v>14</v>
      </c>
      <c r="T918" s="353">
        <v>15</v>
      </c>
      <c r="U918" s="351">
        <v>16</v>
      </c>
      <c r="V918" s="352">
        <v>17</v>
      </c>
      <c r="W918" s="352">
        <v>18</v>
      </c>
      <c r="X918" s="352">
        <v>19</v>
      </c>
      <c r="Y918" s="353">
        <v>20</v>
      </c>
      <c r="Z918" s="351">
        <v>21</v>
      </c>
      <c r="AA918" s="352">
        <v>22</v>
      </c>
      <c r="AB918" s="352">
        <v>23</v>
      </c>
      <c r="AC918" s="352">
        <v>24</v>
      </c>
      <c r="AD918" s="353">
        <v>25</v>
      </c>
      <c r="AE918" s="351">
        <v>26</v>
      </c>
      <c r="AF918" s="352">
        <v>27</v>
      </c>
      <c r="AG918" s="352">
        <v>28</v>
      </c>
      <c r="AH918" s="352">
        <v>29</v>
      </c>
      <c r="AI918" s="353">
        <v>30</v>
      </c>
      <c r="AJ918" s="351">
        <v>31</v>
      </c>
      <c r="AK918" s="352">
        <v>32</v>
      </c>
      <c r="AL918" s="352">
        <v>33</v>
      </c>
      <c r="AM918" s="352">
        <v>34</v>
      </c>
      <c r="AN918" s="353">
        <v>35</v>
      </c>
      <c r="AO918" s="351">
        <v>36</v>
      </c>
      <c r="AP918" s="352">
        <v>37</v>
      </c>
      <c r="AQ918" s="352">
        <v>38</v>
      </c>
      <c r="AR918" s="352">
        <v>39</v>
      </c>
      <c r="AS918" s="353">
        <v>40</v>
      </c>
      <c r="AT918" s="351">
        <v>41</v>
      </c>
      <c r="AU918" s="352">
        <v>42</v>
      </c>
      <c r="AV918" s="352">
        <v>43</v>
      </c>
      <c r="AW918" s="352">
        <v>44</v>
      </c>
      <c r="AX918" s="353">
        <v>45</v>
      </c>
      <c r="AY918" s="351">
        <v>46</v>
      </c>
      <c r="AZ918" s="352">
        <v>47</v>
      </c>
      <c r="BA918" s="352">
        <v>48</v>
      </c>
      <c r="BB918" s="352">
        <v>49</v>
      </c>
      <c r="BC918" s="353">
        <v>50</v>
      </c>
      <c r="BD918" s="351">
        <v>51</v>
      </c>
      <c r="BE918" s="352">
        <v>52</v>
      </c>
      <c r="BF918" s="352">
        <v>53</v>
      </c>
      <c r="BG918" s="352">
        <v>54</v>
      </c>
      <c r="BH918" s="353">
        <v>55</v>
      </c>
      <c r="BI918" s="351">
        <v>56</v>
      </c>
      <c r="BJ918" s="352">
        <v>57</v>
      </c>
      <c r="BK918" s="352">
        <v>58</v>
      </c>
      <c r="BL918" s="352">
        <v>59</v>
      </c>
      <c r="BM918" s="353">
        <v>60</v>
      </c>
      <c r="BN918" s="351">
        <v>61</v>
      </c>
      <c r="BO918" s="352">
        <v>62</v>
      </c>
      <c r="BP918" s="352">
        <v>63</v>
      </c>
      <c r="BQ918" s="352">
        <v>64</v>
      </c>
      <c r="BR918" s="353">
        <v>65</v>
      </c>
      <c r="BS918" s="351">
        <v>66</v>
      </c>
      <c r="BT918" s="352">
        <v>67</v>
      </c>
      <c r="BU918" s="352">
        <v>68</v>
      </c>
      <c r="BV918" s="352">
        <v>69</v>
      </c>
      <c r="BW918" s="353">
        <v>70</v>
      </c>
      <c r="BX918" s="351">
        <v>71</v>
      </c>
      <c r="BY918" s="352">
        <v>72</v>
      </c>
      <c r="BZ918" s="352">
        <v>73</v>
      </c>
      <c r="CA918" s="352">
        <v>74</v>
      </c>
      <c r="CB918" s="353">
        <v>75</v>
      </c>
      <c r="CC918" s="351">
        <v>76</v>
      </c>
      <c r="CD918" s="352">
        <v>77</v>
      </c>
      <c r="CE918" s="352">
        <v>78</v>
      </c>
      <c r="CF918" s="352">
        <v>79</v>
      </c>
      <c r="CG918" s="353">
        <v>80</v>
      </c>
      <c r="CH918" s="351">
        <v>81</v>
      </c>
      <c r="CI918" s="352">
        <v>82</v>
      </c>
      <c r="CJ918" s="352">
        <v>83</v>
      </c>
      <c r="CK918" s="352">
        <v>84</v>
      </c>
      <c r="CL918" s="353">
        <v>85</v>
      </c>
      <c r="CM918" s="351">
        <v>86</v>
      </c>
      <c r="CN918" s="352">
        <v>87</v>
      </c>
      <c r="CO918" s="352">
        <v>88</v>
      </c>
      <c r="CP918" s="352">
        <v>89</v>
      </c>
      <c r="CQ918" s="353">
        <v>90</v>
      </c>
      <c r="CR918" s="351">
        <v>91</v>
      </c>
      <c r="CS918" s="352">
        <v>92</v>
      </c>
      <c r="CT918" s="352">
        <v>93</v>
      </c>
      <c r="CU918" s="352">
        <v>94</v>
      </c>
      <c r="CV918" s="353">
        <v>95</v>
      </c>
      <c r="CW918" s="351">
        <v>96</v>
      </c>
      <c r="CX918" s="352">
        <v>97</v>
      </c>
      <c r="CY918" s="352">
        <v>98</v>
      </c>
      <c r="CZ918" s="352">
        <v>99</v>
      </c>
      <c r="DA918" s="353">
        <v>100</v>
      </c>
      <c r="DB918" s="351">
        <v>101</v>
      </c>
      <c r="DC918" s="352">
        <v>102</v>
      </c>
      <c r="DD918" s="352">
        <v>103</v>
      </c>
      <c r="DE918" s="352">
        <v>104</v>
      </c>
      <c r="DF918" s="353">
        <v>105</v>
      </c>
      <c r="DG918" s="351">
        <v>106</v>
      </c>
      <c r="DH918" s="352">
        <v>107</v>
      </c>
      <c r="DI918" s="352">
        <v>108</v>
      </c>
      <c r="DJ918" s="352">
        <v>109</v>
      </c>
      <c r="DK918" s="353">
        <v>110</v>
      </c>
      <c r="DL918" s="351">
        <v>111</v>
      </c>
      <c r="DM918" s="352">
        <v>112</v>
      </c>
      <c r="DN918" s="352">
        <v>113</v>
      </c>
      <c r="DO918" s="352">
        <v>114</v>
      </c>
      <c r="DP918" s="353">
        <v>115</v>
      </c>
      <c r="DQ918" s="351">
        <v>116</v>
      </c>
      <c r="DR918" s="352">
        <v>117</v>
      </c>
      <c r="DS918" s="352">
        <v>118</v>
      </c>
      <c r="DT918" s="352">
        <v>119</v>
      </c>
      <c r="DU918" s="353">
        <v>120</v>
      </c>
      <c r="DV918" s="351">
        <v>121</v>
      </c>
      <c r="DW918" s="352">
        <v>122</v>
      </c>
      <c r="DX918" s="352">
        <v>123</v>
      </c>
      <c r="DY918" s="352">
        <v>124</v>
      </c>
      <c r="DZ918" s="353">
        <v>125</v>
      </c>
      <c r="EA918" s="351">
        <v>126</v>
      </c>
      <c r="EB918" s="352">
        <v>127</v>
      </c>
      <c r="EC918" s="352">
        <v>128</v>
      </c>
      <c r="ED918" s="352">
        <v>129</v>
      </c>
      <c r="EE918" s="353">
        <v>130</v>
      </c>
      <c r="EF918" s="351">
        <v>131</v>
      </c>
      <c r="EG918" s="352">
        <v>132</v>
      </c>
      <c r="EH918" s="352">
        <v>133</v>
      </c>
      <c r="EI918" s="352">
        <v>134</v>
      </c>
      <c r="EJ918" s="353">
        <v>135</v>
      </c>
      <c r="EK918" s="351">
        <v>136</v>
      </c>
      <c r="EL918" s="352">
        <v>137</v>
      </c>
      <c r="EM918" s="352">
        <v>138</v>
      </c>
      <c r="EN918" s="352">
        <v>139</v>
      </c>
      <c r="EO918" s="353">
        <v>140</v>
      </c>
      <c r="EP918" s="351">
        <v>141</v>
      </c>
      <c r="EQ918" s="352">
        <v>142</v>
      </c>
      <c r="ER918" s="352">
        <v>143</v>
      </c>
      <c r="ES918" s="352">
        <v>144</v>
      </c>
      <c r="ET918" s="353">
        <v>145</v>
      </c>
      <c r="EU918" s="351">
        <v>146</v>
      </c>
      <c r="EV918" s="352">
        <v>147</v>
      </c>
      <c r="EW918" s="352">
        <v>148</v>
      </c>
      <c r="EX918" s="352">
        <v>149</v>
      </c>
      <c r="EY918" s="364"/>
      <c r="EZ918" s="351">
        <v>150</v>
      </c>
      <c r="FA918" s="352">
        <v>151</v>
      </c>
      <c r="FB918" s="352">
        <v>152</v>
      </c>
      <c r="FC918" s="352">
        <v>153</v>
      </c>
      <c r="FD918" s="364"/>
      <c r="FE918" s="351">
        <v>154</v>
      </c>
      <c r="FF918" s="352">
        <v>155</v>
      </c>
      <c r="FG918" s="352">
        <v>156</v>
      </c>
      <c r="FH918" s="352">
        <v>157</v>
      </c>
      <c r="FI918" s="353">
        <v>158</v>
      </c>
      <c r="FJ918" s="351">
        <v>159</v>
      </c>
      <c r="FK918" s="352">
        <v>160</v>
      </c>
      <c r="FL918" s="352">
        <v>161</v>
      </c>
      <c r="FM918" s="352">
        <v>162</v>
      </c>
      <c r="FN918" s="353">
        <v>163</v>
      </c>
      <c r="FO918" s="351">
        <v>164</v>
      </c>
      <c r="FP918" s="352">
        <v>165</v>
      </c>
      <c r="FQ918" s="352">
        <v>166</v>
      </c>
      <c r="FR918" s="352">
        <v>167</v>
      </c>
      <c r="FS918" s="353">
        <v>168</v>
      </c>
      <c r="FT918" s="351">
        <v>169</v>
      </c>
      <c r="FU918" s="352">
        <v>170</v>
      </c>
      <c r="FV918" s="352">
        <v>171</v>
      </c>
      <c r="FW918" s="352">
        <v>172</v>
      </c>
      <c r="FX918" s="353">
        <v>173</v>
      </c>
      <c r="FY918" s="351">
        <v>174</v>
      </c>
      <c r="FZ918" s="352">
        <v>175</v>
      </c>
      <c r="GA918" s="352">
        <v>176</v>
      </c>
      <c r="GB918" s="352">
        <v>177</v>
      </c>
      <c r="GC918" s="353">
        <v>178</v>
      </c>
      <c r="GD918" s="351">
        <v>179</v>
      </c>
      <c r="GE918" s="352">
        <v>180</v>
      </c>
      <c r="GF918" s="352">
        <v>181</v>
      </c>
      <c r="GG918" s="352">
        <v>182</v>
      </c>
      <c r="GH918" s="364"/>
      <c r="GI918" s="351">
        <v>183</v>
      </c>
      <c r="GJ918" s="352">
        <v>184</v>
      </c>
      <c r="GK918" s="352">
        <v>185</v>
      </c>
      <c r="GL918" s="352">
        <v>186</v>
      </c>
      <c r="GM918" s="365"/>
      <c r="GN918" s="361"/>
      <c r="GO918" s="361"/>
      <c r="GP918" s="361"/>
      <c r="GQ918" s="361"/>
      <c r="GR918" s="361"/>
      <c r="GS918" s="361"/>
      <c r="GT918" s="361"/>
      <c r="GU918" s="361"/>
      <c r="GV918" s="361"/>
      <c r="GW918" s="361"/>
    </row>
    <row r="919" spans="1:256" x14ac:dyDescent="0.2">
      <c r="D919" s="362"/>
      <c r="E919" s="350" t="s">
        <v>157</v>
      </c>
      <c r="F919" s="354">
        <v>14</v>
      </c>
      <c r="G919" s="355">
        <v>10</v>
      </c>
      <c r="H919" s="355">
        <v>1</v>
      </c>
      <c r="I919" s="355">
        <v>22</v>
      </c>
      <c r="J919" s="356">
        <v>18</v>
      </c>
      <c r="K919" s="354">
        <v>19</v>
      </c>
      <c r="L919" s="355">
        <v>15</v>
      </c>
      <c r="M919" s="355">
        <v>6</v>
      </c>
      <c r="N919" s="355">
        <v>2</v>
      </c>
      <c r="O919" s="356">
        <v>23</v>
      </c>
      <c r="P919" s="354">
        <v>24</v>
      </c>
      <c r="Q919" s="355">
        <v>20</v>
      </c>
      <c r="R919" s="355">
        <v>11</v>
      </c>
      <c r="S919" s="355">
        <v>7</v>
      </c>
      <c r="T919" s="356">
        <v>3</v>
      </c>
      <c r="U919" s="354">
        <v>4</v>
      </c>
      <c r="V919" s="355">
        <v>25</v>
      </c>
      <c r="W919" s="355">
        <v>16</v>
      </c>
      <c r="X919" s="355">
        <v>12</v>
      </c>
      <c r="Y919" s="356">
        <v>8</v>
      </c>
      <c r="Z919" s="354">
        <v>9</v>
      </c>
      <c r="AA919" s="355">
        <v>5</v>
      </c>
      <c r="AB919" s="355">
        <v>21</v>
      </c>
      <c r="AC919" s="355">
        <v>17</v>
      </c>
      <c r="AD919" s="356">
        <v>13</v>
      </c>
      <c r="AE919" s="354">
        <v>39</v>
      </c>
      <c r="AF919" s="355">
        <v>35</v>
      </c>
      <c r="AG919" s="355">
        <v>26</v>
      </c>
      <c r="AH919" s="355">
        <v>47</v>
      </c>
      <c r="AI919" s="356">
        <v>43</v>
      </c>
      <c r="AJ919" s="354">
        <v>44</v>
      </c>
      <c r="AK919" s="355">
        <v>40</v>
      </c>
      <c r="AL919" s="355">
        <v>31</v>
      </c>
      <c r="AM919" s="355">
        <v>27</v>
      </c>
      <c r="AN919" s="356">
        <v>48</v>
      </c>
      <c r="AO919" s="354">
        <v>49</v>
      </c>
      <c r="AP919" s="355">
        <v>45</v>
      </c>
      <c r="AQ919" s="355">
        <v>36</v>
      </c>
      <c r="AR919" s="355">
        <v>32</v>
      </c>
      <c r="AS919" s="356">
        <v>28</v>
      </c>
      <c r="AT919" s="354">
        <v>29</v>
      </c>
      <c r="AU919" s="355">
        <v>50</v>
      </c>
      <c r="AV919" s="355">
        <v>41</v>
      </c>
      <c r="AW919" s="355">
        <v>37</v>
      </c>
      <c r="AX919" s="356">
        <v>33</v>
      </c>
      <c r="AY919" s="354">
        <v>34</v>
      </c>
      <c r="AZ919" s="355">
        <v>30</v>
      </c>
      <c r="BA919" s="355">
        <v>46</v>
      </c>
      <c r="BB919" s="355">
        <v>42</v>
      </c>
      <c r="BC919" s="356">
        <v>38</v>
      </c>
      <c r="BD919" s="354">
        <v>64</v>
      </c>
      <c r="BE919" s="355">
        <v>60</v>
      </c>
      <c r="BF919" s="355">
        <v>51</v>
      </c>
      <c r="BG919" s="355">
        <v>72</v>
      </c>
      <c r="BH919" s="356">
        <v>68</v>
      </c>
      <c r="BI919" s="354">
        <v>69</v>
      </c>
      <c r="BJ919" s="355">
        <v>65</v>
      </c>
      <c r="BK919" s="355">
        <v>56</v>
      </c>
      <c r="BL919" s="355">
        <v>52</v>
      </c>
      <c r="BM919" s="356">
        <v>73</v>
      </c>
      <c r="BN919" s="354">
        <v>74</v>
      </c>
      <c r="BO919" s="355">
        <v>70</v>
      </c>
      <c r="BP919" s="355">
        <v>61</v>
      </c>
      <c r="BQ919" s="355">
        <v>57</v>
      </c>
      <c r="BR919" s="356">
        <v>53</v>
      </c>
      <c r="BS919" s="354">
        <v>54</v>
      </c>
      <c r="BT919" s="355">
        <v>75</v>
      </c>
      <c r="BU919" s="355">
        <v>66</v>
      </c>
      <c r="BV919" s="355">
        <v>62</v>
      </c>
      <c r="BW919" s="356">
        <v>58</v>
      </c>
      <c r="BX919" s="354">
        <v>59</v>
      </c>
      <c r="BY919" s="355">
        <v>55</v>
      </c>
      <c r="BZ919" s="355">
        <v>71</v>
      </c>
      <c r="CA919" s="355">
        <v>67</v>
      </c>
      <c r="CB919" s="356">
        <v>63</v>
      </c>
      <c r="CC919" s="354">
        <v>89</v>
      </c>
      <c r="CD919" s="355">
        <v>85</v>
      </c>
      <c r="CE919" s="355">
        <v>76</v>
      </c>
      <c r="CF919" s="355">
        <v>97</v>
      </c>
      <c r="CG919" s="356">
        <v>93</v>
      </c>
      <c r="CH919" s="354">
        <v>94</v>
      </c>
      <c r="CI919" s="355">
        <v>90</v>
      </c>
      <c r="CJ919" s="355">
        <v>81</v>
      </c>
      <c r="CK919" s="355">
        <v>77</v>
      </c>
      <c r="CL919" s="356">
        <v>98</v>
      </c>
      <c r="CM919" s="354">
        <v>99</v>
      </c>
      <c r="CN919" s="355">
        <v>95</v>
      </c>
      <c r="CO919" s="355">
        <v>86</v>
      </c>
      <c r="CP919" s="355">
        <v>82</v>
      </c>
      <c r="CQ919" s="356">
        <v>78</v>
      </c>
      <c r="CR919" s="354">
        <v>79</v>
      </c>
      <c r="CS919" s="355">
        <v>100</v>
      </c>
      <c r="CT919" s="355">
        <v>91</v>
      </c>
      <c r="CU919" s="355">
        <v>87</v>
      </c>
      <c r="CV919" s="356">
        <v>83</v>
      </c>
      <c r="CW919" s="354">
        <v>84</v>
      </c>
      <c r="CX919" s="355">
        <v>80</v>
      </c>
      <c r="CY919" s="355">
        <v>96</v>
      </c>
      <c r="CZ919" s="355">
        <v>92</v>
      </c>
      <c r="DA919" s="356">
        <v>88</v>
      </c>
      <c r="DB919" s="354">
        <v>114</v>
      </c>
      <c r="DC919" s="355">
        <v>110</v>
      </c>
      <c r="DD919" s="355">
        <v>101</v>
      </c>
      <c r="DE919" s="355">
        <v>122</v>
      </c>
      <c r="DF919" s="356">
        <v>118</v>
      </c>
      <c r="DG919" s="354">
        <v>119</v>
      </c>
      <c r="DH919" s="355">
        <v>115</v>
      </c>
      <c r="DI919" s="355">
        <v>106</v>
      </c>
      <c r="DJ919" s="355">
        <v>102</v>
      </c>
      <c r="DK919" s="356">
        <v>123</v>
      </c>
      <c r="DL919" s="354">
        <v>124</v>
      </c>
      <c r="DM919" s="355">
        <v>120</v>
      </c>
      <c r="DN919" s="355">
        <v>111</v>
      </c>
      <c r="DO919" s="355">
        <v>107</v>
      </c>
      <c r="DP919" s="356">
        <v>103</v>
      </c>
      <c r="DQ919" s="354">
        <v>104</v>
      </c>
      <c r="DR919" s="355">
        <v>125</v>
      </c>
      <c r="DS919" s="355">
        <v>116</v>
      </c>
      <c r="DT919" s="355">
        <v>112</v>
      </c>
      <c r="DU919" s="356">
        <v>108</v>
      </c>
      <c r="DV919" s="354">
        <v>109</v>
      </c>
      <c r="DW919" s="355">
        <v>105</v>
      </c>
      <c r="DX919" s="355">
        <v>121</v>
      </c>
      <c r="DY919" s="355">
        <v>117</v>
      </c>
      <c r="DZ919" s="356">
        <v>113</v>
      </c>
      <c r="EA919" s="354">
        <v>127</v>
      </c>
      <c r="EB919" s="355">
        <v>146</v>
      </c>
      <c r="EC919" s="355">
        <v>145</v>
      </c>
      <c r="ED919" s="355">
        <v>152</v>
      </c>
      <c r="EE919" s="356">
        <v>134</v>
      </c>
      <c r="EF919" s="354">
        <v>140</v>
      </c>
      <c r="EG919" s="355">
        <v>150</v>
      </c>
      <c r="EH919" s="355">
        <v>141</v>
      </c>
      <c r="EI919" s="355">
        <v>128</v>
      </c>
      <c r="EJ919" s="356">
        <v>149</v>
      </c>
      <c r="EK919" s="354">
        <v>133</v>
      </c>
      <c r="EL919" s="355">
        <v>136</v>
      </c>
      <c r="EM919" s="355">
        <v>147</v>
      </c>
      <c r="EN919" s="355">
        <v>130</v>
      </c>
      <c r="EO919" s="356">
        <v>153</v>
      </c>
      <c r="EP919" s="354">
        <v>142</v>
      </c>
      <c r="EQ919" s="355">
        <v>135</v>
      </c>
      <c r="ER919" s="355">
        <v>151</v>
      </c>
      <c r="ES919" s="355">
        <v>148</v>
      </c>
      <c r="ET919" s="356">
        <v>139</v>
      </c>
      <c r="EU919" s="354">
        <v>144</v>
      </c>
      <c r="EV919" s="355">
        <v>126</v>
      </c>
      <c r="EW919" s="355">
        <v>132</v>
      </c>
      <c r="EX919" s="355">
        <v>138</v>
      </c>
      <c r="EY919" s="364"/>
      <c r="EZ919" s="354">
        <v>129</v>
      </c>
      <c r="FA919" s="355">
        <v>131</v>
      </c>
      <c r="FB919" s="355">
        <v>137</v>
      </c>
      <c r="FC919" s="355">
        <v>143</v>
      </c>
      <c r="FD919" s="364"/>
      <c r="FE919" s="354">
        <v>173</v>
      </c>
      <c r="FF919" s="355">
        <v>154</v>
      </c>
      <c r="FG919" s="355">
        <v>184</v>
      </c>
      <c r="FH919" s="355">
        <v>180</v>
      </c>
      <c r="FI919" s="356">
        <v>177</v>
      </c>
      <c r="FJ919" s="354">
        <v>178</v>
      </c>
      <c r="FK919" s="355">
        <v>159</v>
      </c>
      <c r="FL919" s="355">
        <v>155</v>
      </c>
      <c r="FM919" s="355">
        <v>185</v>
      </c>
      <c r="FN919" s="356">
        <v>181</v>
      </c>
      <c r="FO919" s="354">
        <v>182</v>
      </c>
      <c r="FP919" s="355">
        <v>164</v>
      </c>
      <c r="FQ919" s="355">
        <v>160</v>
      </c>
      <c r="FR919" s="355">
        <v>156</v>
      </c>
      <c r="FS919" s="356">
        <v>186</v>
      </c>
      <c r="FT919" s="354">
        <v>172</v>
      </c>
      <c r="FU919" s="355">
        <v>179</v>
      </c>
      <c r="FV919" s="355">
        <v>175</v>
      </c>
      <c r="FW919" s="355">
        <v>183</v>
      </c>
      <c r="FX919" s="356">
        <v>167</v>
      </c>
      <c r="FY919" s="354">
        <v>158</v>
      </c>
      <c r="FZ919" s="355">
        <v>174</v>
      </c>
      <c r="GA919" s="355">
        <v>170</v>
      </c>
      <c r="GB919" s="355">
        <v>166</v>
      </c>
      <c r="GC919" s="356">
        <v>162</v>
      </c>
      <c r="GD919" s="354">
        <v>168</v>
      </c>
      <c r="GE919" s="355">
        <v>176</v>
      </c>
      <c r="GF919" s="355">
        <v>163</v>
      </c>
      <c r="GG919" s="355">
        <v>171</v>
      </c>
      <c r="GH919" s="364"/>
      <c r="GI919" s="354">
        <v>165</v>
      </c>
      <c r="GJ919" s="355">
        <v>169</v>
      </c>
      <c r="GK919" s="355">
        <v>157</v>
      </c>
      <c r="GL919" s="355">
        <v>161</v>
      </c>
      <c r="GM919" s="365"/>
      <c r="GN919" s="361"/>
      <c r="GO919" s="361"/>
      <c r="GP919" s="361"/>
      <c r="GQ919" s="361"/>
      <c r="GR919" s="361"/>
      <c r="GS919" s="361"/>
      <c r="GT919" s="361"/>
      <c r="GU919" s="361"/>
      <c r="GV919" s="361"/>
      <c r="GW919" s="361"/>
    </row>
    <row r="920" spans="1:256" x14ac:dyDescent="0.2">
      <c r="D920" s="362"/>
      <c r="E920" s="350" t="s">
        <v>159</v>
      </c>
      <c r="F920" s="357">
        <v>12</v>
      </c>
      <c r="G920" s="358">
        <v>23</v>
      </c>
      <c r="H920" s="358">
        <v>9</v>
      </c>
      <c r="I920" s="358">
        <v>20</v>
      </c>
      <c r="J920" s="359">
        <v>1</v>
      </c>
      <c r="K920" s="357">
        <v>13</v>
      </c>
      <c r="L920" s="358">
        <v>24</v>
      </c>
      <c r="M920" s="358">
        <v>10</v>
      </c>
      <c r="N920" s="358">
        <v>16</v>
      </c>
      <c r="O920" s="359">
        <v>2</v>
      </c>
      <c r="P920" s="357">
        <v>17</v>
      </c>
      <c r="Q920" s="358">
        <v>3</v>
      </c>
      <c r="R920" s="358">
        <v>14</v>
      </c>
      <c r="S920" s="358">
        <v>25</v>
      </c>
      <c r="T920" s="359">
        <v>6</v>
      </c>
      <c r="U920" s="357">
        <v>7</v>
      </c>
      <c r="V920" s="358">
        <v>18</v>
      </c>
      <c r="W920" s="358">
        <v>4</v>
      </c>
      <c r="X920" s="358">
        <v>15</v>
      </c>
      <c r="Y920" s="359">
        <v>21</v>
      </c>
      <c r="Z920" s="357">
        <v>22</v>
      </c>
      <c r="AA920" s="358">
        <v>8</v>
      </c>
      <c r="AB920" s="358">
        <v>19</v>
      </c>
      <c r="AC920" s="358">
        <v>5</v>
      </c>
      <c r="AD920" s="359">
        <v>11</v>
      </c>
      <c r="AE920" s="357">
        <v>37</v>
      </c>
      <c r="AF920" s="358">
        <v>48</v>
      </c>
      <c r="AG920" s="358">
        <v>34</v>
      </c>
      <c r="AH920" s="358">
        <v>45</v>
      </c>
      <c r="AI920" s="359">
        <v>26</v>
      </c>
      <c r="AJ920" s="357">
        <v>38</v>
      </c>
      <c r="AK920" s="358">
        <v>49</v>
      </c>
      <c r="AL920" s="358">
        <v>35</v>
      </c>
      <c r="AM920" s="358">
        <v>41</v>
      </c>
      <c r="AN920" s="359">
        <v>27</v>
      </c>
      <c r="AO920" s="357">
        <v>42</v>
      </c>
      <c r="AP920" s="358">
        <v>28</v>
      </c>
      <c r="AQ920" s="358">
        <v>39</v>
      </c>
      <c r="AR920" s="358">
        <v>50</v>
      </c>
      <c r="AS920" s="359">
        <v>31</v>
      </c>
      <c r="AT920" s="357">
        <v>32</v>
      </c>
      <c r="AU920" s="358">
        <v>43</v>
      </c>
      <c r="AV920" s="358">
        <v>29</v>
      </c>
      <c r="AW920" s="358">
        <v>40</v>
      </c>
      <c r="AX920" s="359">
        <v>46</v>
      </c>
      <c r="AY920" s="357">
        <v>47</v>
      </c>
      <c r="AZ920" s="358">
        <v>33</v>
      </c>
      <c r="BA920" s="358">
        <v>44</v>
      </c>
      <c r="BB920" s="358">
        <v>30</v>
      </c>
      <c r="BC920" s="359">
        <v>36</v>
      </c>
      <c r="BD920" s="357">
        <v>62</v>
      </c>
      <c r="BE920" s="358">
        <v>73</v>
      </c>
      <c r="BF920" s="358">
        <v>59</v>
      </c>
      <c r="BG920" s="358">
        <v>70</v>
      </c>
      <c r="BH920" s="359">
        <v>51</v>
      </c>
      <c r="BI920" s="357">
        <v>63</v>
      </c>
      <c r="BJ920" s="358">
        <v>74</v>
      </c>
      <c r="BK920" s="358">
        <v>60</v>
      </c>
      <c r="BL920" s="358">
        <v>66</v>
      </c>
      <c r="BM920" s="359">
        <v>52</v>
      </c>
      <c r="BN920" s="357">
        <v>67</v>
      </c>
      <c r="BO920" s="358">
        <v>53</v>
      </c>
      <c r="BP920" s="358">
        <v>64</v>
      </c>
      <c r="BQ920" s="358">
        <v>75</v>
      </c>
      <c r="BR920" s="359">
        <v>56</v>
      </c>
      <c r="BS920" s="357">
        <v>57</v>
      </c>
      <c r="BT920" s="358">
        <v>68</v>
      </c>
      <c r="BU920" s="358">
        <v>54</v>
      </c>
      <c r="BV920" s="358">
        <v>65</v>
      </c>
      <c r="BW920" s="359">
        <v>71</v>
      </c>
      <c r="BX920" s="357">
        <v>72</v>
      </c>
      <c r="BY920" s="358">
        <v>58</v>
      </c>
      <c r="BZ920" s="358">
        <v>69</v>
      </c>
      <c r="CA920" s="358">
        <v>55</v>
      </c>
      <c r="CB920" s="359">
        <v>61</v>
      </c>
      <c r="CC920" s="357">
        <v>87</v>
      </c>
      <c r="CD920" s="358">
        <v>98</v>
      </c>
      <c r="CE920" s="358">
        <v>84</v>
      </c>
      <c r="CF920" s="358">
        <v>95</v>
      </c>
      <c r="CG920" s="359">
        <v>76</v>
      </c>
      <c r="CH920" s="357">
        <v>88</v>
      </c>
      <c r="CI920" s="358">
        <v>99</v>
      </c>
      <c r="CJ920" s="358">
        <v>85</v>
      </c>
      <c r="CK920" s="358">
        <v>91</v>
      </c>
      <c r="CL920" s="359">
        <v>77</v>
      </c>
      <c r="CM920" s="357">
        <v>92</v>
      </c>
      <c r="CN920" s="358">
        <v>78</v>
      </c>
      <c r="CO920" s="358">
        <v>89</v>
      </c>
      <c r="CP920" s="358">
        <v>100</v>
      </c>
      <c r="CQ920" s="359">
        <v>81</v>
      </c>
      <c r="CR920" s="357">
        <v>82</v>
      </c>
      <c r="CS920" s="358">
        <v>93</v>
      </c>
      <c r="CT920" s="358">
        <v>79</v>
      </c>
      <c r="CU920" s="358">
        <v>90</v>
      </c>
      <c r="CV920" s="359">
        <v>96</v>
      </c>
      <c r="CW920" s="357">
        <v>97</v>
      </c>
      <c r="CX920" s="358">
        <v>83</v>
      </c>
      <c r="CY920" s="358">
        <v>94</v>
      </c>
      <c r="CZ920" s="358">
        <v>80</v>
      </c>
      <c r="DA920" s="359">
        <v>86</v>
      </c>
      <c r="DB920" s="357">
        <v>112</v>
      </c>
      <c r="DC920" s="358">
        <v>123</v>
      </c>
      <c r="DD920" s="358">
        <v>109</v>
      </c>
      <c r="DE920" s="358">
        <v>120</v>
      </c>
      <c r="DF920" s="359">
        <v>101</v>
      </c>
      <c r="DG920" s="357">
        <v>113</v>
      </c>
      <c r="DH920" s="358">
        <v>124</v>
      </c>
      <c r="DI920" s="358">
        <v>110</v>
      </c>
      <c r="DJ920" s="358">
        <v>116</v>
      </c>
      <c r="DK920" s="359">
        <v>102</v>
      </c>
      <c r="DL920" s="357">
        <v>117</v>
      </c>
      <c r="DM920" s="358">
        <v>103</v>
      </c>
      <c r="DN920" s="358">
        <v>114</v>
      </c>
      <c r="DO920" s="358">
        <v>125</v>
      </c>
      <c r="DP920" s="359">
        <v>106</v>
      </c>
      <c r="DQ920" s="357">
        <v>107</v>
      </c>
      <c r="DR920" s="358">
        <v>118</v>
      </c>
      <c r="DS920" s="358">
        <v>104</v>
      </c>
      <c r="DT920" s="358">
        <v>115</v>
      </c>
      <c r="DU920" s="359">
        <v>121</v>
      </c>
      <c r="DV920" s="357">
        <v>122</v>
      </c>
      <c r="DW920" s="358">
        <v>108</v>
      </c>
      <c r="DX920" s="358">
        <v>119</v>
      </c>
      <c r="DY920" s="358">
        <v>105</v>
      </c>
      <c r="DZ920" s="359">
        <v>111</v>
      </c>
      <c r="EA920" s="357">
        <v>137</v>
      </c>
      <c r="EB920" s="358">
        <v>145</v>
      </c>
      <c r="EC920" s="358">
        <v>126</v>
      </c>
      <c r="ED920" s="358">
        <v>147</v>
      </c>
      <c r="EE920" s="359">
        <v>150</v>
      </c>
      <c r="EF920" s="357">
        <v>130</v>
      </c>
      <c r="EG920" s="358">
        <v>144</v>
      </c>
      <c r="EH920" s="358">
        <v>131</v>
      </c>
      <c r="EI920" s="358">
        <v>146</v>
      </c>
      <c r="EJ920" s="359">
        <v>151</v>
      </c>
      <c r="EK920" s="357">
        <v>152</v>
      </c>
      <c r="EL920" s="358">
        <v>129</v>
      </c>
      <c r="EM920" s="358">
        <v>149</v>
      </c>
      <c r="EN920" s="358">
        <v>135</v>
      </c>
      <c r="EO920" s="359">
        <v>138</v>
      </c>
      <c r="EP920" s="357">
        <v>148</v>
      </c>
      <c r="EQ920" s="358">
        <v>143</v>
      </c>
      <c r="ER920" s="358">
        <v>153</v>
      </c>
      <c r="ES920" s="358">
        <v>140</v>
      </c>
      <c r="ET920" s="359">
        <v>132</v>
      </c>
      <c r="EU920" s="357">
        <v>134</v>
      </c>
      <c r="EV920" s="358">
        <v>128</v>
      </c>
      <c r="EW920" s="358">
        <v>142</v>
      </c>
      <c r="EX920" s="358">
        <v>136</v>
      </c>
      <c r="EY920" s="364"/>
      <c r="EZ920" s="357">
        <v>139</v>
      </c>
      <c r="FA920" s="358">
        <v>141</v>
      </c>
      <c r="FB920" s="358">
        <v>127</v>
      </c>
      <c r="FC920" s="358">
        <v>133</v>
      </c>
      <c r="FD920" s="364"/>
      <c r="FE920" s="357">
        <v>157</v>
      </c>
      <c r="FF920" s="358">
        <v>173</v>
      </c>
      <c r="FG920" s="358">
        <v>183</v>
      </c>
      <c r="FH920" s="358">
        <v>178</v>
      </c>
      <c r="FI920" s="359">
        <v>166</v>
      </c>
      <c r="FJ920" s="357">
        <v>181</v>
      </c>
      <c r="FK920" s="358">
        <v>171</v>
      </c>
      <c r="FL920" s="358">
        <v>174</v>
      </c>
      <c r="FM920" s="358">
        <v>165</v>
      </c>
      <c r="FN920" s="359">
        <v>156</v>
      </c>
      <c r="FO920" s="357">
        <v>167</v>
      </c>
      <c r="FP920" s="358">
        <v>182</v>
      </c>
      <c r="FQ920" s="358">
        <v>159</v>
      </c>
      <c r="FR920" s="358">
        <v>184</v>
      </c>
      <c r="FS920" s="359">
        <v>176</v>
      </c>
      <c r="FT920" s="357">
        <v>186</v>
      </c>
      <c r="FU920" s="358">
        <v>168</v>
      </c>
      <c r="FV920" s="358">
        <v>179</v>
      </c>
      <c r="FW920" s="358">
        <v>170</v>
      </c>
      <c r="FX920" s="359">
        <v>161</v>
      </c>
      <c r="FY920" s="357">
        <v>163</v>
      </c>
      <c r="FZ920" s="358">
        <v>158</v>
      </c>
      <c r="GA920" s="358">
        <v>180</v>
      </c>
      <c r="GB920" s="358">
        <v>169</v>
      </c>
      <c r="GC920" s="359">
        <v>185</v>
      </c>
      <c r="GD920" s="357">
        <v>175</v>
      </c>
      <c r="GE920" s="358">
        <v>162</v>
      </c>
      <c r="GF920" s="358">
        <v>154</v>
      </c>
      <c r="GG920" s="358">
        <v>164</v>
      </c>
      <c r="GH920" s="364"/>
      <c r="GI920" s="357">
        <v>160</v>
      </c>
      <c r="GJ920" s="358">
        <v>177</v>
      </c>
      <c r="GK920" s="358">
        <v>172</v>
      </c>
      <c r="GL920" s="358">
        <v>155</v>
      </c>
      <c r="GM920" s="365"/>
      <c r="GN920" s="361"/>
      <c r="GO920" s="361"/>
      <c r="GP920" s="361"/>
      <c r="GQ920" s="361"/>
      <c r="GR920" s="361"/>
      <c r="GS920" s="361"/>
      <c r="GT920" s="361"/>
      <c r="GU920" s="361"/>
      <c r="GV920" s="361"/>
      <c r="GW920" s="361"/>
    </row>
    <row r="921" spans="1:256" s="363" customFormat="1" x14ac:dyDescent="0.2">
      <c r="A921" s="27"/>
      <c r="B921" s="27"/>
      <c r="C921" s="27"/>
      <c r="D921" s="362"/>
      <c r="E921" s="360"/>
      <c r="GX921" s="27"/>
      <c r="GY921" s="27"/>
      <c r="GZ921" s="27"/>
      <c r="HA921" s="27"/>
      <c r="HB921" s="27"/>
      <c r="HC921" s="27"/>
      <c r="HD921" s="27"/>
      <c r="HE921" s="27"/>
      <c r="HF921" s="27"/>
      <c r="HG921" s="27"/>
      <c r="HH921" s="27"/>
      <c r="HI921" s="27"/>
      <c r="HJ921" s="27"/>
      <c r="HK921" s="27"/>
      <c r="HL921" s="27"/>
      <c r="HM921" s="27"/>
      <c r="HN921" s="27"/>
      <c r="HO921" s="27"/>
      <c r="HP921" s="27"/>
      <c r="HQ921" s="27"/>
      <c r="HR921" s="27"/>
      <c r="HS921" s="27"/>
      <c r="HT921" s="27"/>
      <c r="HU921" s="27"/>
      <c r="HV921" s="27"/>
      <c r="HW921" s="27"/>
      <c r="HX921" s="27"/>
      <c r="HY921" s="27"/>
      <c r="HZ921" s="27"/>
      <c r="IA921" s="27"/>
      <c r="IB921" s="27"/>
      <c r="IC921" s="27"/>
      <c r="ID921" s="27"/>
      <c r="IE921" s="27"/>
      <c r="IF921" s="27"/>
      <c r="IG921" s="27"/>
      <c r="IH921" s="27"/>
      <c r="II921" s="27"/>
      <c r="IJ921" s="27"/>
      <c r="IK921" s="27"/>
      <c r="IL921" s="27"/>
      <c r="IM921" s="27"/>
      <c r="IN921" s="27"/>
      <c r="IO921" s="27"/>
      <c r="IP921" s="27"/>
      <c r="IQ921" s="27"/>
      <c r="IR921" s="27"/>
      <c r="IS921" s="27"/>
      <c r="IT921" s="27"/>
      <c r="IU921" s="27"/>
      <c r="IV921" s="27"/>
    </row>
    <row r="922" spans="1:256" s="363" customFormat="1" x14ac:dyDescent="0.2">
      <c r="A922" s="27"/>
      <c r="B922" s="27"/>
      <c r="C922" s="27"/>
      <c r="D922" s="362">
        <v>187</v>
      </c>
      <c r="E922" s="349" t="s">
        <v>180</v>
      </c>
      <c r="GX922" s="27"/>
      <c r="GY922" s="27"/>
      <c r="GZ922" s="27"/>
      <c r="HA922" s="27"/>
      <c r="HB922" s="27"/>
      <c r="HC922" s="27"/>
      <c r="HD922" s="27"/>
      <c r="HE922" s="27"/>
      <c r="HF922" s="27"/>
      <c r="HG922" s="27"/>
      <c r="HH922" s="27"/>
      <c r="HI922" s="27"/>
      <c r="HJ922" s="27"/>
      <c r="HK922" s="27"/>
      <c r="HL922" s="27"/>
      <c r="HM922" s="27"/>
      <c r="HN922" s="27"/>
      <c r="HO922" s="27"/>
      <c r="HP922" s="27"/>
      <c r="HQ922" s="27"/>
      <c r="HR922" s="27"/>
      <c r="HS922" s="27"/>
      <c r="HT922" s="27"/>
      <c r="HU922" s="27"/>
      <c r="HV922" s="27"/>
      <c r="HW922" s="27"/>
      <c r="HX922" s="27"/>
      <c r="HY922" s="27"/>
      <c r="HZ922" s="27"/>
      <c r="IA922" s="27"/>
      <c r="IB922" s="27"/>
      <c r="IC922" s="27"/>
      <c r="ID922" s="27"/>
      <c r="IE922" s="27"/>
      <c r="IF922" s="27"/>
      <c r="IG922" s="27"/>
      <c r="IH922" s="27"/>
      <c r="II922" s="27"/>
      <c r="IJ922" s="27"/>
      <c r="IK922" s="27"/>
      <c r="IL922" s="27"/>
      <c r="IM922" s="27"/>
      <c r="IN922" s="27"/>
      <c r="IO922" s="27"/>
      <c r="IP922" s="27"/>
      <c r="IQ922" s="27"/>
      <c r="IR922" s="27"/>
      <c r="IS922" s="27"/>
      <c r="IT922" s="27"/>
      <c r="IU922" s="27"/>
      <c r="IV922" s="27"/>
    </row>
    <row r="923" spans="1:256" x14ac:dyDescent="0.2">
      <c r="D923" s="362"/>
      <c r="E923" s="350" t="s">
        <v>130</v>
      </c>
      <c r="F923" s="351">
        <v>1</v>
      </c>
      <c r="G923" s="352">
        <v>2</v>
      </c>
      <c r="H923" s="352">
        <v>3</v>
      </c>
      <c r="I923" s="352">
        <v>4</v>
      </c>
      <c r="J923" s="353">
        <v>5</v>
      </c>
      <c r="K923" s="351">
        <v>6</v>
      </c>
      <c r="L923" s="352">
        <v>7</v>
      </c>
      <c r="M923" s="352">
        <v>8</v>
      </c>
      <c r="N923" s="352">
        <v>9</v>
      </c>
      <c r="O923" s="353">
        <v>10</v>
      </c>
      <c r="P923" s="351">
        <v>11</v>
      </c>
      <c r="Q923" s="352">
        <v>12</v>
      </c>
      <c r="R923" s="352">
        <v>13</v>
      </c>
      <c r="S923" s="352">
        <v>14</v>
      </c>
      <c r="T923" s="353">
        <v>15</v>
      </c>
      <c r="U923" s="351">
        <v>16</v>
      </c>
      <c r="V923" s="352">
        <v>17</v>
      </c>
      <c r="W923" s="352">
        <v>18</v>
      </c>
      <c r="X923" s="352">
        <v>19</v>
      </c>
      <c r="Y923" s="353">
        <v>20</v>
      </c>
      <c r="Z923" s="351">
        <v>21</v>
      </c>
      <c r="AA923" s="352">
        <v>22</v>
      </c>
      <c r="AB923" s="352">
        <v>23</v>
      </c>
      <c r="AC923" s="352">
        <v>24</v>
      </c>
      <c r="AD923" s="353">
        <v>25</v>
      </c>
      <c r="AE923" s="351">
        <v>26</v>
      </c>
      <c r="AF923" s="352">
        <v>27</v>
      </c>
      <c r="AG923" s="352">
        <v>28</v>
      </c>
      <c r="AH923" s="352">
        <v>29</v>
      </c>
      <c r="AI923" s="353">
        <v>30</v>
      </c>
      <c r="AJ923" s="351">
        <v>31</v>
      </c>
      <c r="AK923" s="352">
        <v>32</v>
      </c>
      <c r="AL923" s="352">
        <v>33</v>
      </c>
      <c r="AM923" s="352">
        <v>34</v>
      </c>
      <c r="AN923" s="353">
        <v>35</v>
      </c>
      <c r="AO923" s="351">
        <v>36</v>
      </c>
      <c r="AP923" s="352">
        <v>37</v>
      </c>
      <c r="AQ923" s="352">
        <v>38</v>
      </c>
      <c r="AR923" s="352">
        <v>39</v>
      </c>
      <c r="AS923" s="353">
        <v>40</v>
      </c>
      <c r="AT923" s="351">
        <v>41</v>
      </c>
      <c r="AU923" s="352">
        <v>42</v>
      </c>
      <c r="AV923" s="352">
        <v>43</v>
      </c>
      <c r="AW923" s="352">
        <v>44</v>
      </c>
      <c r="AX923" s="353">
        <v>45</v>
      </c>
      <c r="AY923" s="351">
        <v>46</v>
      </c>
      <c r="AZ923" s="352">
        <v>47</v>
      </c>
      <c r="BA923" s="352">
        <v>48</v>
      </c>
      <c r="BB923" s="352">
        <v>49</v>
      </c>
      <c r="BC923" s="353">
        <v>50</v>
      </c>
      <c r="BD923" s="351">
        <v>51</v>
      </c>
      <c r="BE923" s="352">
        <v>52</v>
      </c>
      <c r="BF923" s="352">
        <v>53</v>
      </c>
      <c r="BG923" s="352">
        <v>54</v>
      </c>
      <c r="BH923" s="353">
        <v>55</v>
      </c>
      <c r="BI923" s="351">
        <v>56</v>
      </c>
      <c r="BJ923" s="352">
        <v>57</v>
      </c>
      <c r="BK923" s="352">
        <v>58</v>
      </c>
      <c r="BL923" s="352">
        <v>59</v>
      </c>
      <c r="BM923" s="353">
        <v>60</v>
      </c>
      <c r="BN923" s="351">
        <v>61</v>
      </c>
      <c r="BO923" s="352">
        <v>62</v>
      </c>
      <c r="BP923" s="352">
        <v>63</v>
      </c>
      <c r="BQ923" s="352">
        <v>64</v>
      </c>
      <c r="BR923" s="353">
        <v>65</v>
      </c>
      <c r="BS923" s="351">
        <v>66</v>
      </c>
      <c r="BT923" s="352">
        <v>67</v>
      </c>
      <c r="BU923" s="352">
        <v>68</v>
      </c>
      <c r="BV923" s="352">
        <v>69</v>
      </c>
      <c r="BW923" s="353">
        <v>70</v>
      </c>
      <c r="BX923" s="351">
        <v>71</v>
      </c>
      <c r="BY923" s="352">
        <v>72</v>
      </c>
      <c r="BZ923" s="352">
        <v>73</v>
      </c>
      <c r="CA923" s="352">
        <v>74</v>
      </c>
      <c r="CB923" s="353">
        <v>75</v>
      </c>
      <c r="CC923" s="351">
        <v>76</v>
      </c>
      <c r="CD923" s="352">
        <v>77</v>
      </c>
      <c r="CE923" s="352">
        <v>78</v>
      </c>
      <c r="CF923" s="352">
        <v>79</v>
      </c>
      <c r="CG923" s="353">
        <v>80</v>
      </c>
      <c r="CH923" s="351">
        <v>81</v>
      </c>
      <c r="CI923" s="352">
        <v>82</v>
      </c>
      <c r="CJ923" s="352">
        <v>83</v>
      </c>
      <c r="CK923" s="352">
        <v>84</v>
      </c>
      <c r="CL923" s="353">
        <v>85</v>
      </c>
      <c r="CM923" s="351">
        <v>86</v>
      </c>
      <c r="CN923" s="352">
        <v>87</v>
      </c>
      <c r="CO923" s="352">
        <v>88</v>
      </c>
      <c r="CP923" s="352">
        <v>89</v>
      </c>
      <c r="CQ923" s="353">
        <v>90</v>
      </c>
      <c r="CR923" s="351">
        <v>91</v>
      </c>
      <c r="CS923" s="352">
        <v>92</v>
      </c>
      <c r="CT923" s="352">
        <v>93</v>
      </c>
      <c r="CU923" s="352">
        <v>94</v>
      </c>
      <c r="CV923" s="353">
        <v>95</v>
      </c>
      <c r="CW923" s="351">
        <v>96</v>
      </c>
      <c r="CX923" s="352">
        <v>97</v>
      </c>
      <c r="CY923" s="352">
        <v>98</v>
      </c>
      <c r="CZ923" s="352">
        <v>99</v>
      </c>
      <c r="DA923" s="353">
        <v>100</v>
      </c>
      <c r="DB923" s="351">
        <v>101</v>
      </c>
      <c r="DC923" s="352">
        <v>102</v>
      </c>
      <c r="DD923" s="352">
        <v>103</v>
      </c>
      <c r="DE923" s="352">
        <v>104</v>
      </c>
      <c r="DF923" s="353">
        <v>105</v>
      </c>
      <c r="DG923" s="351">
        <v>106</v>
      </c>
      <c r="DH923" s="352">
        <v>107</v>
      </c>
      <c r="DI923" s="352">
        <v>108</v>
      </c>
      <c r="DJ923" s="352">
        <v>109</v>
      </c>
      <c r="DK923" s="353">
        <v>110</v>
      </c>
      <c r="DL923" s="351">
        <v>111</v>
      </c>
      <c r="DM923" s="352">
        <v>112</v>
      </c>
      <c r="DN923" s="352">
        <v>113</v>
      </c>
      <c r="DO923" s="352">
        <v>114</v>
      </c>
      <c r="DP923" s="353">
        <v>115</v>
      </c>
      <c r="DQ923" s="351">
        <v>116</v>
      </c>
      <c r="DR923" s="352">
        <v>117</v>
      </c>
      <c r="DS923" s="352">
        <v>118</v>
      </c>
      <c r="DT923" s="352">
        <v>119</v>
      </c>
      <c r="DU923" s="353">
        <v>120</v>
      </c>
      <c r="DV923" s="351">
        <v>121</v>
      </c>
      <c r="DW923" s="352">
        <v>122</v>
      </c>
      <c r="DX923" s="352">
        <v>123</v>
      </c>
      <c r="DY923" s="352">
        <v>124</v>
      </c>
      <c r="DZ923" s="353">
        <v>125</v>
      </c>
      <c r="EA923" s="351">
        <v>126</v>
      </c>
      <c r="EB923" s="352">
        <v>127</v>
      </c>
      <c r="EC923" s="352">
        <v>128</v>
      </c>
      <c r="ED923" s="352">
        <v>129</v>
      </c>
      <c r="EE923" s="353">
        <v>130</v>
      </c>
      <c r="EF923" s="351">
        <v>131</v>
      </c>
      <c r="EG923" s="352">
        <v>132</v>
      </c>
      <c r="EH923" s="352">
        <v>133</v>
      </c>
      <c r="EI923" s="352">
        <v>134</v>
      </c>
      <c r="EJ923" s="353">
        <v>135</v>
      </c>
      <c r="EK923" s="351">
        <v>136</v>
      </c>
      <c r="EL923" s="352">
        <v>137</v>
      </c>
      <c r="EM923" s="352">
        <v>138</v>
      </c>
      <c r="EN923" s="352">
        <v>139</v>
      </c>
      <c r="EO923" s="353">
        <v>140</v>
      </c>
      <c r="EP923" s="351">
        <v>141</v>
      </c>
      <c r="EQ923" s="352">
        <v>142</v>
      </c>
      <c r="ER923" s="352">
        <v>143</v>
      </c>
      <c r="ES923" s="352">
        <v>144</v>
      </c>
      <c r="ET923" s="353">
        <v>145</v>
      </c>
      <c r="EU923" s="351">
        <v>146</v>
      </c>
      <c r="EV923" s="352">
        <v>147</v>
      </c>
      <c r="EW923" s="352">
        <v>148</v>
      </c>
      <c r="EX923" s="352">
        <v>149</v>
      </c>
      <c r="EY923" s="353">
        <v>150</v>
      </c>
      <c r="EZ923" s="351">
        <v>151</v>
      </c>
      <c r="FA923" s="352">
        <v>152</v>
      </c>
      <c r="FB923" s="352">
        <v>153</v>
      </c>
      <c r="FC923" s="352">
        <v>154</v>
      </c>
      <c r="FD923" s="364"/>
      <c r="FE923" s="351">
        <v>155</v>
      </c>
      <c r="FF923" s="352">
        <v>156</v>
      </c>
      <c r="FG923" s="352">
        <v>157</v>
      </c>
      <c r="FH923" s="352">
        <v>158</v>
      </c>
      <c r="FI923" s="353">
        <v>159</v>
      </c>
      <c r="FJ923" s="351">
        <v>160</v>
      </c>
      <c r="FK923" s="352">
        <v>161</v>
      </c>
      <c r="FL923" s="352">
        <v>162</v>
      </c>
      <c r="FM923" s="352">
        <v>163</v>
      </c>
      <c r="FN923" s="353">
        <v>164</v>
      </c>
      <c r="FO923" s="351">
        <v>165</v>
      </c>
      <c r="FP923" s="352">
        <v>166</v>
      </c>
      <c r="FQ923" s="352">
        <v>167</v>
      </c>
      <c r="FR923" s="352">
        <v>168</v>
      </c>
      <c r="FS923" s="353">
        <v>169</v>
      </c>
      <c r="FT923" s="351">
        <v>170</v>
      </c>
      <c r="FU923" s="352">
        <v>171</v>
      </c>
      <c r="FV923" s="352">
        <v>172</v>
      </c>
      <c r="FW923" s="352">
        <v>173</v>
      </c>
      <c r="FX923" s="353">
        <v>174</v>
      </c>
      <c r="FY923" s="351">
        <v>175</v>
      </c>
      <c r="FZ923" s="352">
        <v>176</v>
      </c>
      <c r="GA923" s="352">
        <v>177</v>
      </c>
      <c r="GB923" s="352">
        <v>178</v>
      </c>
      <c r="GC923" s="353">
        <v>179</v>
      </c>
      <c r="GD923" s="351">
        <v>180</v>
      </c>
      <c r="GE923" s="352">
        <v>181</v>
      </c>
      <c r="GF923" s="352">
        <v>182</v>
      </c>
      <c r="GG923" s="352">
        <v>183</v>
      </c>
      <c r="GH923" s="364"/>
      <c r="GI923" s="351">
        <v>184</v>
      </c>
      <c r="GJ923" s="352">
        <v>185</v>
      </c>
      <c r="GK923" s="352">
        <v>186</v>
      </c>
      <c r="GL923" s="352">
        <v>187</v>
      </c>
      <c r="GM923" s="365"/>
      <c r="GN923" s="361"/>
      <c r="GO923" s="361"/>
      <c r="GP923" s="361"/>
      <c r="GQ923" s="361"/>
      <c r="GR923" s="361"/>
      <c r="GS923" s="361"/>
      <c r="GT923" s="361"/>
      <c r="GU923" s="361"/>
      <c r="GV923" s="361"/>
      <c r="GW923" s="361"/>
    </row>
    <row r="924" spans="1:256" x14ac:dyDescent="0.2">
      <c r="D924" s="362"/>
      <c r="E924" s="350" t="s">
        <v>157</v>
      </c>
      <c r="F924" s="354">
        <v>14</v>
      </c>
      <c r="G924" s="355">
        <v>10</v>
      </c>
      <c r="H924" s="355">
        <v>1</v>
      </c>
      <c r="I924" s="355">
        <v>22</v>
      </c>
      <c r="J924" s="356">
        <v>18</v>
      </c>
      <c r="K924" s="354">
        <v>19</v>
      </c>
      <c r="L924" s="355">
        <v>15</v>
      </c>
      <c r="M924" s="355">
        <v>6</v>
      </c>
      <c r="N924" s="355">
        <v>2</v>
      </c>
      <c r="O924" s="356">
        <v>23</v>
      </c>
      <c r="P924" s="354">
        <v>24</v>
      </c>
      <c r="Q924" s="355">
        <v>20</v>
      </c>
      <c r="R924" s="355">
        <v>11</v>
      </c>
      <c r="S924" s="355">
        <v>7</v>
      </c>
      <c r="T924" s="356">
        <v>3</v>
      </c>
      <c r="U924" s="354">
        <v>4</v>
      </c>
      <c r="V924" s="355">
        <v>25</v>
      </c>
      <c r="W924" s="355">
        <v>16</v>
      </c>
      <c r="X924" s="355">
        <v>12</v>
      </c>
      <c r="Y924" s="356">
        <v>8</v>
      </c>
      <c r="Z924" s="354">
        <v>9</v>
      </c>
      <c r="AA924" s="355">
        <v>5</v>
      </c>
      <c r="AB924" s="355">
        <v>21</v>
      </c>
      <c r="AC924" s="355">
        <v>17</v>
      </c>
      <c r="AD924" s="356">
        <v>13</v>
      </c>
      <c r="AE924" s="354">
        <v>39</v>
      </c>
      <c r="AF924" s="355">
        <v>35</v>
      </c>
      <c r="AG924" s="355">
        <v>26</v>
      </c>
      <c r="AH924" s="355">
        <v>47</v>
      </c>
      <c r="AI924" s="356">
        <v>43</v>
      </c>
      <c r="AJ924" s="354">
        <v>44</v>
      </c>
      <c r="AK924" s="355">
        <v>40</v>
      </c>
      <c r="AL924" s="355">
        <v>31</v>
      </c>
      <c r="AM924" s="355">
        <v>27</v>
      </c>
      <c r="AN924" s="356">
        <v>48</v>
      </c>
      <c r="AO924" s="354">
        <v>49</v>
      </c>
      <c r="AP924" s="355">
        <v>45</v>
      </c>
      <c r="AQ924" s="355">
        <v>36</v>
      </c>
      <c r="AR924" s="355">
        <v>32</v>
      </c>
      <c r="AS924" s="356">
        <v>28</v>
      </c>
      <c r="AT924" s="354">
        <v>29</v>
      </c>
      <c r="AU924" s="355">
        <v>50</v>
      </c>
      <c r="AV924" s="355">
        <v>41</v>
      </c>
      <c r="AW924" s="355">
        <v>37</v>
      </c>
      <c r="AX924" s="356">
        <v>33</v>
      </c>
      <c r="AY924" s="354">
        <v>34</v>
      </c>
      <c r="AZ924" s="355">
        <v>30</v>
      </c>
      <c r="BA924" s="355">
        <v>46</v>
      </c>
      <c r="BB924" s="355">
        <v>42</v>
      </c>
      <c r="BC924" s="356">
        <v>38</v>
      </c>
      <c r="BD924" s="354">
        <v>64</v>
      </c>
      <c r="BE924" s="355">
        <v>60</v>
      </c>
      <c r="BF924" s="355">
        <v>51</v>
      </c>
      <c r="BG924" s="355">
        <v>72</v>
      </c>
      <c r="BH924" s="356">
        <v>68</v>
      </c>
      <c r="BI924" s="354">
        <v>69</v>
      </c>
      <c r="BJ924" s="355">
        <v>65</v>
      </c>
      <c r="BK924" s="355">
        <v>56</v>
      </c>
      <c r="BL924" s="355">
        <v>52</v>
      </c>
      <c r="BM924" s="356">
        <v>73</v>
      </c>
      <c r="BN924" s="354">
        <v>74</v>
      </c>
      <c r="BO924" s="355">
        <v>70</v>
      </c>
      <c r="BP924" s="355">
        <v>61</v>
      </c>
      <c r="BQ924" s="355">
        <v>57</v>
      </c>
      <c r="BR924" s="356">
        <v>53</v>
      </c>
      <c r="BS924" s="354">
        <v>54</v>
      </c>
      <c r="BT924" s="355">
        <v>75</v>
      </c>
      <c r="BU924" s="355">
        <v>66</v>
      </c>
      <c r="BV924" s="355">
        <v>62</v>
      </c>
      <c r="BW924" s="356">
        <v>58</v>
      </c>
      <c r="BX924" s="354">
        <v>59</v>
      </c>
      <c r="BY924" s="355">
        <v>55</v>
      </c>
      <c r="BZ924" s="355">
        <v>71</v>
      </c>
      <c r="CA924" s="355">
        <v>67</v>
      </c>
      <c r="CB924" s="356">
        <v>63</v>
      </c>
      <c r="CC924" s="354">
        <v>89</v>
      </c>
      <c r="CD924" s="355">
        <v>85</v>
      </c>
      <c r="CE924" s="355">
        <v>76</v>
      </c>
      <c r="CF924" s="355">
        <v>97</v>
      </c>
      <c r="CG924" s="356">
        <v>93</v>
      </c>
      <c r="CH924" s="354">
        <v>94</v>
      </c>
      <c r="CI924" s="355">
        <v>90</v>
      </c>
      <c r="CJ924" s="355">
        <v>81</v>
      </c>
      <c r="CK924" s="355">
        <v>77</v>
      </c>
      <c r="CL924" s="356">
        <v>98</v>
      </c>
      <c r="CM924" s="354">
        <v>99</v>
      </c>
      <c r="CN924" s="355">
        <v>95</v>
      </c>
      <c r="CO924" s="355">
        <v>86</v>
      </c>
      <c r="CP924" s="355">
        <v>82</v>
      </c>
      <c r="CQ924" s="356">
        <v>78</v>
      </c>
      <c r="CR924" s="354">
        <v>79</v>
      </c>
      <c r="CS924" s="355">
        <v>100</v>
      </c>
      <c r="CT924" s="355">
        <v>91</v>
      </c>
      <c r="CU924" s="355">
        <v>87</v>
      </c>
      <c r="CV924" s="356">
        <v>83</v>
      </c>
      <c r="CW924" s="354">
        <v>84</v>
      </c>
      <c r="CX924" s="355">
        <v>80</v>
      </c>
      <c r="CY924" s="355">
        <v>96</v>
      </c>
      <c r="CZ924" s="355">
        <v>92</v>
      </c>
      <c r="DA924" s="356">
        <v>88</v>
      </c>
      <c r="DB924" s="354">
        <v>114</v>
      </c>
      <c r="DC924" s="355">
        <v>110</v>
      </c>
      <c r="DD924" s="355">
        <v>101</v>
      </c>
      <c r="DE924" s="355">
        <v>122</v>
      </c>
      <c r="DF924" s="356">
        <v>118</v>
      </c>
      <c r="DG924" s="354">
        <v>119</v>
      </c>
      <c r="DH924" s="355">
        <v>115</v>
      </c>
      <c r="DI924" s="355">
        <v>106</v>
      </c>
      <c r="DJ924" s="355">
        <v>102</v>
      </c>
      <c r="DK924" s="356">
        <v>123</v>
      </c>
      <c r="DL924" s="354">
        <v>124</v>
      </c>
      <c r="DM924" s="355">
        <v>120</v>
      </c>
      <c r="DN924" s="355">
        <v>111</v>
      </c>
      <c r="DO924" s="355">
        <v>107</v>
      </c>
      <c r="DP924" s="356">
        <v>103</v>
      </c>
      <c r="DQ924" s="354">
        <v>104</v>
      </c>
      <c r="DR924" s="355">
        <v>125</v>
      </c>
      <c r="DS924" s="355">
        <v>116</v>
      </c>
      <c r="DT924" s="355">
        <v>112</v>
      </c>
      <c r="DU924" s="356">
        <v>108</v>
      </c>
      <c r="DV924" s="354">
        <v>109</v>
      </c>
      <c r="DW924" s="355">
        <v>105</v>
      </c>
      <c r="DX924" s="355">
        <v>121</v>
      </c>
      <c r="DY924" s="355">
        <v>117</v>
      </c>
      <c r="DZ924" s="356">
        <v>113</v>
      </c>
      <c r="EA924" s="354">
        <v>135</v>
      </c>
      <c r="EB924" s="355">
        <v>151</v>
      </c>
      <c r="EC924" s="355">
        <v>147</v>
      </c>
      <c r="ED924" s="355">
        <v>143</v>
      </c>
      <c r="EE924" s="356">
        <v>139</v>
      </c>
      <c r="EF924" s="354">
        <v>134</v>
      </c>
      <c r="EG924" s="355">
        <v>148</v>
      </c>
      <c r="EH924" s="355">
        <v>152</v>
      </c>
      <c r="EI924" s="355">
        <v>126</v>
      </c>
      <c r="EJ924" s="356">
        <v>144</v>
      </c>
      <c r="EK924" s="354">
        <v>140</v>
      </c>
      <c r="EL924" s="355">
        <v>131</v>
      </c>
      <c r="EM924" s="355">
        <v>149</v>
      </c>
      <c r="EN924" s="355">
        <v>153</v>
      </c>
      <c r="EO924" s="356">
        <v>127</v>
      </c>
      <c r="EP924" s="354">
        <v>145</v>
      </c>
      <c r="EQ924" s="355">
        <v>136</v>
      </c>
      <c r="ER924" s="355">
        <v>132</v>
      </c>
      <c r="ES924" s="355">
        <v>128</v>
      </c>
      <c r="ET924" s="356">
        <v>154</v>
      </c>
      <c r="EU924" s="354">
        <v>150</v>
      </c>
      <c r="EV924" s="355">
        <v>141</v>
      </c>
      <c r="EW924" s="355">
        <v>137</v>
      </c>
      <c r="EX924" s="355">
        <v>133</v>
      </c>
      <c r="EY924" s="356">
        <v>129</v>
      </c>
      <c r="EZ924" s="354">
        <v>130</v>
      </c>
      <c r="FA924" s="355">
        <v>146</v>
      </c>
      <c r="FB924" s="355">
        <v>142</v>
      </c>
      <c r="FC924" s="355">
        <v>138</v>
      </c>
      <c r="FD924" s="364"/>
      <c r="FE924" s="354">
        <v>174</v>
      </c>
      <c r="FF924" s="355">
        <v>155</v>
      </c>
      <c r="FG924" s="355">
        <v>185</v>
      </c>
      <c r="FH924" s="355">
        <v>181</v>
      </c>
      <c r="FI924" s="356">
        <v>178</v>
      </c>
      <c r="FJ924" s="354">
        <v>179</v>
      </c>
      <c r="FK924" s="355">
        <v>160</v>
      </c>
      <c r="FL924" s="355">
        <v>156</v>
      </c>
      <c r="FM924" s="355">
        <v>186</v>
      </c>
      <c r="FN924" s="356">
        <v>182</v>
      </c>
      <c r="FO924" s="354">
        <v>183</v>
      </c>
      <c r="FP924" s="355">
        <v>165</v>
      </c>
      <c r="FQ924" s="355">
        <v>161</v>
      </c>
      <c r="FR924" s="355">
        <v>157</v>
      </c>
      <c r="FS924" s="356">
        <v>187</v>
      </c>
      <c r="FT924" s="354">
        <v>173</v>
      </c>
      <c r="FU924" s="355">
        <v>180</v>
      </c>
      <c r="FV924" s="355">
        <v>176</v>
      </c>
      <c r="FW924" s="355">
        <v>184</v>
      </c>
      <c r="FX924" s="356">
        <v>168</v>
      </c>
      <c r="FY924" s="354">
        <v>159</v>
      </c>
      <c r="FZ924" s="355">
        <v>175</v>
      </c>
      <c r="GA924" s="355">
        <v>171</v>
      </c>
      <c r="GB924" s="355">
        <v>167</v>
      </c>
      <c r="GC924" s="356">
        <v>163</v>
      </c>
      <c r="GD924" s="354">
        <v>169</v>
      </c>
      <c r="GE924" s="355">
        <v>177</v>
      </c>
      <c r="GF924" s="355">
        <v>164</v>
      </c>
      <c r="GG924" s="355">
        <v>172</v>
      </c>
      <c r="GH924" s="364"/>
      <c r="GI924" s="354">
        <v>166</v>
      </c>
      <c r="GJ924" s="355">
        <v>170</v>
      </c>
      <c r="GK924" s="355">
        <v>158</v>
      </c>
      <c r="GL924" s="355">
        <v>162</v>
      </c>
      <c r="GM924" s="365"/>
      <c r="GN924" s="361"/>
      <c r="GO924" s="361"/>
      <c r="GP924" s="361"/>
      <c r="GQ924" s="361"/>
      <c r="GR924" s="361"/>
      <c r="GS924" s="361"/>
      <c r="GT924" s="361"/>
      <c r="GU924" s="361"/>
      <c r="GV924" s="361"/>
      <c r="GW924" s="361"/>
    </row>
    <row r="925" spans="1:256" x14ac:dyDescent="0.2">
      <c r="D925" s="362"/>
      <c r="E925" s="350" t="s">
        <v>159</v>
      </c>
      <c r="F925" s="357">
        <v>12</v>
      </c>
      <c r="G925" s="358">
        <v>23</v>
      </c>
      <c r="H925" s="358">
        <v>9</v>
      </c>
      <c r="I925" s="358">
        <v>20</v>
      </c>
      <c r="J925" s="359">
        <v>1</v>
      </c>
      <c r="K925" s="357">
        <v>13</v>
      </c>
      <c r="L925" s="358">
        <v>24</v>
      </c>
      <c r="M925" s="358">
        <v>10</v>
      </c>
      <c r="N925" s="358">
        <v>16</v>
      </c>
      <c r="O925" s="359">
        <v>2</v>
      </c>
      <c r="P925" s="357">
        <v>17</v>
      </c>
      <c r="Q925" s="358">
        <v>3</v>
      </c>
      <c r="R925" s="358">
        <v>14</v>
      </c>
      <c r="S925" s="358">
        <v>25</v>
      </c>
      <c r="T925" s="359">
        <v>6</v>
      </c>
      <c r="U925" s="357">
        <v>7</v>
      </c>
      <c r="V925" s="358">
        <v>18</v>
      </c>
      <c r="W925" s="358">
        <v>4</v>
      </c>
      <c r="X925" s="358">
        <v>15</v>
      </c>
      <c r="Y925" s="359">
        <v>21</v>
      </c>
      <c r="Z925" s="357">
        <v>22</v>
      </c>
      <c r="AA925" s="358">
        <v>8</v>
      </c>
      <c r="AB925" s="358">
        <v>19</v>
      </c>
      <c r="AC925" s="358">
        <v>5</v>
      </c>
      <c r="AD925" s="359">
        <v>11</v>
      </c>
      <c r="AE925" s="357">
        <v>37</v>
      </c>
      <c r="AF925" s="358">
        <v>48</v>
      </c>
      <c r="AG925" s="358">
        <v>34</v>
      </c>
      <c r="AH925" s="358">
        <v>45</v>
      </c>
      <c r="AI925" s="359">
        <v>26</v>
      </c>
      <c r="AJ925" s="357">
        <v>38</v>
      </c>
      <c r="AK925" s="358">
        <v>49</v>
      </c>
      <c r="AL925" s="358">
        <v>35</v>
      </c>
      <c r="AM925" s="358">
        <v>41</v>
      </c>
      <c r="AN925" s="359">
        <v>27</v>
      </c>
      <c r="AO925" s="357">
        <v>42</v>
      </c>
      <c r="AP925" s="358">
        <v>28</v>
      </c>
      <c r="AQ925" s="358">
        <v>39</v>
      </c>
      <c r="AR925" s="358">
        <v>50</v>
      </c>
      <c r="AS925" s="359">
        <v>31</v>
      </c>
      <c r="AT925" s="357">
        <v>32</v>
      </c>
      <c r="AU925" s="358">
        <v>43</v>
      </c>
      <c r="AV925" s="358">
        <v>29</v>
      </c>
      <c r="AW925" s="358">
        <v>40</v>
      </c>
      <c r="AX925" s="359">
        <v>46</v>
      </c>
      <c r="AY925" s="357">
        <v>47</v>
      </c>
      <c r="AZ925" s="358">
        <v>33</v>
      </c>
      <c r="BA925" s="358">
        <v>44</v>
      </c>
      <c r="BB925" s="358">
        <v>30</v>
      </c>
      <c r="BC925" s="359">
        <v>36</v>
      </c>
      <c r="BD925" s="357">
        <v>62</v>
      </c>
      <c r="BE925" s="358">
        <v>73</v>
      </c>
      <c r="BF925" s="358">
        <v>59</v>
      </c>
      <c r="BG925" s="358">
        <v>70</v>
      </c>
      <c r="BH925" s="359">
        <v>51</v>
      </c>
      <c r="BI925" s="357">
        <v>63</v>
      </c>
      <c r="BJ925" s="358">
        <v>74</v>
      </c>
      <c r="BK925" s="358">
        <v>60</v>
      </c>
      <c r="BL925" s="358">
        <v>66</v>
      </c>
      <c r="BM925" s="359">
        <v>52</v>
      </c>
      <c r="BN925" s="357">
        <v>67</v>
      </c>
      <c r="BO925" s="358">
        <v>53</v>
      </c>
      <c r="BP925" s="358">
        <v>64</v>
      </c>
      <c r="BQ925" s="358">
        <v>75</v>
      </c>
      <c r="BR925" s="359">
        <v>56</v>
      </c>
      <c r="BS925" s="357">
        <v>57</v>
      </c>
      <c r="BT925" s="358">
        <v>68</v>
      </c>
      <c r="BU925" s="358">
        <v>54</v>
      </c>
      <c r="BV925" s="358">
        <v>65</v>
      </c>
      <c r="BW925" s="359">
        <v>71</v>
      </c>
      <c r="BX925" s="357">
        <v>72</v>
      </c>
      <c r="BY925" s="358">
        <v>58</v>
      </c>
      <c r="BZ925" s="358">
        <v>69</v>
      </c>
      <c r="CA925" s="358">
        <v>55</v>
      </c>
      <c r="CB925" s="359">
        <v>61</v>
      </c>
      <c r="CC925" s="357">
        <v>87</v>
      </c>
      <c r="CD925" s="358">
        <v>98</v>
      </c>
      <c r="CE925" s="358">
        <v>84</v>
      </c>
      <c r="CF925" s="358">
        <v>95</v>
      </c>
      <c r="CG925" s="359">
        <v>76</v>
      </c>
      <c r="CH925" s="357">
        <v>88</v>
      </c>
      <c r="CI925" s="358">
        <v>99</v>
      </c>
      <c r="CJ925" s="358">
        <v>85</v>
      </c>
      <c r="CK925" s="358">
        <v>91</v>
      </c>
      <c r="CL925" s="359">
        <v>77</v>
      </c>
      <c r="CM925" s="357">
        <v>92</v>
      </c>
      <c r="CN925" s="358">
        <v>78</v>
      </c>
      <c r="CO925" s="358">
        <v>89</v>
      </c>
      <c r="CP925" s="358">
        <v>100</v>
      </c>
      <c r="CQ925" s="359">
        <v>81</v>
      </c>
      <c r="CR925" s="357">
        <v>82</v>
      </c>
      <c r="CS925" s="358">
        <v>93</v>
      </c>
      <c r="CT925" s="358">
        <v>79</v>
      </c>
      <c r="CU925" s="358">
        <v>90</v>
      </c>
      <c r="CV925" s="359">
        <v>96</v>
      </c>
      <c r="CW925" s="357">
        <v>97</v>
      </c>
      <c r="CX925" s="358">
        <v>83</v>
      </c>
      <c r="CY925" s="358">
        <v>94</v>
      </c>
      <c r="CZ925" s="358">
        <v>80</v>
      </c>
      <c r="DA925" s="359">
        <v>86</v>
      </c>
      <c r="DB925" s="357">
        <v>112</v>
      </c>
      <c r="DC925" s="358">
        <v>123</v>
      </c>
      <c r="DD925" s="358">
        <v>109</v>
      </c>
      <c r="DE925" s="358">
        <v>120</v>
      </c>
      <c r="DF925" s="359">
        <v>101</v>
      </c>
      <c r="DG925" s="357">
        <v>113</v>
      </c>
      <c r="DH925" s="358">
        <v>124</v>
      </c>
      <c r="DI925" s="358">
        <v>110</v>
      </c>
      <c r="DJ925" s="358">
        <v>116</v>
      </c>
      <c r="DK925" s="359">
        <v>102</v>
      </c>
      <c r="DL925" s="357">
        <v>117</v>
      </c>
      <c r="DM925" s="358">
        <v>103</v>
      </c>
      <c r="DN925" s="358">
        <v>114</v>
      </c>
      <c r="DO925" s="358">
        <v>125</v>
      </c>
      <c r="DP925" s="359">
        <v>106</v>
      </c>
      <c r="DQ925" s="357">
        <v>107</v>
      </c>
      <c r="DR925" s="358">
        <v>118</v>
      </c>
      <c r="DS925" s="358">
        <v>104</v>
      </c>
      <c r="DT925" s="358">
        <v>115</v>
      </c>
      <c r="DU925" s="359">
        <v>121</v>
      </c>
      <c r="DV925" s="357">
        <v>122</v>
      </c>
      <c r="DW925" s="358">
        <v>108</v>
      </c>
      <c r="DX925" s="358">
        <v>119</v>
      </c>
      <c r="DY925" s="358">
        <v>105</v>
      </c>
      <c r="DZ925" s="359">
        <v>111</v>
      </c>
      <c r="EA925" s="357">
        <v>153</v>
      </c>
      <c r="EB925" s="358">
        <v>130</v>
      </c>
      <c r="EC925" s="358">
        <v>144</v>
      </c>
      <c r="ED925" s="358">
        <v>150</v>
      </c>
      <c r="EE925" s="359">
        <v>132</v>
      </c>
      <c r="EF925" s="357">
        <v>128</v>
      </c>
      <c r="EG925" s="358">
        <v>135</v>
      </c>
      <c r="EH925" s="358">
        <v>140</v>
      </c>
      <c r="EI925" s="358">
        <v>141</v>
      </c>
      <c r="EJ925" s="359">
        <v>146</v>
      </c>
      <c r="EK925" s="357">
        <v>149</v>
      </c>
      <c r="EL925" s="358">
        <v>126</v>
      </c>
      <c r="EM925" s="358">
        <v>151</v>
      </c>
      <c r="EN925" s="358">
        <v>142</v>
      </c>
      <c r="EO925" s="359">
        <v>136</v>
      </c>
      <c r="EP925" s="357">
        <v>152</v>
      </c>
      <c r="EQ925" s="358">
        <v>133</v>
      </c>
      <c r="ER925" s="358">
        <v>127</v>
      </c>
      <c r="ES925" s="358">
        <v>147</v>
      </c>
      <c r="ET925" s="359">
        <v>138</v>
      </c>
      <c r="EU925" s="357">
        <v>154</v>
      </c>
      <c r="EV925" s="358">
        <v>143</v>
      </c>
      <c r="EW925" s="358">
        <v>131</v>
      </c>
      <c r="EX925" s="358">
        <v>148</v>
      </c>
      <c r="EY925" s="359">
        <v>137</v>
      </c>
      <c r="EZ925" s="357">
        <v>139</v>
      </c>
      <c r="FA925" s="358">
        <v>129</v>
      </c>
      <c r="FB925" s="358">
        <v>134</v>
      </c>
      <c r="FC925" s="358">
        <v>145</v>
      </c>
      <c r="FD925" s="364"/>
      <c r="FE925" s="357">
        <v>158</v>
      </c>
      <c r="FF925" s="358">
        <v>174</v>
      </c>
      <c r="FG925" s="358">
        <v>184</v>
      </c>
      <c r="FH925" s="358">
        <v>179</v>
      </c>
      <c r="FI925" s="359">
        <v>167</v>
      </c>
      <c r="FJ925" s="357">
        <v>182</v>
      </c>
      <c r="FK925" s="358">
        <v>172</v>
      </c>
      <c r="FL925" s="358">
        <v>175</v>
      </c>
      <c r="FM925" s="358">
        <v>166</v>
      </c>
      <c r="FN925" s="359">
        <v>157</v>
      </c>
      <c r="FO925" s="357">
        <v>168</v>
      </c>
      <c r="FP925" s="358">
        <v>183</v>
      </c>
      <c r="FQ925" s="358">
        <v>160</v>
      </c>
      <c r="FR925" s="358">
        <v>185</v>
      </c>
      <c r="FS925" s="359">
        <v>177</v>
      </c>
      <c r="FT925" s="357">
        <v>187</v>
      </c>
      <c r="FU925" s="358">
        <v>169</v>
      </c>
      <c r="FV925" s="358">
        <v>180</v>
      </c>
      <c r="FW925" s="358">
        <v>171</v>
      </c>
      <c r="FX925" s="359">
        <v>162</v>
      </c>
      <c r="FY925" s="357">
        <v>164</v>
      </c>
      <c r="FZ925" s="358">
        <v>159</v>
      </c>
      <c r="GA925" s="358">
        <v>181</v>
      </c>
      <c r="GB925" s="358">
        <v>170</v>
      </c>
      <c r="GC925" s="359">
        <v>186</v>
      </c>
      <c r="GD925" s="357">
        <v>176</v>
      </c>
      <c r="GE925" s="358">
        <v>163</v>
      </c>
      <c r="GF925" s="358">
        <v>155</v>
      </c>
      <c r="GG925" s="358">
        <v>165</v>
      </c>
      <c r="GH925" s="364"/>
      <c r="GI925" s="357">
        <v>161</v>
      </c>
      <c r="GJ925" s="358">
        <v>178</v>
      </c>
      <c r="GK925" s="358">
        <v>173</v>
      </c>
      <c r="GL925" s="358">
        <v>156</v>
      </c>
      <c r="GM925" s="365"/>
      <c r="GN925" s="361"/>
      <c r="GO925" s="361"/>
      <c r="GP925" s="361"/>
      <c r="GQ925" s="361"/>
      <c r="GR925" s="361"/>
      <c r="GS925" s="361"/>
      <c r="GT925" s="361"/>
      <c r="GU925" s="361"/>
      <c r="GV925" s="361"/>
      <c r="GW925" s="361"/>
    </row>
    <row r="926" spans="1:256" s="363" customFormat="1" x14ac:dyDescent="0.2">
      <c r="A926" s="27"/>
      <c r="B926" s="27"/>
      <c r="C926" s="27"/>
      <c r="D926" s="362"/>
      <c r="E926" s="360"/>
      <c r="GX926" s="27"/>
      <c r="GY926" s="27"/>
      <c r="GZ926" s="27"/>
      <c r="HA926" s="27"/>
      <c r="HB926" s="27"/>
      <c r="HC926" s="27"/>
      <c r="HD926" s="27"/>
      <c r="HE926" s="27"/>
      <c r="HF926" s="27"/>
      <c r="HG926" s="27"/>
      <c r="HH926" s="27"/>
      <c r="HI926" s="27"/>
      <c r="HJ926" s="27"/>
      <c r="HK926" s="27"/>
      <c r="HL926" s="27"/>
      <c r="HM926" s="27"/>
      <c r="HN926" s="27"/>
      <c r="HO926" s="27"/>
      <c r="HP926" s="27"/>
      <c r="HQ926" s="27"/>
      <c r="HR926" s="27"/>
      <c r="HS926" s="27"/>
      <c r="HT926" s="27"/>
      <c r="HU926" s="27"/>
      <c r="HV926" s="27"/>
      <c r="HW926" s="27"/>
      <c r="HX926" s="27"/>
      <c r="HY926" s="27"/>
      <c r="HZ926" s="27"/>
      <c r="IA926" s="27"/>
      <c r="IB926" s="27"/>
      <c r="IC926" s="27"/>
      <c r="ID926" s="27"/>
      <c r="IE926" s="27"/>
      <c r="IF926" s="27"/>
      <c r="IG926" s="27"/>
      <c r="IH926" s="27"/>
      <c r="II926" s="27"/>
      <c r="IJ926" s="27"/>
      <c r="IK926" s="27"/>
      <c r="IL926" s="27"/>
      <c r="IM926" s="27"/>
      <c r="IN926" s="27"/>
      <c r="IO926" s="27"/>
      <c r="IP926" s="27"/>
      <c r="IQ926" s="27"/>
      <c r="IR926" s="27"/>
      <c r="IS926" s="27"/>
      <c r="IT926" s="27"/>
      <c r="IU926" s="27"/>
      <c r="IV926" s="27"/>
    </row>
    <row r="927" spans="1:256" s="363" customFormat="1" x14ac:dyDescent="0.2">
      <c r="A927" s="27"/>
      <c r="B927" s="27"/>
      <c r="C927" s="27"/>
      <c r="D927" s="362">
        <v>188</v>
      </c>
      <c r="E927" s="349" t="s">
        <v>180</v>
      </c>
      <c r="GX927" s="27"/>
      <c r="GY927" s="27"/>
      <c r="GZ927" s="27"/>
      <c r="HA927" s="27"/>
      <c r="HB927" s="27"/>
      <c r="HC927" s="27"/>
      <c r="HD927" s="27"/>
      <c r="HE927" s="27"/>
      <c r="HF927" s="27"/>
      <c r="HG927" s="27"/>
      <c r="HH927" s="27"/>
      <c r="HI927" s="27"/>
      <c r="HJ927" s="27"/>
      <c r="HK927" s="27"/>
      <c r="HL927" s="27"/>
      <c r="HM927" s="27"/>
      <c r="HN927" s="27"/>
      <c r="HO927" s="27"/>
      <c r="HP927" s="27"/>
      <c r="HQ927" s="27"/>
      <c r="HR927" s="27"/>
      <c r="HS927" s="27"/>
      <c r="HT927" s="27"/>
      <c r="HU927" s="27"/>
      <c r="HV927" s="27"/>
      <c r="HW927" s="27"/>
      <c r="HX927" s="27"/>
      <c r="HY927" s="27"/>
      <c r="HZ927" s="27"/>
      <c r="IA927" s="27"/>
      <c r="IB927" s="27"/>
      <c r="IC927" s="27"/>
      <c r="ID927" s="27"/>
      <c r="IE927" s="27"/>
      <c r="IF927" s="27"/>
      <c r="IG927" s="27"/>
      <c r="IH927" s="27"/>
      <c r="II927" s="27"/>
      <c r="IJ927" s="27"/>
      <c r="IK927" s="27"/>
      <c r="IL927" s="27"/>
      <c r="IM927" s="27"/>
      <c r="IN927" s="27"/>
      <c r="IO927" s="27"/>
      <c r="IP927" s="27"/>
      <c r="IQ927" s="27"/>
      <c r="IR927" s="27"/>
      <c r="IS927" s="27"/>
      <c r="IT927" s="27"/>
      <c r="IU927" s="27"/>
      <c r="IV927" s="27"/>
    </row>
    <row r="928" spans="1:256" x14ac:dyDescent="0.2">
      <c r="D928" s="362"/>
      <c r="E928" s="350" t="s">
        <v>130</v>
      </c>
      <c r="F928" s="351">
        <v>1</v>
      </c>
      <c r="G928" s="352">
        <v>2</v>
      </c>
      <c r="H928" s="352">
        <v>3</v>
      </c>
      <c r="I928" s="352">
        <v>4</v>
      </c>
      <c r="J928" s="353">
        <v>5</v>
      </c>
      <c r="K928" s="351">
        <v>6</v>
      </c>
      <c r="L928" s="352">
        <v>7</v>
      </c>
      <c r="M928" s="352">
        <v>8</v>
      </c>
      <c r="N928" s="352">
        <v>9</v>
      </c>
      <c r="O928" s="353">
        <v>10</v>
      </c>
      <c r="P928" s="351">
        <v>11</v>
      </c>
      <c r="Q928" s="352">
        <v>12</v>
      </c>
      <c r="R928" s="352">
        <v>13</v>
      </c>
      <c r="S928" s="352">
        <v>14</v>
      </c>
      <c r="T928" s="353">
        <v>15</v>
      </c>
      <c r="U928" s="351">
        <v>16</v>
      </c>
      <c r="V928" s="352">
        <v>17</v>
      </c>
      <c r="W928" s="352">
        <v>18</v>
      </c>
      <c r="X928" s="352">
        <v>19</v>
      </c>
      <c r="Y928" s="353">
        <v>20</v>
      </c>
      <c r="Z928" s="351">
        <v>21</v>
      </c>
      <c r="AA928" s="352">
        <v>22</v>
      </c>
      <c r="AB928" s="352">
        <v>23</v>
      </c>
      <c r="AC928" s="352">
        <v>24</v>
      </c>
      <c r="AD928" s="353">
        <v>25</v>
      </c>
      <c r="AE928" s="351">
        <v>26</v>
      </c>
      <c r="AF928" s="352">
        <v>27</v>
      </c>
      <c r="AG928" s="352">
        <v>28</v>
      </c>
      <c r="AH928" s="352">
        <v>29</v>
      </c>
      <c r="AI928" s="353">
        <v>30</v>
      </c>
      <c r="AJ928" s="351">
        <v>31</v>
      </c>
      <c r="AK928" s="352">
        <v>32</v>
      </c>
      <c r="AL928" s="352">
        <v>33</v>
      </c>
      <c r="AM928" s="352">
        <v>34</v>
      </c>
      <c r="AN928" s="353">
        <v>35</v>
      </c>
      <c r="AO928" s="351">
        <v>36</v>
      </c>
      <c r="AP928" s="352">
        <v>37</v>
      </c>
      <c r="AQ928" s="352">
        <v>38</v>
      </c>
      <c r="AR928" s="352">
        <v>39</v>
      </c>
      <c r="AS928" s="353">
        <v>40</v>
      </c>
      <c r="AT928" s="351">
        <v>41</v>
      </c>
      <c r="AU928" s="352">
        <v>42</v>
      </c>
      <c r="AV928" s="352">
        <v>43</v>
      </c>
      <c r="AW928" s="352">
        <v>44</v>
      </c>
      <c r="AX928" s="353">
        <v>45</v>
      </c>
      <c r="AY928" s="351">
        <v>46</v>
      </c>
      <c r="AZ928" s="352">
        <v>47</v>
      </c>
      <c r="BA928" s="352">
        <v>48</v>
      </c>
      <c r="BB928" s="352">
        <v>49</v>
      </c>
      <c r="BC928" s="353">
        <v>50</v>
      </c>
      <c r="BD928" s="351">
        <v>51</v>
      </c>
      <c r="BE928" s="352">
        <v>52</v>
      </c>
      <c r="BF928" s="352">
        <v>53</v>
      </c>
      <c r="BG928" s="352">
        <v>54</v>
      </c>
      <c r="BH928" s="353">
        <v>55</v>
      </c>
      <c r="BI928" s="351">
        <v>56</v>
      </c>
      <c r="BJ928" s="352">
        <v>57</v>
      </c>
      <c r="BK928" s="352">
        <v>58</v>
      </c>
      <c r="BL928" s="352">
        <v>59</v>
      </c>
      <c r="BM928" s="353">
        <v>60</v>
      </c>
      <c r="BN928" s="351">
        <v>61</v>
      </c>
      <c r="BO928" s="352">
        <v>62</v>
      </c>
      <c r="BP928" s="352">
        <v>63</v>
      </c>
      <c r="BQ928" s="352">
        <v>64</v>
      </c>
      <c r="BR928" s="353">
        <v>65</v>
      </c>
      <c r="BS928" s="351">
        <v>66</v>
      </c>
      <c r="BT928" s="352">
        <v>67</v>
      </c>
      <c r="BU928" s="352">
        <v>68</v>
      </c>
      <c r="BV928" s="352">
        <v>69</v>
      </c>
      <c r="BW928" s="353">
        <v>70</v>
      </c>
      <c r="BX928" s="351">
        <v>71</v>
      </c>
      <c r="BY928" s="352">
        <v>72</v>
      </c>
      <c r="BZ928" s="352">
        <v>73</v>
      </c>
      <c r="CA928" s="352">
        <v>74</v>
      </c>
      <c r="CB928" s="353">
        <v>75</v>
      </c>
      <c r="CC928" s="351">
        <v>76</v>
      </c>
      <c r="CD928" s="352">
        <v>77</v>
      </c>
      <c r="CE928" s="352">
        <v>78</v>
      </c>
      <c r="CF928" s="352">
        <v>79</v>
      </c>
      <c r="CG928" s="353">
        <v>80</v>
      </c>
      <c r="CH928" s="351">
        <v>81</v>
      </c>
      <c r="CI928" s="352">
        <v>82</v>
      </c>
      <c r="CJ928" s="352">
        <v>83</v>
      </c>
      <c r="CK928" s="352">
        <v>84</v>
      </c>
      <c r="CL928" s="353">
        <v>85</v>
      </c>
      <c r="CM928" s="351">
        <v>86</v>
      </c>
      <c r="CN928" s="352">
        <v>87</v>
      </c>
      <c r="CO928" s="352">
        <v>88</v>
      </c>
      <c r="CP928" s="352">
        <v>89</v>
      </c>
      <c r="CQ928" s="353">
        <v>90</v>
      </c>
      <c r="CR928" s="351">
        <v>91</v>
      </c>
      <c r="CS928" s="352">
        <v>92</v>
      </c>
      <c r="CT928" s="352">
        <v>93</v>
      </c>
      <c r="CU928" s="352">
        <v>94</v>
      </c>
      <c r="CV928" s="353">
        <v>95</v>
      </c>
      <c r="CW928" s="351">
        <v>96</v>
      </c>
      <c r="CX928" s="352">
        <v>97</v>
      </c>
      <c r="CY928" s="352">
        <v>98</v>
      </c>
      <c r="CZ928" s="352">
        <v>99</v>
      </c>
      <c r="DA928" s="353">
        <v>100</v>
      </c>
      <c r="DB928" s="351">
        <v>101</v>
      </c>
      <c r="DC928" s="352">
        <v>102</v>
      </c>
      <c r="DD928" s="352">
        <v>103</v>
      </c>
      <c r="DE928" s="352">
        <v>104</v>
      </c>
      <c r="DF928" s="353">
        <v>105</v>
      </c>
      <c r="DG928" s="351">
        <v>106</v>
      </c>
      <c r="DH928" s="352">
        <v>107</v>
      </c>
      <c r="DI928" s="352">
        <v>108</v>
      </c>
      <c r="DJ928" s="352">
        <v>109</v>
      </c>
      <c r="DK928" s="353">
        <v>110</v>
      </c>
      <c r="DL928" s="351">
        <v>111</v>
      </c>
      <c r="DM928" s="352">
        <v>112</v>
      </c>
      <c r="DN928" s="352">
        <v>113</v>
      </c>
      <c r="DO928" s="352">
        <v>114</v>
      </c>
      <c r="DP928" s="353">
        <v>115</v>
      </c>
      <c r="DQ928" s="351">
        <v>116</v>
      </c>
      <c r="DR928" s="352">
        <v>117</v>
      </c>
      <c r="DS928" s="352">
        <v>118</v>
      </c>
      <c r="DT928" s="352">
        <v>119</v>
      </c>
      <c r="DU928" s="353">
        <v>120</v>
      </c>
      <c r="DV928" s="351">
        <v>121</v>
      </c>
      <c r="DW928" s="352">
        <v>122</v>
      </c>
      <c r="DX928" s="352">
        <v>123</v>
      </c>
      <c r="DY928" s="352">
        <v>124</v>
      </c>
      <c r="DZ928" s="353">
        <v>125</v>
      </c>
      <c r="EA928" s="351">
        <v>126</v>
      </c>
      <c r="EB928" s="352">
        <v>127</v>
      </c>
      <c r="EC928" s="352">
        <v>128</v>
      </c>
      <c r="ED928" s="352">
        <v>129</v>
      </c>
      <c r="EE928" s="353">
        <v>130</v>
      </c>
      <c r="EF928" s="351">
        <v>131</v>
      </c>
      <c r="EG928" s="352">
        <v>132</v>
      </c>
      <c r="EH928" s="352">
        <v>133</v>
      </c>
      <c r="EI928" s="352">
        <v>134</v>
      </c>
      <c r="EJ928" s="353">
        <v>135</v>
      </c>
      <c r="EK928" s="351">
        <v>136</v>
      </c>
      <c r="EL928" s="352">
        <v>137</v>
      </c>
      <c r="EM928" s="352">
        <v>138</v>
      </c>
      <c r="EN928" s="352">
        <v>139</v>
      </c>
      <c r="EO928" s="353">
        <v>140</v>
      </c>
      <c r="EP928" s="351">
        <v>141</v>
      </c>
      <c r="EQ928" s="352">
        <v>142</v>
      </c>
      <c r="ER928" s="352">
        <v>143</v>
      </c>
      <c r="ES928" s="352">
        <v>144</v>
      </c>
      <c r="ET928" s="353">
        <v>145</v>
      </c>
      <c r="EU928" s="351">
        <v>146</v>
      </c>
      <c r="EV928" s="352">
        <v>147</v>
      </c>
      <c r="EW928" s="352">
        <v>148</v>
      </c>
      <c r="EX928" s="352">
        <v>149</v>
      </c>
      <c r="EY928" s="353">
        <v>150</v>
      </c>
      <c r="EZ928" s="351">
        <v>151</v>
      </c>
      <c r="FA928" s="352">
        <v>152</v>
      </c>
      <c r="FB928" s="352">
        <v>153</v>
      </c>
      <c r="FC928" s="352">
        <v>154</v>
      </c>
      <c r="FD928" s="353">
        <v>155</v>
      </c>
      <c r="FE928" s="351">
        <v>156</v>
      </c>
      <c r="FF928" s="352">
        <v>157</v>
      </c>
      <c r="FG928" s="352">
        <v>158</v>
      </c>
      <c r="FH928" s="352">
        <v>159</v>
      </c>
      <c r="FI928" s="353">
        <v>160</v>
      </c>
      <c r="FJ928" s="351">
        <v>161</v>
      </c>
      <c r="FK928" s="352">
        <v>162</v>
      </c>
      <c r="FL928" s="352">
        <v>163</v>
      </c>
      <c r="FM928" s="352">
        <v>164</v>
      </c>
      <c r="FN928" s="353">
        <v>165</v>
      </c>
      <c r="FO928" s="351">
        <v>166</v>
      </c>
      <c r="FP928" s="352">
        <v>167</v>
      </c>
      <c r="FQ928" s="352">
        <v>168</v>
      </c>
      <c r="FR928" s="352">
        <v>169</v>
      </c>
      <c r="FS928" s="353">
        <v>170</v>
      </c>
      <c r="FT928" s="351">
        <v>171</v>
      </c>
      <c r="FU928" s="352">
        <v>172</v>
      </c>
      <c r="FV928" s="352">
        <v>173</v>
      </c>
      <c r="FW928" s="352">
        <v>174</v>
      </c>
      <c r="FX928" s="353">
        <v>175</v>
      </c>
      <c r="FY928" s="351">
        <v>176</v>
      </c>
      <c r="FZ928" s="352">
        <v>177</v>
      </c>
      <c r="GA928" s="352">
        <v>178</v>
      </c>
      <c r="GB928" s="352">
        <v>179</v>
      </c>
      <c r="GC928" s="353">
        <v>180</v>
      </c>
      <c r="GD928" s="351">
        <v>181</v>
      </c>
      <c r="GE928" s="352">
        <v>182</v>
      </c>
      <c r="GF928" s="352">
        <v>183</v>
      </c>
      <c r="GG928" s="352">
        <v>184</v>
      </c>
      <c r="GH928" s="364"/>
      <c r="GI928" s="351">
        <v>185</v>
      </c>
      <c r="GJ928" s="352">
        <v>186</v>
      </c>
      <c r="GK928" s="352">
        <v>187</v>
      </c>
      <c r="GL928" s="352">
        <v>188</v>
      </c>
      <c r="GM928" s="365"/>
      <c r="GN928" s="361"/>
      <c r="GO928" s="361"/>
      <c r="GP928" s="361"/>
      <c r="GQ928" s="361"/>
      <c r="GR928" s="361"/>
      <c r="GS928" s="361"/>
      <c r="GT928" s="361"/>
      <c r="GU928" s="361"/>
      <c r="GV928" s="361"/>
      <c r="GW928" s="361"/>
    </row>
    <row r="929" spans="1:256" x14ac:dyDescent="0.2">
      <c r="D929" s="362"/>
      <c r="E929" s="350" t="s">
        <v>157</v>
      </c>
      <c r="F929" s="354">
        <v>14</v>
      </c>
      <c r="G929" s="355">
        <v>10</v>
      </c>
      <c r="H929" s="355">
        <v>1</v>
      </c>
      <c r="I929" s="355">
        <v>22</v>
      </c>
      <c r="J929" s="356">
        <v>18</v>
      </c>
      <c r="K929" s="354">
        <v>19</v>
      </c>
      <c r="L929" s="355">
        <v>15</v>
      </c>
      <c r="M929" s="355">
        <v>6</v>
      </c>
      <c r="N929" s="355">
        <v>2</v>
      </c>
      <c r="O929" s="356">
        <v>23</v>
      </c>
      <c r="P929" s="354">
        <v>24</v>
      </c>
      <c r="Q929" s="355">
        <v>20</v>
      </c>
      <c r="R929" s="355">
        <v>11</v>
      </c>
      <c r="S929" s="355">
        <v>7</v>
      </c>
      <c r="T929" s="356">
        <v>3</v>
      </c>
      <c r="U929" s="354">
        <v>4</v>
      </c>
      <c r="V929" s="355">
        <v>25</v>
      </c>
      <c r="W929" s="355">
        <v>16</v>
      </c>
      <c r="X929" s="355">
        <v>12</v>
      </c>
      <c r="Y929" s="356">
        <v>8</v>
      </c>
      <c r="Z929" s="354">
        <v>9</v>
      </c>
      <c r="AA929" s="355">
        <v>5</v>
      </c>
      <c r="AB929" s="355">
        <v>21</v>
      </c>
      <c r="AC929" s="355">
        <v>17</v>
      </c>
      <c r="AD929" s="356">
        <v>13</v>
      </c>
      <c r="AE929" s="354">
        <v>39</v>
      </c>
      <c r="AF929" s="355">
        <v>35</v>
      </c>
      <c r="AG929" s="355">
        <v>26</v>
      </c>
      <c r="AH929" s="355">
        <v>47</v>
      </c>
      <c r="AI929" s="356">
        <v>43</v>
      </c>
      <c r="AJ929" s="354">
        <v>44</v>
      </c>
      <c r="AK929" s="355">
        <v>40</v>
      </c>
      <c r="AL929" s="355">
        <v>31</v>
      </c>
      <c r="AM929" s="355">
        <v>27</v>
      </c>
      <c r="AN929" s="356">
        <v>48</v>
      </c>
      <c r="AO929" s="354">
        <v>49</v>
      </c>
      <c r="AP929" s="355">
        <v>45</v>
      </c>
      <c r="AQ929" s="355">
        <v>36</v>
      </c>
      <c r="AR929" s="355">
        <v>32</v>
      </c>
      <c r="AS929" s="356">
        <v>28</v>
      </c>
      <c r="AT929" s="354">
        <v>29</v>
      </c>
      <c r="AU929" s="355">
        <v>50</v>
      </c>
      <c r="AV929" s="355">
        <v>41</v>
      </c>
      <c r="AW929" s="355">
        <v>37</v>
      </c>
      <c r="AX929" s="356">
        <v>33</v>
      </c>
      <c r="AY929" s="354">
        <v>34</v>
      </c>
      <c r="AZ929" s="355">
        <v>30</v>
      </c>
      <c r="BA929" s="355">
        <v>46</v>
      </c>
      <c r="BB929" s="355">
        <v>42</v>
      </c>
      <c r="BC929" s="356">
        <v>38</v>
      </c>
      <c r="BD929" s="354">
        <v>64</v>
      </c>
      <c r="BE929" s="355">
        <v>60</v>
      </c>
      <c r="BF929" s="355">
        <v>51</v>
      </c>
      <c r="BG929" s="355">
        <v>72</v>
      </c>
      <c r="BH929" s="356">
        <v>68</v>
      </c>
      <c r="BI929" s="354">
        <v>69</v>
      </c>
      <c r="BJ929" s="355">
        <v>65</v>
      </c>
      <c r="BK929" s="355">
        <v>56</v>
      </c>
      <c r="BL929" s="355">
        <v>52</v>
      </c>
      <c r="BM929" s="356">
        <v>73</v>
      </c>
      <c r="BN929" s="354">
        <v>74</v>
      </c>
      <c r="BO929" s="355">
        <v>70</v>
      </c>
      <c r="BP929" s="355">
        <v>61</v>
      </c>
      <c r="BQ929" s="355">
        <v>57</v>
      </c>
      <c r="BR929" s="356">
        <v>53</v>
      </c>
      <c r="BS929" s="354">
        <v>54</v>
      </c>
      <c r="BT929" s="355">
        <v>75</v>
      </c>
      <c r="BU929" s="355">
        <v>66</v>
      </c>
      <c r="BV929" s="355">
        <v>62</v>
      </c>
      <c r="BW929" s="356">
        <v>58</v>
      </c>
      <c r="BX929" s="354">
        <v>59</v>
      </c>
      <c r="BY929" s="355">
        <v>55</v>
      </c>
      <c r="BZ929" s="355">
        <v>71</v>
      </c>
      <c r="CA929" s="355">
        <v>67</v>
      </c>
      <c r="CB929" s="356">
        <v>63</v>
      </c>
      <c r="CC929" s="354">
        <v>89</v>
      </c>
      <c r="CD929" s="355">
        <v>85</v>
      </c>
      <c r="CE929" s="355">
        <v>76</v>
      </c>
      <c r="CF929" s="355">
        <v>97</v>
      </c>
      <c r="CG929" s="356">
        <v>93</v>
      </c>
      <c r="CH929" s="354">
        <v>94</v>
      </c>
      <c r="CI929" s="355">
        <v>90</v>
      </c>
      <c r="CJ929" s="355">
        <v>81</v>
      </c>
      <c r="CK929" s="355">
        <v>77</v>
      </c>
      <c r="CL929" s="356">
        <v>98</v>
      </c>
      <c r="CM929" s="354">
        <v>99</v>
      </c>
      <c r="CN929" s="355">
        <v>95</v>
      </c>
      <c r="CO929" s="355">
        <v>86</v>
      </c>
      <c r="CP929" s="355">
        <v>82</v>
      </c>
      <c r="CQ929" s="356">
        <v>78</v>
      </c>
      <c r="CR929" s="354">
        <v>79</v>
      </c>
      <c r="CS929" s="355">
        <v>100</v>
      </c>
      <c r="CT929" s="355">
        <v>91</v>
      </c>
      <c r="CU929" s="355">
        <v>87</v>
      </c>
      <c r="CV929" s="356">
        <v>83</v>
      </c>
      <c r="CW929" s="354">
        <v>84</v>
      </c>
      <c r="CX929" s="355">
        <v>80</v>
      </c>
      <c r="CY929" s="355">
        <v>96</v>
      </c>
      <c r="CZ929" s="355">
        <v>92</v>
      </c>
      <c r="DA929" s="356">
        <v>88</v>
      </c>
      <c r="DB929" s="354">
        <v>114</v>
      </c>
      <c r="DC929" s="355">
        <v>110</v>
      </c>
      <c r="DD929" s="355">
        <v>101</v>
      </c>
      <c r="DE929" s="355">
        <v>122</v>
      </c>
      <c r="DF929" s="356">
        <v>118</v>
      </c>
      <c r="DG929" s="354">
        <v>119</v>
      </c>
      <c r="DH929" s="355">
        <v>115</v>
      </c>
      <c r="DI929" s="355">
        <v>106</v>
      </c>
      <c r="DJ929" s="355">
        <v>102</v>
      </c>
      <c r="DK929" s="356">
        <v>123</v>
      </c>
      <c r="DL929" s="354">
        <v>124</v>
      </c>
      <c r="DM929" s="355">
        <v>120</v>
      </c>
      <c r="DN929" s="355">
        <v>111</v>
      </c>
      <c r="DO929" s="355">
        <v>107</v>
      </c>
      <c r="DP929" s="356">
        <v>103</v>
      </c>
      <c r="DQ929" s="354">
        <v>104</v>
      </c>
      <c r="DR929" s="355">
        <v>125</v>
      </c>
      <c r="DS929" s="355">
        <v>116</v>
      </c>
      <c r="DT929" s="355">
        <v>112</v>
      </c>
      <c r="DU929" s="356">
        <v>108</v>
      </c>
      <c r="DV929" s="354">
        <v>109</v>
      </c>
      <c r="DW929" s="355">
        <v>105</v>
      </c>
      <c r="DX929" s="355">
        <v>121</v>
      </c>
      <c r="DY929" s="355">
        <v>117</v>
      </c>
      <c r="DZ929" s="356">
        <v>113</v>
      </c>
      <c r="EA929" s="354">
        <v>140</v>
      </c>
      <c r="EB929" s="355">
        <v>126</v>
      </c>
      <c r="EC929" s="355">
        <v>152</v>
      </c>
      <c r="ED929" s="355">
        <v>148</v>
      </c>
      <c r="EE929" s="356">
        <v>144</v>
      </c>
      <c r="EF929" s="354">
        <v>145</v>
      </c>
      <c r="EG929" s="355">
        <v>131</v>
      </c>
      <c r="EH929" s="355">
        <v>127</v>
      </c>
      <c r="EI929" s="355">
        <v>153</v>
      </c>
      <c r="EJ929" s="356">
        <v>149</v>
      </c>
      <c r="EK929" s="354">
        <v>150</v>
      </c>
      <c r="EL929" s="355">
        <v>136</v>
      </c>
      <c r="EM929" s="355">
        <v>132</v>
      </c>
      <c r="EN929" s="355">
        <v>128</v>
      </c>
      <c r="EO929" s="356">
        <v>154</v>
      </c>
      <c r="EP929" s="354">
        <v>155</v>
      </c>
      <c r="EQ929" s="355">
        <v>141</v>
      </c>
      <c r="ER929" s="355">
        <v>137</v>
      </c>
      <c r="ES929" s="355">
        <v>133</v>
      </c>
      <c r="ET929" s="356">
        <v>129</v>
      </c>
      <c r="EU929" s="354">
        <v>130</v>
      </c>
      <c r="EV929" s="355">
        <v>146</v>
      </c>
      <c r="EW929" s="355">
        <v>142</v>
      </c>
      <c r="EX929" s="355">
        <v>138</v>
      </c>
      <c r="EY929" s="356">
        <v>134</v>
      </c>
      <c r="EZ929" s="354">
        <v>135</v>
      </c>
      <c r="FA929" s="355">
        <v>151</v>
      </c>
      <c r="FB929" s="355">
        <v>147</v>
      </c>
      <c r="FC929" s="355">
        <v>143</v>
      </c>
      <c r="FD929" s="356">
        <v>139</v>
      </c>
      <c r="FE929" s="354">
        <v>175</v>
      </c>
      <c r="FF929" s="355">
        <v>156</v>
      </c>
      <c r="FG929" s="355">
        <v>186</v>
      </c>
      <c r="FH929" s="355">
        <v>182</v>
      </c>
      <c r="FI929" s="356">
        <v>179</v>
      </c>
      <c r="FJ929" s="354">
        <v>180</v>
      </c>
      <c r="FK929" s="355">
        <v>161</v>
      </c>
      <c r="FL929" s="355">
        <v>157</v>
      </c>
      <c r="FM929" s="355">
        <v>187</v>
      </c>
      <c r="FN929" s="356">
        <v>183</v>
      </c>
      <c r="FO929" s="354">
        <v>184</v>
      </c>
      <c r="FP929" s="355">
        <v>166</v>
      </c>
      <c r="FQ929" s="355">
        <v>162</v>
      </c>
      <c r="FR929" s="355">
        <v>158</v>
      </c>
      <c r="FS929" s="356">
        <v>188</v>
      </c>
      <c r="FT929" s="354">
        <v>174</v>
      </c>
      <c r="FU929" s="355">
        <v>181</v>
      </c>
      <c r="FV929" s="355">
        <v>177</v>
      </c>
      <c r="FW929" s="355">
        <v>185</v>
      </c>
      <c r="FX929" s="356">
        <v>169</v>
      </c>
      <c r="FY929" s="354">
        <v>160</v>
      </c>
      <c r="FZ929" s="355">
        <v>176</v>
      </c>
      <c r="GA929" s="355">
        <v>172</v>
      </c>
      <c r="GB929" s="355">
        <v>168</v>
      </c>
      <c r="GC929" s="356">
        <v>164</v>
      </c>
      <c r="GD929" s="354">
        <v>170</v>
      </c>
      <c r="GE929" s="355">
        <v>178</v>
      </c>
      <c r="GF929" s="355">
        <v>165</v>
      </c>
      <c r="GG929" s="355">
        <v>173</v>
      </c>
      <c r="GH929" s="364"/>
      <c r="GI929" s="354">
        <v>167</v>
      </c>
      <c r="GJ929" s="355">
        <v>171</v>
      </c>
      <c r="GK929" s="355">
        <v>159</v>
      </c>
      <c r="GL929" s="355">
        <v>163</v>
      </c>
      <c r="GM929" s="365"/>
      <c r="GN929" s="361"/>
      <c r="GO929" s="361"/>
      <c r="GP929" s="361"/>
      <c r="GQ929" s="361"/>
      <c r="GR929" s="361"/>
      <c r="GS929" s="361"/>
      <c r="GT929" s="361"/>
      <c r="GU929" s="361"/>
      <c r="GV929" s="361"/>
      <c r="GW929" s="361"/>
    </row>
    <row r="930" spans="1:256" x14ac:dyDescent="0.2">
      <c r="D930" s="362"/>
      <c r="E930" s="350" t="s">
        <v>159</v>
      </c>
      <c r="F930" s="357">
        <v>12</v>
      </c>
      <c r="G930" s="358">
        <v>23</v>
      </c>
      <c r="H930" s="358">
        <v>9</v>
      </c>
      <c r="I930" s="358">
        <v>20</v>
      </c>
      <c r="J930" s="359">
        <v>1</v>
      </c>
      <c r="K930" s="357">
        <v>13</v>
      </c>
      <c r="L930" s="358">
        <v>24</v>
      </c>
      <c r="M930" s="358">
        <v>10</v>
      </c>
      <c r="N930" s="358">
        <v>16</v>
      </c>
      <c r="O930" s="359">
        <v>2</v>
      </c>
      <c r="P930" s="357">
        <v>17</v>
      </c>
      <c r="Q930" s="358">
        <v>3</v>
      </c>
      <c r="R930" s="358">
        <v>14</v>
      </c>
      <c r="S930" s="358">
        <v>25</v>
      </c>
      <c r="T930" s="359">
        <v>6</v>
      </c>
      <c r="U930" s="357">
        <v>7</v>
      </c>
      <c r="V930" s="358">
        <v>18</v>
      </c>
      <c r="W930" s="358">
        <v>4</v>
      </c>
      <c r="X930" s="358">
        <v>15</v>
      </c>
      <c r="Y930" s="359">
        <v>21</v>
      </c>
      <c r="Z930" s="357">
        <v>22</v>
      </c>
      <c r="AA930" s="358">
        <v>8</v>
      </c>
      <c r="AB930" s="358">
        <v>19</v>
      </c>
      <c r="AC930" s="358">
        <v>5</v>
      </c>
      <c r="AD930" s="359">
        <v>11</v>
      </c>
      <c r="AE930" s="357">
        <v>37</v>
      </c>
      <c r="AF930" s="358">
        <v>48</v>
      </c>
      <c r="AG930" s="358">
        <v>34</v>
      </c>
      <c r="AH930" s="358">
        <v>45</v>
      </c>
      <c r="AI930" s="359">
        <v>26</v>
      </c>
      <c r="AJ930" s="357">
        <v>38</v>
      </c>
      <c r="AK930" s="358">
        <v>49</v>
      </c>
      <c r="AL930" s="358">
        <v>35</v>
      </c>
      <c r="AM930" s="358">
        <v>41</v>
      </c>
      <c r="AN930" s="359">
        <v>27</v>
      </c>
      <c r="AO930" s="357">
        <v>42</v>
      </c>
      <c r="AP930" s="358">
        <v>28</v>
      </c>
      <c r="AQ930" s="358">
        <v>39</v>
      </c>
      <c r="AR930" s="358">
        <v>50</v>
      </c>
      <c r="AS930" s="359">
        <v>31</v>
      </c>
      <c r="AT930" s="357">
        <v>32</v>
      </c>
      <c r="AU930" s="358">
        <v>43</v>
      </c>
      <c r="AV930" s="358">
        <v>29</v>
      </c>
      <c r="AW930" s="358">
        <v>40</v>
      </c>
      <c r="AX930" s="359">
        <v>46</v>
      </c>
      <c r="AY930" s="357">
        <v>47</v>
      </c>
      <c r="AZ930" s="358">
        <v>33</v>
      </c>
      <c r="BA930" s="358">
        <v>44</v>
      </c>
      <c r="BB930" s="358">
        <v>30</v>
      </c>
      <c r="BC930" s="359">
        <v>36</v>
      </c>
      <c r="BD930" s="357">
        <v>62</v>
      </c>
      <c r="BE930" s="358">
        <v>73</v>
      </c>
      <c r="BF930" s="358">
        <v>59</v>
      </c>
      <c r="BG930" s="358">
        <v>70</v>
      </c>
      <c r="BH930" s="359">
        <v>51</v>
      </c>
      <c r="BI930" s="357">
        <v>63</v>
      </c>
      <c r="BJ930" s="358">
        <v>74</v>
      </c>
      <c r="BK930" s="358">
        <v>60</v>
      </c>
      <c r="BL930" s="358">
        <v>66</v>
      </c>
      <c r="BM930" s="359">
        <v>52</v>
      </c>
      <c r="BN930" s="357">
        <v>67</v>
      </c>
      <c r="BO930" s="358">
        <v>53</v>
      </c>
      <c r="BP930" s="358">
        <v>64</v>
      </c>
      <c r="BQ930" s="358">
        <v>75</v>
      </c>
      <c r="BR930" s="359">
        <v>56</v>
      </c>
      <c r="BS930" s="357">
        <v>57</v>
      </c>
      <c r="BT930" s="358">
        <v>68</v>
      </c>
      <c r="BU930" s="358">
        <v>54</v>
      </c>
      <c r="BV930" s="358">
        <v>65</v>
      </c>
      <c r="BW930" s="359">
        <v>71</v>
      </c>
      <c r="BX930" s="357">
        <v>72</v>
      </c>
      <c r="BY930" s="358">
        <v>58</v>
      </c>
      <c r="BZ930" s="358">
        <v>69</v>
      </c>
      <c r="CA930" s="358">
        <v>55</v>
      </c>
      <c r="CB930" s="359">
        <v>61</v>
      </c>
      <c r="CC930" s="357">
        <v>87</v>
      </c>
      <c r="CD930" s="358">
        <v>98</v>
      </c>
      <c r="CE930" s="358">
        <v>84</v>
      </c>
      <c r="CF930" s="358">
        <v>95</v>
      </c>
      <c r="CG930" s="359">
        <v>76</v>
      </c>
      <c r="CH930" s="357">
        <v>88</v>
      </c>
      <c r="CI930" s="358">
        <v>99</v>
      </c>
      <c r="CJ930" s="358">
        <v>85</v>
      </c>
      <c r="CK930" s="358">
        <v>91</v>
      </c>
      <c r="CL930" s="359">
        <v>77</v>
      </c>
      <c r="CM930" s="357">
        <v>92</v>
      </c>
      <c r="CN930" s="358">
        <v>78</v>
      </c>
      <c r="CO930" s="358">
        <v>89</v>
      </c>
      <c r="CP930" s="358">
        <v>100</v>
      </c>
      <c r="CQ930" s="359">
        <v>81</v>
      </c>
      <c r="CR930" s="357">
        <v>82</v>
      </c>
      <c r="CS930" s="358">
        <v>93</v>
      </c>
      <c r="CT930" s="358">
        <v>79</v>
      </c>
      <c r="CU930" s="358">
        <v>90</v>
      </c>
      <c r="CV930" s="359">
        <v>96</v>
      </c>
      <c r="CW930" s="357">
        <v>97</v>
      </c>
      <c r="CX930" s="358">
        <v>83</v>
      </c>
      <c r="CY930" s="358">
        <v>94</v>
      </c>
      <c r="CZ930" s="358">
        <v>80</v>
      </c>
      <c r="DA930" s="359">
        <v>86</v>
      </c>
      <c r="DB930" s="357">
        <v>112</v>
      </c>
      <c r="DC930" s="358">
        <v>123</v>
      </c>
      <c r="DD930" s="358">
        <v>109</v>
      </c>
      <c r="DE930" s="358">
        <v>120</v>
      </c>
      <c r="DF930" s="359">
        <v>101</v>
      </c>
      <c r="DG930" s="357">
        <v>113</v>
      </c>
      <c r="DH930" s="358">
        <v>124</v>
      </c>
      <c r="DI930" s="358">
        <v>110</v>
      </c>
      <c r="DJ930" s="358">
        <v>116</v>
      </c>
      <c r="DK930" s="359">
        <v>102</v>
      </c>
      <c r="DL930" s="357">
        <v>117</v>
      </c>
      <c r="DM930" s="358">
        <v>103</v>
      </c>
      <c r="DN930" s="358">
        <v>114</v>
      </c>
      <c r="DO930" s="358">
        <v>125</v>
      </c>
      <c r="DP930" s="359">
        <v>106</v>
      </c>
      <c r="DQ930" s="357">
        <v>107</v>
      </c>
      <c r="DR930" s="358">
        <v>118</v>
      </c>
      <c r="DS930" s="358">
        <v>104</v>
      </c>
      <c r="DT930" s="358">
        <v>115</v>
      </c>
      <c r="DU930" s="359">
        <v>121</v>
      </c>
      <c r="DV930" s="357">
        <v>122</v>
      </c>
      <c r="DW930" s="358">
        <v>108</v>
      </c>
      <c r="DX930" s="358">
        <v>119</v>
      </c>
      <c r="DY930" s="358">
        <v>105</v>
      </c>
      <c r="DZ930" s="359">
        <v>111</v>
      </c>
      <c r="EA930" s="357">
        <v>154</v>
      </c>
      <c r="EB930" s="358">
        <v>135</v>
      </c>
      <c r="EC930" s="358">
        <v>126</v>
      </c>
      <c r="ED930" s="358">
        <v>142</v>
      </c>
      <c r="EE930" s="359">
        <v>137</v>
      </c>
      <c r="EF930" s="357">
        <v>127</v>
      </c>
      <c r="EG930" s="358">
        <v>155</v>
      </c>
      <c r="EH930" s="358">
        <v>146</v>
      </c>
      <c r="EI930" s="358">
        <v>136</v>
      </c>
      <c r="EJ930" s="359">
        <v>143</v>
      </c>
      <c r="EK930" s="357">
        <v>144</v>
      </c>
      <c r="EL930" s="358">
        <v>138</v>
      </c>
      <c r="EM930" s="358">
        <v>131</v>
      </c>
      <c r="EN930" s="358">
        <v>147</v>
      </c>
      <c r="EO930" s="359">
        <v>128</v>
      </c>
      <c r="EP930" s="357">
        <v>129</v>
      </c>
      <c r="EQ930" s="358">
        <v>145</v>
      </c>
      <c r="ER930" s="358">
        <v>151</v>
      </c>
      <c r="ES930" s="358">
        <v>132</v>
      </c>
      <c r="ET930" s="359">
        <v>148</v>
      </c>
      <c r="EU930" s="357">
        <v>149</v>
      </c>
      <c r="EV930" s="358">
        <v>130</v>
      </c>
      <c r="EW930" s="358">
        <v>139</v>
      </c>
      <c r="EX930" s="358">
        <v>152</v>
      </c>
      <c r="EY930" s="359">
        <v>133</v>
      </c>
      <c r="EZ930" s="357">
        <v>134</v>
      </c>
      <c r="FA930" s="358">
        <v>150</v>
      </c>
      <c r="FB930" s="358">
        <v>141</v>
      </c>
      <c r="FC930" s="358">
        <v>140</v>
      </c>
      <c r="FD930" s="359">
        <v>153</v>
      </c>
      <c r="FE930" s="357">
        <v>159</v>
      </c>
      <c r="FF930" s="358">
        <v>175</v>
      </c>
      <c r="FG930" s="358">
        <v>185</v>
      </c>
      <c r="FH930" s="358">
        <v>180</v>
      </c>
      <c r="FI930" s="359">
        <v>168</v>
      </c>
      <c r="FJ930" s="357">
        <v>183</v>
      </c>
      <c r="FK930" s="358">
        <v>173</v>
      </c>
      <c r="FL930" s="358">
        <v>176</v>
      </c>
      <c r="FM930" s="358">
        <v>167</v>
      </c>
      <c r="FN930" s="359">
        <v>158</v>
      </c>
      <c r="FO930" s="357">
        <v>169</v>
      </c>
      <c r="FP930" s="358">
        <v>184</v>
      </c>
      <c r="FQ930" s="358">
        <v>161</v>
      </c>
      <c r="FR930" s="358">
        <v>186</v>
      </c>
      <c r="FS930" s="359">
        <v>178</v>
      </c>
      <c r="FT930" s="357">
        <v>188</v>
      </c>
      <c r="FU930" s="358">
        <v>170</v>
      </c>
      <c r="FV930" s="358">
        <v>181</v>
      </c>
      <c r="FW930" s="358">
        <v>172</v>
      </c>
      <c r="FX930" s="359">
        <v>163</v>
      </c>
      <c r="FY930" s="357">
        <v>165</v>
      </c>
      <c r="FZ930" s="358">
        <v>160</v>
      </c>
      <c r="GA930" s="358">
        <v>182</v>
      </c>
      <c r="GB930" s="358">
        <v>171</v>
      </c>
      <c r="GC930" s="359">
        <v>187</v>
      </c>
      <c r="GD930" s="357">
        <v>177</v>
      </c>
      <c r="GE930" s="358">
        <v>164</v>
      </c>
      <c r="GF930" s="358">
        <v>156</v>
      </c>
      <c r="GG930" s="358">
        <v>166</v>
      </c>
      <c r="GH930" s="364"/>
      <c r="GI930" s="357">
        <v>162</v>
      </c>
      <c r="GJ930" s="358">
        <v>179</v>
      </c>
      <c r="GK930" s="358">
        <v>174</v>
      </c>
      <c r="GL930" s="358">
        <v>157</v>
      </c>
      <c r="GM930" s="365"/>
      <c r="GN930" s="361"/>
      <c r="GO930" s="361"/>
      <c r="GP930" s="361"/>
      <c r="GQ930" s="361"/>
      <c r="GR930" s="361"/>
      <c r="GS930" s="361"/>
      <c r="GT930" s="361"/>
      <c r="GU930" s="361"/>
      <c r="GV930" s="361"/>
      <c r="GW930" s="361"/>
    </row>
    <row r="931" spans="1:256" s="363" customFormat="1" x14ac:dyDescent="0.2">
      <c r="A931" s="27"/>
      <c r="B931" s="27"/>
      <c r="C931" s="27"/>
      <c r="D931" s="362"/>
      <c r="E931" s="360"/>
      <c r="GX931" s="27"/>
      <c r="GY931" s="27"/>
      <c r="GZ931" s="27"/>
      <c r="HA931" s="27"/>
      <c r="HB931" s="27"/>
      <c r="HC931" s="27"/>
      <c r="HD931" s="27"/>
      <c r="HE931" s="27"/>
      <c r="HF931" s="27"/>
      <c r="HG931" s="27"/>
      <c r="HH931" s="27"/>
      <c r="HI931" s="27"/>
      <c r="HJ931" s="27"/>
      <c r="HK931" s="27"/>
      <c r="HL931" s="27"/>
      <c r="HM931" s="27"/>
      <c r="HN931" s="27"/>
      <c r="HO931" s="27"/>
      <c r="HP931" s="27"/>
      <c r="HQ931" s="27"/>
      <c r="HR931" s="27"/>
      <c r="HS931" s="27"/>
      <c r="HT931" s="27"/>
      <c r="HU931" s="27"/>
      <c r="HV931" s="27"/>
      <c r="HW931" s="27"/>
      <c r="HX931" s="27"/>
      <c r="HY931" s="27"/>
      <c r="HZ931" s="27"/>
      <c r="IA931" s="27"/>
      <c r="IB931" s="27"/>
      <c r="IC931" s="27"/>
      <c r="ID931" s="27"/>
      <c r="IE931" s="27"/>
      <c r="IF931" s="27"/>
      <c r="IG931" s="27"/>
      <c r="IH931" s="27"/>
      <c r="II931" s="27"/>
      <c r="IJ931" s="27"/>
      <c r="IK931" s="27"/>
      <c r="IL931" s="27"/>
      <c r="IM931" s="27"/>
      <c r="IN931" s="27"/>
      <c r="IO931" s="27"/>
      <c r="IP931" s="27"/>
      <c r="IQ931" s="27"/>
      <c r="IR931" s="27"/>
      <c r="IS931" s="27"/>
      <c r="IT931" s="27"/>
      <c r="IU931" s="27"/>
      <c r="IV931" s="27"/>
    </row>
    <row r="932" spans="1:256" s="363" customFormat="1" x14ac:dyDescent="0.2">
      <c r="A932" s="27"/>
      <c r="B932" s="27"/>
      <c r="C932" s="27"/>
      <c r="D932" s="362">
        <v>189</v>
      </c>
      <c r="E932" s="349" t="s">
        <v>180</v>
      </c>
      <c r="GX932" s="27"/>
      <c r="GY932" s="27"/>
      <c r="GZ932" s="27"/>
      <c r="HA932" s="27"/>
      <c r="HB932" s="27"/>
      <c r="HC932" s="27"/>
      <c r="HD932" s="27"/>
      <c r="HE932" s="27"/>
      <c r="HF932" s="27"/>
      <c r="HG932" s="27"/>
      <c r="HH932" s="27"/>
      <c r="HI932" s="27"/>
      <c r="HJ932" s="27"/>
      <c r="HK932" s="27"/>
      <c r="HL932" s="27"/>
      <c r="HM932" s="27"/>
      <c r="HN932" s="27"/>
      <c r="HO932" s="27"/>
      <c r="HP932" s="27"/>
      <c r="HQ932" s="27"/>
      <c r="HR932" s="27"/>
      <c r="HS932" s="27"/>
      <c r="HT932" s="27"/>
      <c r="HU932" s="27"/>
      <c r="HV932" s="27"/>
      <c r="HW932" s="27"/>
      <c r="HX932" s="27"/>
      <c r="HY932" s="27"/>
      <c r="HZ932" s="27"/>
      <c r="IA932" s="27"/>
      <c r="IB932" s="27"/>
      <c r="IC932" s="27"/>
      <c r="ID932" s="27"/>
      <c r="IE932" s="27"/>
      <c r="IF932" s="27"/>
      <c r="IG932" s="27"/>
      <c r="IH932" s="27"/>
      <c r="II932" s="27"/>
      <c r="IJ932" s="27"/>
      <c r="IK932" s="27"/>
      <c r="IL932" s="27"/>
      <c r="IM932" s="27"/>
      <c r="IN932" s="27"/>
      <c r="IO932" s="27"/>
      <c r="IP932" s="27"/>
      <c r="IQ932" s="27"/>
      <c r="IR932" s="27"/>
      <c r="IS932" s="27"/>
      <c r="IT932" s="27"/>
      <c r="IU932" s="27"/>
      <c r="IV932" s="27"/>
    </row>
    <row r="933" spans="1:256" x14ac:dyDescent="0.2">
      <c r="D933" s="362"/>
      <c r="E933" s="350" t="s">
        <v>130</v>
      </c>
      <c r="F933" s="351">
        <v>1</v>
      </c>
      <c r="G933" s="352">
        <v>2</v>
      </c>
      <c r="H933" s="352">
        <v>3</v>
      </c>
      <c r="I933" s="352">
        <v>4</v>
      </c>
      <c r="J933" s="353">
        <v>5</v>
      </c>
      <c r="K933" s="351">
        <v>6</v>
      </c>
      <c r="L933" s="352">
        <v>7</v>
      </c>
      <c r="M933" s="352">
        <v>8</v>
      </c>
      <c r="N933" s="352">
        <v>9</v>
      </c>
      <c r="O933" s="353">
        <v>10</v>
      </c>
      <c r="P933" s="351">
        <v>11</v>
      </c>
      <c r="Q933" s="352">
        <v>12</v>
      </c>
      <c r="R933" s="352">
        <v>13</v>
      </c>
      <c r="S933" s="352">
        <v>14</v>
      </c>
      <c r="T933" s="353">
        <v>15</v>
      </c>
      <c r="U933" s="351">
        <v>16</v>
      </c>
      <c r="V933" s="352">
        <v>17</v>
      </c>
      <c r="W933" s="352">
        <v>18</v>
      </c>
      <c r="X933" s="352">
        <v>19</v>
      </c>
      <c r="Y933" s="353">
        <v>20</v>
      </c>
      <c r="Z933" s="351">
        <v>21</v>
      </c>
      <c r="AA933" s="352">
        <v>22</v>
      </c>
      <c r="AB933" s="352">
        <v>23</v>
      </c>
      <c r="AC933" s="352">
        <v>24</v>
      </c>
      <c r="AD933" s="353">
        <v>25</v>
      </c>
      <c r="AE933" s="351">
        <v>26</v>
      </c>
      <c r="AF933" s="352">
        <v>27</v>
      </c>
      <c r="AG933" s="352">
        <v>28</v>
      </c>
      <c r="AH933" s="352">
        <v>29</v>
      </c>
      <c r="AI933" s="353">
        <v>30</v>
      </c>
      <c r="AJ933" s="351">
        <v>31</v>
      </c>
      <c r="AK933" s="352">
        <v>32</v>
      </c>
      <c r="AL933" s="352">
        <v>33</v>
      </c>
      <c r="AM933" s="352">
        <v>34</v>
      </c>
      <c r="AN933" s="353">
        <v>35</v>
      </c>
      <c r="AO933" s="351">
        <v>36</v>
      </c>
      <c r="AP933" s="352">
        <v>37</v>
      </c>
      <c r="AQ933" s="352">
        <v>38</v>
      </c>
      <c r="AR933" s="352">
        <v>39</v>
      </c>
      <c r="AS933" s="353">
        <v>40</v>
      </c>
      <c r="AT933" s="351">
        <v>41</v>
      </c>
      <c r="AU933" s="352">
        <v>42</v>
      </c>
      <c r="AV933" s="352">
        <v>43</v>
      </c>
      <c r="AW933" s="352">
        <v>44</v>
      </c>
      <c r="AX933" s="353">
        <v>45</v>
      </c>
      <c r="AY933" s="351">
        <v>46</v>
      </c>
      <c r="AZ933" s="352">
        <v>47</v>
      </c>
      <c r="BA933" s="352">
        <v>48</v>
      </c>
      <c r="BB933" s="352">
        <v>49</v>
      </c>
      <c r="BC933" s="353">
        <v>50</v>
      </c>
      <c r="BD933" s="351">
        <v>51</v>
      </c>
      <c r="BE933" s="352">
        <v>52</v>
      </c>
      <c r="BF933" s="352">
        <v>53</v>
      </c>
      <c r="BG933" s="352">
        <v>54</v>
      </c>
      <c r="BH933" s="353">
        <v>55</v>
      </c>
      <c r="BI933" s="351">
        <v>56</v>
      </c>
      <c r="BJ933" s="352">
        <v>57</v>
      </c>
      <c r="BK933" s="352">
        <v>58</v>
      </c>
      <c r="BL933" s="352">
        <v>59</v>
      </c>
      <c r="BM933" s="353">
        <v>60</v>
      </c>
      <c r="BN933" s="351">
        <v>61</v>
      </c>
      <c r="BO933" s="352">
        <v>62</v>
      </c>
      <c r="BP933" s="352">
        <v>63</v>
      </c>
      <c r="BQ933" s="352">
        <v>64</v>
      </c>
      <c r="BR933" s="353">
        <v>65</v>
      </c>
      <c r="BS933" s="351">
        <v>66</v>
      </c>
      <c r="BT933" s="352">
        <v>67</v>
      </c>
      <c r="BU933" s="352">
        <v>68</v>
      </c>
      <c r="BV933" s="352">
        <v>69</v>
      </c>
      <c r="BW933" s="353">
        <v>70</v>
      </c>
      <c r="BX933" s="351">
        <v>71</v>
      </c>
      <c r="BY933" s="352">
        <v>72</v>
      </c>
      <c r="BZ933" s="352">
        <v>73</v>
      </c>
      <c r="CA933" s="352">
        <v>74</v>
      </c>
      <c r="CB933" s="353">
        <v>75</v>
      </c>
      <c r="CC933" s="351">
        <v>76</v>
      </c>
      <c r="CD933" s="352">
        <v>77</v>
      </c>
      <c r="CE933" s="352">
        <v>78</v>
      </c>
      <c r="CF933" s="352">
        <v>79</v>
      </c>
      <c r="CG933" s="353">
        <v>80</v>
      </c>
      <c r="CH933" s="351">
        <v>81</v>
      </c>
      <c r="CI933" s="352">
        <v>82</v>
      </c>
      <c r="CJ933" s="352">
        <v>83</v>
      </c>
      <c r="CK933" s="352">
        <v>84</v>
      </c>
      <c r="CL933" s="353">
        <v>85</v>
      </c>
      <c r="CM933" s="351">
        <v>86</v>
      </c>
      <c r="CN933" s="352">
        <v>87</v>
      </c>
      <c r="CO933" s="352">
        <v>88</v>
      </c>
      <c r="CP933" s="352">
        <v>89</v>
      </c>
      <c r="CQ933" s="353">
        <v>90</v>
      </c>
      <c r="CR933" s="351">
        <v>91</v>
      </c>
      <c r="CS933" s="352">
        <v>92</v>
      </c>
      <c r="CT933" s="352">
        <v>93</v>
      </c>
      <c r="CU933" s="352">
        <v>94</v>
      </c>
      <c r="CV933" s="353">
        <v>95</v>
      </c>
      <c r="CW933" s="351">
        <v>96</v>
      </c>
      <c r="CX933" s="352">
        <v>97</v>
      </c>
      <c r="CY933" s="352">
        <v>98</v>
      </c>
      <c r="CZ933" s="352">
        <v>99</v>
      </c>
      <c r="DA933" s="353">
        <v>100</v>
      </c>
      <c r="DB933" s="351">
        <v>101</v>
      </c>
      <c r="DC933" s="352">
        <v>102</v>
      </c>
      <c r="DD933" s="352">
        <v>103</v>
      </c>
      <c r="DE933" s="352">
        <v>104</v>
      </c>
      <c r="DF933" s="353">
        <v>105</v>
      </c>
      <c r="DG933" s="351">
        <v>106</v>
      </c>
      <c r="DH933" s="352">
        <v>107</v>
      </c>
      <c r="DI933" s="352">
        <v>108</v>
      </c>
      <c r="DJ933" s="352">
        <v>109</v>
      </c>
      <c r="DK933" s="353">
        <v>110</v>
      </c>
      <c r="DL933" s="351">
        <v>111</v>
      </c>
      <c r="DM933" s="352">
        <v>112</v>
      </c>
      <c r="DN933" s="352">
        <v>113</v>
      </c>
      <c r="DO933" s="352">
        <v>114</v>
      </c>
      <c r="DP933" s="353">
        <v>115</v>
      </c>
      <c r="DQ933" s="351">
        <v>116</v>
      </c>
      <c r="DR933" s="352">
        <v>117</v>
      </c>
      <c r="DS933" s="352">
        <v>118</v>
      </c>
      <c r="DT933" s="352">
        <v>119</v>
      </c>
      <c r="DU933" s="353">
        <v>120</v>
      </c>
      <c r="DV933" s="351">
        <v>121</v>
      </c>
      <c r="DW933" s="352">
        <v>122</v>
      </c>
      <c r="DX933" s="352">
        <v>123</v>
      </c>
      <c r="DY933" s="352">
        <v>124</v>
      </c>
      <c r="DZ933" s="353">
        <v>125</v>
      </c>
      <c r="EA933" s="351">
        <v>126</v>
      </c>
      <c r="EB933" s="352">
        <v>127</v>
      </c>
      <c r="EC933" s="352">
        <v>128</v>
      </c>
      <c r="ED933" s="352">
        <v>129</v>
      </c>
      <c r="EE933" s="353">
        <v>130</v>
      </c>
      <c r="EF933" s="351">
        <v>131</v>
      </c>
      <c r="EG933" s="352">
        <v>132</v>
      </c>
      <c r="EH933" s="352">
        <v>133</v>
      </c>
      <c r="EI933" s="352">
        <v>134</v>
      </c>
      <c r="EJ933" s="353">
        <v>135</v>
      </c>
      <c r="EK933" s="351">
        <v>136</v>
      </c>
      <c r="EL933" s="352">
        <v>137</v>
      </c>
      <c r="EM933" s="352">
        <v>138</v>
      </c>
      <c r="EN933" s="352">
        <v>139</v>
      </c>
      <c r="EO933" s="353">
        <v>140</v>
      </c>
      <c r="EP933" s="351">
        <v>141</v>
      </c>
      <c r="EQ933" s="352">
        <v>142</v>
      </c>
      <c r="ER933" s="352">
        <v>143</v>
      </c>
      <c r="ES933" s="352">
        <v>144</v>
      </c>
      <c r="ET933" s="353">
        <v>145</v>
      </c>
      <c r="EU933" s="351">
        <v>146</v>
      </c>
      <c r="EV933" s="352">
        <v>147</v>
      </c>
      <c r="EW933" s="352">
        <v>148</v>
      </c>
      <c r="EX933" s="352">
        <v>149</v>
      </c>
      <c r="EY933" s="353">
        <v>150</v>
      </c>
      <c r="EZ933" s="351">
        <v>151</v>
      </c>
      <c r="FA933" s="352">
        <v>152</v>
      </c>
      <c r="FB933" s="352">
        <v>153</v>
      </c>
      <c r="FC933" s="352">
        <v>154</v>
      </c>
      <c r="FD933" s="353">
        <v>155</v>
      </c>
      <c r="FE933" s="351">
        <v>156</v>
      </c>
      <c r="FF933" s="352">
        <v>157</v>
      </c>
      <c r="FG933" s="352">
        <v>158</v>
      </c>
      <c r="FH933" s="352">
        <v>159</v>
      </c>
      <c r="FI933" s="353">
        <v>160</v>
      </c>
      <c r="FJ933" s="351">
        <v>161</v>
      </c>
      <c r="FK933" s="352">
        <v>162</v>
      </c>
      <c r="FL933" s="352">
        <v>163</v>
      </c>
      <c r="FM933" s="352">
        <v>164</v>
      </c>
      <c r="FN933" s="353">
        <v>165</v>
      </c>
      <c r="FO933" s="351">
        <v>166</v>
      </c>
      <c r="FP933" s="352">
        <v>167</v>
      </c>
      <c r="FQ933" s="352">
        <v>168</v>
      </c>
      <c r="FR933" s="352">
        <v>169</v>
      </c>
      <c r="FS933" s="353">
        <v>170</v>
      </c>
      <c r="FT933" s="351">
        <v>171</v>
      </c>
      <c r="FU933" s="352">
        <v>172</v>
      </c>
      <c r="FV933" s="352">
        <v>173</v>
      </c>
      <c r="FW933" s="352">
        <v>174</v>
      </c>
      <c r="FX933" s="353">
        <v>175</v>
      </c>
      <c r="FY933" s="351">
        <v>176</v>
      </c>
      <c r="FZ933" s="352">
        <v>177</v>
      </c>
      <c r="GA933" s="352">
        <v>178</v>
      </c>
      <c r="GB933" s="352">
        <v>179</v>
      </c>
      <c r="GC933" s="353">
        <v>180</v>
      </c>
      <c r="GD933" s="351">
        <v>181</v>
      </c>
      <c r="GE933" s="352">
        <v>182</v>
      </c>
      <c r="GF933" s="352">
        <v>183</v>
      </c>
      <c r="GG933" s="352">
        <v>184</v>
      </c>
      <c r="GH933" s="353">
        <v>185</v>
      </c>
      <c r="GI933" s="351">
        <v>186</v>
      </c>
      <c r="GJ933" s="352">
        <v>187</v>
      </c>
      <c r="GK933" s="352">
        <v>188</v>
      </c>
      <c r="GL933" s="352">
        <v>189</v>
      </c>
      <c r="GM933" s="365"/>
      <c r="GN933" s="361"/>
      <c r="GO933" s="361"/>
      <c r="GP933" s="361"/>
      <c r="GQ933" s="361"/>
      <c r="GR933" s="361"/>
      <c r="GS933" s="361"/>
      <c r="GT933" s="361"/>
      <c r="GU933" s="361"/>
      <c r="GV933" s="361"/>
      <c r="GW933" s="361"/>
    </row>
    <row r="934" spans="1:256" x14ac:dyDescent="0.2">
      <c r="D934" s="362"/>
      <c r="E934" s="350" t="s">
        <v>157</v>
      </c>
      <c r="F934" s="354">
        <v>14</v>
      </c>
      <c r="G934" s="355">
        <v>10</v>
      </c>
      <c r="H934" s="355">
        <v>1</v>
      </c>
      <c r="I934" s="355">
        <v>22</v>
      </c>
      <c r="J934" s="356">
        <v>18</v>
      </c>
      <c r="K934" s="354">
        <v>19</v>
      </c>
      <c r="L934" s="355">
        <v>15</v>
      </c>
      <c r="M934" s="355">
        <v>6</v>
      </c>
      <c r="N934" s="355">
        <v>2</v>
      </c>
      <c r="O934" s="356">
        <v>23</v>
      </c>
      <c r="P934" s="354">
        <v>24</v>
      </c>
      <c r="Q934" s="355">
        <v>20</v>
      </c>
      <c r="R934" s="355">
        <v>11</v>
      </c>
      <c r="S934" s="355">
        <v>7</v>
      </c>
      <c r="T934" s="356">
        <v>3</v>
      </c>
      <c r="U934" s="354">
        <v>4</v>
      </c>
      <c r="V934" s="355">
        <v>25</v>
      </c>
      <c r="W934" s="355">
        <v>16</v>
      </c>
      <c r="X934" s="355">
        <v>12</v>
      </c>
      <c r="Y934" s="356">
        <v>8</v>
      </c>
      <c r="Z934" s="354">
        <v>9</v>
      </c>
      <c r="AA934" s="355">
        <v>5</v>
      </c>
      <c r="AB934" s="355">
        <v>21</v>
      </c>
      <c r="AC934" s="355">
        <v>17</v>
      </c>
      <c r="AD934" s="356">
        <v>13</v>
      </c>
      <c r="AE934" s="354">
        <v>39</v>
      </c>
      <c r="AF934" s="355">
        <v>35</v>
      </c>
      <c r="AG934" s="355">
        <v>26</v>
      </c>
      <c r="AH934" s="355">
        <v>47</v>
      </c>
      <c r="AI934" s="356">
        <v>43</v>
      </c>
      <c r="AJ934" s="354">
        <v>44</v>
      </c>
      <c r="AK934" s="355">
        <v>40</v>
      </c>
      <c r="AL934" s="355">
        <v>31</v>
      </c>
      <c r="AM934" s="355">
        <v>27</v>
      </c>
      <c r="AN934" s="356">
        <v>48</v>
      </c>
      <c r="AO934" s="354">
        <v>49</v>
      </c>
      <c r="AP934" s="355">
        <v>45</v>
      </c>
      <c r="AQ934" s="355">
        <v>36</v>
      </c>
      <c r="AR934" s="355">
        <v>32</v>
      </c>
      <c r="AS934" s="356">
        <v>28</v>
      </c>
      <c r="AT934" s="354">
        <v>29</v>
      </c>
      <c r="AU934" s="355">
        <v>50</v>
      </c>
      <c r="AV934" s="355">
        <v>41</v>
      </c>
      <c r="AW934" s="355">
        <v>37</v>
      </c>
      <c r="AX934" s="356">
        <v>33</v>
      </c>
      <c r="AY934" s="354">
        <v>34</v>
      </c>
      <c r="AZ934" s="355">
        <v>30</v>
      </c>
      <c r="BA934" s="355">
        <v>46</v>
      </c>
      <c r="BB934" s="355">
        <v>42</v>
      </c>
      <c r="BC934" s="356">
        <v>38</v>
      </c>
      <c r="BD934" s="354">
        <v>64</v>
      </c>
      <c r="BE934" s="355">
        <v>60</v>
      </c>
      <c r="BF934" s="355">
        <v>51</v>
      </c>
      <c r="BG934" s="355">
        <v>72</v>
      </c>
      <c r="BH934" s="356">
        <v>68</v>
      </c>
      <c r="BI934" s="354">
        <v>69</v>
      </c>
      <c r="BJ934" s="355">
        <v>65</v>
      </c>
      <c r="BK934" s="355">
        <v>56</v>
      </c>
      <c r="BL934" s="355">
        <v>52</v>
      </c>
      <c r="BM934" s="356">
        <v>73</v>
      </c>
      <c r="BN934" s="354">
        <v>74</v>
      </c>
      <c r="BO934" s="355">
        <v>70</v>
      </c>
      <c r="BP934" s="355">
        <v>61</v>
      </c>
      <c r="BQ934" s="355">
        <v>57</v>
      </c>
      <c r="BR934" s="356">
        <v>53</v>
      </c>
      <c r="BS934" s="354">
        <v>54</v>
      </c>
      <c r="BT934" s="355">
        <v>75</v>
      </c>
      <c r="BU934" s="355">
        <v>66</v>
      </c>
      <c r="BV934" s="355">
        <v>62</v>
      </c>
      <c r="BW934" s="356">
        <v>58</v>
      </c>
      <c r="BX934" s="354">
        <v>59</v>
      </c>
      <c r="BY934" s="355">
        <v>55</v>
      </c>
      <c r="BZ934" s="355">
        <v>71</v>
      </c>
      <c r="CA934" s="355">
        <v>67</v>
      </c>
      <c r="CB934" s="356">
        <v>63</v>
      </c>
      <c r="CC934" s="354">
        <v>89</v>
      </c>
      <c r="CD934" s="355">
        <v>85</v>
      </c>
      <c r="CE934" s="355">
        <v>76</v>
      </c>
      <c r="CF934" s="355">
        <v>97</v>
      </c>
      <c r="CG934" s="356">
        <v>93</v>
      </c>
      <c r="CH934" s="354">
        <v>94</v>
      </c>
      <c r="CI934" s="355">
        <v>90</v>
      </c>
      <c r="CJ934" s="355">
        <v>81</v>
      </c>
      <c r="CK934" s="355">
        <v>77</v>
      </c>
      <c r="CL934" s="356">
        <v>98</v>
      </c>
      <c r="CM934" s="354">
        <v>99</v>
      </c>
      <c r="CN934" s="355">
        <v>95</v>
      </c>
      <c r="CO934" s="355">
        <v>86</v>
      </c>
      <c r="CP934" s="355">
        <v>82</v>
      </c>
      <c r="CQ934" s="356">
        <v>78</v>
      </c>
      <c r="CR934" s="354">
        <v>79</v>
      </c>
      <c r="CS934" s="355">
        <v>100</v>
      </c>
      <c r="CT934" s="355">
        <v>91</v>
      </c>
      <c r="CU934" s="355">
        <v>87</v>
      </c>
      <c r="CV934" s="356">
        <v>83</v>
      </c>
      <c r="CW934" s="354">
        <v>84</v>
      </c>
      <c r="CX934" s="355">
        <v>80</v>
      </c>
      <c r="CY934" s="355">
        <v>96</v>
      </c>
      <c r="CZ934" s="355">
        <v>92</v>
      </c>
      <c r="DA934" s="356">
        <v>88</v>
      </c>
      <c r="DB934" s="354">
        <v>114</v>
      </c>
      <c r="DC934" s="355">
        <v>110</v>
      </c>
      <c r="DD934" s="355">
        <v>101</v>
      </c>
      <c r="DE934" s="355">
        <v>122</v>
      </c>
      <c r="DF934" s="356">
        <v>118</v>
      </c>
      <c r="DG934" s="354">
        <v>119</v>
      </c>
      <c r="DH934" s="355">
        <v>115</v>
      </c>
      <c r="DI934" s="355">
        <v>106</v>
      </c>
      <c r="DJ934" s="355">
        <v>102</v>
      </c>
      <c r="DK934" s="356">
        <v>123</v>
      </c>
      <c r="DL934" s="354">
        <v>124</v>
      </c>
      <c r="DM934" s="355">
        <v>120</v>
      </c>
      <c r="DN934" s="355">
        <v>111</v>
      </c>
      <c r="DO934" s="355">
        <v>107</v>
      </c>
      <c r="DP934" s="356">
        <v>103</v>
      </c>
      <c r="DQ934" s="354">
        <v>104</v>
      </c>
      <c r="DR934" s="355">
        <v>125</v>
      </c>
      <c r="DS934" s="355">
        <v>116</v>
      </c>
      <c r="DT934" s="355">
        <v>112</v>
      </c>
      <c r="DU934" s="356">
        <v>108</v>
      </c>
      <c r="DV934" s="354">
        <v>109</v>
      </c>
      <c r="DW934" s="355">
        <v>105</v>
      </c>
      <c r="DX934" s="355">
        <v>121</v>
      </c>
      <c r="DY934" s="355">
        <v>117</v>
      </c>
      <c r="DZ934" s="356">
        <v>113</v>
      </c>
      <c r="EA934" s="354">
        <v>140</v>
      </c>
      <c r="EB934" s="355">
        <v>126</v>
      </c>
      <c r="EC934" s="355">
        <v>152</v>
      </c>
      <c r="ED934" s="355">
        <v>148</v>
      </c>
      <c r="EE934" s="356">
        <v>144</v>
      </c>
      <c r="EF934" s="354">
        <v>145</v>
      </c>
      <c r="EG934" s="355">
        <v>131</v>
      </c>
      <c r="EH934" s="355">
        <v>127</v>
      </c>
      <c r="EI934" s="355">
        <v>153</v>
      </c>
      <c r="EJ934" s="356">
        <v>149</v>
      </c>
      <c r="EK934" s="354">
        <v>150</v>
      </c>
      <c r="EL934" s="355">
        <v>136</v>
      </c>
      <c r="EM934" s="355">
        <v>132</v>
      </c>
      <c r="EN934" s="355">
        <v>128</v>
      </c>
      <c r="EO934" s="356">
        <v>154</v>
      </c>
      <c r="EP934" s="354">
        <v>155</v>
      </c>
      <c r="EQ934" s="355">
        <v>141</v>
      </c>
      <c r="ER934" s="355">
        <v>137</v>
      </c>
      <c r="ES934" s="355">
        <v>133</v>
      </c>
      <c r="ET934" s="356">
        <v>129</v>
      </c>
      <c r="EU934" s="354">
        <v>130</v>
      </c>
      <c r="EV934" s="355">
        <v>146</v>
      </c>
      <c r="EW934" s="355">
        <v>142</v>
      </c>
      <c r="EX934" s="355">
        <v>138</v>
      </c>
      <c r="EY934" s="356">
        <v>134</v>
      </c>
      <c r="EZ934" s="354">
        <v>135</v>
      </c>
      <c r="FA934" s="355">
        <v>151</v>
      </c>
      <c r="FB934" s="355">
        <v>147</v>
      </c>
      <c r="FC934" s="355">
        <v>143</v>
      </c>
      <c r="FD934" s="356">
        <v>139</v>
      </c>
      <c r="FE934" s="354">
        <v>175</v>
      </c>
      <c r="FF934" s="355">
        <v>156</v>
      </c>
      <c r="FG934" s="355">
        <v>187</v>
      </c>
      <c r="FH934" s="355">
        <v>183</v>
      </c>
      <c r="FI934" s="356">
        <v>179</v>
      </c>
      <c r="FJ934" s="354">
        <v>180</v>
      </c>
      <c r="FK934" s="355">
        <v>161</v>
      </c>
      <c r="FL934" s="355">
        <v>157</v>
      </c>
      <c r="FM934" s="355">
        <v>188</v>
      </c>
      <c r="FN934" s="356">
        <v>184</v>
      </c>
      <c r="FO934" s="354">
        <v>185</v>
      </c>
      <c r="FP934" s="355">
        <v>166</v>
      </c>
      <c r="FQ934" s="355">
        <v>162</v>
      </c>
      <c r="FR934" s="355">
        <v>158</v>
      </c>
      <c r="FS934" s="356">
        <v>189</v>
      </c>
      <c r="FT934" s="354">
        <v>170</v>
      </c>
      <c r="FU934" s="355">
        <v>186</v>
      </c>
      <c r="FV934" s="355">
        <v>182</v>
      </c>
      <c r="FW934" s="355">
        <v>178</v>
      </c>
      <c r="FX934" s="356">
        <v>174</v>
      </c>
      <c r="FY934" s="354">
        <v>160</v>
      </c>
      <c r="FZ934" s="355">
        <v>176</v>
      </c>
      <c r="GA934" s="355">
        <v>172</v>
      </c>
      <c r="GB934" s="355">
        <v>168</v>
      </c>
      <c r="GC934" s="356">
        <v>164</v>
      </c>
      <c r="GD934" s="354">
        <v>165</v>
      </c>
      <c r="GE934" s="355">
        <v>181</v>
      </c>
      <c r="GF934" s="355">
        <v>177</v>
      </c>
      <c r="GG934" s="355">
        <v>173</v>
      </c>
      <c r="GH934" s="356">
        <v>169</v>
      </c>
      <c r="GI934" s="354">
        <v>167</v>
      </c>
      <c r="GJ934" s="355">
        <v>171</v>
      </c>
      <c r="GK934" s="355">
        <v>159</v>
      </c>
      <c r="GL934" s="355">
        <v>163</v>
      </c>
      <c r="GM934" s="365"/>
      <c r="GN934" s="361"/>
      <c r="GO934" s="361"/>
      <c r="GP934" s="361"/>
      <c r="GQ934" s="361"/>
      <c r="GR934" s="361"/>
      <c r="GS934" s="361"/>
      <c r="GT934" s="361"/>
      <c r="GU934" s="361"/>
      <c r="GV934" s="361"/>
      <c r="GW934" s="361"/>
    </row>
    <row r="935" spans="1:256" x14ac:dyDescent="0.2">
      <c r="D935" s="362"/>
      <c r="E935" s="350" t="s">
        <v>159</v>
      </c>
      <c r="F935" s="357">
        <v>12</v>
      </c>
      <c r="G935" s="358">
        <v>23</v>
      </c>
      <c r="H935" s="358">
        <v>9</v>
      </c>
      <c r="I935" s="358">
        <v>20</v>
      </c>
      <c r="J935" s="359">
        <v>1</v>
      </c>
      <c r="K935" s="357">
        <v>13</v>
      </c>
      <c r="L935" s="358">
        <v>24</v>
      </c>
      <c r="M935" s="358">
        <v>10</v>
      </c>
      <c r="N935" s="358">
        <v>16</v>
      </c>
      <c r="O935" s="359">
        <v>2</v>
      </c>
      <c r="P935" s="357">
        <v>17</v>
      </c>
      <c r="Q935" s="358">
        <v>3</v>
      </c>
      <c r="R935" s="358">
        <v>14</v>
      </c>
      <c r="S935" s="358">
        <v>25</v>
      </c>
      <c r="T935" s="359">
        <v>6</v>
      </c>
      <c r="U935" s="357">
        <v>7</v>
      </c>
      <c r="V935" s="358">
        <v>18</v>
      </c>
      <c r="W935" s="358">
        <v>4</v>
      </c>
      <c r="X935" s="358">
        <v>15</v>
      </c>
      <c r="Y935" s="359">
        <v>21</v>
      </c>
      <c r="Z935" s="357">
        <v>22</v>
      </c>
      <c r="AA935" s="358">
        <v>8</v>
      </c>
      <c r="AB935" s="358">
        <v>19</v>
      </c>
      <c r="AC935" s="358">
        <v>5</v>
      </c>
      <c r="AD935" s="359">
        <v>11</v>
      </c>
      <c r="AE935" s="357">
        <v>37</v>
      </c>
      <c r="AF935" s="358">
        <v>48</v>
      </c>
      <c r="AG935" s="358">
        <v>34</v>
      </c>
      <c r="AH935" s="358">
        <v>45</v>
      </c>
      <c r="AI935" s="359">
        <v>26</v>
      </c>
      <c r="AJ935" s="357">
        <v>38</v>
      </c>
      <c r="AK935" s="358">
        <v>49</v>
      </c>
      <c r="AL935" s="358">
        <v>35</v>
      </c>
      <c r="AM935" s="358">
        <v>41</v>
      </c>
      <c r="AN935" s="359">
        <v>27</v>
      </c>
      <c r="AO935" s="357">
        <v>42</v>
      </c>
      <c r="AP935" s="358">
        <v>28</v>
      </c>
      <c r="AQ935" s="358">
        <v>39</v>
      </c>
      <c r="AR935" s="358">
        <v>50</v>
      </c>
      <c r="AS935" s="359">
        <v>31</v>
      </c>
      <c r="AT935" s="357">
        <v>32</v>
      </c>
      <c r="AU935" s="358">
        <v>43</v>
      </c>
      <c r="AV935" s="358">
        <v>29</v>
      </c>
      <c r="AW935" s="358">
        <v>40</v>
      </c>
      <c r="AX935" s="359">
        <v>46</v>
      </c>
      <c r="AY935" s="357">
        <v>47</v>
      </c>
      <c r="AZ935" s="358">
        <v>33</v>
      </c>
      <c r="BA935" s="358">
        <v>44</v>
      </c>
      <c r="BB935" s="358">
        <v>30</v>
      </c>
      <c r="BC935" s="359">
        <v>36</v>
      </c>
      <c r="BD935" s="357">
        <v>62</v>
      </c>
      <c r="BE935" s="358">
        <v>73</v>
      </c>
      <c r="BF935" s="358">
        <v>59</v>
      </c>
      <c r="BG935" s="358">
        <v>70</v>
      </c>
      <c r="BH935" s="359">
        <v>51</v>
      </c>
      <c r="BI935" s="357">
        <v>63</v>
      </c>
      <c r="BJ935" s="358">
        <v>74</v>
      </c>
      <c r="BK935" s="358">
        <v>60</v>
      </c>
      <c r="BL935" s="358">
        <v>66</v>
      </c>
      <c r="BM935" s="359">
        <v>52</v>
      </c>
      <c r="BN935" s="357">
        <v>67</v>
      </c>
      <c r="BO935" s="358">
        <v>53</v>
      </c>
      <c r="BP935" s="358">
        <v>64</v>
      </c>
      <c r="BQ935" s="358">
        <v>75</v>
      </c>
      <c r="BR935" s="359">
        <v>56</v>
      </c>
      <c r="BS935" s="357">
        <v>57</v>
      </c>
      <c r="BT935" s="358">
        <v>68</v>
      </c>
      <c r="BU935" s="358">
        <v>54</v>
      </c>
      <c r="BV935" s="358">
        <v>65</v>
      </c>
      <c r="BW935" s="359">
        <v>71</v>
      </c>
      <c r="BX935" s="357">
        <v>72</v>
      </c>
      <c r="BY935" s="358">
        <v>58</v>
      </c>
      <c r="BZ935" s="358">
        <v>69</v>
      </c>
      <c r="CA935" s="358">
        <v>55</v>
      </c>
      <c r="CB935" s="359">
        <v>61</v>
      </c>
      <c r="CC935" s="357">
        <v>87</v>
      </c>
      <c r="CD935" s="358">
        <v>98</v>
      </c>
      <c r="CE935" s="358">
        <v>84</v>
      </c>
      <c r="CF935" s="358">
        <v>95</v>
      </c>
      <c r="CG935" s="359">
        <v>76</v>
      </c>
      <c r="CH935" s="357">
        <v>88</v>
      </c>
      <c r="CI935" s="358">
        <v>99</v>
      </c>
      <c r="CJ935" s="358">
        <v>85</v>
      </c>
      <c r="CK935" s="358">
        <v>91</v>
      </c>
      <c r="CL935" s="359">
        <v>77</v>
      </c>
      <c r="CM935" s="357">
        <v>92</v>
      </c>
      <c r="CN935" s="358">
        <v>78</v>
      </c>
      <c r="CO935" s="358">
        <v>89</v>
      </c>
      <c r="CP935" s="358">
        <v>100</v>
      </c>
      <c r="CQ935" s="359">
        <v>81</v>
      </c>
      <c r="CR935" s="357">
        <v>82</v>
      </c>
      <c r="CS935" s="358">
        <v>93</v>
      </c>
      <c r="CT935" s="358">
        <v>79</v>
      </c>
      <c r="CU935" s="358">
        <v>90</v>
      </c>
      <c r="CV935" s="359">
        <v>96</v>
      </c>
      <c r="CW935" s="357">
        <v>97</v>
      </c>
      <c r="CX935" s="358">
        <v>83</v>
      </c>
      <c r="CY935" s="358">
        <v>94</v>
      </c>
      <c r="CZ935" s="358">
        <v>80</v>
      </c>
      <c r="DA935" s="359">
        <v>86</v>
      </c>
      <c r="DB935" s="357">
        <v>112</v>
      </c>
      <c r="DC935" s="358">
        <v>123</v>
      </c>
      <c r="DD935" s="358">
        <v>109</v>
      </c>
      <c r="DE935" s="358">
        <v>120</v>
      </c>
      <c r="DF935" s="359">
        <v>101</v>
      </c>
      <c r="DG935" s="357">
        <v>113</v>
      </c>
      <c r="DH935" s="358">
        <v>124</v>
      </c>
      <c r="DI935" s="358">
        <v>110</v>
      </c>
      <c r="DJ935" s="358">
        <v>116</v>
      </c>
      <c r="DK935" s="359">
        <v>102</v>
      </c>
      <c r="DL935" s="357">
        <v>117</v>
      </c>
      <c r="DM935" s="358">
        <v>103</v>
      </c>
      <c r="DN935" s="358">
        <v>114</v>
      </c>
      <c r="DO935" s="358">
        <v>125</v>
      </c>
      <c r="DP935" s="359">
        <v>106</v>
      </c>
      <c r="DQ935" s="357">
        <v>107</v>
      </c>
      <c r="DR935" s="358">
        <v>118</v>
      </c>
      <c r="DS935" s="358">
        <v>104</v>
      </c>
      <c r="DT935" s="358">
        <v>115</v>
      </c>
      <c r="DU935" s="359">
        <v>121</v>
      </c>
      <c r="DV935" s="357">
        <v>122</v>
      </c>
      <c r="DW935" s="358">
        <v>108</v>
      </c>
      <c r="DX935" s="358">
        <v>119</v>
      </c>
      <c r="DY935" s="358">
        <v>105</v>
      </c>
      <c r="DZ935" s="359">
        <v>111</v>
      </c>
      <c r="EA935" s="357">
        <v>154</v>
      </c>
      <c r="EB935" s="358">
        <v>135</v>
      </c>
      <c r="EC935" s="358">
        <v>126</v>
      </c>
      <c r="ED935" s="358">
        <v>142</v>
      </c>
      <c r="EE935" s="359">
        <v>137</v>
      </c>
      <c r="EF935" s="357">
        <v>127</v>
      </c>
      <c r="EG935" s="358">
        <v>155</v>
      </c>
      <c r="EH935" s="358">
        <v>146</v>
      </c>
      <c r="EI935" s="358">
        <v>136</v>
      </c>
      <c r="EJ935" s="359">
        <v>143</v>
      </c>
      <c r="EK935" s="357">
        <v>144</v>
      </c>
      <c r="EL935" s="358">
        <v>138</v>
      </c>
      <c r="EM935" s="358">
        <v>131</v>
      </c>
      <c r="EN935" s="358">
        <v>147</v>
      </c>
      <c r="EO935" s="359">
        <v>128</v>
      </c>
      <c r="EP935" s="357">
        <v>129</v>
      </c>
      <c r="EQ935" s="358">
        <v>145</v>
      </c>
      <c r="ER935" s="358">
        <v>151</v>
      </c>
      <c r="ES935" s="358">
        <v>132</v>
      </c>
      <c r="ET935" s="359">
        <v>148</v>
      </c>
      <c r="EU935" s="357">
        <v>149</v>
      </c>
      <c r="EV935" s="358">
        <v>130</v>
      </c>
      <c r="EW935" s="358">
        <v>139</v>
      </c>
      <c r="EX935" s="358">
        <v>152</v>
      </c>
      <c r="EY935" s="359">
        <v>133</v>
      </c>
      <c r="EZ935" s="357">
        <v>134</v>
      </c>
      <c r="FA935" s="358">
        <v>150</v>
      </c>
      <c r="FB935" s="358">
        <v>141</v>
      </c>
      <c r="FC935" s="358">
        <v>140</v>
      </c>
      <c r="FD935" s="359">
        <v>153</v>
      </c>
      <c r="FE935" s="357">
        <v>159</v>
      </c>
      <c r="FF935" s="358">
        <v>175</v>
      </c>
      <c r="FG935" s="358">
        <v>186</v>
      </c>
      <c r="FH935" s="358">
        <v>177</v>
      </c>
      <c r="FI935" s="359">
        <v>168</v>
      </c>
      <c r="FJ935" s="357">
        <v>164</v>
      </c>
      <c r="FK935" s="358">
        <v>180</v>
      </c>
      <c r="FL935" s="358">
        <v>156</v>
      </c>
      <c r="FM935" s="358">
        <v>182</v>
      </c>
      <c r="FN935" s="359">
        <v>173</v>
      </c>
      <c r="FO935" s="357">
        <v>169</v>
      </c>
      <c r="FP935" s="358">
        <v>185</v>
      </c>
      <c r="FQ935" s="358">
        <v>161</v>
      </c>
      <c r="FR935" s="358">
        <v>187</v>
      </c>
      <c r="FS935" s="359">
        <v>178</v>
      </c>
      <c r="FT935" s="357">
        <v>189</v>
      </c>
      <c r="FU935" s="358">
        <v>170</v>
      </c>
      <c r="FV935" s="358">
        <v>181</v>
      </c>
      <c r="FW935" s="358">
        <v>172</v>
      </c>
      <c r="FX935" s="359">
        <v>163</v>
      </c>
      <c r="FY935" s="357">
        <v>179</v>
      </c>
      <c r="FZ935" s="358">
        <v>160</v>
      </c>
      <c r="GA935" s="358">
        <v>171</v>
      </c>
      <c r="GB935" s="358">
        <v>162</v>
      </c>
      <c r="GC935" s="359">
        <v>188</v>
      </c>
      <c r="GD935" s="357">
        <v>184</v>
      </c>
      <c r="GE935" s="358">
        <v>165</v>
      </c>
      <c r="GF935" s="358">
        <v>176</v>
      </c>
      <c r="GG935" s="358">
        <v>167</v>
      </c>
      <c r="GH935" s="359">
        <v>158</v>
      </c>
      <c r="GI935" s="357">
        <v>174</v>
      </c>
      <c r="GJ935" s="358">
        <v>183</v>
      </c>
      <c r="GK935" s="358">
        <v>166</v>
      </c>
      <c r="GL935" s="358">
        <v>157</v>
      </c>
      <c r="GM935" s="365"/>
      <c r="GN935" s="361"/>
      <c r="GO935" s="361"/>
      <c r="GP935" s="361"/>
      <c r="GQ935" s="361"/>
      <c r="GR935" s="361"/>
      <c r="GS935" s="361"/>
      <c r="GT935" s="361"/>
      <c r="GU935" s="361"/>
      <c r="GV935" s="361"/>
      <c r="GW935" s="361"/>
    </row>
    <row r="936" spans="1:256" s="363" customFormat="1" x14ac:dyDescent="0.2">
      <c r="A936" s="27"/>
      <c r="B936" s="27"/>
      <c r="C936" s="27"/>
      <c r="D936" s="362"/>
      <c r="E936" s="360"/>
      <c r="GX936" s="27"/>
      <c r="GY936" s="27"/>
      <c r="GZ936" s="27"/>
      <c r="HA936" s="27"/>
      <c r="HB936" s="27"/>
      <c r="HC936" s="27"/>
      <c r="HD936" s="27"/>
      <c r="HE936" s="27"/>
      <c r="HF936" s="27"/>
      <c r="HG936" s="27"/>
      <c r="HH936" s="27"/>
      <c r="HI936" s="27"/>
      <c r="HJ936" s="27"/>
      <c r="HK936" s="27"/>
      <c r="HL936" s="27"/>
      <c r="HM936" s="27"/>
      <c r="HN936" s="27"/>
      <c r="HO936" s="27"/>
      <c r="HP936" s="27"/>
      <c r="HQ936" s="27"/>
      <c r="HR936" s="27"/>
      <c r="HS936" s="27"/>
      <c r="HT936" s="27"/>
      <c r="HU936" s="27"/>
      <c r="HV936" s="27"/>
      <c r="HW936" s="27"/>
      <c r="HX936" s="27"/>
      <c r="HY936" s="27"/>
      <c r="HZ936" s="27"/>
      <c r="IA936" s="27"/>
      <c r="IB936" s="27"/>
      <c r="IC936" s="27"/>
      <c r="ID936" s="27"/>
      <c r="IE936" s="27"/>
      <c r="IF936" s="27"/>
      <c r="IG936" s="27"/>
      <c r="IH936" s="27"/>
      <c r="II936" s="27"/>
      <c r="IJ936" s="27"/>
      <c r="IK936" s="27"/>
      <c r="IL936" s="27"/>
      <c r="IM936" s="27"/>
      <c r="IN936" s="27"/>
      <c r="IO936" s="27"/>
      <c r="IP936" s="27"/>
      <c r="IQ936" s="27"/>
      <c r="IR936" s="27"/>
      <c r="IS936" s="27"/>
      <c r="IT936" s="27"/>
      <c r="IU936" s="27"/>
      <c r="IV936" s="27"/>
    </row>
    <row r="937" spans="1:256" s="363" customFormat="1" x14ac:dyDescent="0.2">
      <c r="A937" s="27"/>
      <c r="B937" s="27"/>
      <c r="C937" s="27"/>
      <c r="D937" s="362">
        <v>190</v>
      </c>
      <c r="E937" s="349" t="s">
        <v>180</v>
      </c>
      <c r="GX937" s="27"/>
      <c r="GY937" s="27"/>
      <c r="GZ937" s="27"/>
      <c r="HA937" s="27"/>
      <c r="HB937" s="27"/>
      <c r="HC937" s="27"/>
      <c r="HD937" s="27"/>
      <c r="HE937" s="27"/>
      <c r="HF937" s="27"/>
      <c r="HG937" s="27"/>
      <c r="HH937" s="27"/>
      <c r="HI937" s="27"/>
      <c r="HJ937" s="27"/>
      <c r="HK937" s="27"/>
      <c r="HL937" s="27"/>
      <c r="HM937" s="27"/>
      <c r="HN937" s="27"/>
      <c r="HO937" s="27"/>
      <c r="HP937" s="27"/>
      <c r="HQ937" s="27"/>
      <c r="HR937" s="27"/>
      <c r="HS937" s="27"/>
      <c r="HT937" s="27"/>
      <c r="HU937" s="27"/>
      <c r="HV937" s="27"/>
      <c r="HW937" s="27"/>
      <c r="HX937" s="27"/>
      <c r="HY937" s="27"/>
      <c r="HZ937" s="27"/>
      <c r="IA937" s="27"/>
      <c r="IB937" s="27"/>
      <c r="IC937" s="27"/>
      <c r="ID937" s="27"/>
      <c r="IE937" s="27"/>
      <c r="IF937" s="27"/>
      <c r="IG937" s="27"/>
      <c r="IH937" s="27"/>
      <c r="II937" s="27"/>
      <c r="IJ937" s="27"/>
      <c r="IK937" s="27"/>
      <c r="IL937" s="27"/>
      <c r="IM937" s="27"/>
      <c r="IN937" s="27"/>
      <c r="IO937" s="27"/>
      <c r="IP937" s="27"/>
      <c r="IQ937" s="27"/>
      <c r="IR937" s="27"/>
      <c r="IS937" s="27"/>
      <c r="IT937" s="27"/>
      <c r="IU937" s="27"/>
      <c r="IV937" s="27"/>
    </row>
    <row r="938" spans="1:256" x14ac:dyDescent="0.2">
      <c r="D938" s="362"/>
      <c r="E938" s="350" t="s">
        <v>130</v>
      </c>
      <c r="F938" s="351">
        <v>1</v>
      </c>
      <c r="G938" s="352">
        <v>2</v>
      </c>
      <c r="H938" s="352">
        <v>3</v>
      </c>
      <c r="I938" s="352">
        <v>4</v>
      </c>
      <c r="J938" s="353">
        <v>5</v>
      </c>
      <c r="K938" s="351">
        <v>6</v>
      </c>
      <c r="L938" s="352">
        <v>7</v>
      </c>
      <c r="M938" s="352">
        <v>8</v>
      </c>
      <c r="N938" s="352">
        <v>9</v>
      </c>
      <c r="O938" s="353">
        <v>10</v>
      </c>
      <c r="P938" s="351">
        <v>11</v>
      </c>
      <c r="Q938" s="352">
        <v>12</v>
      </c>
      <c r="R938" s="352">
        <v>13</v>
      </c>
      <c r="S938" s="352">
        <v>14</v>
      </c>
      <c r="T938" s="353">
        <v>15</v>
      </c>
      <c r="U938" s="351">
        <v>16</v>
      </c>
      <c r="V938" s="352">
        <v>17</v>
      </c>
      <c r="W938" s="352">
        <v>18</v>
      </c>
      <c r="X938" s="352">
        <v>19</v>
      </c>
      <c r="Y938" s="353">
        <v>20</v>
      </c>
      <c r="Z938" s="351">
        <v>21</v>
      </c>
      <c r="AA938" s="352">
        <v>22</v>
      </c>
      <c r="AB938" s="352">
        <v>23</v>
      </c>
      <c r="AC938" s="352">
        <v>24</v>
      </c>
      <c r="AD938" s="353">
        <v>25</v>
      </c>
      <c r="AE938" s="351">
        <v>26</v>
      </c>
      <c r="AF938" s="352">
        <v>27</v>
      </c>
      <c r="AG938" s="352">
        <v>28</v>
      </c>
      <c r="AH938" s="352">
        <v>29</v>
      </c>
      <c r="AI938" s="353">
        <v>30</v>
      </c>
      <c r="AJ938" s="351">
        <v>31</v>
      </c>
      <c r="AK938" s="352">
        <v>32</v>
      </c>
      <c r="AL938" s="352">
        <v>33</v>
      </c>
      <c r="AM938" s="352">
        <v>34</v>
      </c>
      <c r="AN938" s="353">
        <v>35</v>
      </c>
      <c r="AO938" s="351">
        <v>36</v>
      </c>
      <c r="AP938" s="352">
        <v>37</v>
      </c>
      <c r="AQ938" s="352">
        <v>38</v>
      </c>
      <c r="AR938" s="352">
        <v>39</v>
      </c>
      <c r="AS938" s="353">
        <v>40</v>
      </c>
      <c r="AT938" s="351">
        <v>41</v>
      </c>
      <c r="AU938" s="352">
        <v>42</v>
      </c>
      <c r="AV938" s="352">
        <v>43</v>
      </c>
      <c r="AW938" s="352">
        <v>44</v>
      </c>
      <c r="AX938" s="353">
        <v>45</v>
      </c>
      <c r="AY938" s="351">
        <v>46</v>
      </c>
      <c r="AZ938" s="352">
        <v>47</v>
      </c>
      <c r="BA938" s="352">
        <v>48</v>
      </c>
      <c r="BB938" s="352">
        <v>49</v>
      </c>
      <c r="BC938" s="353">
        <v>50</v>
      </c>
      <c r="BD938" s="351">
        <v>51</v>
      </c>
      <c r="BE938" s="352">
        <v>52</v>
      </c>
      <c r="BF938" s="352">
        <v>53</v>
      </c>
      <c r="BG938" s="352">
        <v>54</v>
      </c>
      <c r="BH938" s="353">
        <v>55</v>
      </c>
      <c r="BI938" s="351">
        <v>56</v>
      </c>
      <c r="BJ938" s="352">
        <v>57</v>
      </c>
      <c r="BK938" s="352">
        <v>58</v>
      </c>
      <c r="BL938" s="352">
        <v>59</v>
      </c>
      <c r="BM938" s="353">
        <v>60</v>
      </c>
      <c r="BN938" s="351">
        <v>61</v>
      </c>
      <c r="BO938" s="352">
        <v>62</v>
      </c>
      <c r="BP938" s="352">
        <v>63</v>
      </c>
      <c r="BQ938" s="352">
        <v>64</v>
      </c>
      <c r="BR938" s="353">
        <v>65</v>
      </c>
      <c r="BS938" s="351">
        <v>66</v>
      </c>
      <c r="BT938" s="352">
        <v>67</v>
      </c>
      <c r="BU938" s="352">
        <v>68</v>
      </c>
      <c r="BV938" s="352">
        <v>69</v>
      </c>
      <c r="BW938" s="353">
        <v>70</v>
      </c>
      <c r="BX938" s="351">
        <v>71</v>
      </c>
      <c r="BY938" s="352">
        <v>72</v>
      </c>
      <c r="BZ938" s="352">
        <v>73</v>
      </c>
      <c r="CA938" s="352">
        <v>74</v>
      </c>
      <c r="CB938" s="353">
        <v>75</v>
      </c>
      <c r="CC938" s="351">
        <v>76</v>
      </c>
      <c r="CD938" s="352">
        <v>77</v>
      </c>
      <c r="CE938" s="352">
        <v>78</v>
      </c>
      <c r="CF938" s="352">
        <v>79</v>
      </c>
      <c r="CG938" s="353">
        <v>80</v>
      </c>
      <c r="CH938" s="351">
        <v>81</v>
      </c>
      <c r="CI938" s="352">
        <v>82</v>
      </c>
      <c r="CJ938" s="352">
        <v>83</v>
      </c>
      <c r="CK938" s="352">
        <v>84</v>
      </c>
      <c r="CL938" s="353">
        <v>85</v>
      </c>
      <c r="CM938" s="351">
        <v>86</v>
      </c>
      <c r="CN938" s="352">
        <v>87</v>
      </c>
      <c r="CO938" s="352">
        <v>88</v>
      </c>
      <c r="CP938" s="352">
        <v>89</v>
      </c>
      <c r="CQ938" s="353">
        <v>90</v>
      </c>
      <c r="CR938" s="351">
        <v>91</v>
      </c>
      <c r="CS938" s="352">
        <v>92</v>
      </c>
      <c r="CT938" s="352">
        <v>93</v>
      </c>
      <c r="CU938" s="352">
        <v>94</v>
      </c>
      <c r="CV938" s="353">
        <v>95</v>
      </c>
      <c r="CW938" s="351">
        <v>96</v>
      </c>
      <c r="CX938" s="352">
        <v>97</v>
      </c>
      <c r="CY938" s="352">
        <v>98</v>
      </c>
      <c r="CZ938" s="352">
        <v>99</v>
      </c>
      <c r="DA938" s="353">
        <v>100</v>
      </c>
      <c r="DB938" s="351">
        <v>101</v>
      </c>
      <c r="DC938" s="352">
        <v>102</v>
      </c>
      <c r="DD938" s="352">
        <v>103</v>
      </c>
      <c r="DE938" s="352">
        <v>104</v>
      </c>
      <c r="DF938" s="353">
        <v>105</v>
      </c>
      <c r="DG938" s="351">
        <v>106</v>
      </c>
      <c r="DH938" s="352">
        <v>107</v>
      </c>
      <c r="DI938" s="352">
        <v>108</v>
      </c>
      <c r="DJ938" s="352">
        <v>109</v>
      </c>
      <c r="DK938" s="353">
        <v>110</v>
      </c>
      <c r="DL938" s="351">
        <v>111</v>
      </c>
      <c r="DM938" s="352">
        <v>112</v>
      </c>
      <c r="DN938" s="352">
        <v>113</v>
      </c>
      <c r="DO938" s="352">
        <v>114</v>
      </c>
      <c r="DP938" s="353">
        <v>115</v>
      </c>
      <c r="DQ938" s="351">
        <v>116</v>
      </c>
      <c r="DR938" s="352">
        <v>117</v>
      </c>
      <c r="DS938" s="352">
        <v>118</v>
      </c>
      <c r="DT938" s="352">
        <v>119</v>
      </c>
      <c r="DU938" s="353">
        <v>120</v>
      </c>
      <c r="DV938" s="351">
        <v>121</v>
      </c>
      <c r="DW938" s="352">
        <v>122</v>
      </c>
      <c r="DX938" s="352">
        <v>123</v>
      </c>
      <c r="DY938" s="352">
        <v>124</v>
      </c>
      <c r="DZ938" s="353">
        <v>125</v>
      </c>
      <c r="EA938" s="351">
        <v>126</v>
      </c>
      <c r="EB938" s="352">
        <v>127</v>
      </c>
      <c r="EC938" s="352">
        <v>128</v>
      </c>
      <c r="ED938" s="352">
        <v>129</v>
      </c>
      <c r="EE938" s="353">
        <v>130</v>
      </c>
      <c r="EF938" s="351">
        <v>131</v>
      </c>
      <c r="EG938" s="352">
        <v>132</v>
      </c>
      <c r="EH938" s="352">
        <v>133</v>
      </c>
      <c r="EI938" s="352">
        <v>134</v>
      </c>
      <c r="EJ938" s="353">
        <v>135</v>
      </c>
      <c r="EK938" s="351">
        <v>136</v>
      </c>
      <c r="EL938" s="352">
        <v>137</v>
      </c>
      <c r="EM938" s="352">
        <v>138</v>
      </c>
      <c r="EN938" s="352">
        <v>139</v>
      </c>
      <c r="EO938" s="353">
        <v>140</v>
      </c>
      <c r="EP938" s="351">
        <v>141</v>
      </c>
      <c r="EQ938" s="352">
        <v>142</v>
      </c>
      <c r="ER938" s="352">
        <v>143</v>
      </c>
      <c r="ES938" s="352">
        <v>144</v>
      </c>
      <c r="ET938" s="353">
        <v>145</v>
      </c>
      <c r="EU938" s="351">
        <v>146</v>
      </c>
      <c r="EV938" s="352">
        <v>147</v>
      </c>
      <c r="EW938" s="352">
        <v>148</v>
      </c>
      <c r="EX938" s="352">
        <v>149</v>
      </c>
      <c r="EY938" s="353">
        <v>150</v>
      </c>
      <c r="EZ938" s="351">
        <v>151</v>
      </c>
      <c r="FA938" s="352">
        <v>152</v>
      </c>
      <c r="FB938" s="352">
        <v>153</v>
      </c>
      <c r="FC938" s="352">
        <v>154</v>
      </c>
      <c r="FD938" s="353">
        <v>155</v>
      </c>
      <c r="FE938" s="351">
        <v>156</v>
      </c>
      <c r="FF938" s="352">
        <v>157</v>
      </c>
      <c r="FG938" s="352">
        <v>158</v>
      </c>
      <c r="FH938" s="352">
        <v>159</v>
      </c>
      <c r="FI938" s="353">
        <v>160</v>
      </c>
      <c r="FJ938" s="351">
        <v>161</v>
      </c>
      <c r="FK938" s="352">
        <v>162</v>
      </c>
      <c r="FL938" s="352">
        <v>163</v>
      </c>
      <c r="FM938" s="352">
        <v>164</v>
      </c>
      <c r="FN938" s="353">
        <v>165</v>
      </c>
      <c r="FO938" s="351">
        <v>166</v>
      </c>
      <c r="FP938" s="352">
        <v>167</v>
      </c>
      <c r="FQ938" s="352">
        <v>168</v>
      </c>
      <c r="FR938" s="352">
        <v>169</v>
      </c>
      <c r="FS938" s="353">
        <v>170</v>
      </c>
      <c r="FT938" s="351">
        <v>171</v>
      </c>
      <c r="FU938" s="352">
        <v>172</v>
      </c>
      <c r="FV938" s="352">
        <v>173</v>
      </c>
      <c r="FW938" s="352">
        <v>174</v>
      </c>
      <c r="FX938" s="353">
        <v>175</v>
      </c>
      <c r="FY938" s="351">
        <v>176</v>
      </c>
      <c r="FZ938" s="352">
        <v>177</v>
      </c>
      <c r="GA938" s="352">
        <v>178</v>
      </c>
      <c r="GB938" s="352">
        <v>179</v>
      </c>
      <c r="GC938" s="353">
        <v>180</v>
      </c>
      <c r="GD938" s="351">
        <v>181</v>
      </c>
      <c r="GE938" s="352">
        <v>182</v>
      </c>
      <c r="GF938" s="352">
        <v>183</v>
      </c>
      <c r="GG938" s="352">
        <v>184</v>
      </c>
      <c r="GH938" s="353">
        <v>185</v>
      </c>
      <c r="GI938" s="351">
        <v>186</v>
      </c>
      <c r="GJ938" s="352">
        <v>187</v>
      </c>
      <c r="GK938" s="352">
        <v>188</v>
      </c>
      <c r="GL938" s="352">
        <v>189</v>
      </c>
      <c r="GM938" s="353">
        <v>190</v>
      </c>
      <c r="GN938" s="365"/>
      <c r="GO938" s="361"/>
      <c r="GP938" s="361"/>
      <c r="GQ938" s="361"/>
      <c r="GR938" s="361"/>
      <c r="GS938" s="361"/>
      <c r="GT938" s="361"/>
      <c r="GU938" s="361"/>
      <c r="GV938" s="361"/>
      <c r="GW938" s="361"/>
    </row>
    <row r="939" spans="1:256" x14ac:dyDescent="0.2">
      <c r="D939" s="362"/>
      <c r="E939" s="350" t="s">
        <v>157</v>
      </c>
      <c r="F939" s="354">
        <v>14</v>
      </c>
      <c r="G939" s="355">
        <v>10</v>
      </c>
      <c r="H939" s="355">
        <v>1</v>
      </c>
      <c r="I939" s="355">
        <v>22</v>
      </c>
      <c r="J939" s="356">
        <v>18</v>
      </c>
      <c r="K939" s="354">
        <v>19</v>
      </c>
      <c r="L939" s="355">
        <v>15</v>
      </c>
      <c r="M939" s="355">
        <v>6</v>
      </c>
      <c r="N939" s="355">
        <v>2</v>
      </c>
      <c r="O939" s="356">
        <v>23</v>
      </c>
      <c r="P939" s="354">
        <v>24</v>
      </c>
      <c r="Q939" s="355">
        <v>20</v>
      </c>
      <c r="R939" s="355">
        <v>11</v>
      </c>
      <c r="S939" s="355">
        <v>7</v>
      </c>
      <c r="T939" s="356">
        <v>3</v>
      </c>
      <c r="U939" s="354">
        <v>4</v>
      </c>
      <c r="V939" s="355">
        <v>25</v>
      </c>
      <c r="W939" s="355">
        <v>16</v>
      </c>
      <c r="X939" s="355">
        <v>12</v>
      </c>
      <c r="Y939" s="356">
        <v>8</v>
      </c>
      <c r="Z939" s="354">
        <v>9</v>
      </c>
      <c r="AA939" s="355">
        <v>5</v>
      </c>
      <c r="AB939" s="355">
        <v>21</v>
      </c>
      <c r="AC939" s="355">
        <v>17</v>
      </c>
      <c r="AD939" s="356">
        <v>13</v>
      </c>
      <c r="AE939" s="354">
        <v>39</v>
      </c>
      <c r="AF939" s="355">
        <v>35</v>
      </c>
      <c r="AG939" s="355">
        <v>26</v>
      </c>
      <c r="AH939" s="355">
        <v>47</v>
      </c>
      <c r="AI939" s="356">
        <v>43</v>
      </c>
      <c r="AJ939" s="354">
        <v>44</v>
      </c>
      <c r="AK939" s="355">
        <v>40</v>
      </c>
      <c r="AL939" s="355">
        <v>31</v>
      </c>
      <c r="AM939" s="355">
        <v>27</v>
      </c>
      <c r="AN939" s="356">
        <v>48</v>
      </c>
      <c r="AO939" s="354">
        <v>49</v>
      </c>
      <c r="AP939" s="355">
        <v>45</v>
      </c>
      <c r="AQ939" s="355">
        <v>36</v>
      </c>
      <c r="AR939" s="355">
        <v>32</v>
      </c>
      <c r="AS939" s="356">
        <v>28</v>
      </c>
      <c r="AT939" s="354">
        <v>29</v>
      </c>
      <c r="AU939" s="355">
        <v>50</v>
      </c>
      <c r="AV939" s="355">
        <v>41</v>
      </c>
      <c r="AW939" s="355">
        <v>37</v>
      </c>
      <c r="AX939" s="356">
        <v>33</v>
      </c>
      <c r="AY939" s="354">
        <v>34</v>
      </c>
      <c r="AZ939" s="355">
        <v>30</v>
      </c>
      <c r="BA939" s="355">
        <v>46</v>
      </c>
      <c r="BB939" s="355">
        <v>42</v>
      </c>
      <c r="BC939" s="356">
        <v>38</v>
      </c>
      <c r="BD939" s="354">
        <v>64</v>
      </c>
      <c r="BE939" s="355">
        <v>60</v>
      </c>
      <c r="BF939" s="355">
        <v>51</v>
      </c>
      <c r="BG939" s="355">
        <v>72</v>
      </c>
      <c r="BH939" s="356">
        <v>68</v>
      </c>
      <c r="BI939" s="354">
        <v>69</v>
      </c>
      <c r="BJ939" s="355">
        <v>65</v>
      </c>
      <c r="BK939" s="355">
        <v>56</v>
      </c>
      <c r="BL939" s="355">
        <v>52</v>
      </c>
      <c r="BM939" s="356">
        <v>73</v>
      </c>
      <c r="BN939" s="354">
        <v>74</v>
      </c>
      <c r="BO939" s="355">
        <v>70</v>
      </c>
      <c r="BP939" s="355">
        <v>61</v>
      </c>
      <c r="BQ939" s="355">
        <v>57</v>
      </c>
      <c r="BR939" s="356">
        <v>53</v>
      </c>
      <c r="BS939" s="354">
        <v>54</v>
      </c>
      <c r="BT939" s="355">
        <v>75</v>
      </c>
      <c r="BU939" s="355">
        <v>66</v>
      </c>
      <c r="BV939" s="355">
        <v>62</v>
      </c>
      <c r="BW939" s="356">
        <v>58</v>
      </c>
      <c r="BX939" s="354">
        <v>59</v>
      </c>
      <c r="BY939" s="355">
        <v>55</v>
      </c>
      <c r="BZ939" s="355">
        <v>71</v>
      </c>
      <c r="CA939" s="355">
        <v>67</v>
      </c>
      <c r="CB939" s="356">
        <v>63</v>
      </c>
      <c r="CC939" s="354">
        <v>89</v>
      </c>
      <c r="CD939" s="355">
        <v>85</v>
      </c>
      <c r="CE939" s="355">
        <v>76</v>
      </c>
      <c r="CF939" s="355">
        <v>97</v>
      </c>
      <c r="CG939" s="356">
        <v>93</v>
      </c>
      <c r="CH939" s="354">
        <v>94</v>
      </c>
      <c r="CI939" s="355">
        <v>90</v>
      </c>
      <c r="CJ939" s="355">
        <v>81</v>
      </c>
      <c r="CK939" s="355">
        <v>77</v>
      </c>
      <c r="CL939" s="356">
        <v>98</v>
      </c>
      <c r="CM939" s="354">
        <v>99</v>
      </c>
      <c r="CN939" s="355">
        <v>95</v>
      </c>
      <c r="CO939" s="355">
        <v>86</v>
      </c>
      <c r="CP939" s="355">
        <v>82</v>
      </c>
      <c r="CQ939" s="356">
        <v>78</v>
      </c>
      <c r="CR939" s="354">
        <v>79</v>
      </c>
      <c r="CS939" s="355">
        <v>100</v>
      </c>
      <c r="CT939" s="355">
        <v>91</v>
      </c>
      <c r="CU939" s="355">
        <v>87</v>
      </c>
      <c r="CV939" s="356">
        <v>83</v>
      </c>
      <c r="CW939" s="354">
        <v>84</v>
      </c>
      <c r="CX939" s="355">
        <v>80</v>
      </c>
      <c r="CY939" s="355">
        <v>96</v>
      </c>
      <c r="CZ939" s="355">
        <v>92</v>
      </c>
      <c r="DA939" s="356">
        <v>88</v>
      </c>
      <c r="DB939" s="354">
        <v>114</v>
      </c>
      <c r="DC939" s="355">
        <v>110</v>
      </c>
      <c r="DD939" s="355">
        <v>101</v>
      </c>
      <c r="DE939" s="355">
        <v>122</v>
      </c>
      <c r="DF939" s="356">
        <v>118</v>
      </c>
      <c r="DG939" s="354">
        <v>119</v>
      </c>
      <c r="DH939" s="355">
        <v>115</v>
      </c>
      <c r="DI939" s="355">
        <v>106</v>
      </c>
      <c r="DJ939" s="355">
        <v>102</v>
      </c>
      <c r="DK939" s="356">
        <v>123</v>
      </c>
      <c r="DL939" s="354">
        <v>124</v>
      </c>
      <c r="DM939" s="355">
        <v>120</v>
      </c>
      <c r="DN939" s="355">
        <v>111</v>
      </c>
      <c r="DO939" s="355">
        <v>107</v>
      </c>
      <c r="DP939" s="356">
        <v>103</v>
      </c>
      <c r="DQ939" s="354">
        <v>104</v>
      </c>
      <c r="DR939" s="355">
        <v>125</v>
      </c>
      <c r="DS939" s="355">
        <v>116</v>
      </c>
      <c r="DT939" s="355">
        <v>112</v>
      </c>
      <c r="DU939" s="356">
        <v>108</v>
      </c>
      <c r="DV939" s="354">
        <v>109</v>
      </c>
      <c r="DW939" s="355">
        <v>105</v>
      </c>
      <c r="DX939" s="355">
        <v>121</v>
      </c>
      <c r="DY939" s="355">
        <v>117</v>
      </c>
      <c r="DZ939" s="356">
        <v>113</v>
      </c>
      <c r="EA939" s="354">
        <v>140</v>
      </c>
      <c r="EB939" s="355">
        <v>126</v>
      </c>
      <c r="EC939" s="355">
        <v>152</v>
      </c>
      <c r="ED939" s="355">
        <v>148</v>
      </c>
      <c r="EE939" s="356">
        <v>144</v>
      </c>
      <c r="EF939" s="354">
        <v>145</v>
      </c>
      <c r="EG939" s="355">
        <v>131</v>
      </c>
      <c r="EH939" s="355">
        <v>127</v>
      </c>
      <c r="EI939" s="355">
        <v>153</v>
      </c>
      <c r="EJ939" s="356">
        <v>149</v>
      </c>
      <c r="EK939" s="354">
        <v>150</v>
      </c>
      <c r="EL939" s="355">
        <v>136</v>
      </c>
      <c r="EM939" s="355">
        <v>132</v>
      </c>
      <c r="EN939" s="355">
        <v>128</v>
      </c>
      <c r="EO939" s="356">
        <v>154</v>
      </c>
      <c r="EP939" s="354">
        <v>155</v>
      </c>
      <c r="EQ939" s="355">
        <v>141</v>
      </c>
      <c r="ER939" s="355">
        <v>137</v>
      </c>
      <c r="ES939" s="355">
        <v>133</v>
      </c>
      <c r="ET939" s="356">
        <v>129</v>
      </c>
      <c r="EU939" s="354">
        <v>130</v>
      </c>
      <c r="EV939" s="355">
        <v>146</v>
      </c>
      <c r="EW939" s="355">
        <v>142</v>
      </c>
      <c r="EX939" s="355">
        <v>138</v>
      </c>
      <c r="EY939" s="356">
        <v>134</v>
      </c>
      <c r="EZ939" s="354">
        <v>135</v>
      </c>
      <c r="FA939" s="355">
        <v>151</v>
      </c>
      <c r="FB939" s="355">
        <v>147</v>
      </c>
      <c r="FC939" s="355">
        <v>143</v>
      </c>
      <c r="FD939" s="356">
        <v>139</v>
      </c>
      <c r="FE939" s="354">
        <v>175</v>
      </c>
      <c r="FF939" s="355">
        <v>156</v>
      </c>
      <c r="FG939" s="355">
        <v>187</v>
      </c>
      <c r="FH939" s="355">
        <v>183</v>
      </c>
      <c r="FI939" s="356">
        <v>179</v>
      </c>
      <c r="FJ939" s="354">
        <v>180</v>
      </c>
      <c r="FK939" s="355">
        <v>161</v>
      </c>
      <c r="FL939" s="355">
        <v>157</v>
      </c>
      <c r="FM939" s="355">
        <v>188</v>
      </c>
      <c r="FN939" s="356">
        <v>184</v>
      </c>
      <c r="FO939" s="354">
        <v>185</v>
      </c>
      <c r="FP939" s="355">
        <v>166</v>
      </c>
      <c r="FQ939" s="355">
        <v>162</v>
      </c>
      <c r="FR939" s="355">
        <v>158</v>
      </c>
      <c r="FS939" s="356">
        <v>189</v>
      </c>
      <c r="FT939" s="354">
        <v>190</v>
      </c>
      <c r="FU939" s="355">
        <v>171</v>
      </c>
      <c r="FV939" s="355">
        <v>167</v>
      </c>
      <c r="FW939" s="355">
        <v>163</v>
      </c>
      <c r="FX939" s="356">
        <v>159</v>
      </c>
      <c r="FY939" s="354">
        <v>160</v>
      </c>
      <c r="FZ939" s="355">
        <v>176</v>
      </c>
      <c r="GA939" s="355">
        <v>172</v>
      </c>
      <c r="GB939" s="355">
        <v>168</v>
      </c>
      <c r="GC939" s="356">
        <v>164</v>
      </c>
      <c r="GD939" s="354">
        <v>165</v>
      </c>
      <c r="GE939" s="355">
        <v>181</v>
      </c>
      <c r="GF939" s="355">
        <v>177</v>
      </c>
      <c r="GG939" s="355">
        <v>173</v>
      </c>
      <c r="GH939" s="356">
        <v>169</v>
      </c>
      <c r="GI939" s="354">
        <v>170</v>
      </c>
      <c r="GJ939" s="355">
        <v>186</v>
      </c>
      <c r="GK939" s="355">
        <v>182</v>
      </c>
      <c r="GL939" s="355">
        <v>178</v>
      </c>
      <c r="GM939" s="356">
        <v>174</v>
      </c>
      <c r="GN939" s="365"/>
      <c r="GO939" s="361"/>
      <c r="GP939" s="361"/>
      <c r="GQ939" s="361"/>
      <c r="GR939" s="361"/>
      <c r="GS939" s="361"/>
      <c r="GT939" s="361"/>
      <c r="GU939" s="361"/>
      <c r="GV939" s="361"/>
      <c r="GW939" s="361"/>
    </row>
    <row r="940" spans="1:256" x14ac:dyDescent="0.2">
      <c r="D940" s="362"/>
      <c r="E940" s="350" t="s">
        <v>159</v>
      </c>
      <c r="F940" s="357">
        <v>12</v>
      </c>
      <c r="G940" s="358">
        <v>23</v>
      </c>
      <c r="H940" s="358">
        <v>9</v>
      </c>
      <c r="I940" s="358">
        <v>20</v>
      </c>
      <c r="J940" s="359">
        <v>1</v>
      </c>
      <c r="K940" s="357">
        <v>13</v>
      </c>
      <c r="L940" s="358">
        <v>24</v>
      </c>
      <c r="M940" s="358">
        <v>10</v>
      </c>
      <c r="N940" s="358">
        <v>16</v>
      </c>
      <c r="O940" s="359">
        <v>2</v>
      </c>
      <c r="P940" s="357">
        <v>17</v>
      </c>
      <c r="Q940" s="358">
        <v>3</v>
      </c>
      <c r="R940" s="358">
        <v>14</v>
      </c>
      <c r="S940" s="358">
        <v>25</v>
      </c>
      <c r="T940" s="359">
        <v>6</v>
      </c>
      <c r="U940" s="357">
        <v>7</v>
      </c>
      <c r="V940" s="358">
        <v>18</v>
      </c>
      <c r="W940" s="358">
        <v>4</v>
      </c>
      <c r="X940" s="358">
        <v>15</v>
      </c>
      <c r="Y940" s="359">
        <v>21</v>
      </c>
      <c r="Z940" s="357">
        <v>22</v>
      </c>
      <c r="AA940" s="358">
        <v>8</v>
      </c>
      <c r="AB940" s="358">
        <v>19</v>
      </c>
      <c r="AC940" s="358">
        <v>5</v>
      </c>
      <c r="AD940" s="359">
        <v>11</v>
      </c>
      <c r="AE940" s="357">
        <v>37</v>
      </c>
      <c r="AF940" s="358">
        <v>48</v>
      </c>
      <c r="AG940" s="358">
        <v>34</v>
      </c>
      <c r="AH940" s="358">
        <v>45</v>
      </c>
      <c r="AI940" s="359">
        <v>26</v>
      </c>
      <c r="AJ940" s="357">
        <v>38</v>
      </c>
      <c r="AK940" s="358">
        <v>49</v>
      </c>
      <c r="AL940" s="358">
        <v>35</v>
      </c>
      <c r="AM940" s="358">
        <v>41</v>
      </c>
      <c r="AN940" s="359">
        <v>27</v>
      </c>
      <c r="AO940" s="357">
        <v>42</v>
      </c>
      <c r="AP940" s="358">
        <v>28</v>
      </c>
      <c r="AQ940" s="358">
        <v>39</v>
      </c>
      <c r="AR940" s="358">
        <v>50</v>
      </c>
      <c r="AS940" s="359">
        <v>31</v>
      </c>
      <c r="AT940" s="357">
        <v>32</v>
      </c>
      <c r="AU940" s="358">
        <v>43</v>
      </c>
      <c r="AV940" s="358">
        <v>29</v>
      </c>
      <c r="AW940" s="358">
        <v>40</v>
      </c>
      <c r="AX940" s="359">
        <v>46</v>
      </c>
      <c r="AY940" s="357">
        <v>47</v>
      </c>
      <c r="AZ940" s="358">
        <v>33</v>
      </c>
      <c r="BA940" s="358">
        <v>44</v>
      </c>
      <c r="BB940" s="358">
        <v>30</v>
      </c>
      <c r="BC940" s="359">
        <v>36</v>
      </c>
      <c r="BD940" s="357">
        <v>62</v>
      </c>
      <c r="BE940" s="358">
        <v>73</v>
      </c>
      <c r="BF940" s="358">
        <v>59</v>
      </c>
      <c r="BG940" s="358">
        <v>70</v>
      </c>
      <c r="BH940" s="359">
        <v>51</v>
      </c>
      <c r="BI940" s="357">
        <v>63</v>
      </c>
      <c r="BJ940" s="358">
        <v>74</v>
      </c>
      <c r="BK940" s="358">
        <v>60</v>
      </c>
      <c r="BL940" s="358">
        <v>66</v>
      </c>
      <c r="BM940" s="359">
        <v>52</v>
      </c>
      <c r="BN940" s="357">
        <v>67</v>
      </c>
      <c r="BO940" s="358">
        <v>53</v>
      </c>
      <c r="BP940" s="358">
        <v>64</v>
      </c>
      <c r="BQ940" s="358">
        <v>75</v>
      </c>
      <c r="BR940" s="359">
        <v>56</v>
      </c>
      <c r="BS940" s="357">
        <v>57</v>
      </c>
      <c r="BT940" s="358">
        <v>68</v>
      </c>
      <c r="BU940" s="358">
        <v>54</v>
      </c>
      <c r="BV940" s="358">
        <v>65</v>
      </c>
      <c r="BW940" s="359">
        <v>71</v>
      </c>
      <c r="BX940" s="357">
        <v>72</v>
      </c>
      <c r="BY940" s="358">
        <v>58</v>
      </c>
      <c r="BZ940" s="358">
        <v>69</v>
      </c>
      <c r="CA940" s="358">
        <v>55</v>
      </c>
      <c r="CB940" s="359">
        <v>61</v>
      </c>
      <c r="CC940" s="357">
        <v>87</v>
      </c>
      <c r="CD940" s="358">
        <v>98</v>
      </c>
      <c r="CE940" s="358">
        <v>84</v>
      </c>
      <c r="CF940" s="358">
        <v>95</v>
      </c>
      <c r="CG940" s="359">
        <v>76</v>
      </c>
      <c r="CH940" s="357">
        <v>88</v>
      </c>
      <c r="CI940" s="358">
        <v>99</v>
      </c>
      <c r="CJ940" s="358">
        <v>85</v>
      </c>
      <c r="CK940" s="358">
        <v>91</v>
      </c>
      <c r="CL940" s="359">
        <v>77</v>
      </c>
      <c r="CM940" s="357">
        <v>92</v>
      </c>
      <c r="CN940" s="358">
        <v>78</v>
      </c>
      <c r="CO940" s="358">
        <v>89</v>
      </c>
      <c r="CP940" s="358">
        <v>100</v>
      </c>
      <c r="CQ940" s="359">
        <v>81</v>
      </c>
      <c r="CR940" s="357">
        <v>82</v>
      </c>
      <c r="CS940" s="358">
        <v>93</v>
      </c>
      <c r="CT940" s="358">
        <v>79</v>
      </c>
      <c r="CU940" s="358">
        <v>90</v>
      </c>
      <c r="CV940" s="359">
        <v>96</v>
      </c>
      <c r="CW940" s="357">
        <v>97</v>
      </c>
      <c r="CX940" s="358">
        <v>83</v>
      </c>
      <c r="CY940" s="358">
        <v>94</v>
      </c>
      <c r="CZ940" s="358">
        <v>80</v>
      </c>
      <c r="DA940" s="359">
        <v>86</v>
      </c>
      <c r="DB940" s="357">
        <v>112</v>
      </c>
      <c r="DC940" s="358">
        <v>123</v>
      </c>
      <c r="DD940" s="358">
        <v>109</v>
      </c>
      <c r="DE940" s="358">
        <v>120</v>
      </c>
      <c r="DF940" s="359">
        <v>101</v>
      </c>
      <c r="DG940" s="357">
        <v>113</v>
      </c>
      <c r="DH940" s="358">
        <v>124</v>
      </c>
      <c r="DI940" s="358">
        <v>110</v>
      </c>
      <c r="DJ940" s="358">
        <v>116</v>
      </c>
      <c r="DK940" s="359">
        <v>102</v>
      </c>
      <c r="DL940" s="357">
        <v>117</v>
      </c>
      <c r="DM940" s="358">
        <v>103</v>
      </c>
      <c r="DN940" s="358">
        <v>114</v>
      </c>
      <c r="DO940" s="358">
        <v>125</v>
      </c>
      <c r="DP940" s="359">
        <v>106</v>
      </c>
      <c r="DQ940" s="357">
        <v>107</v>
      </c>
      <c r="DR940" s="358">
        <v>118</v>
      </c>
      <c r="DS940" s="358">
        <v>104</v>
      </c>
      <c r="DT940" s="358">
        <v>115</v>
      </c>
      <c r="DU940" s="359">
        <v>121</v>
      </c>
      <c r="DV940" s="357">
        <v>122</v>
      </c>
      <c r="DW940" s="358">
        <v>108</v>
      </c>
      <c r="DX940" s="358">
        <v>119</v>
      </c>
      <c r="DY940" s="358">
        <v>105</v>
      </c>
      <c r="DZ940" s="359">
        <v>111</v>
      </c>
      <c r="EA940" s="357">
        <v>154</v>
      </c>
      <c r="EB940" s="358">
        <v>135</v>
      </c>
      <c r="EC940" s="358">
        <v>126</v>
      </c>
      <c r="ED940" s="358">
        <v>142</v>
      </c>
      <c r="EE940" s="359">
        <v>137</v>
      </c>
      <c r="EF940" s="357">
        <v>127</v>
      </c>
      <c r="EG940" s="358">
        <v>155</v>
      </c>
      <c r="EH940" s="358">
        <v>146</v>
      </c>
      <c r="EI940" s="358">
        <v>136</v>
      </c>
      <c r="EJ940" s="359">
        <v>143</v>
      </c>
      <c r="EK940" s="357">
        <v>144</v>
      </c>
      <c r="EL940" s="358">
        <v>138</v>
      </c>
      <c r="EM940" s="358">
        <v>131</v>
      </c>
      <c r="EN940" s="358">
        <v>147</v>
      </c>
      <c r="EO940" s="359">
        <v>128</v>
      </c>
      <c r="EP940" s="357">
        <v>129</v>
      </c>
      <c r="EQ940" s="358">
        <v>145</v>
      </c>
      <c r="ER940" s="358">
        <v>151</v>
      </c>
      <c r="ES940" s="358">
        <v>132</v>
      </c>
      <c r="ET940" s="359">
        <v>148</v>
      </c>
      <c r="EU940" s="357">
        <v>149</v>
      </c>
      <c r="EV940" s="358">
        <v>130</v>
      </c>
      <c r="EW940" s="358">
        <v>139</v>
      </c>
      <c r="EX940" s="358">
        <v>152</v>
      </c>
      <c r="EY940" s="359">
        <v>133</v>
      </c>
      <c r="EZ940" s="357">
        <v>134</v>
      </c>
      <c r="FA940" s="358">
        <v>150</v>
      </c>
      <c r="FB940" s="358">
        <v>141</v>
      </c>
      <c r="FC940" s="358">
        <v>140</v>
      </c>
      <c r="FD940" s="359">
        <v>153</v>
      </c>
      <c r="FE940" s="357">
        <v>159</v>
      </c>
      <c r="FF940" s="358">
        <v>175</v>
      </c>
      <c r="FG940" s="358">
        <v>186</v>
      </c>
      <c r="FH940" s="358">
        <v>177</v>
      </c>
      <c r="FI940" s="359">
        <v>168</v>
      </c>
      <c r="FJ940" s="357">
        <v>164</v>
      </c>
      <c r="FK940" s="358">
        <v>180</v>
      </c>
      <c r="FL940" s="358">
        <v>156</v>
      </c>
      <c r="FM940" s="358">
        <v>182</v>
      </c>
      <c r="FN940" s="359">
        <v>173</v>
      </c>
      <c r="FO940" s="357">
        <v>169</v>
      </c>
      <c r="FP940" s="358">
        <v>185</v>
      </c>
      <c r="FQ940" s="358">
        <v>161</v>
      </c>
      <c r="FR940" s="358">
        <v>187</v>
      </c>
      <c r="FS940" s="359">
        <v>178</v>
      </c>
      <c r="FT940" s="357">
        <v>174</v>
      </c>
      <c r="FU940" s="358">
        <v>190</v>
      </c>
      <c r="FV940" s="358">
        <v>166</v>
      </c>
      <c r="FW940" s="358">
        <v>157</v>
      </c>
      <c r="FX940" s="359">
        <v>183</v>
      </c>
      <c r="FY940" s="357">
        <v>179</v>
      </c>
      <c r="FZ940" s="358">
        <v>160</v>
      </c>
      <c r="GA940" s="358">
        <v>171</v>
      </c>
      <c r="GB940" s="358">
        <v>162</v>
      </c>
      <c r="GC940" s="359">
        <v>188</v>
      </c>
      <c r="GD940" s="357">
        <v>184</v>
      </c>
      <c r="GE940" s="358">
        <v>165</v>
      </c>
      <c r="GF940" s="358">
        <v>176</v>
      </c>
      <c r="GG940" s="358">
        <v>167</v>
      </c>
      <c r="GH940" s="359">
        <v>158</v>
      </c>
      <c r="GI940" s="357">
        <v>189</v>
      </c>
      <c r="GJ940" s="358">
        <v>170</v>
      </c>
      <c r="GK940" s="358">
        <v>181</v>
      </c>
      <c r="GL940" s="358">
        <v>172</v>
      </c>
      <c r="GM940" s="359">
        <v>163</v>
      </c>
      <c r="GN940" s="365"/>
      <c r="GO940" s="361"/>
      <c r="GP940" s="361"/>
      <c r="GQ940" s="361"/>
      <c r="GR940" s="361"/>
      <c r="GS940" s="361"/>
      <c r="GT940" s="361"/>
      <c r="GU940" s="361"/>
      <c r="GV940" s="361"/>
      <c r="GW940" s="361"/>
    </row>
    <row r="941" spans="1:256" s="363" customFormat="1" x14ac:dyDescent="0.2">
      <c r="A941" s="27"/>
      <c r="B941" s="27"/>
      <c r="C941" s="27"/>
      <c r="D941" s="362"/>
      <c r="E941" s="360"/>
      <c r="GX941" s="27"/>
      <c r="GY941" s="27"/>
      <c r="GZ941" s="27"/>
      <c r="HA941" s="27"/>
      <c r="HB941" s="27"/>
      <c r="HC941" s="27"/>
      <c r="HD941" s="27"/>
      <c r="HE941" s="27"/>
      <c r="HF941" s="27"/>
      <c r="HG941" s="27"/>
      <c r="HH941" s="27"/>
      <c r="HI941" s="27"/>
      <c r="HJ941" s="27"/>
      <c r="HK941" s="27"/>
      <c r="HL941" s="27"/>
      <c r="HM941" s="27"/>
      <c r="HN941" s="27"/>
      <c r="HO941" s="27"/>
      <c r="HP941" s="27"/>
      <c r="HQ941" s="27"/>
      <c r="HR941" s="27"/>
      <c r="HS941" s="27"/>
      <c r="HT941" s="27"/>
      <c r="HU941" s="27"/>
      <c r="HV941" s="27"/>
      <c r="HW941" s="27"/>
      <c r="HX941" s="27"/>
      <c r="HY941" s="27"/>
      <c r="HZ941" s="27"/>
      <c r="IA941" s="27"/>
      <c r="IB941" s="27"/>
      <c r="IC941" s="27"/>
      <c r="ID941" s="27"/>
      <c r="IE941" s="27"/>
      <c r="IF941" s="27"/>
      <c r="IG941" s="27"/>
      <c r="IH941" s="27"/>
      <c r="II941" s="27"/>
      <c r="IJ941" s="27"/>
      <c r="IK941" s="27"/>
      <c r="IL941" s="27"/>
      <c r="IM941" s="27"/>
      <c r="IN941" s="27"/>
      <c r="IO941" s="27"/>
      <c r="IP941" s="27"/>
      <c r="IQ941" s="27"/>
      <c r="IR941" s="27"/>
      <c r="IS941" s="27"/>
      <c r="IT941" s="27"/>
      <c r="IU941" s="27"/>
      <c r="IV941" s="27"/>
    </row>
    <row r="942" spans="1:256" s="363" customFormat="1" x14ac:dyDescent="0.2">
      <c r="A942" s="27"/>
      <c r="B942" s="27"/>
      <c r="C942" s="27"/>
      <c r="D942" s="362">
        <v>191</v>
      </c>
      <c r="E942" s="349" t="s">
        <v>180</v>
      </c>
      <c r="GX942" s="27"/>
      <c r="GY942" s="27"/>
      <c r="GZ942" s="27"/>
      <c r="HA942" s="27"/>
      <c r="HB942" s="27"/>
      <c r="HC942" s="27"/>
      <c r="HD942" s="27"/>
      <c r="HE942" s="27"/>
      <c r="HF942" s="27"/>
      <c r="HG942" s="27"/>
      <c r="HH942" s="27"/>
      <c r="HI942" s="27"/>
      <c r="HJ942" s="27"/>
      <c r="HK942" s="27"/>
      <c r="HL942" s="27"/>
      <c r="HM942" s="27"/>
      <c r="HN942" s="27"/>
      <c r="HO942" s="27"/>
      <c r="HP942" s="27"/>
      <c r="HQ942" s="27"/>
      <c r="HR942" s="27"/>
      <c r="HS942" s="27"/>
      <c r="HT942" s="27"/>
      <c r="HU942" s="27"/>
      <c r="HV942" s="27"/>
      <c r="HW942" s="27"/>
      <c r="HX942" s="27"/>
      <c r="HY942" s="27"/>
      <c r="HZ942" s="27"/>
      <c r="IA942" s="27"/>
      <c r="IB942" s="27"/>
      <c r="IC942" s="27"/>
      <c r="ID942" s="27"/>
      <c r="IE942" s="27"/>
      <c r="IF942" s="27"/>
      <c r="IG942" s="27"/>
      <c r="IH942" s="27"/>
      <c r="II942" s="27"/>
      <c r="IJ942" s="27"/>
      <c r="IK942" s="27"/>
      <c r="IL942" s="27"/>
      <c r="IM942" s="27"/>
      <c r="IN942" s="27"/>
      <c r="IO942" s="27"/>
      <c r="IP942" s="27"/>
      <c r="IQ942" s="27"/>
      <c r="IR942" s="27"/>
      <c r="IS942" s="27"/>
      <c r="IT942" s="27"/>
      <c r="IU942" s="27"/>
      <c r="IV942" s="27"/>
    </row>
    <row r="943" spans="1:256" x14ac:dyDescent="0.2">
      <c r="D943" s="362"/>
      <c r="E943" s="350" t="s">
        <v>130</v>
      </c>
      <c r="F943" s="351">
        <v>1</v>
      </c>
      <c r="G943" s="352">
        <v>2</v>
      </c>
      <c r="H943" s="352">
        <v>3</v>
      </c>
      <c r="I943" s="352">
        <v>4</v>
      </c>
      <c r="J943" s="353">
        <v>5</v>
      </c>
      <c r="K943" s="351">
        <v>6</v>
      </c>
      <c r="L943" s="352">
        <v>7</v>
      </c>
      <c r="M943" s="352">
        <v>8</v>
      </c>
      <c r="N943" s="352">
        <v>9</v>
      </c>
      <c r="O943" s="353">
        <v>10</v>
      </c>
      <c r="P943" s="351">
        <v>11</v>
      </c>
      <c r="Q943" s="352">
        <v>12</v>
      </c>
      <c r="R943" s="352">
        <v>13</v>
      </c>
      <c r="S943" s="352">
        <v>14</v>
      </c>
      <c r="T943" s="353">
        <v>15</v>
      </c>
      <c r="U943" s="351">
        <v>16</v>
      </c>
      <c r="V943" s="352">
        <v>17</v>
      </c>
      <c r="W943" s="352">
        <v>18</v>
      </c>
      <c r="X943" s="352">
        <v>19</v>
      </c>
      <c r="Y943" s="353">
        <v>20</v>
      </c>
      <c r="Z943" s="351">
        <v>21</v>
      </c>
      <c r="AA943" s="352">
        <v>22</v>
      </c>
      <c r="AB943" s="352">
        <v>23</v>
      </c>
      <c r="AC943" s="352">
        <v>24</v>
      </c>
      <c r="AD943" s="353">
        <v>25</v>
      </c>
      <c r="AE943" s="351">
        <v>26</v>
      </c>
      <c r="AF943" s="352">
        <v>27</v>
      </c>
      <c r="AG943" s="352">
        <v>28</v>
      </c>
      <c r="AH943" s="352">
        <v>29</v>
      </c>
      <c r="AI943" s="353">
        <v>30</v>
      </c>
      <c r="AJ943" s="351">
        <v>31</v>
      </c>
      <c r="AK943" s="352">
        <v>32</v>
      </c>
      <c r="AL943" s="352">
        <v>33</v>
      </c>
      <c r="AM943" s="352">
        <v>34</v>
      </c>
      <c r="AN943" s="353">
        <v>35</v>
      </c>
      <c r="AO943" s="351">
        <v>36</v>
      </c>
      <c r="AP943" s="352">
        <v>37</v>
      </c>
      <c r="AQ943" s="352">
        <v>38</v>
      </c>
      <c r="AR943" s="352">
        <v>39</v>
      </c>
      <c r="AS943" s="353">
        <v>40</v>
      </c>
      <c r="AT943" s="351">
        <v>41</v>
      </c>
      <c r="AU943" s="352">
        <v>42</v>
      </c>
      <c r="AV943" s="352">
        <v>43</v>
      </c>
      <c r="AW943" s="352">
        <v>44</v>
      </c>
      <c r="AX943" s="353">
        <v>45</v>
      </c>
      <c r="AY943" s="351">
        <v>46</v>
      </c>
      <c r="AZ943" s="352">
        <v>47</v>
      </c>
      <c r="BA943" s="352">
        <v>48</v>
      </c>
      <c r="BB943" s="352">
        <v>49</v>
      </c>
      <c r="BC943" s="353">
        <v>50</v>
      </c>
      <c r="BD943" s="351">
        <v>51</v>
      </c>
      <c r="BE943" s="352">
        <v>52</v>
      </c>
      <c r="BF943" s="352">
        <v>53</v>
      </c>
      <c r="BG943" s="352">
        <v>54</v>
      </c>
      <c r="BH943" s="353">
        <v>55</v>
      </c>
      <c r="BI943" s="351">
        <v>56</v>
      </c>
      <c r="BJ943" s="352">
        <v>57</v>
      </c>
      <c r="BK943" s="352">
        <v>58</v>
      </c>
      <c r="BL943" s="352">
        <v>59</v>
      </c>
      <c r="BM943" s="353">
        <v>60</v>
      </c>
      <c r="BN943" s="351">
        <v>61</v>
      </c>
      <c r="BO943" s="352">
        <v>62</v>
      </c>
      <c r="BP943" s="352">
        <v>63</v>
      </c>
      <c r="BQ943" s="352">
        <v>64</v>
      </c>
      <c r="BR943" s="353">
        <v>65</v>
      </c>
      <c r="BS943" s="351">
        <v>66</v>
      </c>
      <c r="BT943" s="352">
        <v>67</v>
      </c>
      <c r="BU943" s="352">
        <v>68</v>
      </c>
      <c r="BV943" s="352">
        <v>69</v>
      </c>
      <c r="BW943" s="353">
        <v>70</v>
      </c>
      <c r="BX943" s="351">
        <v>71</v>
      </c>
      <c r="BY943" s="352">
        <v>72</v>
      </c>
      <c r="BZ943" s="352">
        <v>73</v>
      </c>
      <c r="CA943" s="352">
        <v>74</v>
      </c>
      <c r="CB943" s="353">
        <v>75</v>
      </c>
      <c r="CC943" s="351">
        <v>76</v>
      </c>
      <c r="CD943" s="352">
        <v>77</v>
      </c>
      <c r="CE943" s="352">
        <v>78</v>
      </c>
      <c r="CF943" s="352">
        <v>79</v>
      </c>
      <c r="CG943" s="353">
        <v>80</v>
      </c>
      <c r="CH943" s="351">
        <v>81</v>
      </c>
      <c r="CI943" s="352">
        <v>82</v>
      </c>
      <c r="CJ943" s="352">
        <v>83</v>
      </c>
      <c r="CK943" s="352">
        <v>84</v>
      </c>
      <c r="CL943" s="353">
        <v>85</v>
      </c>
      <c r="CM943" s="351">
        <v>86</v>
      </c>
      <c r="CN943" s="352">
        <v>87</v>
      </c>
      <c r="CO943" s="352">
        <v>88</v>
      </c>
      <c r="CP943" s="352">
        <v>89</v>
      </c>
      <c r="CQ943" s="353">
        <v>90</v>
      </c>
      <c r="CR943" s="351">
        <v>91</v>
      </c>
      <c r="CS943" s="352">
        <v>92</v>
      </c>
      <c r="CT943" s="352">
        <v>93</v>
      </c>
      <c r="CU943" s="352">
        <v>94</v>
      </c>
      <c r="CV943" s="353">
        <v>95</v>
      </c>
      <c r="CW943" s="351">
        <v>96</v>
      </c>
      <c r="CX943" s="352">
        <v>97</v>
      </c>
      <c r="CY943" s="352">
        <v>98</v>
      </c>
      <c r="CZ943" s="352">
        <v>99</v>
      </c>
      <c r="DA943" s="353">
        <v>100</v>
      </c>
      <c r="DB943" s="351">
        <v>101</v>
      </c>
      <c r="DC943" s="352">
        <v>102</v>
      </c>
      <c r="DD943" s="352">
        <v>103</v>
      </c>
      <c r="DE943" s="352">
        <v>104</v>
      </c>
      <c r="DF943" s="353">
        <v>105</v>
      </c>
      <c r="DG943" s="351">
        <v>106</v>
      </c>
      <c r="DH943" s="352">
        <v>107</v>
      </c>
      <c r="DI943" s="352">
        <v>108</v>
      </c>
      <c r="DJ943" s="352">
        <v>109</v>
      </c>
      <c r="DK943" s="353">
        <v>110</v>
      </c>
      <c r="DL943" s="351">
        <v>111</v>
      </c>
      <c r="DM943" s="352">
        <v>112</v>
      </c>
      <c r="DN943" s="352">
        <v>113</v>
      </c>
      <c r="DO943" s="352">
        <v>114</v>
      </c>
      <c r="DP943" s="353">
        <v>115</v>
      </c>
      <c r="DQ943" s="351">
        <v>116</v>
      </c>
      <c r="DR943" s="352">
        <v>117</v>
      </c>
      <c r="DS943" s="352">
        <v>118</v>
      </c>
      <c r="DT943" s="352">
        <v>119</v>
      </c>
      <c r="DU943" s="353">
        <v>120</v>
      </c>
      <c r="DV943" s="351">
        <v>121</v>
      </c>
      <c r="DW943" s="352">
        <v>122</v>
      </c>
      <c r="DX943" s="352">
        <v>123</v>
      </c>
      <c r="DY943" s="352">
        <v>124</v>
      </c>
      <c r="DZ943" s="353">
        <v>125</v>
      </c>
      <c r="EA943" s="351">
        <v>126</v>
      </c>
      <c r="EB943" s="352">
        <v>127</v>
      </c>
      <c r="EC943" s="352">
        <v>128</v>
      </c>
      <c r="ED943" s="352">
        <v>129</v>
      </c>
      <c r="EE943" s="353">
        <v>130</v>
      </c>
      <c r="EF943" s="351">
        <v>131</v>
      </c>
      <c r="EG943" s="352">
        <v>132</v>
      </c>
      <c r="EH943" s="352">
        <v>133</v>
      </c>
      <c r="EI943" s="352">
        <v>134</v>
      </c>
      <c r="EJ943" s="353">
        <v>135</v>
      </c>
      <c r="EK943" s="351">
        <v>136</v>
      </c>
      <c r="EL943" s="352">
        <v>137</v>
      </c>
      <c r="EM943" s="352">
        <v>138</v>
      </c>
      <c r="EN943" s="352">
        <v>139</v>
      </c>
      <c r="EO943" s="353">
        <v>140</v>
      </c>
      <c r="EP943" s="351">
        <v>141</v>
      </c>
      <c r="EQ943" s="352">
        <v>142</v>
      </c>
      <c r="ER943" s="352">
        <v>143</v>
      </c>
      <c r="ES943" s="352">
        <v>144</v>
      </c>
      <c r="ET943" s="353">
        <v>145</v>
      </c>
      <c r="EU943" s="351">
        <v>146</v>
      </c>
      <c r="EV943" s="352">
        <v>147</v>
      </c>
      <c r="EW943" s="352">
        <v>148</v>
      </c>
      <c r="EX943" s="352">
        <v>149</v>
      </c>
      <c r="EY943" s="353">
        <v>150</v>
      </c>
      <c r="EZ943" s="351">
        <v>151</v>
      </c>
      <c r="FA943" s="352">
        <v>152</v>
      </c>
      <c r="FB943" s="352">
        <v>153</v>
      </c>
      <c r="FC943" s="352">
        <v>154</v>
      </c>
      <c r="FD943" s="364"/>
      <c r="FE943" s="351">
        <v>155</v>
      </c>
      <c r="FF943" s="352">
        <v>156</v>
      </c>
      <c r="FG943" s="352">
        <v>157</v>
      </c>
      <c r="FH943" s="352">
        <v>158</v>
      </c>
      <c r="FI943" s="364"/>
      <c r="FJ943" s="351">
        <v>159</v>
      </c>
      <c r="FK943" s="352">
        <v>160</v>
      </c>
      <c r="FL943" s="352">
        <v>161</v>
      </c>
      <c r="FM943" s="352">
        <v>162</v>
      </c>
      <c r="FN943" s="353">
        <v>163</v>
      </c>
      <c r="FO943" s="351">
        <v>164</v>
      </c>
      <c r="FP943" s="352">
        <v>165</v>
      </c>
      <c r="FQ943" s="352">
        <v>166</v>
      </c>
      <c r="FR943" s="352">
        <v>167</v>
      </c>
      <c r="FS943" s="353">
        <v>168</v>
      </c>
      <c r="FT943" s="351">
        <v>169</v>
      </c>
      <c r="FU943" s="352">
        <v>170</v>
      </c>
      <c r="FV943" s="352">
        <v>171</v>
      </c>
      <c r="FW943" s="352">
        <v>172</v>
      </c>
      <c r="FX943" s="353">
        <v>173</v>
      </c>
      <c r="FY943" s="351">
        <v>174</v>
      </c>
      <c r="FZ943" s="352">
        <v>175</v>
      </c>
      <c r="GA943" s="352">
        <v>176</v>
      </c>
      <c r="GB943" s="352">
        <v>177</v>
      </c>
      <c r="GC943" s="353">
        <v>178</v>
      </c>
      <c r="GD943" s="351">
        <v>179</v>
      </c>
      <c r="GE943" s="352">
        <v>180</v>
      </c>
      <c r="GF943" s="352">
        <v>181</v>
      </c>
      <c r="GG943" s="352">
        <v>182</v>
      </c>
      <c r="GH943" s="353">
        <v>183</v>
      </c>
      <c r="GI943" s="351">
        <v>184</v>
      </c>
      <c r="GJ943" s="352">
        <v>185</v>
      </c>
      <c r="GK943" s="352">
        <v>186</v>
      </c>
      <c r="GL943" s="352">
        <v>187</v>
      </c>
      <c r="GM943" s="364"/>
      <c r="GN943" s="351">
        <v>188</v>
      </c>
      <c r="GO943" s="352">
        <v>189</v>
      </c>
      <c r="GP943" s="352">
        <v>190</v>
      </c>
      <c r="GQ943" s="352">
        <v>191</v>
      </c>
      <c r="GR943" s="365"/>
      <c r="GS943" s="361"/>
      <c r="GT943" s="361"/>
      <c r="GU943" s="361"/>
      <c r="GV943" s="361"/>
      <c r="GW943" s="361"/>
    </row>
    <row r="944" spans="1:256" x14ac:dyDescent="0.2">
      <c r="D944" s="362"/>
      <c r="E944" s="350" t="s">
        <v>157</v>
      </c>
      <c r="F944" s="354">
        <v>14</v>
      </c>
      <c r="G944" s="355">
        <v>10</v>
      </c>
      <c r="H944" s="355">
        <v>1</v>
      </c>
      <c r="I944" s="355">
        <v>22</v>
      </c>
      <c r="J944" s="356">
        <v>18</v>
      </c>
      <c r="K944" s="354">
        <v>19</v>
      </c>
      <c r="L944" s="355">
        <v>15</v>
      </c>
      <c r="M944" s="355">
        <v>6</v>
      </c>
      <c r="N944" s="355">
        <v>2</v>
      </c>
      <c r="O944" s="356">
        <v>23</v>
      </c>
      <c r="P944" s="354">
        <v>24</v>
      </c>
      <c r="Q944" s="355">
        <v>20</v>
      </c>
      <c r="R944" s="355">
        <v>11</v>
      </c>
      <c r="S944" s="355">
        <v>7</v>
      </c>
      <c r="T944" s="356">
        <v>3</v>
      </c>
      <c r="U944" s="354">
        <v>4</v>
      </c>
      <c r="V944" s="355">
        <v>25</v>
      </c>
      <c r="W944" s="355">
        <v>16</v>
      </c>
      <c r="X944" s="355">
        <v>12</v>
      </c>
      <c r="Y944" s="356">
        <v>8</v>
      </c>
      <c r="Z944" s="354">
        <v>9</v>
      </c>
      <c r="AA944" s="355">
        <v>5</v>
      </c>
      <c r="AB944" s="355">
        <v>21</v>
      </c>
      <c r="AC944" s="355">
        <v>17</v>
      </c>
      <c r="AD944" s="356">
        <v>13</v>
      </c>
      <c r="AE944" s="354">
        <v>39</v>
      </c>
      <c r="AF944" s="355">
        <v>35</v>
      </c>
      <c r="AG944" s="355">
        <v>26</v>
      </c>
      <c r="AH944" s="355">
        <v>47</v>
      </c>
      <c r="AI944" s="356">
        <v>43</v>
      </c>
      <c r="AJ944" s="354">
        <v>44</v>
      </c>
      <c r="AK944" s="355">
        <v>40</v>
      </c>
      <c r="AL944" s="355">
        <v>31</v>
      </c>
      <c r="AM944" s="355">
        <v>27</v>
      </c>
      <c r="AN944" s="356">
        <v>48</v>
      </c>
      <c r="AO944" s="354">
        <v>49</v>
      </c>
      <c r="AP944" s="355">
        <v>45</v>
      </c>
      <c r="AQ944" s="355">
        <v>36</v>
      </c>
      <c r="AR944" s="355">
        <v>32</v>
      </c>
      <c r="AS944" s="356">
        <v>28</v>
      </c>
      <c r="AT944" s="354">
        <v>29</v>
      </c>
      <c r="AU944" s="355">
        <v>50</v>
      </c>
      <c r="AV944" s="355">
        <v>41</v>
      </c>
      <c r="AW944" s="355">
        <v>37</v>
      </c>
      <c r="AX944" s="356">
        <v>33</v>
      </c>
      <c r="AY944" s="354">
        <v>34</v>
      </c>
      <c r="AZ944" s="355">
        <v>30</v>
      </c>
      <c r="BA944" s="355">
        <v>46</v>
      </c>
      <c r="BB944" s="355">
        <v>42</v>
      </c>
      <c r="BC944" s="356">
        <v>38</v>
      </c>
      <c r="BD944" s="354">
        <v>64</v>
      </c>
      <c r="BE944" s="355">
        <v>60</v>
      </c>
      <c r="BF944" s="355">
        <v>51</v>
      </c>
      <c r="BG944" s="355">
        <v>72</v>
      </c>
      <c r="BH944" s="356">
        <v>68</v>
      </c>
      <c r="BI944" s="354">
        <v>69</v>
      </c>
      <c r="BJ944" s="355">
        <v>65</v>
      </c>
      <c r="BK944" s="355">
        <v>56</v>
      </c>
      <c r="BL944" s="355">
        <v>52</v>
      </c>
      <c r="BM944" s="356">
        <v>73</v>
      </c>
      <c r="BN944" s="354">
        <v>74</v>
      </c>
      <c r="BO944" s="355">
        <v>70</v>
      </c>
      <c r="BP944" s="355">
        <v>61</v>
      </c>
      <c r="BQ944" s="355">
        <v>57</v>
      </c>
      <c r="BR944" s="356">
        <v>53</v>
      </c>
      <c r="BS944" s="354">
        <v>54</v>
      </c>
      <c r="BT944" s="355">
        <v>75</v>
      </c>
      <c r="BU944" s="355">
        <v>66</v>
      </c>
      <c r="BV944" s="355">
        <v>62</v>
      </c>
      <c r="BW944" s="356">
        <v>58</v>
      </c>
      <c r="BX944" s="354">
        <v>59</v>
      </c>
      <c r="BY944" s="355">
        <v>55</v>
      </c>
      <c r="BZ944" s="355">
        <v>71</v>
      </c>
      <c r="CA944" s="355">
        <v>67</v>
      </c>
      <c r="CB944" s="356">
        <v>63</v>
      </c>
      <c r="CC944" s="354">
        <v>89</v>
      </c>
      <c r="CD944" s="355">
        <v>85</v>
      </c>
      <c r="CE944" s="355">
        <v>76</v>
      </c>
      <c r="CF944" s="355">
        <v>97</v>
      </c>
      <c r="CG944" s="356">
        <v>93</v>
      </c>
      <c r="CH944" s="354">
        <v>94</v>
      </c>
      <c r="CI944" s="355">
        <v>90</v>
      </c>
      <c r="CJ944" s="355">
        <v>81</v>
      </c>
      <c r="CK944" s="355">
        <v>77</v>
      </c>
      <c r="CL944" s="356">
        <v>98</v>
      </c>
      <c r="CM944" s="354">
        <v>99</v>
      </c>
      <c r="CN944" s="355">
        <v>95</v>
      </c>
      <c r="CO944" s="355">
        <v>86</v>
      </c>
      <c r="CP944" s="355">
        <v>82</v>
      </c>
      <c r="CQ944" s="356">
        <v>78</v>
      </c>
      <c r="CR944" s="354">
        <v>79</v>
      </c>
      <c r="CS944" s="355">
        <v>100</v>
      </c>
      <c r="CT944" s="355">
        <v>91</v>
      </c>
      <c r="CU944" s="355">
        <v>87</v>
      </c>
      <c r="CV944" s="356">
        <v>83</v>
      </c>
      <c r="CW944" s="354">
        <v>84</v>
      </c>
      <c r="CX944" s="355">
        <v>80</v>
      </c>
      <c r="CY944" s="355">
        <v>96</v>
      </c>
      <c r="CZ944" s="355">
        <v>92</v>
      </c>
      <c r="DA944" s="356">
        <v>88</v>
      </c>
      <c r="DB944" s="354">
        <v>114</v>
      </c>
      <c r="DC944" s="355">
        <v>110</v>
      </c>
      <c r="DD944" s="355">
        <v>101</v>
      </c>
      <c r="DE944" s="355">
        <v>122</v>
      </c>
      <c r="DF944" s="356">
        <v>118</v>
      </c>
      <c r="DG944" s="354">
        <v>119</v>
      </c>
      <c r="DH944" s="355">
        <v>115</v>
      </c>
      <c r="DI944" s="355">
        <v>106</v>
      </c>
      <c r="DJ944" s="355">
        <v>102</v>
      </c>
      <c r="DK944" s="356">
        <v>123</v>
      </c>
      <c r="DL944" s="354">
        <v>124</v>
      </c>
      <c r="DM944" s="355">
        <v>120</v>
      </c>
      <c r="DN944" s="355">
        <v>111</v>
      </c>
      <c r="DO944" s="355">
        <v>107</v>
      </c>
      <c r="DP944" s="356">
        <v>103</v>
      </c>
      <c r="DQ944" s="354">
        <v>104</v>
      </c>
      <c r="DR944" s="355">
        <v>125</v>
      </c>
      <c r="DS944" s="355">
        <v>116</v>
      </c>
      <c r="DT944" s="355">
        <v>112</v>
      </c>
      <c r="DU944" s="356">
        <v>108</v>
      </c>
      <c r="DV944" s="354">
        <v>109</v>
      </c>
      <c r="DW944" s="355">
        <v>105</v>
      </c>
      <c r="DX944" s="355">
        <v>121</v>
      </c>
      <c r="DY944" s="355">
        <v>117</v>
      </c>
      <c r="DZ944" s="356">
        <v>113</v>
      </c>
      <c r="EA944" s="354">
        <v>145</v>
      </c>
      <c r="EB944" s="355">
        <v>126</v>
      </c>
      <c r="EC944" s="355">
        <v>156</v>
      </c>
      <c r="ED944" s="355">
        <v>152</v>
      </c>
      <c r="EE944" s="356">
        <v>149</v>
      </c>
      <c r="EF944" s="354">
        <v>150</v>
      </c>
      <c r="EG944" s="355">
        <v>131</v>
      </c>
      <c r="EH944" s="355">
        <v>127</v>
      </c>
      <c r="EI944" s="355">
        <v>157</v>
      </c>
      <c r="EJ944" s="356">
        <v>153</v>
      </c>
      <c r="EK944" s="354">
        <v>154</v>
      </c>
      <c r="EL944" s="355">
        <v>136</v>
      </c>
      <c r="EM944" s="355">
        <v>132</v>
      </c>
      <c r="EN944" s="355">
        <v>128</v>
      </c>
      <c r="EO944" s="356">
        <v>158</v>
      </c>
      <c r="EP944" s="354">
        <v>144</v>
      </c>
      <c r="EQ944" s="355">
        <v>151</v>
      </c>
      <c r="ER944" s="355">
        <v>147</v>
      </c>
      <c r="ES944" s="355">
        <v>155</v>
      </c>
      <c r="ET944" s="356">
        <v>139</v>
      </c>
      <c r="EU944" s="354">
        <v>130</v>
      </c>
      <c r="EV944" s="355">
        <v>146</v>
      </c>
      <c r="EW944" s="355">
        <v>142</v>
      </c>
      <c r="EX944" s="355">
        <v>138</v>
      </c>
      <c r="EY944" s="356">
        <v>134</v>
      </c>
      <c r="EZ944" s="354">
        <v>140</v>
      </c>
      <c r="FA944" s="355">
        <v>148</v>
      </c>
      <c r="FB944" s="355">
        <v>135</v>
      </c>
      <c r="FC944" s="355">
        <v>143</v>
      </c>
      <c r="FD944" s="364"/>
      <c r="FE944" s="354">
        <v>137</v>
      </c>
      <c r="FF944" s="355">
        <v>141</v>
      </c>
      <c r="FG944" s="355">
        <v>129</v>
      </c>
      <c r="FH944" s="355">
        <v>133</v>
      </c>
      <c r="FI944" s="364"/>
      <c r="FJ944" s="354">
        <v>178</v>
      </c>
      <c r="FK944" s="355">
        <v>159</v>
      </c>
      <c r="FL944" s="355">
        <v>189</v>
      </c>
      <c r="FM944" s="355">
        <v>185</v>
      </c>
      <c r="FN944" s="356">
        <v>182</v>
      </c>
      <c r="FO944" s="354">
        <v>183</v>
      </c>
      <c r="FP944" s="355">
        <v>164</v>
      </c>
      <c r="FQ944" s="355">
        <v>160</v>
      </c>
      <c r="FR944" s="355">
        <v>190</v>
      </c>
      <c r="FS944" s="356">
        <v>186</v>
      </c>
      <c r="FT944" s="354">
        <v>187</v>
      </c>
      <c r="FU944" s="355">
        <v>169</v>
      </c>
      <c r="FV944" s="355">
        <v>165</v>
      </c>
      <c r="FW944" s="355">
        <v>161</v>
      </c>
      <c r="FX944" s="356">
        <v>191</v>
      </c>
      <c r="FY944" s="354">
        <v>177</v>
      </c>
      <c r="FZ944" s="355">
        <v>184</v>
      </c>
      <c r="GA944" s="355">
        <v>180</v>
      </c>
      <c r="GB944" s="355">
        <v>188</v>
      </c>
      <c r="GC944" s="356">
        <v>172</v>
      </c>
      <c r="GD944" s="354">
        <v>163</v>
      </c>
      <c r="GE944" s="355">
        <v>179</v>
      </c>
      <c r="GF944" s="355">
        <v>175</v>
      </c>
      <c r="GG944" s="355">
        <v>171</v>
      </c>
      <c r="GH944" s="356">
        <v>167</v>
      </c>
      <c r="GI944" s="354">
        <v>173</v>
      </c>
      <c r="GJ944" s="355">
        <v>181</v>
      </c>
      <c r="GK944" s="355">
        <v>168</v>
      </c>
      <c r="GL944" s="355">
        <v>176</v>
      </c>
      <c r="GM944" s="364"/>
      <c r="GN944" s="354">
        <v>170</v>
      </c>
      <c r="GO944" s="355">
        <v>174</v>
      </c>
      <c r="GP944" s="355">
        <v>162</v>
      </c>
      <c r="GQ944" s="355">
        <v>166</v>
      </c>
      <c r="GR944" s="365"/>
      <c r="GS944" s="361"/>
      <c r="GT944" s="361"/>
      <c r="GU944" s="361"/>
      <c r="GV944" s="361"/>
      <c r="GW944" s="361"/>
    </row>
    <row r="945" spans="1:256" x14ac:dyDescent="0.2">
      <c r="D945" s="362"/>
      <c r="E945" s="350" t="s">
        <v>159</v>
      </c>
      <c r="F945" s="357">
        <v>12</v>
      </c>
      <c r="G945" s="358">
        <v>23</v>
      </c>
      <c r="H945" s="358">
        <v>9</v>
      </c>
      <c r="I945" s="358">
        <v>20</v>
      </c>
      <c r="J945" s="359">
        <v>1</v>
      </c>
      <c r="K945" s="357">
        <v>13</v>
      </c>
      <c r="L945" s="358">
        <v>24</v>
      </c>
      <c r="M945" s="358">
        <v>10</v>
      </c>
      <c r="N945" s="358">
        <v>16</v>
      </c>
      <c r="O945" s="359">
        <v>2</v>
      </c>
      <c r="P945" s="357">
        <v>17</v>
      </c>
      <c r="Q945" s="358">
        <v>3</v>
      </c>
      <c r="R945" s="358">
        <v>14</v>
      </c>
      <c r="S945" s="358">
        <v>25</v>
      </c>
      <c r="T945" s="359">
        <v>6</v>
      </c>
      <c r="U945" s="357">
        <v>7</v>
      </c>
      <c r="V945" s="358">
        <v>18</v>
      </c>
      <c r="W945" s="358">
        <v>4</v>
      </c>
      <c r="X945" s="358">
        <v>15</v>
      </c>
      <c r="Y945" s="359">
        <v>21</v>
      </c>
      <c r="Z945" s="357">
        <v>22</v>
      </c>
      <c r="AA945" s="358">
        <v>8</v>
      </c>
      <c r="AB945" s="358">
        <v>19</v>
      </c>
      <c r="AC945" s="358">
        <v>5</v>
      </c>
      <c r="AD945" s="359">
        <v>11</v>
      </c>
      <c r="AE945" s="357">
        <v>37</v>
      </c>
      <c r="AF945" s="358">
        <v>48</v>
      </c>
      <c r="AG945" s="358">
        <v>34</v>
      </c>
      <c r="AH945" s="358">
        <v>45</v>
      </c>
      <c r="AI945" s="359">
        <v>26</v>
      </c>
      <c r="AJ945" s="357">
        <v>38</v>
      </c>
      <c r="AK945" s="358">
        <v>49</v>
      </c>
      <c r="AL945" s="358">
        <v>35</v>
      </c>
      <c r="AM945" s="358">
        <v>41</v>
      </c>
      <c r="AN945" s="359">
        <v>27</v>
      </c>
      <c r="AO945" s="357">
        <v>42</v>
      </c>
      <c r="AP945" s="358">
        <v>28</v>
      </c>
      <c r="AQ945" s="358">
        <v>39</v>
      </c>
      <c r="AR945" s="358">
        <v>50</v>
      </c>
      <c r="AS945" s="359">
        <v>31</v>
      </c>
      <c r="AT945" s="357">
        <v>32</v>
      </c>
      <c r="AU945" s="358">
        <v>43</v>
      </c>
      <c r="AV945" s="358">
        <v>29</v>
      </c>
      <c r="AW945" s="358">
        <v>40</v>
      </c>
      <c r="AX945" s="359">
        <v>46</v>
      </c>
      <c r="AY945" s="357">
        <v>47</v>
      </c>
      <c r="AZ945" s="358">
        <v>33</v>
      </c>
      <c r="BA945" s="358">
        <v>44</v>
      </c>
      <c r="BB945" s="358">
        <v>30</v>
      </c>
      <c r="BC945" s="359">
        <v>36</v>
      </c>
      <c r="BD945" s="357">
        <v>62</v>
      </c>
      <c r="BE945" s="358">
        <v>73</v>
      </c>
      <c r="BF945" s="358">
        <v>59</v>
      </c>
      <c r="BG945" s="358">
        <v>70</v>
      </c>
      <c r="BH945" s="359">
        <v>51</v>
      </c>
      <c r="BI945" s="357">
        <v>63</v>
      </c>
      <c r="BJ945" s="358">
        <v>74</v>
      </c>
      <c r="BK945" s="358">
        <v>60</v>
      </c>
      <c r="BL945" s="358">
        <v>66</v>
      </c>
      <c r="BM945" s="359">
        <v>52</v>
      </c>
      <c r="BN945" s="357">
        <v>67</v>
      </c>
      <c r="BO945" s="358">
        <v>53</v>
      </c>
      <c r="BP945" s="358">
        <v>64</v>
      </c>
      <c r="BQ945" s="358">
        <v>75</v>
      </c>
      <c r="BR945" s="359">
        <v>56</v>
      </c>
      <c r="BS945" s="357">
        <v>57</v>
      </c>
      <c r="BT945" s="358">
        <v>68</v>
      </c>
      <c r="BU945" s="358">
        <v>54</v>
      </c>
      <c r="BV945" s="358">
        <v>65</v>
      </c>
      <c r="BW945" s="359">
        <v>71</v>
      </c>
      <c r="BX945" s="357">
        <v>72</v>
      </c>
      <c r="BY945" s="358">
        <v>58</v>
      </c>
      <c r="BZ945" s="358">
        <v>69</v>
      </c>
      <c r="CA945" s="358">
        <v>55</v>
      </c>
      <c r="CB945" s="359">
        <v>61</v>
      </c>
      <c r="CC945" s="357">
        <v>87</v>
      </c>
      <c r="CD945" s="358">
        <v>98</v>
      </c>
      <c r="CE945" s="358">
        <v>84</v>
      </c>
      <c r="CF945" s="358">
        <v>95</v>
      </c>
      <c r="CG945" s="359">
        <v>76</v>
      </c>
      <c r="CH945" s="357">
        <v>88</v>
      </c>
      <c r="CI945" s="358">
        <v>99</v>
      </c>
      <c r="CJ945" s="358">
        <v>85</v>
      </c>
      <c r="CK945" s="358">
        <v>91</v>
      </c>
      <c r="CL945" s="359">
        <v>77</v>
      </c>
      <c r="CM945" s="357">
        <v>92</v>
      </c>
      <c r="CN945" s="358">
        <v>78</v>
      </c>
      <c r="CO945" s="358">
        <v>89</v>
      </c>
      <c r="CP945" s="358">
        <v>100</v>
      </c>
      <c r="CQ945" s="359">
        <v>81</v>
      </c>
      <c r="CR945" s="357">
        <v>82</v>
      </c>
      <c r="CS945" s="358">
        <v>93</v>
      </c>
      <c r="CT945" s="358">
        <v>79</v>
      </c>
      <c r="CU945" s="358">
        <v>90</v>
      </c>
      <c r="CV945" s="359">
        <v>96</v>
      </c>
      <c r="CW945" s="357">
        <v>97</v>
      </c>
      <c r="CX945" s="358">
        <v>83</v>
      </c>
      <c r="CY945" s="358">
        <v>94</v>
      </c>
      <c r="CZ945" s="358">
        <v>80</v>
      </c>
      <c r="DA945" s="359">
        <v>86</v>
      </c>
      <c r="DB945" s="357">
        <v>112</v>
      </c>
      <c r="DC945" s="358">
        <v>123</v>
      </c>
      <c r="DD945" s="358">
        <v>109</v>
      </c>
      <c r="DE945" s="358">
        <v>120</v>
      </c>
      <c r="DF945" s="359">
        <v>101</v>
      </c>
      <c r="DG945" s="357">
        <v>113</v>
      </c>
      <c r="DH945" s="358">
        <v>124</v>
      </c>
      <c r="DI945" s="358">
        <v>110</v>
      </c>
      <c r="DJ945" s="358">
        <v>116</v>
      </c>
      <c r="DK945" s="359">
        <v>102</v>
      </c>
      <c r="DL945" s="357">
        <v>117</v>
      </c>
      <c r="DM945" s="358">
        <v>103</v>
      </c>
      <c r="DN945" s="358">
        <v>114</v>
      </c>
      <c r="DO945" s="358">
        <v>125</v>
      </c>
      <c r="DP945" s="359">
        <v>106</v>
      </c>
      <c r="DQ945" s="357">
        <v>107</v>
      </c>
      <c r="DR945" s="358">
        <v>118</v>
      </c>
      <c r="DS945" s="358">
        <v>104</v>
      </c>
      <c r="DT945" s="358">
        <v>115</v>
      </c>
      <c r="DU945" s="359">
        <v>121</v>
      </c>
      <c r="DV945" s="357">
        <v>122</v>
      </c>
      <c r="DW945" s="358">
        <v>108</v>
      </c>
      <c r="DX945" s="358">
        <v>119</v>
      </c>
      <c r="DY945" s="358">
        <v>105</v>
      </c>
      <c r="DZ945" s="359">
        <v>111</v>
      </c>
      <c r="EA945" s="357">
        <v>129</v>
      </c>
      <c r="EB945" s="358">
        <v>145</v>
      </c>
      <c r="EC945" s="358">
        <v>155</v>
      </c>
      <c r="ED945" s="358">
        <v>150</v>
      </c>
      <c r="EE945" s="359">
        <v>138</v>
      </c>
      <c r="EF945" s="357">
        <v>153</v>
      </c>
      <c r="EG945" s="358">
        <v>143</v>
      </c>
      <c r="EH945" s="358">
        <v>146</v>
      </c>
      <c r="EI945" s="358">
        <v>137</v>
      </c>
      <c r="EJ945" s="359">
        <v>128</v>
      </c>
      <c r="EK945" s="357">
        <v>139</v>
      </c>
      <c r="EL945" s="358">
        <v>154</v>
      </c>
      <c r="EM945" s="358">
        <v>131</v>
      </c>
      <c r="EN945" s="358">
        <v>156</v>
      </c>
      <c r="EO945" s="359">
        <v>148</v>
      </c>
      <c r="EP945" s="357">
        <v>158</v>
      </c>
      <c r="EQ945" s="358">
        <v>140</v>
      </c>
      <c r="ER945" s="358">
        <v>151</v>
      </c>
      <c r="ES945" s="358">
        <v>142</v>
      </c>
      <c r="ET945" s="359">
        <v>133</v>
      </c>
      <c r="EU945" s="357">
        <v>135</v>
      </c>
      <c r="EV945" s="358">
        <v>130</v>
      </c>
      <c r="EW945" s="358">
        <v>152</v>
      </c>
      <c r="EX945" s="358">
        <v>141</v>
      </c>
      <c r="EY945" s="359">
        <v>157</v>
      </c>
      <c r="EZ945" s="357">
        <v>147</v>
      </c>
      <c r="FA945" s="358">
        <v>134</v>
      </c>
      <c r="FB945" s="358">
        <v>126</v>
      </c>
      <c r="FC945" s="358">
        <v>136</v>
      </c>
      <c r="FD945" s="364"/>
      <c r="FE945" s="357">
        <v>132</v>
      </c>
      <c r="FF945" s="358">
        <v>149</v>
      </c>
      <c r="FG945" s="358">
        <v>144</v>
      </c>
      <c r="FH945" s="358">
        <v>127</v>
      </c>
      <c r="FI945" s="364"/>
      <c r="FJ945" s="357">
        <v>162</v>
      </c>
      <c r="FK945" s="358">
        <v>178</v>
      </c>
      <c r="FL945" s="358">
        <v>188</v>
      </c>
      <c r="FM945" s="358">
        <v>183</v>
      </c>
      <c r="FN945" s="359">
        <v>171</v>
      </c>
      <c r="FO945" s="357">
        <v>186</v>
      </c>
      <c r="FP945" s="358">
        <v>176</v>
      </c>
      <c r="FQ945" s="358">
        <v>179</v>
      </c>
      <c r="FR945" s="358">
        <v>170</v>
      </c>
      <c r="FS945" s="359">
        <v>161</v>
      </c>
      <c r="FT945" s="357">
        <v>172</v>
      </c>
      <c r="FU945" s="358">
        <v>187</v>
      </c>
      <c r="FV945" s="358">
        <v>164</v>
      </c>
      <c r="FW945" s="358">
        <v>189</v>
      </c>
      <c r="FX945" s="359">
        <v>181</v>
      </c>
      <c r="FY945" s="357">
        <v>191</v>
      </c>
      <c r="FZ945" s="358">
        <v>173</v>
      </c>
      <c r="GA945" s="358">
        <v>184</v>
      </c>
      <c r="GB945" s="358">
        <v>175</v>
      </c>
      <c r="GC945" s="359">
        <v>166</v>
      </c>
      <c r="GD945" s="357">
        <v>168</v>
      </c>
      <c r="GE945" s="358">
        <v>163</v>
      </c>
      <c r="GF945" s="358">
        <v>185</v>
      </c>
      <c r="GG945" s="358">
        <v>174</v>
      </c>
      <c r="GH945" s="359">
        <v>190</v>
      </c>
      <c r="GI945" s="357">
        <v>180</v>
      </c>
      <c r="GJ945" s="358">
        <v>167</v>
      </c>
      <c r="GK945" s="358">
        <v>159</v>
      </c>
      <c r="GL945" s="358">
        <v>169</v>
      </c>
      <c r="GM945" s="364"/>
      <c r="GN945" s="357">
        <v>165</v>
      </c>
      <c r="GO945" s="358">
        <v>182</v>
      </c>
      <c r="GP945" s="358">
        <v>177</v>
      </c>
      <c r="GQ945" s="358">
        <v>160</v>
      </c>
      <c r="GR945" s="365"/>
      <c r="GS945" s="361"/>
      <c r="GT945" s="361"/>
      <c r="GU945" s="361"/>
      <c r="GV945" s="361"/>
      <c r="GW945" s="361"/>
    </row>
    <row r="946" spans="1:256" s="363" customFormat="1" x14ac:dyDescent="0.2">
      <c r="A946" s="27"/>
      <c r="B946" s="27"/>
      <c r="C946" s="27"/>
      <c r="D946" s="362"/>
      <c r="E946" s="360"/>
      <c r="GX946" s="27"/>
      <c r="GY946" s="27"/>
      <c r="GZ946" s="27"/>
      <c r="HA946" s="27"/>
      <c r="HB946" s="27"/>
      <c r="HC946" s="27"/>
      <c r="HD946" s="27"/>
      <c r="HE946" s="27"/>
      <c r="HF946" s="27"/>
      <c r="HG946" s="27"/>
      <c r="HH946" s="27"/>
      <c r="HI946" s="27"/>
      <c r="HJ946" s="27"/>
      <c r="HK946" s="27"/>
      <c r="HL946" s="27"/>
      <c r="HM946" s="27"/>
      <c r="HN946" s="27"/>
      <c r="HO946" s="27"/>
      <c r="HP946" s="27"/>
      <c r="HQ946" s="27"/>
      <c r="HR946" s="27"/>
      <c r="HS946" s="27"/>
      <c r="HT946" s="27"/>
      <c r="HU946" s="27"/>
      <c r="HV946" s="27"/>
      <c r="HW946" s="27"/>
      <c r="HX946" s="27"/>
      <c r="HY946" s="27"/>
      <c r="HZ946" s="27"/>
      <c r="IA946" s="27"/>
      <c r="IB946" s="27"/>
      <c r="IC946" s="27"/>
      <c r="ID946" s="27"/>
      <c r="IE946" s="27"/>
      <c r="IF946" s="27"/>
      <c r="IG946" s="27"/>
      <c r="IH946" s="27"/>
      <c r="II946" s="27"/>
      <c r="IJ946" s="27"/>
      <c r="IK946" s="27"/>
      <c r="IL946" s="27"/>
      <c r="IM946" s="27"/>
      <c r="IN946" s="27"/>
      <c r="IO946" s="27"/>
      <c r="IP946" s="27"/>
      <c r="IQ946" s="27"/>
      <c r="IR946" s="27"/>
      <c r="IS946" s="27"/>
      <c r="IT946" s="27"/>
      <c r="IU946" s="27"/>
      <c r="IV946" s="27"/>
    </row>
    <row r="947" spans="1:256" s="363" customFormat="1" x14ac:dyDescent="0.2">
      <c r="A947" s="27"/>
      <c r="B947" s="27"/>
      <c r="C947" s="27"/>
      <c r="D947" s="362">
        <v>192</v>
      </c>
      <c r="E947" s="349" t="s">
        <v>180</v>
      </c>
      <c r="GX947" s="27"/>
      <c r="GY947" s="27"/>
      <c r="GZ947" s="27"/>
      <c r="HA947" s="27"/>
      <c r="HB947" s="27"/>
      <c r="HC947" s="27"/>
      <c r="HD947" s="27"/>
      <c r="HE947" s="27"/>
      <c r="HF947" s="27"/>
      <c r="HG947" s="27"/>
      <c r="HH947" s="27"/>
      <c r="HI947" s="27"/>
      <c r="HJ947" s="27"/>
      <c r="HK947" s="27"/>
      <c r="HL947" s="27"/>
      <c r="HM947" s="27"/>
      <c r="HN947" s="27"/>
      <c r="HO947" s="27"/>
      <c r="HP947" s="27"/>
      <c r="HQ947" s="27"/>
      <c r="HR947" s="27"/>
      <c r="HS947" s="27"/>
      <c r="HT947" s="27"/>
      <c r="HU947" s="27"/>
      <c r="HV947" s="27"/>
      <c r="HW947" s="27"/>
      <c r="HX947" s="27"/>
      <c r="HY947" s="27"/>
      <c r="HZ947" s="27"/>
      <c r="IA947" s="27"/>
      <c r="IB947" s="27"/>
      <c r="IC947" s="27"/>
      <c r="ID947" s="27"/>
      <c r="IE947" s="27"/>
      <c r="IF947" s="27"/>
      <c r="IG947" s="27"/>
      <c r="IH947" s="27"/>
      <c r="II947" s="27"/>
      <c r="IJ947" s="27"/>
      <c r="IK947" s="27"/>
      <c r="IL947" s="27"/>
      <c r="IM947" s="27"/>
      <c r="IN947" s="27"/>
      <c r="IO947" s="27"/>
      <c r="IP947" s="27"/>
      <c r="IQ947" s="27"/>
      <c r="IR947" s="27"/>
      <c r="IS947" s="27"/>
      <c r="IT947" s="27"/>
      <c r="IU947" s="27"/>
      <c r="IV947" s="27"/>
    </row>
    <row r="948" spans="1:256" x14ac:dyDescent="0.2">
      <c r="D948" s="362"/>
      <c r="E948" s="350" t="s">
        <v>130</v>
      </c>
      <c r="F948" s="351">
        <v>1</v>
      </c>
      <c r="G948" s="352">
        <v>2</v>
      </c>
      <c r="H948" s="352">
        <v>3</v>
      </c>
      <c r="I948" s="352">
        <v>4</v>
      </c>
      <c r="J948" s="353">
        <v>5</v>
      </c>
      <c r="K948" s="351">
        <v>6</v>
      </c>
      <c r="L948" s="352">
        <v>7</v>
      </c>
      <c r="M948" s="352">
        <v>8</v>
      </c>
      <c r="N948" s="352">
        <v>9</v>
      </c>
      <c r="O948" s="353">
        <v>10</v>
      </c>
      <c r="P948" s="351">
        <v>11</v>
      </c>
      <c r="Q948" s="352">
        <v>12</v>
      </c>
      <c r="R948" s="352">
        <v>13</v>
      </c>
      <c r="S948" s="352">
        <v>14</v>
      </c>
      <c r="T948" s="353">
        <v>15</v>
      </c>
      <c r="U948" s="351">
        <v>16</v>
      </c>
      <c r="V948" s="352">
        <v>17</v>
      </c>
      <c r="W948" s="352">
        <v>18</v>
      </c>
      <c r="X948" s="352">
        <v>19</v>
      </c>
      <c r="Y948" s="353">
        <v>20</v>
      </c>
      <c r="Z948" s="351">
        <v>21</v>
      </c>
      <c r="AA948" s="352">
        <v>22</v>
      </c>
      <c r="AB948" s="352">
        <v>23</v>
      </c>
      <c r="AC948" s="352">
        <v>24</v>
      </c>
      <c r="AD948" s="353">
        <v>25</v>
      </c>
      <c r="AE948" s="351">
        <v>26</v>
      </c>
      <c r="AF948" s="352">
        <v>27</v>
      </c>
      <c r="AG948" s="352">
        <v>28</v>
      </c>
      <c r="AH948" s="352">
        <v>29</v>
      </c>
      <c r="AI948" s="353">
        <v>30</v>
      </c>
      <c r="AJ948" s="351">
        <v>31</v>
      </c>
      <c r="AK948" s="352">
        <v>32</v>
      </c>
      <c r="AL948" s="352">
        <v>33</v>
      </c>
      <c r="AM948" s="352">
        <v>34</v>
      </c>
      <c r="AN948" s="353">
        <v>35</v>
      </c>
      <c r="AO948" s="351">
        <v>36</v>
      </c>
      <c r="AP948" s="352">
        <v>37</v>
      </c>
      <c r="AQ948" s="352">
        <v>38</v>
      </c>
      <c r="AR948" s="352">
        <v>39</v>
      </c>
      <c r="AS948" s="353">
        <v>40</v>
      </c>
      <c r="AT948" s="351">
        <v>41</v>
      </c>
      <c r="AU948" s="352">
        <v>42</v>
      </c>
      <c r="AV948" s="352">
        <v>43</v>
      </c>
      <c r="AW948" s="352">
        <v>44</v>
      </c>
      <c r="AX948" s="353">
        <v>45</v>
      </c>
      <c r="AY948" s="351">
        <v>46</v>
      </c>
      <c r="AZ948" s="352">
        <v>47</v>
      </c>
      <c r="BA948" s="352">
        <v>48</v>
      </c>
      <c r="BB948" s="352">
        <v>49</v>
      </c>
      <c r="BC948" s="353">
        <v>50</v>
      </c>
      <c r="BD948" s="351">
        <v>51</v>
      </c>
      <c r="BE948" s="352">
        <v>52</v>
      </c>
      <c r="BF948" s="352">
        <v>53</v>
      </c>
      <c r="BG948" s="352">
        <v>54</v>
      </c>
      <c r="BH948" s="353">
        <v>55</v>
      </c>
      <c r="BI948" s="351">
        <v>56</v>
      </c>
      <c r="BJ948" s="352">
        <v>57</v>
      </c>
      <c r="BK948" s="352">
        <v>58</v>
      </c>
      <c r="BL948" s="352">
        <v>59</v>
      </c>
      <c r="BM948" s="353">
        <v>60</v>
      </c>
      <c r="BN948" s="351">
        <v>61</v>
      </c>
      <c r="BO948" s="352">
        <v>62</v>
      </c>
      <c r="BP948" s="352">
        <v>63</v>
      </c>
      <c r="BQ948" s="352">
        <v>64</v>
      </c>
      <c r="BR948" s="353">
        <v>65</v>
      </c>
      <c r="BS948" s="351">
        <v>66</v>
      </c>
      <c r="BT948" s="352">
        <v>67</v>
      </c>
      <c r="BU948" s="352">
        <v>68</v>
      </c>
      <c r="BV948" s="352">
        <v>69</v>
      </c>
      <c r="BW948" s="353">
        <v>70</v>
      </c>
      <c r="BX948" s="351">
        <v>71</v>
      </c>
      <c r="BY948" s="352">
        <v>72</v>
      </c>
      <c r="BZ948" s="352">
        <v>73</v>
      </c>
      <c r="CA948" s="352">
        <v>74</v>
      </c>
      <c r="CB948" s="353">
        <v>75</v>
      </c>
      <c r="CC948" s="351">
        <v>76</v>
      </c>
      <c r="CD948" s="352">
        <v>77</v>
      </c>
      <c r="CE948" s="352">
        <v>78</v>
      </c>
      <c r="CF948" s="352">
        <v>79</v>
      </c>
      <c r="CG948" s="353">
        <v>80</v>
      </c>
      <c r="CH948" s="351">
        <v>81</v>
      </c>
      <c r="CI948" s="352">
        <v>82</v>
      </c>
      <c r="CJ948" s="352">
        <v>83</v>
      </c>
      <c r="CK948" s="352">
        <v>84</v>
      </c>
      <c r="CL948" s="353">
        <v>85</v>
      </c>
      <c r="CM948" s="351">
        <v>86</v>
      </c>
      <c r="CN948" s="352">
        <v>87</v>
      </c>
      <c r="CO948" s="352">
        <v>88</v>
      </c>
      <c r="CP948" s="352">
        <v>89</v>
      </c>
      <c r="CQ948" s="353">
        <v>90</v>
      </c>
      <c r="CR948" s="351">
        <v>91</v>
      </c>
      <c r="CS948" s="352">
        <v>92</v>
      </c>
      <c r="CT948" s="352">
        <v>93</v>
      </c>
      <c r="CU948" s="352">
        <v>94</v>
      </c>
      <c r="CV948" s="353">
        <v>95</v>
      </c>
      <c r="CW948" s="351">
        <v>96</v>
      </c>
      <c r="CX948" s="352">
        <v>97</v>
      </c>
      <c r="CY948" s="352">
        <v>98</v>
      </c>
      <c r="CZ948" s="352">
        <v>99</v>
      </c>
      <c r="DA948" s="353">
        <v>100</v>
      </c>
      <c r="DB948" s="351">
        <v>101</v>
      </c>
      <c r="DC948" s="352">
        <v>102</v>
      </c>
      <c r="DD948" s="352">
        <v>103</v>
      </c>
      <c r="DE948" s="352">
        <v>104</v>
      </c>
      <c r="DF948" s="353">
        <v>105</v>
      </c>
      <c r="DG948" s="351">
        <v>106</v>
      </c>
      <c r="DH948" s="352">
        <v>107</v>
      </c>
      <c r="DI948" s="352">
        <v>108</v>
      </c>
      <c r="DJ948" s="352">
        <v>109</v>
      </c>
      <c r="DK948" s="353">
        <v>110</v>
      </c>
      <c r="DL948" s="351">
        <v>111</v>
      </c>
      <c r="DM948" s="352">
        <v>112</v>
      </c>
      <c r="DN948" s="352">
        <v>113</v>
      </c>
      <c r="DO948" s="352">
        <v>114</v>
      </c>
      <c r="DP948" s="353">
        <v>115</v>
      </c>
      <c r="DQ948" s="351">
        <v>116</v>
      </c>
      <c r="DR948" s="352">
        <v>117</v>
      </c>
      <c r="DS948" s="352">
        <v>118</v>
      </c>
      <c r="DT948" s="352">
        <v>119</v>
      </c>
      <c r="DU948" s="353">
        <v>120</v>
      </c>
      <c r="DV948" s="351">
        <v>121</v>
      </c>
      <c r="DW948" s="352">
        <v>122</v>
      </c>
      <c r="DX948" s="352">
        <v>123</v>
      </c>
      <c r="DY948" s="352">
        <v>124</v>
      </c>
      <c r="DZ948" s="353">
        <v>125</v>
      </c>
      <c r="EA948" s="351">
        <v>126</v>
      </c>
      <c r="EB948" s="352">
        <v>127</v>
      </c>
      <c r="EC948" s="352">
        <v>128</v>
      </c>
      <c r="ED948" s="352">
        <v>129</v>
      </c>
      <c r="EE948" s="353">
        <v>130</v>
      </c>
      <c r="EF948" s="351">
        <v>131</v>
      </c>
      <c r="EG948" s="352">
        <v>132</v>
      </c>
      <c r="EH948" s="352">
        <v>133</v>
      </c>
      <c r="EI948" s="352">
        <v>134</v>
      </c>
      <c r="EJ948" s="353">
        <v>135</v>
      </c>
      <c r="EK948" s="351">
        <v>136</v>
      </c>
      <c r="EL948" s="352">
        <v>137</v>
      </c>
      <c r="EM948" s="352">
        <v>138</v>
      </c>
      <c r="EN948" s="352">
        <v>139</v>
      </c>
      <c r="EO948" s="353">
        <v>140</v>
      </c>
      <c r="EP948" s="351">
        <v>141</v>
      </c>
      <c r="EQ948" s="352">
        <v>142</v>
      </c>
      <c r="ER948" s="352">
        <v>143</v>
      </c>
      <c r="ES948" s="352">
        <v>144</v>
      </c>
      <c r="ET948" s="353">
        <v>145</v>
      </c>
      <c r="EU948" s="351">
        <v>146</v>
      </c>
      <c r="EV948" s="352">
        <v>147</v>
      </c>
      <c r="EW948" s="352">
        <v>148</v>
      </c>
      <c r="EX948" s="352">
        <v>149</v>
      </c>
      <c r="EY948" s="353">
        <v>150</v>
      </c>
      <c r="EZ948" s="351">
        <v>151</v>
      </c>
      <c r="FA948" s="352">
        <v>152</v>
      </c>
      <c r="FB948" s="352">
        <v>153</v>
      </c>
      <c r="FC948" s="352">
        <v>154</v>
      </c>
      <c r="FD948" s="364"/>
      <c r="FE948" s="351">
        <v>155</v>
      </c>
      <c r="FF948" s="352">
        <v>156</v>
      </c>
      <c r="FG948" s="352">
        <v>157</v>
      </c>
      <c r="FH948" s="352">
        <v>158</v>
      </c>
      <c r="FI948" s="364"/>
      <c r="FJ948" s="351">
        <v>159</v>
      </c>
      <c r="FK948" s="352">
        <v>160</v>
      </c>
      <c r="FL948" s="352">
        <v>161</v>
      </c>
      <c r="FM948" s="352">
        <v>162</v>
      </c>
      <c r="FN948" s="353">
        <v>163</v>
      </c>
      <c r="FO948" s="351">
        <v>164</v>
      </c>
      <c r="FP948" s="352">
        <v>165</v>
      </c>
      <c r="FQ948" s="352">
        <v>166</v>
      </c>
      <c r="FR948" s="352">
        <v>167</v>
      </c>
      <c r="FS948" s="353">
        <v>168</v>
      </c>
      <c r="FT948" s="351">
        <v>169</v>
      </c>
      <c r="FU948" s="352">
        <v>170</v>
      </c>
      <c r="FV948" s="352">
        <v>171</v>
      </c>
      <c r="FW948" s="352">
        <v>172</v>
      </c>
      <c r="FX948" s="353">
        <v>173</v>
      </c>
      <c r="FY948" s="351">
        <v>174</v>
      </c>
      <c r="FZ948" s="352">
        <v>175</v>
      </c>
      <c r="GA948" s="352">
        <v>176</v>
      </c>
      <c r="GB948" s="352">
        <v>177</v>
      </c>
      <c r="GC948" s="353">
        <v>178</v>
      </c>
      <c r="GD948" s="351">
        <v>179</v>
      </c>
      <c r="GE948" s="352">
        <v>180</v>
      </c>
      <c r="GF948" s="352">
        <v>181</v>
      </c>
      <c r="GG948" s="352">
        <v>182</v>
      </c>
      <c r="GH948" s="353">
        <v>183</v>
      </c>
      <c r="GI948" s="351">
        <v>184</v>
      </c>
      <c r="GJ948" s="352">
        <v>185</v>
      </c>
      <c r="GK948" s="352">
        <v>186</v>
      </c>
      <c r="GL948" s="352">
        <v>187</v>
      </c>
      <c r="GM948" s="353">
        <v>188</v>
      </c>
      <c r="GN948" s="351">
        <v>189</v>
      </c>
      <c r="GO948" s="352">
        <v>190</v>
      </c>
      <c r="GP948" s="352">
        <v>191</v>
      </c>
      <c r="GQ948" s="352">
        <v>192</v>
      </c>
      <c r="GR948" s="365"/>
      <c r="GS948" s="361"/>
      <c r="GT948" s="361"/>
      <c r="GU948" s="361"/>
      <c r="GV948" s="361"/>
      <c r="GW948" s="361"/>
    </row>
    <row r="949" spans="1:256" x14ac:dyDescent="0.2">
      <c r="D949" s="362"/>
      <c r="E949" s="350" t="s">
        <v>157</v>
      </c>
      <c r="F949" s="354">
        <v>14</v>
      </c>
      <c r="G949" s="355">
        <v>10</v>
      </c>
      <c r="H949" s="355">
        <v>1</v>
      </c>
      <c r="I949" s="355">
        <v>22</v>
      </c>
      <c r="J949" s="356">
        <v>18</v>
      </c>
      <c r="K949" s="354">
        <v>19</v>
      </c>
      <c r="L949" s="355">
        <v>15</v>
      </c>
      <c r="M949" s="355">
        <v>6</v>
      </c>
      <c r="N949" s="355">
        <v>2</v>
      </c>
      <c r="O949" s="356">
        <v>23</v>
      </c>
      <c r="P949" s="354">
        <v>24</v>
      </c>
      <c r="Q949" s="355">
        <v>20</v>
      </c>
      <c r="R949" s="355">
        <v>11</v>
      </c>
      <c r="S949" s="355">
        <v>7</v>
      </c>
      <c r="T949" s="356">
        <v>3</v>
      </c>
      <c r="U949" s="354">
        <v>4</v>
      </c>
      <c r="V949" s="355">
        <v>25</v>
      </c>
      <c r="W949" s="355">
        <v>16</v>
      </c>
      <c r="X949" s="355">
        <v>12</v>
      </c>
      <c r="Y949" s="356">
        <v>8</v>
      </c>
      <c r="Z949" s="354">
        <v>9</v>
      </c>
      <c r="AA949" s="355">
        <v>5</v>
      </c>
      <c r="AB949" s="355">
        <v>21</v>
      </c>
      <c r="AC949" s="355">
        <v>17</v>
      </c>
      <c r="AD949" s="356">
        <v>13</v>
      </c>
      <c r="AE949" s="354">
        <v>39</v>
      </c>
      <c r="AF949" s="355">
        <v>35</v>
      </c>
      <c r="AG949" s="355">
        <v>26</v>
      </c>
      <c r="AH949" s="355">
        <v>47</v>
      </c>
      <c r="AI949" s="356">
        <v>43</v>
      </c>
      <c r="AJ949" s="354">
        <v>44</v>
      </c>
      <c r="AK949" s="355">
        <v>40</v>
      </c>
      <c r="AL949" s="355">
        <v>31</v>
      </c>
      <c r="AM949" s="355">
        <v>27</v>
      </c>
      <c r="AN949" s="356">
        <v>48</v>
      </c>
      <c r="AO949" s="354">
        <v>49</v>
      </c>
      <c r="AP949" s="355">
        <v>45</v>
      </c>
      <c r="AQ949" s="355">
        <v>36</v>
      </c>
      <c r="AR949" s="355">
        <v>32</v>
      </c>
      <c r="AS949" s="356">
        <v>28</v>
      </c>
      <c r="AT949" s="354">
        <v>29</v>
      </c>
      <c r="AU949" s="355">
        <v>50</v>
      </c>
      <c r="AV949" s="355">
        <v>41</v>
      </c>
      <c r="AW949" s="355">
        <v>37</v>
      </c>
      <c r="AX949" s="356">
        <v>33</v>
      </c>
      <c r="AY949" s="354">
        <v>34</v>
      </c>
      <c r="AZ949" s="355">
        <v>30</v>
      </c>
      <c r="BA949" s="355">
        <v>46</v>
      </c>
      <c r="BB949" s="355">
        <v>42</v>
      </c>
      <c r="BC949" s="356">
        <v>38</v>
      </c>
      <c r="BD949" s="354">
        <v>64</v>
      </c>
      <c r="BE949" s="355">
        <v>60</v>
      </c>
      <c r="BF949" s="355">
        <v>51</v>
      </c>
      <c r="BG949" s="355">
        <v>72</v>
      </c>
      <c r="BH949" s="356">
        <v>68</v>
      </c>
      <c r="BI949" s="354">
        <v>69</v>
      </c>
      <c r="BJ949" s="355">
        <v>65</v>
      </c>
      <c r="BK949" s="355">
        <v>56</v>
      </c>
      <c r="BL949" s="355">
        <v>52</v>
      </c>
      <c r="BM949" s="356">
        <v>73</v>
      </c>
      <c r="BN949" s="354">
        <v>74</v>
      </c>
      <c r="BO949" s="355">
        <v>70</v>
      </c>
      <c r="BP949" s="355">
        <v>61</v>
      </c>
      <c r="BQ949" s="355">
        <v>57</v>
      </c>
      <c r="BR949" s="356">
        <v>53</v>
      </c>
      <c r="BS949" s="354">
        <v>54</v>
      </c>
      <c r="BT949" s="355">
        <v>75</v>
      </c>
      <c r="BU949" s="355">
        <v>66</v>
      </c>
      <c r="BV949" s="355">
        <v>62</v>
      </c>
      <c r="BW949" s="356">
        <v>58</v>
      </c>
      <c r="BX949" s="354">
        <v>59</v>
      </c>
      <c r="BY949" s="355">
        <v>55</v>
      </c>
      <c r="BZ949" s="355">
        <v>71</v>
      </c>
      <c r="CA949" s="355">
        <v>67</v>
      </c>
      <c r="CB949" s="356">
        <v>63</v>
      </c>
      <c r="CC949" s="354">
        <v>89</v>
      </c>
      <c r="CD949" s="355">
        <v>85</v>
      </c>
      <c r="CE949" s="355">
        <v>76</v>
      </c>
      <c r="CF949" s="355">
        <v>97</v>
      </c>
      <c r="CG949" s="356">
        <v>93</v>
      </c>
      <c r="CH949" s="354">
        <v>94</v>
      </c>
      <c r="CI949" s="355">
        <v>90</v>
      </c>
      <c r="CJ949" s="355">
        <v>81</v>
      </c>
      <c r="CK949" s="355">
        <v>77</v>
      </c>
      <c r="CL949" s="356">
        <v>98</v>
      </c>
      <c r="CM949" s="354">
        <v>99</v>
      </c>
      <c r="CN949" s="355">
        <v>95</v>
      </c>
      <c r="CO949" s="355">
        <v>86</v>
      </c>
      <c r="CP949" s="355">
        <v>82</v>
      </c>
      <c r="CQ949" s="356">
        <v>78</v>
      </c>
      <c r="CR949" s="354">
        <v>79</v>
      </c>
      <c r="CS949" s="355">
        <v>100</v>
      </c>
      <c r="CT949" s="355">
        <v>91</v>
      </c>
      <c r="CU949" s="355">
        <v>87</v>
      </c>
      <c r="CV949" s="356">
        <v>83</v>
      </c>
      <c r="CW949" s="354">
        <v>84</v>
      </c>
      <c r="CX949" s="355">
        <v>80</v>
      </c>
      <c r="CY949" s="355">
        <v>96</v>
      </c>
      <c r="CZ949" s="355">
        <v>92</v>
      </c>
      <c r="DA949" s="356">
        <v>88</v>
      </c>
      <c r="DB949" s="354">
        <v>114</v>
      </c>
      <c r="DC949" s="355">
        <v>110</v>
      </c>
      <c r="DD949" s="355">
        <v>101</v>
      </c>
      <c r="DE949" s="355">
        <v>122</v>
      </c>
      <c r="DF949" s="356">
        <v>118</v>
      </c>
      <c r="DG949" s="354">
        <v>119</v>
      </c>
      <c r="DH949" s="355">
        <v>115</v>
      </c>
      <c r="DI949" s="355">
        <v>106</v>
      </c>
      <c r="DJ949" s="355">
        <v>102</v>
      </c>
      <c r="DK949" s="356">
        <v>123</v>
      </c>
      <c r="DL949" s="354">
        <v>124</v>
      </c>
      <c r="DM949" s="355">
        <v>120</v>
      </c>
      <c r="DN949" s="355">
        <v>111</v>
      </c>
      <c r="DO949" s="355">
        <v>107</v>
      </c>
      <c r="DP949" s="356">
        <v>103</v>
      </c>
      <c r="DQ949" s="354">
        <v>104</v>
      </c>
      <c r="DR949" s="355">
        <v>125</v>
      </c>
      <c r="DS949" s="355">
        <v>116</v>
      </c>
      <c r="DT949" s="355">
        <v>112</v>
      </c>
      <c r="DU949" s="356">
        <v>108</v>
      </c>
      <c r="DV949" s="354">
        <v>109</v>
      </c>
      <c r="DW949" s="355">
        <v>105</v>
      </c>
      <c r="DX949" s="355">
        <v>121</v>
      </c>
      <c r="DY949" s="355">
        <v>117</v>
      </c>
      <c r="DZ949" s="356">
        <v>113</v>
      </c>
      <c r="EA949" s="354">
        <v>145</v>
      </c>
      <c r="EB949" s="355">
        <v>126</v>
      </c>
      <c r="EC949" s="355">
        <v>156</v>
      </c>
      <c r="ED949" s="355">
        <v>152</v>
      </c>
      <c r="EE949" s="356">
        <v>149</v>
      </c>
      <c r="EF949" s="354">
        <v>150</v>
      </c>
      <c r="EG949" s="355">
        <v>131</v>
      </c>
      <c r="EH949" s="355">
        <v>127</v>
      </c>
      <c r="EI949" s="355">
        <v>157</v>
      </c>
      <c r="EJ949" s="356">
        <v>153</v>
      </c>
      <c r="EK949" s="354">
        <v>154</v>
      </c>
      <c r="EL949" s="355">
        <v>136</v>
      </c>
      <c r="EM949" s="355">
        <v>132</v>
      </c>
      <c r="EN949" s="355">
        <v>128</v>
      </c>
      <c r="EO949" s="356">
        <v>158</v>
      </c>
      <c r="EP949" s="354">
        <v>144</v>
      </c>
      <c r="EQ949" s="355">
        <v>151</v>
      </c>
      <c r="ER949" s="355">
        <v>147</v>
      </c>
      <c r="ES949" s="355">
        <v>155</v>
      </c>
      <c r="ET949" s="356">
        <v>139</v>
      </c>
      <c r="EU949" s="354">
        <v>130</v>
      </c>
      <c r="EV949" s="355">
        <v>146</v>
      </c>
      <c r="EW949" s="355">
        <v>142</v>
      </c>
      <c r="EX949" s="355">
        <v>138</v>
      </c>
      <c r="EY949" s="356">
        <v>134</v>
      </c>
      <c r="EZ949" s="354">
        <v>140</v>
      </c>
      <c r="FA949" s="355">
        <v>148</v>
      </c>
      <c r="FB949" s="355">
        <v>135</v>
      </c>
      <c r="FC949" s="355">
        <v>143</v>
      </c>
      <c r="FD949" s="364"/>
      <c r="FE949" s="354">
        <v>137</v>
      </c>
      <c r="FF949" s="355">
        <v>141</v>
      </c>
      <c r="FG949" s="355">
        <v>129</v>
      </c>
      <c r="FH949" s="355">
        <v>133</v>
      </c>
      <c r="FI949" s="364"/>
      <c r="FJ949" s="354">
        <v>178</v>
      </c>
      <c r="FK949" s="355">
        <v>159</v>
      </c>
      <c r="FL949" s="355">
        <v>190</v>
      </c>
      <c r="FM949" s="355">
        <v>186</v>
      </c>
      <c r="FN949" s="356">
        <v>182</v>
      </c>
      <c r="FO949" s="354">
        <v>183</v>
      </c>
      <c r="FP949" s="355">
        <v>164</v>
      </c>
      <c r="FQ949" s="355">
        <v>160</v>
      </c>
      <c r="FR949" s="355">
        <v>191</v>
      </c>
      <c r="FS949" s="356">
        <v>187</v>
      </c>
      <c r="FT949" s="354">
        <v>188</v>
      </c>
      <c r="FU949" s="355">
        <v>169</v>
      </c>
      <c r="FV949" s="355">
        <v>165</v>
      </c>
      <c r="FW949" s="355">
        <v>161</v>
      </c>
      <c r="FX949" s="356">
        <v>192</v>
      </c>
      <c r="FY949" s="354">
        <v>173</v>
      </c>
      <c r="FZ949" s="355">
        <v>189</v>
      </c>
      <c r="GA949" s="355">
        <v>185</v>
      </c>
      <c r="GB949" s="355">
        <v>181</v>
      </c>
      <c r="GC949" s="356">
        <v>177</v>
      </c>
      <c r="GD949" s="354">
        <v>163</v>
      </c>
      <c r="GE949" s="355">
        <v>179</v>
      </c>
      <c r="GF949" s="355">
        <v>175</v>
      </c>
      <c r="GG949" s="355">
        <v>171</v>
      </c>
      <c r="GH949" s="356">
        <v>167</v>
      </c>
      <c r="GI949" s="354">
        <v>168</v>
      </c>
      <c r="GJ949" s="355">
        <v>184</v>
      </c>
      <c r="GK949" s="355">
        <v>180</v>
      </c>
      <c r="GL949" s="355">
        <v>176</v>
      </c>
      <c r="GM949" s="356">
        <v>172</v>
      </c>
      <c r="GN949" s="354">
        <v>170</v>
      </c>
      <c r="GO949" s="355">
        <v>174</v>
      </c>
      <c r="GP949" s="355">
        <v>162</v>
      </c>
      <c r="GQ949" s="355">
        <v>166</v>
      </c>
      <c r="GR949" s="365"/>
      <c r="GS949" s="361"/>
      <c r="GT949" s="361"/>
      <c r="GU949" s="361"/>
      <c r="GV949" s="361"/>
      <c r="GW949" s="361"/>
    </row>
    <row r="950" spans="1:256" x14ac:dyDescent="0.2">
      <c r="D950" s="362"/>
      <c r="E950" s="350" t="s">
        <v>159</v>
      </c>
      <c r="F950" s="357">
        <v>12</v>
      </c>
      <c r="G950" s="358">
        <v>23</v>
      </c>
      <c r="H950" s="358">
        <v>9</v>
      </c>
      <c r="I950" s="358">
        <v>20</v>
      </c>
      <c r="J950" s="359">
        <v>1</v>
      </c>
      <c r="K950" s="357">
        <v>13</v>
      </c>
      <c r="L950" s="358">
        <v>24</v>
      </c>
      <c r="M950" s="358">
        <v>10</v>
      </c>
      <c r="N950" s="358">
        <v>16</v>
      </c>
      <c r="O950" s="359">
        <v>2</v>
      </c>
      <c r="P950" s="357">
        <v>17</v>
      </c>
      <c r="Q950" s="358">
        <v>3</v>
      </c>
      <c r="R950" s="358">
        <v>14</v>
      </c>
      <c r="S950" s="358">
        <v>25</v>
      </c>
      <c r="T950" s="359">
        <v>6</v>
      </c>
      <c r="U950" s="357">
        <v>7</v>
      </c>
      <c r="V950" s="358">
        <v>18</v>
      </c>
      <c r="W950" s="358">
        <v>4</v>
      </c>
      <c r="X950" s="358">
        <v>15</v>
      </c>
      <c r="Y950" s="359">
        <v>21</v>
      </c>
      <c r="Z950" s="357">
        <v>22</v>
      </c>
      <c r="AA950" s="358">
        <v>8</v>
      </c>
      <c r="AB950" s="358">
        <v>19</v>
      </c>
      <c r="AC950" s="358">
        <v>5</v>
      </c>
      <c r="AD950" s="359">
        <v>11</v>
      </c>
      <c r="AE950" s="357">
        <v>37</v>
      </c>
      <c r="AF950" s="358">
        <v>48</v>
      </c>
      <c r="AG950" s="358">
        <v>34</v>
      </c>
      <c r="AH950" s="358">
        <v>45</v>
      </c>
      <c r="AI950" s="359">
        <v>26</v>
      </c>
      <c r="AJ950" s="357">
        <v>38</v>
      </c>
      <c r="AK950" s="358">
        <v>49</v>
      </c>
      <c r="AL950" s="358">
        <v>35</v>
      </c>
      <c r="AM950" s="358">
        <v>41</v>
      </c>
      <c r="AN950" s="359">
        <v>27</v>
      </c>
      <c r="AO950" s="357">
        <v>42</v>
      </c>
      <c r="AP950" s="358">
        <v>28</v>
      </c>
      <c r="AQ950" s="358">
        <v>39</v>
      </c>
      <c r="AR950" s="358">
        <v>50</v>
      </c>
      <c r="AS950" s="359">
        <v>31</v>
      </c>
      <c r="AT950" s="357">
        <v>32</v>
      </c>
      <c r="AU950" s="358">
        <v>43</v>
      </c>
      <c r="AV950" s="358">
        <v>29</v>
      </c>
      <c r="AW950" s="358">
        <v>40</v>
      </c>
      <c r="AX950" s="359">
        <v>46</v>
      </c>
      <c r="AY950" s="357">
        <v>47</v>
      </c>
      <c r="AZ950" s="358">
        <v>33</v>
      </c>
      <c r="BA950" s="358">
        <v>44</v>
      </c>
      <c r="BB950" s="358">
        <v>30</v>
      </c>
      <c r="BC950" s="359">
        <v>36</v>
      </c>
      <c r="BD950" s="357">
        <v>62</v>
      </c>
      <c r="BE950" s="358">
        <v>73</v>
      </c>
      <c r="BF950" s="358">
        <v>59</v>
      </c>
      <c r="BG950" s="358">
        <v>70</v>
      </c>
      <c r="BH950" s="359">
        <v>51</v>
      </c>
      <c r="BI950" s="357">
        <v>63</v>
      </c>
      <c r="BJ950" s="358">
        <v>74</v>
      </c>
      <c r="BK950" s="358">
        <v>60</v>
      </c>
      <c r="BL950" s="358">
        <v>66</v>
      </c>
      <c r="BM950" s="359">
        <v>52</v>
      </c>
      <c r="BN950" s="357">
        <v>67</v>
      </c>
      <c r="BO950" s="358">
        <v>53</v>
      </c>
      <c r="BP950" s="358">
        <v>64</v>
      </c>
      <c r="BQ950" s="358">
        <v>75</v>
      </c>
      <c r="BR950" s="359">
        <v>56</v>
      </c>
      <c r="BS950" s="357">
        <v>57</v>
      </c>
      <c r="BT950" s="358">
        <v>68</v>
      </c>
      <c r="BU950" s="358">
        <v>54</v>
      </c>
      <c r="BV950" s="358">
        <v>65</v>
      </c>
      <c r="BW950" s="359">
        <v>71</v>
      </c>
      <c r="BX950" s="357">
        <v>72</v>
      </c>
      <c r="BY950" s="358">
        <v>58</v>
      </c>
      <c r="BZ950" s="358">
        <v>69</v>
      </c>
      <c r="CA950" s="358">
        <v>55</v>
      </c>
      <c r="CB950" s="359">
        <v>61</v>
      </c>
      <c r="CC950" s="357">
        <v>87</v>
      </c>
      <c r="CD950" s="358">
        <v>98</v>
      </c>
      <c r="CE950" s="358">
        <v>84</v>
      </c>
      <c r="CF950" s="358">
        <v>95</v>
      </c>
      <c r="CG950" s="359">
        <v>76</v>
      </c>
      <c r="CH950" s="357">
        <v>88</v>
      </c>
      <c r="CI950" s="358">
        <v>99</v>
      </c>
      <c r="CJ950" s="358">
        <v>85</v>
      </c>
      <c r="CK950" s="358">
        <v>91</v>
      </c>
      <c r="CL950" s="359">
        <v>77</v>
      </c>
      <c r="CM950" s="357">
        <v>92</v>
      </c>
      <c r="CN950" s="358">
        <v>78</v>
      </c>
      <c r="CO950" s="358">
        <v>89</v>
      </c>
      <c r="CP950" s="358">
        <v>100</v>
      </c>
      <c r="CQ950" s="359">
        <v>81</v>
      </c>
      <c r="CR950" s="357">
        <v>82</v>
      </c>
      <c r="CS950" s="358">
        <v>93</v>
      </c>
      <c r="CT950" s="358">
        <v>79</v>
      </c>
      <c r="CU950" s="358">
        <v>90</v>
      </c>
      <c r="CV950" s="359">
        <v>96</v>
      </c>
      <c r="CW950" s="357">
        <v>97</v>
      </c>
      <c r="CX950" s="358">
        <v>83</v>
      </c>
      <c r="CY950" s="358">
        <v>94</v>
      </c>
      <c r="CZ950" s="358">
        <v>80</v>
      </c>
      <c r="DA950" s="359">
        <v>86</v>
      </c>
      <c r="DB950" s="357">
        <v>112</v>
      </c>
      <c r="DC950" s="358">
        <v>123</v>
      </c>
      <c r="DD950" s="358">
        <v>109</v>
      </c>
      <c r="DE950" s="358">
        <v>120</v>
      </c>
      <c r="DF950" s="359">
        <v>101</v>
      </c>
      <c r="DG950" s="357">
        <v>113</v>
      </c>
      <c r="DH950" s="358">
        <v>124</v>
      </c>
      <c r="DI950" s="358">
        <v>110</v>
      </c>
      <c r="DJ950" s="358">
        <v>116</v>
      </c>
      <c r="DK950" s="359">
        <v>102</v>
      </c>
      <c r="DL950" s="357">
        <v>117</v>
      </c>
      <c r="DM950" s="358">
        <v>103</v>
      </c>
      <c r="DN950" s="358">
        <v>114</v>
      </c>
      <c r="DO950" s="358">
        <v>125</v>
      </c>
      <c r="DP950" s="359">
        <v>106</v>
      </c>
      <c r="DQ950" s="357">
        <v>107</v>
      </c>
      <c r="DR950" s="358">
        <v>118</v>
      </c>
      <c r="DS950" s="358">
        <v>104</v>
      </c>
      <c r="DT950" s="358">
        <v>115</v>
      </c>
      <c r="DU950" s="359">
        <v>121</v>
      </c>
      <c r="DV950" s="357">
        <v>122</v>
      </c>
      <c r="DW950" s="358">
        <v>108</v>
      </c>
      <c r="DX950" s="358">
        <v>119</v>
      </c>
      <c r="DY950" s="358">
        <v>105</v>
      </c>
      <c r="DZ950" s="359">
        <v>111</v>
      </c>
      <c r="EA950" s="357">
        <v>129</v>
      </c>
      <c r="EB950" s="358">
        <v>145</v>
      </c>
      <c r="EC950" s="358">
        <v>155</v>
      </c>
      <c r="ED950" s="358">
        <v>150</v>
      </c>
      <c r="EE950" s="359">
        <v>138</v>
      </c>
      <c r="EF950" s="357">
        <v>153</v>
      </c>
      <c r="EG950" s="358">
        <v>143</v>
      </c>
      <c r="EH950" s="358">
        <v>146</v>
      </c>
      <c r="EI950" s="358">
        <v>137</v>
      </c>
      <c r="EJ950" s="359">
        <v>128</v>
      </c>
      <c r="EK950" s="357">
        <v>139</v>
      </c>
      <c r="EL950" s="358">
        <v>154</v>
      </c>
      <c r="EM950" s="358">
        <v>131</v>
      </c>
      <c r="EN950" s="358">
        <v>156</v>
      </c>
      <c r="EO950" s="359">
        <v>148</v>
      </c>
      <c r="EP950" s="357">
        <v>158</v>
      </c>
      <c r="EQ950" s="358">
        <v>140</v>
      </c>
      <c r="ER950" s="358">
        <v>151</v>
      </c>
      <c r="ES950" s="358">
        <v>142</v>
      </c>
      <c r="ET950" s="359">
        <v>133</v>
      </c>
      <c r="EU950" s="357">
        <v>135</v>
      </c>
      <c r="EV950" s="358">
        <v>130</v>
      </c>
      <c r="EW950" s="358">
        <v>152</v>
      </c>
      <c r="EX950" s="358">
        <v>141</v>
      </c>
      <c r="EY950" s="359">
        <v>157</v>
      </c>
      <c r="EZ950" s="357">
        <v>147</v>
      </c>
      <c r="FA950" s="358">
        <v>134</v>
      </c>
      <c r="FB950" s="358">
        <v>126</v>
      </c>
      <c r="FC950" s="358">
        <v>136</v>
      </c>
      <c r="FD950" s="364"/>
      <c r="FE950" s="357">
        <v>132</v>
      </c>
      <c r="FF950" s="358">
        <v>149</v>
      </c>
      <c r="FG950" s="358">
        <v>144</v>
      </c>
      <c r="FH950" s="358">
        <v>127</v>
      </c>
      <c r="FI950" s="364"/>
      <c r="FJ950" s="357">
        <v>162</v>
      </c>
      <c r="FK950" s="358">
        <v>178</v>
      </c>
      <c r="FL950" s="358">
        <v>189</v>
      </c>
      <c r="FM950" s="358">
        <v>180</v>
      </c>
      <c r="FN950" s="359">
        <v>171</v>
      </c>
      <c r="FO950" s="357">
        <v>167</v>
      </c>
      <c r="FP950" s="358">
        <v>183</v>
      </c>
      <c r="FQ950" s="358">
        <v>159</v>
      </c>
      <c r="FR950" s="358">
        <v>185</v>
      </c>
      <c r="FS950" s="359">
        <v>176</v>
      </c>
      <c r="FT950" s="357">
        <v>172</v>
      </c>
      <c r="FU950" s="358">
        <v>188</v>
      </c>
      <c r="FV950" s="358">
        <v>164</v>
      </c>
      <c r="FW950" s="358">
        <v>190</v>
      </c>
      <c r="FX950" s="359">
        <v>181</v>
      </c>
      <c r="FY950" s="357">
        <v>192</v>
      </c>
      <c r="FZ950" s="358">
        <v>173</v>
      </c>
      <c r="GA950" s="358">
        <v>184</v>
      </c>
      <c r="GB950" s="358">
        <v>175</v>
      </c>
      <c r="GC950" s="359">
        <v>166</v>
      </c>
      <c r="GD950" s="357">
        <v>182</v>
      </c>
      <c r="GE950" s="358">
        <v>163</v>
      </c>
      <c r="GF950" s="358">
        <v>174</v>
      </c>
      <c r="GG950" s="358">
        <v>165</v>
      </c>
      <c r="GH950" s="359">
        <v>191</v>
      </c>
      <c r="GI950" s="357">
        <v>187</v>
      </c>
      <c r="GJ950" s="358">
        <v>168</v>
      </c>
      <c r="GK950" s="358">
        <v>179</v>
      </c>
      <c r="GL950" s="358">
        <v>170</v>
      </c>
      <c r="GM950" s="359">
        <v>161</v>
      </c>
      <c r="GN950" s="357">
        <v>177</v>
      </c>
      <c r="GO950" s="358">
        <v>186</v>
      </c>
      <c r="GP950" s="358">
        <v>169</v>
      </c>
      <c r="GQ950" s="358">
        <v>160</v>
      </c>
      <c r="GR950" s="365"/>
      <c r="GS950" s="361"/>
      <c r="GT950" s="361"/>
      <c r="GU950" s="361"/>
      <c r="GV950" s="361"/>
      <c r="GW950" s="361"/>
    </row>
    <row r="951" spans="1:256" s="363" customFormat="1" x14ac:dyDescent="0.2">
      <c r="A951" s="27"/>
      <c r="B951" s="27"/>
      <c r="C951" s="27"/>
      <c r="D951" s="362"/>
      <c r="E951" s="360"/>
      <c r="GX951" s="27"/>
      <c r="GY951" s="27"/>
      <c r="GZ951" s="27"/>
      <c r="HA951" s="27"/>
      <c r="HB951" s="27"/>
      <c r="HC951" s="27"/>
      <c r="HD951" s="27"/>
      <c r="HE951" s="27"/>
      <c r="HF951" s="27"/>
      <c r="HG951" s="27"/>
      <c r="HH951" s="27"/>
      <c r="HI951" s="27"/>
      <c r="HJ951" s="27"/>
      <c r="HK951" s="27"/>
      <c r="HL951" s="27"/>
      <c r="HM951" s="27"/>
      <c r="HN951" s="27"/>
      <c r="HO951" s="27"/>
      <c r="HP951" s="27"/>
      <c r="HQ951" s="27"/>
      <c r="HR951" s="27"/>
      <c r="HS951" s="27"/>
      <c r="HT951" s="27"/>
      <c r="HU951" s="27"/>
      <c r="HV951" s="27"/>
      <c r="HW951" s="27"/>
      <c r="HX951" s="27"/>
      <c r="HY951" s="27"/>
      <c r="HZ951" s="27"/>
      <c r="IA951" s="27"/>
      <c r="IB951" s="27"/>
      <c r="IC951" s="27"/>
      <c r="ID951" s="27"/>
      <c r="IE951" s="27"/>
      <c r="IF951" s="27"/>
      <c r="IG951" s="27"/>
      <c r="IH951" s="27"/>
      <c r="II951" s="27"/>
      <c r="IJ951" s="27"/>
      <c r="IK951" s="27"/>
      <c r="IL951" s="27"/>
      <c r="IM951" s="27"/>
      <c r="IN951" s="27"/>
      <c r="IO951" s="27"/>
      <c r="IP951" s="27"/>
      <c r="IQ951" s="27"/>
      <c r="IR951" s="27"/>
      <c r="IS951" s="27"/>
      <c r="IT951" s="27"/>
      <c r="IU951" s="27"/>
      <c r="IV951" s="27"/>
    </row>
    <row r="952" spans="1:256" s="363" customFormat="1" x14ac:dyDescent="0.2">
      <c r="A952" s="27"/>
      <c r="B952" s="27"/>
      <c r="C952" s="27"/>
      <c r="D952" s="362">
        <v>193</v>
      </c>
      <c r="E952" s="349" t="s">
        <v>180</v>
      </c>
      <c r="GX952" s="27"/>
      <c r="GY952" s="27"/>
      <c r="GZ952" s="27"/>
      <c r="HA952" s="27"/>
      <c r="HB952" s="27"/>
      <c r="HC952" s="27"/>
      <c r="HD952" s="27"/>
      <c r="HE952" s="27"/>
      <c r="HF952" s="27"/>
      <c r="HG952" s="27"/>
      <c r="HH952" s="27"/>
      <c r="HI952" s="27"/>
      <c r="HJ952" s="27"/>
      <c r="HK952" s="27"/>
      <c r="HL952" s="27"/>
      <c r="HM952" s="27"/>
      <c r="HN952" s="27"/>
      <c r="HO952" s="27"/>
      <c r="HP952" s="27"/>
      <c r="HQ952" s="27"/>
      <c r="HR952" s="27"/>
      <c r="HS952" s="27"/>
      <c r="HT952" s="27"/>
      <c r="HU952" s="27"/>
      <c r="HV952" s="27"/>
      <c r="HW952" s="27"/>
      <c r="HX952" s="27"/>
      <c r="HY952" s="27"/>
      <c r="HZ952" s="27"/>
      <c r="IA952" s="27"/>
      <c r="IB952" s="27"/>
      <c r="IC952" s="27"/>
      <c r="ID952" s="27"/>
      <c r="IE952" s="27"/>
      <c r="IF952" s="27"/>
      <c r="IG952" s="27"/>
      <c r="IH952" s="27"/>
      <c r="II952" s="27"/>
      <c r="IJ952" s="27"/>
      <c r="IK952" s="27"/>
      <c r="IL952" s="27"/>
      <c r="IM952" s="27"/>
      <c r="IN952" s="27"/>
      <c r="IO952" s="27"/>
      <c r="IP952" s="27"/>
      <c r="IQ952" s="27"/>
      <c r="IR952" s="27"/>
      <c r="IS952" s="27"/>
      <c r="IT952" s="27"/>
      <c r="IU952" s="27"/>
      <c r="IV952" s="27"/>
    </row>
    <row r="953" spans="1:256" x14ac:dyDescent="0.2">
      <c r="D953" s="362"/>
      <c r="E953" s="350" t="s">
        <v>130</v>
      </c>
      <c r="F953" s="351">
        <v>1</v>
      </c>
      <c r="G953" s="352">
        <v>2</v>
      </c>
      <c r="H953" s="352">
        <v>3</v>
      </c>
      <c r="I953" s="352">
        <v>4</v>
      </c>
      <c r="J953" s="353">
        <v>5</v>
      </c>
      <c r="K953" s="351">
        <v>6</v>
      </c>
      <c r="L953" s="352">
        <v>7</v>
      </c>
      <c r="M953" s="352">
        <v>8</v>
      </c>
      <c r="N953" s="352">
        <v>9</v>
      </c>
      <c r="O953" s="353">
        <v>10</v>
      </c>
      <c r="P953" s="351">
        <v>11</v>
      </c>
      <c r="Q953" s="352">
        <v>12</v>
      </c>
      <c r="R953" s="352">
        <v>13</v>
      </c>
      <c r="S953" s="352">
        <v>14</v>
      </c>
      <c r="T953" s="353">
        <v>15</v>
      </c>
      <c r="U953" s="351">
        <v>16</v>
      </c>
      <c r="V953" s="352">
        <v>17</v>
      </c>
      <c r="W953" s="352">
        <v>18</v>
      </c>
      <c r="X953" s="352">
        <v>19</v>
      </c>
      <c r="Y953" s="353">
        <v>20</v>
      </c>
      <c r="Z953" s="351">
        <v>21</v>
      </c>
      <c r="AA953" s="352">
        <v>22</v>
      </c>
      <c r="AB953" s="352">
        <v>23</v>
      </c>
      <c r="AC953" s="352">
        <v>24</v>
      </c>
      <c r="AD953" s="353">
        <v>25</v>
      </c>
      <c r="AE953" s="351">
        <v>26</v>
      </c>
      <c r="AF953" s="352">
        <v>27</v>
      </c>
      <c r="AG953" s="352">
        <v>28</v>
      </c>
      <c r="AH953" s="352">
        <v>29</v>
      </c>
      <c r="AI953" s="353">
        <v>30</v>
      </c>
      <c r="AJ953" s="351">
        <v>31</v>
      </c>
      <c r="AK953" s="352">
        <v>32</v>
      </c>
      <c r="AL953" s="352">
        <v>33</v>
      </c>
      <c r="AM953" s="352">
        <v>34</v>
      </c>
      <c r="AN953" s="353">
        <v>35</v>
      </c>
      <c r="AO953" s="351">
        <v>36</v>
      </c>
      <c r="AP953" s="352">
        <v>37</v>
      </c>
      <c r="AQ953" s="352">
        <v>38</v>
      </c>
      <c r="AR953" s="352">
        <v>39</v>
      </c>
      <c r="AS953" s="353">
        <v>40</v>
      </c>
      <c r="AT953" s="351">
        <v>41</v>
      </c>
      <c r="AU953" s="352">
        <v>42</v>
      </c>
      <c r="AV953" s="352">
        <v>43</v>
      </c>
      <c r="AW953" s="352">
        <v>44</v>
      </c>
      <c r="AX953" s="353">
        <v>45</v>
      </c>
      <c r="AY953" s="351">
        <v>46</v>
      </c>
      <c r="AZ953" s="352">
        <v>47</v>
      </c>
      <c r="BA953" s="352">
        <v>48</v>
      </c>
      <c r="BB953" s="352">
        <v>49</v>
      </c>
      <c r="BC953" s="353">
        <v>50</v>
      </c>
      <c r="BD953" s="351">
        <v>51</v>
      </c>
      <c r="BE953" s="352">
        <v>52</v>
      </c>
      <c r="BF953" s="352">
        <v>53</v>
      </c>
      <c r="BG953" s="352">
        <v>54</v>
      </c>
      <c r="BH953" s="353">
        <v>55</v>
      </c>
      <c r="BI953" s="351">
        <v>56</v>
      </c>
      <c r="BJ953" s="352">
        <v>57</v>
      </c>
      <c r="BK953" s="352">
        <v>58</v>
      </c>
      <c r="BL953" s="352">
        <v>59</v>
      </c>
      <c r="BM953" s="353">
        <v>60</v>
      </c>
      <c r="BN953" s="351">
        <v>61</v>
      </c>
      <c r="BO953" s="352">
        <v>62</v>
      </c>
      <c r="BP953" s="352">
        <v>63</v>
      </c>
      <c r="BQ953" s="352">
        <v>64</v>
      </c>
      <c r="BR953" s="353">
        <v>65</v>
      </c>
      <c r="BS953" s="351">
        <v>66</v>
      </c>
      <c r="BT953" s="352">
        <v>67</v>
      </c>
      <c r="BU953" s="352">
        <v>68</v>
      </c>
      <c r="BV953" s="352">
        <v>69</v>
      </c>
      <c r="BW953" s="353">
        <v>70</v>
      </c>
      <c r="BX953" s="351">
        <v>71</v>
      </c>
      <c r="BY953" s="352">
        <v>72</v>
      </c>
      <c r="BZ953" s="352">
        <v>73</v>
      </c>
      <c r="CA953" s="352">
        <v>74</v>
      </c>
      <c r="CB953" s="353">
        <v>75</v>
      </c>
      <c r="CC953" s="351">
        <v>76</v>
      </c>
      <c r="CD953" s="352">
        <v>77</v>
      </c>
      <c r="CE953" s="352">
        <v>78</v>
      </c>
      <c r="CF953" s="352">
        <v>79</v>
      </c>
      <c r="CG953" s="353">
        <v>80</v>
      </c>
      <c r="CH953" s="351">
        <v>81</v>
      </c>
      <c r="CI953" s="352">
        <v>82</v>
      </c>
      <c r="CJ953" s="352">
        <v>83</v>
      </c>
      <c r="CK953" s="352">
        <v>84</v>
      </c>
      <c r="CL953" s="353">
        <v>85</v>
      </c>
      <c r="CM953" s="351">
        <v>86</v>
      </c>
      <c r="CN953" s="352">
        <v>87</v>
      </c>
      <c r="CO953" s="352">
        <v>88</v>
      </c>
      <c r="CP953" s="352">
        <v>89</v>
      </c>
      <c r="CQ953" s="353">
        <v>90</v>
      </c>
      <c r="CR953" s="351">
        <v>91</v>
      </c>
      <c r="CS953" s="352">
        <v>92</v>
      </c>
      <c r="CT953" s="352">
        <v>93</v>
      </c>
      <c r="CU953" s="352">
        <v>94</v>
      </c>
      <c r="CV953" s="353">
        <v>95</v>
      </c>
      <c r="CW953" s="351">
        <v>96</v>
      </c>
      <c r="CX953" s="352">
        <v>97</v>
      </c>
      <c r="CY953" s="352">
        <v>98</v>
      </c>
      <c r="CZ953" s="352">
        <v>99</v>
      </c>
      <c r="DA953" s="353">
        <v>100</v>
      </c>
      <c r="DB953" s="351">
        <v>101</v>
      </c>
      <c r="DC953" s="352">
        <v>102</v>
      </c>
      <c r="DD953" s="352">
        <v>103</v>
      </c>
      <c r="DE953" s="352">
        <v>104</v>
      </c>
      <c r="DF953" s="353">
        <v>105</v>
      </c>
      <c r="DG953" s="351">
        <v>106</v>
      </c>
      <c r="DH953" s="352">
        <v>107</v>
      </c>
      <c r="DI953" s="352">
        <v>108</v>
      </c>
      <c r="DJ953" s="352">
        <v>109</v>
      </c>
      <c r="DK953" s="353">
        <v>110</v>
      </c>
      <c r="DL953" s="351">
        <v>111</v>
      </c>
      <c r="DM953" s="352">
        <v>112</v>
      </c>
      <c r="DN953" s="352">
        <v>113</v>
      </c>
      <c r="DO953" s="352">
        <v>114</v>
      </c>
      <c r="DP953" s="353">
        <v>115</v>
      </c>
      <c r="DQ953" s="351">
        <v>116</v>
      </c>
      <c r="DR953" s="352">
        <v>117</v>
      </c>
      <c r="DS953" s="352">
        <v>118</v>
      </c>
      <c r="DT953" s="352">
        <v>119</v>
      </c>
      <c r="DU953" s="353">
        <v>120</v>
      </c>
      <c r="DV953" s="351">
        <v>121</v>
      </c>
      <c r="DW953" s="352">
        <v>122</v>
      </c>
      <c r="DX953" s="352">
        <v>123</v>
      </c>
      <c r="DY953" s="352">
        <v>124</v>
      </c>
      <c r="DZ953" s="353">
        <v>125</v>
      </c>
      <c r="EA953" s="351">
        <v>126</v>
      </c>
      <c r="EB953" s="352">
        <v>127</v>
      </c>
      <c r="EC953" s="352">
        <v>128</v>
      </c>
      <c r="ED953" s="352">
        <v>129</v>
      </c>
      <c r="EE953" s="353">
        <v>130</v>
      </c>
      <c r="EF953" s="351">
        <v>131</v>
      </c>
      <c r="EG953" s="352">
        <v>132</v>
      </c>
      <c r="EH953" s="352">
        <v>133</v>
      </c>
      <c r="EI953" s="352">
        <v>134</v>
      </c>
      <c r="EJ953" s="353">
        <v>135</v>
      </c>
      <c r="EK953" s="351">
        <v>136</v>
      </c>
      <c r="EL953" s="352">
        <v>137</v>
      </c>
      <c r="EM953" s="352">
        <v>138</v>
      </c>
      <c r="EN953" s="352">
        <v>139</v>
      </c>
      <c r="EO953" s="353">
        <v>140</v>
      </c>
      <c r="EP953" s="351">
        <v>141</v>
      </c>
      <c r="EQ953" s="352">
        <v>142</v>
      </c>
      <c r="ER953" s="352">
        <v>143</v>
      </c>
      <c r="ES953" s="352">
        <v>144</v>
      </c>
      <c r="ET953" s="353">
        <v>145</v>
      </c>
      <c r="EU953" s="351">
        <v>146</v>
      </c>
      <c r="EV953" s="352">
        <v>147</v>
      </c>
      <c r="EW953" s="352">
        <v>148</v>
      </c>
      <c r="EX953" s="352">
        <v>149</v>
      </c>
      <c r="EY953" s="353">
        <v>150</v>
      </c>
      <c r="EZ953" s="351">
        <v>151</v>
      </c>
      <c r="FA953" s="352">
        <v>152</v>
      </c>
      <c r="FB953" s="352">
        <v>153</v>
      </c>
      <c r="FC953" s="352">
        <v>154</v>
      </c>
      <c r="FD953" s="364"/>
      <c r="FE953" s="351">
        <v>155</v>
      </c>
      <c r="FF953" s="352">
        <v>156</v>
      </c>
      <c r="FG953" s="352">
        <v>157</v>
      </c>
      <c r="FH953" s="352">
        <v>158</v>
      </c>
      <c r="FI953" s="364"/>
      <c r="FJ953" s="351">
        <v>159</v>
      </c>
      <c r="FK953" s="352">
        <v>160</v>
      </c>
      <c r="FL953" s="352">
        <v>161</v>
      </c>
      <c r="FM953" s="352">
        <v>162</v>
      </c>
      <c r="FN953" s="353">
        <v>163</v>
      </c>
      <c r="FO953" s="351">
        <v>164</v>
      </c>
      <c r="FP953" s="352">
        <v>165</v>
      </c>
      <c r="FQ953" s="352">
        <v>166</v>
      </c>
      <c r="FR953" s="352">
        <v>167</v>
      </c>
      <c r="FS953" s="353">
        <v>168</v>
      </c>
      <c r="FT953" s="351">
        <v>169</v>
      </c>
      <c r="FU953" s="352">
        <v>170</v>
      </c>
      <c r="FV953" s="352">
        <v>171</v>
      </c>
      <c r="FW953" s="352">
        <v>172</v>
      </c>
      <c r="FX953" s="353">
        <v>173</v>
      </c>
      <c r="FY953" s="351">
        <v>174</v>
      </c>
      <c r="FZ953" s="352">
        <v>175</v>
      </c>
      <c r="GA953" s="352">
        <v>176</v>
      </c>
      <c r="GB953" s="352">
        <v>177</v>
      </c>
      <c r="GC953" s="353">
        <v>178</v>
      </c>
      <c r="GD953" s="351">
        <v>179</v>
      </c>
      <c r="GE953" s="352">
        <v>180</v>
      </c>
      <c r="GF953" s="352">
        <v>181</v>
      </c>
      <c r="GG953" s="352">
        <v>182</v>
      </c>
      <c r="GH953" s="353">
        <v>183</v>
      </c>
      <c r="GI953" s="351">
        <v>184</v>
      </c>
      <c r="GJ953" s="352">
        <v>185</v>
      </c>
      <c r="GK953" s="352">
        <v>186</v>
      </c>
      <c r="GL953" s="352">
        <v>187</v>
      </c>
      <c r="GM953" s="353">
        <v>188</v>
      </c>
      <c r="GN953" s="351">
        <v>189</v>
      </c>
      <c r="GO953" s="352">
        <v>190</v>
      </c>
      <c r="GP953" s="352">
        <v>191</v>
      </c>
      <c r="GQ953" s="352">
        <v>192</v>
      </c>
      <c r="GR953" s="353">
        <v>193</v>
      </c>
      <c r="GS953" s="365"/>
      <c r="GT953" s="361"/>
      <c r="GU953" s="361"/>
      <c r="GV953" s="361"/>
      <c r="GW953" s="361"/>
    </row>
    <row r="954" spans="1:256" x14ac:dyDescent="0.2">
      <c r="D954" s="362"/>
      <c r="E954" s="350" t="s">
        <v>157</v>
      </c>
      <c r="F954" s="354">
        <v>14</v>
      </c>
      <c r="G954" s="355">
        <v>10</v>
      </c>
      <c r="H954" s="355">
        <v>1</v>
      </c>
      <c r="I954" s="355">
        <v>22</v>
      </c>
      <c r="J954" s="356">
        <v>18</v>
      </c>
      <c r="K954" s="354">
        <v>19</v>
      </c>
      <c r="L954" s="355">
        <v>15</v>
      </c>
      <c r="M954" s="355">
        <v>6</v>
      </c>
      <c r="N954" s="355">
        <v>2</v>
      </c>
      <c r="O954" s="356">
        <v>23</v>
      </c>
      <c r="P954" s="354">
        <v>24</v>
      </c>
      <c r="Q954" s="355">
        <v>20</v>
      </c>
      <c r="R954" s="355">
        <v>11</v>
      </c>
      <c r="S954" s="355">
        <v>7</v>
      </c>
      <c r="T954" s="356">
        <v>3</v>
      </c>
      <c r="U954" s="354">
        <v>4</v>
      </c>
      <c r="V954" s="355">
        <v>25</v>
      </c>
      <c r="W954" s="355">
        <v>16</v>
      </c>
      <c r="X954" s="355">
        <v>12</v>
      </c>
      <c r="Y954" s="356">
        <v>8</v>
      </c>
      <c r="Z954" s="354">
        <v>9</v>
      </c>
      <c r="AA954" s="355">
        <v>5</v>
      </c>
      <c r="AB954" s="355">
        <v>21</v>
      </c>
      <c r="AC954" s="355">
        <v>17</v>
      </c>
      <c r="AD954" s="356">
        <v>13</v>
      </c>
      <c r="AE954" s="354">
        <v>39</v>
      </c>
      <c r="AF954" s="355">
        <v>35</v>
      </c>
      <c r="AG954" s="355">
        <v>26</v>
      </c>
      <c r="AH954" s="355">
        <v>47</v>
      </c>
      <c r="AI954" s="356">
        <v>43</v>
      </c>
      <c r="AJ954" s="354">
        <v>44</v>
      </c>
      <c r="AK954" s="355">
        <v>40</v>
      </c>
      <c r="AL954" s="355">
        <v>31</v>
      </c>
      <c r="AM954" s="355">
        <v>27</v>
      </c>
      <c r="AN954" s="356">
        <v>48</v>
      </c>
      <c r="AO954" s="354">
        <v>49</v>
      </c>
      <c r="AP954" s="355">
        <v>45</v>
      </c>
      <c r="AQ954" s="355">
        <v>36</v>
      </c>
      <c r="AR954" s="355">
        <v>32</v>
      </c>
      <c r="AS954" s="356">
        <v>28</v>
      </c>
      <c r="AT954" s="354">
        <v>29</v>
      </c>
      <c r="AU954" s="355">
        <v>50</v>
      </c>
      <c r="AV954" s="355">
        <v>41</v>
      </c>
      <c r="AW954" s="355">
        <v>37</v>
      </c>
      <c r="AX954" s="356">
        <v>33</v>
      </c>
      <c r="AY954" s="354">
        <v>34</v>
      </c>
      <c r="AZ954" s="355">
        <v>30</v>
      </c>
      <c r="BA954" s="355">
        <v>46</v>
      </c>
      <c r="BB954" s="355">
        <v>42</v>
      </c>
      <c r="BC954" s="356">
        <v>38</v>
      </c>
      <c r="BD954" s="354">
        <v>64</v>
      </c>
      <c r="BE954" s="355">
        <v>60</v>
      </c>
      <c r="BF954" s="355">
        <v>51</v>
      </c>
      <c r="BG954" s="355">
        <v>72</v>
      </c>
      <c r="BH954" s="356">
        <v>68</v>
      </c>
      <c r="BI954" s="354">
        <v>69</v>
      </c>
      <c r="BJ954" s="355">
        <v>65</v>
      </c>
      <c r="BK954" s="355">
        <v>56</v>
      </c>
      <c r="BL954" s="355">
        <v>52</v>
      </c>
      <c r="BM954" s="356">
        <v>73</v>
      </c>
      <c r="BN954" s="354">
        <v>74</v>
      </c>
      <c r="BO954" s="355">
        <v>70</v>
      </c>
      <c r="BP954" s="355">
        <v>61</v>
      </c>
      <c r="BQ954" s="355">
        <v>57</v>
      </c>
      <c r="BR954" s="356">
        <v>53</v>
      </c>
      <c r="BS954" s="354">
        <v>54</v>
      </c>
      <c r="BT954" s="355">
        <v>75</v>
      </c>
      <c r="BU954" s="355">
        <v>66</v>
      </c>
      <c r="BV954" s="355">
        <v>62</v>
      </c>
      <c r="BW954" s="356">
        <v>58</v>
      </c>
      <c r="BX954" s="354">
        <v>59</v>
      </c>
      <c r="BY954" s="355">
        <v>55</v>
      </c>
      <c r="BZ954" s="355">
        <v>71</v>
      </c>
      <c r="CA954" s="355">
        <v>67</v>
      </c>
      <c r="CB954" s="356">
        <v>63</v>
      </c>
      <c r="CC954" s="354">
        <v>89</v>
      </c>
      <c r="CD954" s="355">
        <v>85</v>
      </c>
      <c r="CE954" s="355">
        <v>76</v>
      </c>
      <c r="CF954" s="355">
        <v>97</v>
      </c>
      <c r="CG954" s="356">
        <v>93</v>
      </c>
      <c r="CH954" s="354">
        <v>94</v>
      </c>
      <c r="CI954" s="355">
        <v>90</v>
      </c>
      <c r="CJ954" s="355">
        <v>81</v>
      </c>
      <c r="CK954" s="355">
        <v>77</v>
      </c>
      <c r="CL954" s="356">
        <v>98</v>
      </c>
      <c r="CM954" s="354">
        <v>99</v>
      </c>
      <c r="CN954" s="355">
        <v>95</v>
      </c>
      <c r="CO954" s="355">
        <v>86</v>
      </c>
      <c r="CP954" s="355">
        <v>82</v>
      </c>
      <c r="CQ954" s="356">
        <v>78</v>
      </c>
      <c r="CR954" s="354">
        <v>79</v>
      </c>
      <c r="CS954" s="355">
        <v>100</v>
      </c>
      <c r="CT954" s="355">
        <v>91</v>
      </c>
      <c r="CU954" s="355">
        <v>87</v>
      </c>
      <c r="CV954" s="356">
        <v>83</v>
      </c>
      <c r="CW954" s="354">
        <v>84</v>
      </c>
      <c r="CX954" s="355">
        <v>80</v>
      </c>
      <c r="CY954" s="355">
        <v>96</v>
      </c>
      <c r="CZ954" s="355">
        <v>92</v>
      </c>
      <c r="DA954" s="356">
        <v>88</v>
      </c>
      <c r="DB954" s="354">
        <v>114</v>
      </c>
      <c r="DC954" s="355">
        <v>110</v>
      </c>
      <c r="DD954" s="355">
        <v>101</v>
      </c>
      <c r="DE954" s="355">
        <v>122</v>
      </c>
      <c r="DF954" s="356">
        <v>118</v>
      </c>
      <c r="DG954" s="354">
        <v>119</v>
      </c>
      <c r="DH954" s="355">
        <v>115</v>
      </c>
      <c r="DI954" s="355">
        <v>106</v>
      </c>
      <c r="DJ954" s="355">
        <v>102</v>
      </c>
      <c r="DK954" s="356">
        <v>123</v>
      </c>
      <c r="DL954" s="354">
        <v>124</v>
      </c>
      <c r="DM954" s="355">
        <v>120</v>
      </c>
      <c r="DN954" s="355">
        <v>111</v>
      </c>
      <c r="DO954" s="355">
        <v>107</v>
      </c>
      <c r="DP954" s="356">
        <v>103</v>
      </c>
      <c r="DQ954" s="354">
        <v>104</v>
      </c>
      <c r="DR954" s="355">
        <v>125</v>
      </c>
      <c r="DS954" s="355">
        <v>116</v>
      </c>
      <c r="DT954" s="355">
        <v>112</v>
      </c>
      <c r="DU954" s="356">
        <v>108</v>
      </c>
      <c r="DV954" s="354">
        <v>109</v>
      </c>
      <c r="DW954" s="355">
        <v>105</v>
      </c>
      <c r="DX954" s="355">
        <v>121</v>
      </c>
      <c r="DY954" s="355">
        <v>117</v>
      </c>
      <c r="DZ954" s="356">
        <v>113</v>
      </c>
      <c r="EA954" s="354">
        <v>145</v>
      </c>
      <c r="EB954" s="355">
        <v>126</v>
      </c>
      <c r="EC954" s="355">
        <v>156</v>
      </c>
      <c r="ED954" s="355">
        <v>152</v>
      </c>
      <c r="EE954" s="356">
        <v>149</v>
      </c>
      <c r="EF954" s="354">
        <v>150</v>
      </c>
      <c r="EG954" s="355">
        <v>131</v>
      </c>
      <c r="EH954" s="355">
        <v>127</v>
      </c>
      <c r="EI954" s="355">
        <v>157</v>
      </c>
      <c r="EJ954" s="356">
        <v>153</v>
      </c>
      <c r="EK954" s="354">
        <v>154</v>
      </c>
      <c r="EL954" s="355">
        <v>136</v>
      </c>
      <c r="EM954" s="355">
        <v>132</v>
      </c>
      <c r="EN954" s="355">
        <v>128</v>
      </c>
      <c r="EO954" s="356">
        <v>158</v>
      </c>
      <c r="EP954" s="354">
        <v>144</v>
      </c>
      <c r="EQ954" s="355">
        <v>151</v>
      </c>
      <c r="ER954" s="355">
        <v>147</v>
      </c>
      <c r="ES954" s="355">
        <v>155</v>
      </c>
      <c r="ET954" s="356">
        <v>139</v>
      </c>
      <c r="EU954" s="354">
        <v>130</v>
      </c>
      <c r="EV954" s="355">
        <v>146</v>
      </c>
      <c r="EW954" s="355">
        <v>142</v>
      </c>
      <c r="EX954" s="355">
        <v>138</v>
      </c>
      <c r="EY954" s="356">
        <v>134</v>
      </c>
      <c r="EZ954" s="354">
        <v>140</v>
      </c>
      <c r="FA954" s="355">
        <v>148</v>
      </c>
      <c r="FB954" s="355">
        <v>135</v>
      </c>
      <c r="FC954" s="355">
        <v>143</v>
      </c>
      <c r="FD954" s="364"/>
      <c r="FE954" s="354">
        <v>137</v>
      </c>
      <c r="FF954" s="355">
        <v>141</v>
      </c>
      <c r="FG954" s="355">
        <v>129</v>
      </c>
      <c r="FH954" s="355">
        <v>133</v>
      </c>
      <c r="FI954" s="364"/>
      <c r="FJ954" s="354">
        <v>178</v>
      </c>
      <c r="FK954" s="355">
        <v>159</v>
      </c>
      <c r="FL954" s="355">
        <v>190</v>
      </c>
      <c r="FM954" s="355">
        <v>186</v>
      </c>
      <c r="FN954" s="356">
        <v>182</v>
      </c>
      <c r="FO954" s="354">
        <v>183</v>
      </c>
      <c r="FP954" s="355">
        <v>164</v>
      </c>
      <c r="FQ954" s="355">
        <v>160</v>
      </c>
      <c r="FR954" s="355">
        <v>191</v>
      </c>
      <c r="FS954" s="356">
        <v>187</v>
      </c>
      <c r="FT954" s="354">
        <v>188</v>
      </c>
      <c r="FU954" s="355">
        <v>169</v>
      </c>
      <c r="FV954" s="355">
        <v>165</v>
      </c>
      <c r="FW954" s="355">
        <v>161</v>
      </c>
      <c r="FX954" s="356">
        <v>192</v>
      </c>
      <c r="FY954" s="354">
        <v>193</v>
      </c>
      <c r="FZ954" s="355">
        <v>174</v>
      </c>
      <c r="GA954" s="355">
        <v>170</v>
      </c>
      <c r="GB954" s="355">
        <v>166</v>
      </c>
      <c r="GC954" s="356">
        <v>162</v>
      </c>
      <c r="GD954" s="354">
        <v>163</v>
      </c>
      <c r="GE954" s="355">
        <v>179</v>
      </c>
      <c r="GF954" s="355">
        <v>175</v>
      </c>
      <c r="GG954" s="355">
        <v>171</v>
      </c>
      <c r="GH954" s="356">
        <v>167</v>
      </c>
      <c r="GI954" s="354">
        <v>168</v>
      </c>
      <c r="GJ954" s="355">
        <v>184</v>
      </c>
      <c r="GK954" s="355">
        <v>180</v>
      </c>
      <c r="GL954" s="355">
        <v>176</v>
      </c>
      <c r="GM954" s="356">
        <v>172</v>
      </c>
      <c r="GN954" s="354">
        <v>173</v>
      </c>
      <c r="GO954" s="355">
        <v>189</v>
      </c>
      <c r="GP954" s="355">
        <v>185</v>
      </c>
      <c r="GQ954" s="355">
        <v>181</v>
      </c>
      <c r="GR954" s="356">
        <v>177</v>
      </c>
      <c r="GS954" s="365"/>
      <c r="GT954" s="361"/>
      <c r="GU954" s="361"/>
      <c r="GV954" s="361"/>
      <c r="GW954" s="361"/>
    </row>
    <row r="955" spans="1:256" x14ac:dyDescent="0.2">
      <c r="D955" s="362"/>
      <c r="E955" s="350" t="s">
        <v>159</v>
      </c>
      <c r="F955" s="357">
        <v>12</v>
      </c>
      <c r="G955" s="358">
        <v>23</v>
      </c>
      <c r="H955" s="358">
        <v>9</v>
      </c>
      <c r="I955" s="358">
        <v>20</v>
      </c>
      <c r="J955" s="359">
        <v>1</v>
      </c>
      <c r="K955" s="357">
        <v>13</v>
      </c>
      <c r="L955" s="358">
        <v>24</v>
      </c>
      <c r="M955" s="358">
        <v>10</v>
      </c>
      <c r="N955" s="358">
        <v>16</v>
      </c>
      <c r="O955" s="359">
        <v>2</v>
      </c>
      <c r="P955" s="357">
        <v>17</v>
      </c>
      <c r="Q955" s="358">
        <v>3</v>
      </c>
      <c r="R955" s="358">
        <v>14</v>
      </c>
      <c r="S955" s="358">
        <v>25</v>
      </c>
      <c r="T955" s="359">
        <v>6</v>
      </c>
      <c r="U955" s="357">
        <v>7</v>
      </c>
      <c r="V955" s="358">
        <v>18</v>
      </c>
      <c r="W955" s="358">
        <v>4</v>
      </c>
      <c r="X955" s="358">
        <v>15</v>
      </c>
      <c r="Y955" s="359">
        <v>21</v>
      </c>
      <c r="Z955" s="357">
        <v>22</v>
      </c>
      <c r="AA955" s="358">
        <v>8</v>
      </c>
      <c r="AB955" s="358">
        <v>19</v>
      </c>
      <c r="AC955" s="358">
        <v>5</v>
      </c>
      <c r="AD955" s="359">
        <v>11</v>
      </c>
      <c r="AE955" s="357">
        <v>37</v>
      </c>
      <c r="AF955" s="358">
        <v>48</v>
      </c>
      <c r="AG955" s="358">
        <v>34</v>
      </c>
      <c r="AH955" s="358">
        <v>45</v>
      </c>
      <c r="AI955" s="359">
        <v>26</v>
      </c>
      <c r="AJ955" s="357">
        <v>38</v>
      </c>
      <c r="AK955" s="358">
        <v>49</v>
      </c>
      <c r="AL955" s="358">
        <v>35</v>
      </c>
      <c r="AM955" s="358">
        <v>41</v>
      </c>
      <c r="AN955" s="359">
        <v>27</v>
      </c>
      <c r="AO955" s="357">
        <v>42</v>
      </c>
      <c r="AP955" s="358">
        <v>28</v>
      </c>
      <c r="AQ955" s="358">
        <v>39</v>
      </c>
      <c r="AR955" s="358">
        <v>50</v>
      </c>
      <c r="AS955" s="359">
        <v>31</v>
      </c>
      <c r="AT955" s="357">
        <v>32</v>
      </c>
      <c r="AU955" s="358">
        <v>43</v>
      </c>
      <c r="AV955" s="358">
        <v>29</v>
      </c>
      <c r="AW955" s="358">
        <v>40</v>
      </c>
      <c r="AX955" s="359">
        <v>46</v>
      </c>
      <c r="AY955" s="357">
        <v>47</v>
      </c>
      <c r="AZ955" s="358">
        <v>33</v>
      </c>
      <c r="BA955" s="358">
        <v>44</v>
      </c>
      <c r="BB955" s="358">
        <v>30</v>
      </c>
      <c r="BC955" s="359">
        <v>36</v>
      </c>
      <c r="BD955" s="357">
        <v>62</v>
      </c>
      <c r="BE955" s="358">
        <v>73</v>
      </c>
      <c r="BF955" s="358">
        <v>59</v>
      </c>
      <c r="BG955" s="358">
        <v>70</v>
      </c>
      <c r="BH955" s="359">
        <v>51</v>
      </c>
      <c r="BI955" s="357">
        <v>63</v>
      </c>
      <c r="BJ955" s="358">
        <v>74</v>
      </c>
      <c r="BK955" s="358">
        <v>60</v>
      </c>
      <c r="BL955" s="358">
        <v>66</v>
      </c>
      <c r="BM955" s="359">
        <v>52</v>
      </c>
      <c r="BN955" s="357">
        <v>67</v>
      </c>
      <c r="BO955" s="358">
        <v>53</v>
      </c>
      <c r="BP955" s="358">
        <v>64</v>
      </c>
      <c r="BQ955" s="358">
        <v>75</v>
      </c>
      <c r="BR955" s="359">
        <v>56</v>
      </c>
      <c r="BS955" s="357">
        <v>57</v>
      </c>
      <c r="BT955" s="358">
        <v>68</v>
      </c>
      <c r="BU955" s="358">
        <v>54</v>
      </c>
      <c r="BV955" s="358">
        <v>65</v>
      </c>
      <c r="BW955" s="359">
        <v>71</v>
      </c>
      <c r="BX955" s="357">
        <v>72</v>
      </c>
      <c r="BY955" s="358">
        <v>58</v>
      </c>
      <c r="BZ955" s="358">
        <v>69</v>
      </c>
      <c r="CA955" s="358">
        <v>55</v>
      </c>
      <c r="CB955" s="359">
        <v>61</v>
      </c>
      <c r="CC955" s="357">
        <v>87</v>
      </c>
      <c r="CD955" s="358">
        <v>98</v>
      </c>
      <c r="CE955" s="358">
        <v>84</v>
      </c>
      <c r="CF955" s="358">
        <v>95</v>
      </c>
      <c r="CG955" s="359">
        <v>76</v>
      </c>
      <c r="CH955" s="357">
        <v>88</v>
      </c>
      <c r="CI955" s="358">
        <v>99</v>
      </c>
      <c r="CJ955" s="358">
        <v>85</v>
      </c>
      <c r="CK955" s="358">
        <v>91</v>
      </c>
      <c r="CL955" s="359">
        <v>77</v>
      </c>
      <c r="CM955" s="357">
        <v>92</v>
      </c>
      <c r="CN955" s="358">
        <v>78</v>
      </c>
      <c r="CO955" s="358">
        <v>89</v>
      </c>
      <c r="CP955" s="358">
        <v>100</v>
      </c>
      <c r="CQ955" s="359">
        <v>81</v>
      </c>
      <c r="CR955" s="357">
        <v>82</v>
      </c>
      <c r="CS955" s="358">
        <v>93</v>
      </c>
      <c r="CT955" s="358">
        <v>79</v>
      </c>
      <c r="CU955" s="358">
        <v>90</v>
      </c>
      <c r="CV955" s="359">
        <v>96</v>
      </c>
      <c r="CW955" s="357">
        <v>97</v>
      </c>
      <c r="CX955" s="358">
        <v>83</v>
      </c>
      <c r="CY955" s="358">
        <v>94</v>
      </c>
      <c r="CZ955" s="358">
        <v>80</v>
      </c>
      <c r="DA955" s="359">
        <v>86</v>
      </c>
      <c r="DB955" s="357">
        <v>112</v>
      </c>
      <c r="DC955" s="358">
        <v>123</v>
      </c>
      <c r="DD955" s="358">
        <v>109</v>
      </c>
      <c r="DE955" s="358">
        <v>120</v>
      </c>
      <c r="DF955" s="359">
        <v>101</v>
      </c>
      <c r="DG955" s="357">
        <v>113</v>
      </c>
      <c r="DH955" s="358">
        <v>124</v>
      </c>
      <c r="DI955" s="358">
        <v>110</v>
      </c>
      <c r="DJ955" s="358">
        <v>116</v>
      </c>
      <c r="DK955" s="359">
        <v>102</v>
      </c>
      <c r="DL955" s="357">
        <v>117</v>
      </c>
      <c r="DM955" s="358">
        <v>103</v>
      </c>
      <c r="DN955" s="358">
        <v>114</v>
      </c>
      <c r="DO955" s="358">
        <v>125</v>
      </c>
      <c r="DP955" s="359">
        <v>106</v>
      </c>
      <c r="DQ955" s="357">
        <v>107</v>
      </c>
      <c r="DR955" s="358">
        <v>118</v>
      </c>
      <c r="DS955" s="358">
        <v>104</v>
      </c>
      <c r="DT955" s="358">
        <v>115</v>
      </c>
      <c r="DU955" s="359">
        <v>121</v>
      </c>
      <c r="DV955" s="357">
        <v>122</v>
      </c>
      <c r="DW955" s="358">
        <v>108</v>
      </c>
      <c r="DX955" s="358">
        <v>119</v>
      </c>
      <c r="DY955" s="358">
        <v>105</v>
      </c>
      <c r="DZ955" s="359">
        <v>111</v>
      </c>
      <c r="EA955" s="357">
        <v>129</v>
      </c>
      <c r="EB955" s="358">
        <v>145</v>
      </c>
      <c r="EC955" s="358">
        <v>155</v>
      </c>
      <c r="ED955" s="358">
        <v>150</v>
      </c>
      <c r="EE955" s="359">
        <v>138</v>
      </c>
      <c r="EF955" s="357">
        <v>153</v>
      </c>
      <c r="EG955" s="358">
        <v>143</v>
      </c>
      <c r="EH955" s="358">
        <v>146</v>
      </c>
      <c r="EI955" s="358">
        <v>137</v>
      </c>
      <c r="EJ955" s="359">
        <v>128</v>
      </c>
      <c r="EK955" s="357">
        <v>139</v>
      </c>
      <c r="EL955" s="358">
        <v>154</v>
      </c>
      <c r="EM955" s="358">
        <v>131</v>
      </c>
      <c r="EN955" s="358">
        <v>156</v>
      </c>
      <c r="EO955" s="359">
        <v>148</v>
      </c>
      <c r="EP955" s="357">
        <v>158</v>
      </c>
      <c r="EQ955" s="358">
        <v>140</v>
      </c>
      <c r="ER955" s="358">
        <v>151</v>
      </c>
      <c r="ES955" s="358">
        <v>142</v>
      </c>
      <c r="ET955" s="359">
        <v>133</v>
      </c>
      <c r="EU955" s="357">
        <v>135</v>
      </c>
      <c r="EV955" s="358">
        <v>130</v>
      </c>
      <c r="EW955" s="358">
        <v>152</v>
      </c>
      <c r="EX955" s="358">
        <v>141</v>
      </c>
      <c r="EY955" s="359">
        <v>157</v>
      </c>
      <c r="EZ955" s="357">
        <v>147</v>
      </c>
      <c r="FA955" s="358">
        <v>134</v>
      </c>
      <c r="FB955" s="358">
        <v>126</v>
      </c>
      <c r="FC955" s="358">
        <v>136</v>
      </c>
      <c r="FD955" s="364"/>
      <c r="FE955" s="357">
        <v>132</v>
      </c>
      <c r="FF955" s="358">
        <v>149</v>
      </c>
      <c r="FG955" s="358">
        <v>144</v>
      </c>
      <c r="FH955" s="358">
        <v>127</v>
      </c>
      <c r="FI955" s="364"/>
      <c r="FJ955" s="357">
        <v>162</v>
      </c>
      <c r="FK955" s="358">
        <v>178</v>
      </c>
      <c r="FL955" s="358">
        <v>189</v>
      </c>
      <c r="FM955" s="358">
        <v>180</v>
      </c>
      <c r="FN955" s="359">
        <v>171</v>
      </c>
      <c r="FO955" s="357">
        <v>167</v>
      </c>
      <c r="FP955" s="358">
        <v>183</v>
      </c>
      <c r="FQ955" s="358">
        <v>159</v>
      </c>
      <c r="FR955" s="358">
        <v>185</v>
      </c>
      <c r="FS955" s="359">
        <v>176</v>
      </c>
      <c r="FT955" s="357">
        <v>172</v>
      </c>
      <c r="FU955" s="358">
        <v>188</v>
      </c>
      <c r="FV955" s="358">
        <v>164</v>
      </c>
      <c r="FW955" s="358">
        <v>190</v>
      </c>
      <c r="FX955" s="359">
        <v>181</v>
      </c>
      <c r="FY955" s="357">
        <v>177</v>
      </c>
      <c r="FZ955" s="358">
        <v>193</v>
      </c>
      <c r="GA955" s="358">
        <v>169</v>
      </c>
      <c r="GB955" s="358">
        <v>160</v>
      </c>
      <c r="GC955" s="359">
        <v>186</v>
      </c>
      <c r="GD955" s="357">
        <v>182</v>
      </c>
      <c r="GE955" s="358">
        <v>163</v>
      </c>
      <c r="GF955" s="358">
        <v>174</v>
      </c>
      <c r="GG955" s="358">
        <v>165</v>
      </c>
      <c r="GH955" s="359">
        <v>191</v>
      </c>
      <c r="GI955" s="357">
        <v>187</v>
      </c>
      <c r="GJ955" s="358">
        <v>168</v>
      </c>
      <c r="GK955" s="358">
        <v>179</v>
      </c>
      <c r="GL955" s="358">
        <v>170</v>
      </c>
      <c r="GM955" s="359">
        <v>161</v>
      </c>
      <c r="GN955" s="357">
        <v>192</v>
      </c>
      <c r="GO955" s="358">
        <v>173</v>
      </c>
      <c r="GP955" s="358">
        <v>184</v>
      </c>
      <c r="GQ955" s="358">
        <v>175</v>
      </c>
      <c r="GR955" s="359">
        <v>166</v>
      </c>
      <c r="GS955" s="365"/>
      <c r="GT955" s="361"/>
      <c r="GU955" s="361"/>
      <c r="GV955" s="361"/>
      <c r="GW955" s="361"/>
    </row>
    <row r="956" spans="1:256" s="363" customFormat="1" x14ac:dyDescent="0.2">
      <c r="A956" s="27"/>
      <c r="B956" s="27"/>
      <c r="C956" s="27"/>
      <c r="D956" s="362"/>
      <c r="E956" s="360"/>
      <c r="GX956" s="27"/>
      <c r="GY956" s="27"/>
      <c r="GZ956" s="27"/>
      <c r="HA956" s="27"/>
      <c r="HB956" s="27"/>
      <c r="HC956" s="27"/>
      <c r="HD956" s="27"/>
      <c r="HE956" s="27"/>
      <c r="HF956" s="27"/>
      <c r="HG956" s="27"/>
      <c r="HH956" s="27"/>
      <c r="HI956" s="27"/>
      <c r="HJ956" s="27"/>
      <c r="HK956" s="27"/>
      <c r="HL956" s="27"/>
      <c r="HM956" s="27"/>
      <c r="HN956" s="27"/>
      <c r="HO956" s="27"/>
      <c r="HP956" s="27"/>
      <c r="HQ956" s="27"/>
      <c r="HR956" s="27"/>
      <c r="HS956" s="27"/>
      <c r="HT956" s="27"/>
      <c r="HU956" s="27"/>
      <c r="HV956" s="27"/>
      <c r="HW956" s="27"/>
      <c r="HX956" s="27"/>
      <c r="HY956" s="27"/>
      <c r="HZ956" s="27"/>
      <c r="IA956" s="27"/>
      <c r="IB956" s="27"/>
      <c r="IC956" s="27"/>
      <c r="ID956" s="27"/>
      <c r="IE956" s="27"/>
      <c r="IF956" s="27"/>
      <c r="IG956" s="27"/>
      <c r="IH956" s="27"/>
      <c r="II956" s="27"/>
      <c r="IJ956" s="27"/>
      <c r="IK956" s="27"/>
      <c r="IL956" s="27"/>
      <c r="IM956" s="27"/>
      <c r="IN956" s="27"/>
      <c r="IO956" s="27"/>
      <c r="IP956" s="27"/>
      <c r="IQ956" s="27"/>
      <c r="IR956" s="27"/>
      <c r="IS956" s="27"/>
      <c r="IT956" s="27"/>
      <c r="IU956" s="27"/>
      <c r="IV956" s="27"/>
    </row>
    <row r="957" spans="1:256" s="363" customFormat="1" x14ac:dyDescent="0.2">
      <c r="A957" s="27"/>
      <c r="B957" s="27"/>
      <c r="C957" s="27"/>
      <c r="D957" s="362">
        <v>194</v>
      </c>
      <c r="E957" s="349" t="s">
        <v>180</v>
      </c>
      <c r="GX957" s="27"/>
      <c r="GY957" s="27"/>
      <c r="GZ957" s="27"/>
      <c r="HA957" s="27"/>
      <c r="HB957" s="27"/>
      <c r="HC957" s="27"/>
      <c r="HD957" s="27"/>
      <c r="HE957" s="27"/>
      <c r="HF957" s="27"/>
      <c r="HG957" s="27"/>
      <c r="HH957" s="27"/>
      <c r="HI957" s="27"/>
      <c r="HJ957" s="27"/>
      <c r="HK957" s="27"/>
      <c r="HL957" s="27"/>
      <c r="HM957" s="27"/>
      <c r="HN957" s="27"/>
      <c r="HO957" s="27"/>
      <c r="HP957" s="27"/>
      <c r="HQ957" s="27"/>
      <c r="HR957" s="27"/>
      <c r="HS957" s="27"/>
      <c r="HT957" s="27"/>
      <c r="HU957" s="27"/>
      <c r="HV957" s="27"/>
      <c r="HW957" s="27"/>
      <c r="HX957" s="27"/>
      <c r="HY957" s="27"/>
      <c r="HZ957" s="27"/>
      <c r="IA957" s="27"/>
      <c r="IB957" s="27"/>
      <c r="IC957" s="27"/>
      <c r="ID957" s="27"/>
      <c r="IE957" s="27"/>
      <c r="IF957" s="27"/>
      <c r="IG957" s="27"/>
      <c r="IH957" s="27"/>
      <c r="II957" s="27"/>
      <c r="IJ957" s="27"/>
      <c r="IK957" s="27"/>
      <c r="IL957" s="27"/>
      <c r="IM957" s="27"/>
      <c r="IN957" s="27"/>
      <c r="IO957" s="27"/>
      <c r="IP957" s="27"/>
      <c r="IQ957" s="27"/>
      <c r="IR957" s="27"/>
      <c r="IS957" s="27"/>
      <c r="IT957" s="27"/>
      <c r="IU957" s="27"/>
      <c r="IV957" s="27"/>
    </row>
    <row r="958" spans="1:256" x14ac:dyDescent="0.2">
      <c r="D958" s="362"/>
      <c r="E958" s="350" t="s">
        <v>130</v>
      </c>
      <c r="F958" s="351">
        <v>1</v>
      </c>
      <c r="G958" s="352">
        <v>2</v>
      </c>
      <c r="H958" s="352">
        <v>3</v>
      </c>
      <c r="I958" s="352">
        <v>4</v>
      </c>
      <c r="J958" s="353">
        <v>5</v>
      </c>
      <c r="K958" s="351">
        <v>6</v>
      </c>
      <c r="L958" s="352">
        <v>7</v>
      </c>
      <c r="M958" s="352">
        <v>8</v>
      </c>
      <c r="N958" s="352">
        <v>9</v>
      </c>
      <c r="O958" s="353">
        <v>10</v>
      </c>
      <c r="P958" s="351">
        <v>11</v>
      </c>
      <c r="Q958" s="352">
        <v>12</v>
      </c>
      <c r="R958" s="352">
        <v>13</v>
      </c>
      <c r="S958" s="352">
        <v>14</v>
      </c>
      <c r="T958" s="353">
        <v>15</v>
      </c>
      <c r="U958" s="351">
        <v>16</v>
      </c>
      <c r="V958" s="352">
        <v>17</v>
      </c>
      <c r="W958" s="352">
        <v>18</v>
      </c>
      <c r="X958" s="352">
        <v>19</v>
      </c>
      <c r="Y958" s="353">
        <v>20</v>
      </c>
      <c r="Z958" s="351">
        <v>21</v>
      </c>
      <c r="AA958" s="352">
        <v>22</v>
      </c>
      <c r="AB958" s="352">
        <v>23</v>
      </c>
      <c r="AC958" s="352">
        <v>24</v>
      </c>
      <c r="AD958" s="353">
        <v>25</v>
      </c>
      <c r="AE958" s="351">
        <v>26</v>
      </c>
      <c r="AF958" s="352">
        <v>27</v>
      </c>
      <c r="AG958" s="352">
        <v>28</v>
      </c>
      <c r="AH958" s="352">
        <v>29</v>
      </c>
      <c r="AI958" s="353">
        <v>30</v>
      </c>
      <c r="AJ958" s="351">
        <v>31</v>
      </c>
      <c r="AK958" s="352">
        <v>32</v>
      </c>
      <c r="AL958" s="352">
        <v>33</v>
      </c>
      <c r="AM958" s="352">
        <v>34</v>
      </c>
      <c r="AN958" s="353">
        <v>35</v>
      </c>
      <c r="AO958" s="351">
        <v>36</v>
      </c>
      <c r="AP958" s="352">
        <v>37</v>
      </c>
      <c r="AQ958" s="352">
        <v>38</v>
      </c>
      <c r="AR958" s="352">
        <v>39</v>
      </c>
      <c r="AS958" s="353">
        <v>40</v>
      </c>
      <c r="AT958" s="351">
        <v>41</v>
      </c>
      <c r="AU958" s="352">
        <v>42</v>
      </c>
      <c r="AV958" s="352">
        <v>43</v>
      </c>
      <c r="AW958" s="352">
        <v>44</v>
      </c>
      <c r="AX958" s="353">
        <v>45</v>
      </c>
      <c r="AY958" s="351">
        <v>46</v>
      </c>
      <c r="AZ958" s="352">
        <v>47</v>
      </c>
      <c r="BA958" s="352">
        <v>48</v>
      </c>
      <c r="BB958" s="352">
        <v>49</v>
      </c>
      <c r="BC958" s="353">
        <v>50</v>
      </c>
      <c r="BD958" s="351">
        <v>51</v>
      </c>
      <c r="BE958" s="352">
        <v>52</v>
      </c>
      <c r="BF958" s="352">
        <v>53</v>
      </c>
      <c r="BG958" s="352">
        <v>54</v>
      </c>
      <c r="BH958" s="353">
        <v>55</v>
      </c>
      <c r="BI958" s="351">
        <v>56</v>
      </c>
      <c r="BJ958" s="352">
        <v>57</v>
      </c>
      <c r="BK958" s="352">
        <v>58</v>
      </c>
      <c r="BL958" s="352">
        <v>59</v>
      </c>
      <c r="BM958" s="353">
        <v>60</v>
      </c>
      <c r="BN958" s="351">
        <v>61</v>
      </c>
      <c r="BO958" s="352">
        <v>62</v>
      </c>
      <c r="BP958" s="352">
        <v>63</v>
      </c>
      <c r="BQ958" s="352">
        <v>64</v>
      </c>
      <c r="BR958" s="353">
        <v>65</v>
      </c>
      <c r="BS958" s="351">
        <v>66</v>
      </c>
      <c r="BT958" s="352">
        <v>67</v>
      </c>
      <c r="BU958" s="352">
        <v>68</v>
      </c>
      <c r="BV958" s="352">
        <v>69</v>
      </c>
      <c r="BW958" s="353">
        <v>70</v>
      </c>
      <c r="BX958" s="351">
        <v>71</v>
      </c>
      <c r="BY958" s="352">
        <v>72</v>
      </c>
      <c r="BZ958" s="352">
        <v>73</v>
      </c>
      <c r="CA958" s="352">
        <v>74</v>
      </c>
      <c r="CB958" s="353">
        <v>75</v>
      </c>
      <c r="CC958" s="351">
        <v>76</v>
      </c>
      <c r="CD958" s="352">
        <v>77</v>
      </c>
      <c r="CE958" s="352">
        <v>78</v>
      </c>
      <c r="CF958" s="352">
        <v>79</v>
      </c>
      <c r="CG958" s="353">
        <v>80</v>
      </c>
      <c r="CH958" s="351">
        <v>81</v>
      </c>
      <c r="CI958" s="352">
        <v>82</v>
      </c>
      <c r="CJ958" s="352">
        <v>83</v>
      </c>
      <c r="CK958" s="352">
        <v>84</v>
      </c>
      <c r="CL958" s="353">
        <v>85</v>
      </c>
      <c r="CM958" s="351">
        <v>86</v>
      </c>
      <c r="CN958" s="352">
        <v>87</v>
      </c>
      <c r="CO958" s="352">
        <v>88</v>
      </c>
      <c r="CP958" s="352">
        <v>89</v>
      </c>
      <c r="CQ958" s="353">
        <v>90</v>
      </c>
      <c r="CR958" s="351">
        <v>91</v>
      </c>
      <c r="CS958" s="352">
        <v>92</v>
      </c>
      <c r="CT958" s="352">
        <v>93</v>
      </c>
      <c r="CU958" s="352">
        <v>94</v>
      </c>
      <c r="CV958" s="353">
        <v>95</v>
      </c>
      <c r="CW958" s="351">
        <v>96</v>
      </c>
      <c r="CX958" s="352">
        <v>97</v>
      </c>
      <c r="CY958" s="352">
        <v>98</v>
      </c>
      <c r="CZ958" s="352">
        <v>99</v>
      </c>
      <c r="DA958" s="353">
        <v>100</v>
      </c>
      <c r="DB958" s="351">
        <v>101</v>
      </c>
      <c r="DC958" s="352">
        <v>102</v>
      </c>
      <c r="DD958" s="352">
        <v>103</v>
      </c>
      <c r="DE958" s="352">
        <v>104</v>
      </c>
      <c r="DF958" s="353">
        <v>105</v>
      </c>
      <c r="DG958" s="351">
        <v>106</v>
      </c>
      <c r="DH958" s="352">
        <v>107</v>
      </c>
      <c r="DI958" s="352">
        <v>108</v>
      </c>
      <c r="DJ958" s="352">
        <v>109</v>
      </c>
      <c r="DK958" s="353">
        <v>110</v>
      </c>
      <c r="DL958" s="351">
        <v>111</v>
      </c>
      <c r="DM958" s="352">
        <v>112</v>
      </c>
      <c r="DN958" s="352">
        <v>113</v>
      </c>
      <c r="DO958" s="352">
        <v>114</v>
      </c>
      <c r="DP958" s="353">
        <v>115</v>
      </c>
      <c r="DQ958" s="351">
        <v>116</v>
      </c>
      <c r="DR958" s="352">
        <v>117</v>
      </c>
      <c r="DS958" s="352">
        <v>118</v>
      </c>
      <c r="DT958" s="352">
        <v>119</v>
      </c>
      <c r="DU958" s="353">
        <v>120</v>
      </c>
      <c r="DV958" s="351">
        <v>121</v>
      </c>
      <c r="DW958" s="352">
        <v>122</v>
      </c>
      <c r="DX958" s="352">
        <v>123</v>
      </c>
      <c r="DY958" s="352">
        <v>124</v>
      </c>
      <c r="DZ958" s="353">
        <v>125</v>
      </c>
      <c r="EA958" s="351">
        <v>126</v>
      </c>
      <c r="EB958" s="352">
        <v>127</v>
      </c>
      <c r="EC958" s="352">
        <v>128</v>
      </c>
      <c r="ED958" s="352">
        <v>129</v>
      </c>
      <c r="EE958" s="353">
        <v>130</v>
      </c>
      <c r="EF958" s="351">
        <v>131</v>
      </c>
      <c r="EG958" s="352">
        <v>132</v>
      </c>
      <c r="EH958" s="352">
        <v>133</v>
      </c>
      <c r="EI958" s="352">
        <v>134</v>
      </c>
      <c r="EJ958" s="353">
        <v>135</v>
      </c>
      <c r="EK958" s="351">
        <v>136</v>
      </c>
      <c r="EL958" s="352">
        <v>137</v>
      </c>
      <c r="EM958" s="352">
        <v>138</v>
      </c>
      <c r="EN958" s="352">
        <v>139</v>
      </c>
      <c r="EO958" s="353">
        <v>140</v>
      </c>
      <c r="EP958" s="351">
        <v>141</v>
      </c>
      <c r="EQ958" s="352">
        <v>142</v>
      </c>
      <c r="ER958" s="352">
        <v>143</v>
      </c>
      <c r="ES958" s="352">
        <v>144</v>
      </c>
      <c r="ET958" s="353">
        <v>145</v>
      </c>
      <c r="EU958" s="351">
        <v>146</v>
      </c>
      <c r="EV958" s="352">
        <v>147</v>
      </c>
      <c r="EW958" s="352">
        <v>148</v>
      </c>
      <c r="EX958" s="352">
        <v>149</v>
      </c>
      <c r="EY958" s="353">
        <v>150</v>
      </c>
      <c r="EZ958" s="351">
        <v>151</v>
      </c>
      <c r="FA958" s="352">
        <v>152</v>
      </c>
      <c r="FB958" s="352">
        <v>153</v>
      </c>
      <c r="FC958" s="352">
        <v>154</v>
      </c>
      <c r="FD958" s="353">
        <v>155</v>
      </c>
      <c r="FE958" s="351">
        <v>156</v>
      </c>
      <c r="FF958" s="352">
        <v>157</v>
      </c>
      <c r="FG958" s="352">
        <v>158</v>
      </c>
      <c r="FH958" s="352">
        <v>159</v>
      </c>
      <c r="FI958" s="364"/>
      <c r="FJ958" s="351">
        <v>160</v>
      </c>
      <c r="FK958" s="352">
        <v>161</v>
      </c>
      <c r="FL958" s="352">
        <v>162</v>
      </c>
      <c r="FM958" s="352">
        <v>163</v>
      </c>
      <c r="FN958" s="353">
        <v>164</v>
      </c>
      <c r="FO958" s="351">
        <v>165</v>
      </c>
      <c r="FP958" s="352">
        <v>166</v>
      </c>
      <c r="FQ958" s="352">
        <v>167</v>
      </c>
      <c r="FR958" s="352">
        <v>168</v>
      </c>
      <c r="FS958" s="353">
        <v>169</v>
      </c>
      <c r="FT958" s="351">
        <v>170</v>
      </c>
      <c r="FU958" s="352">
        <v>171</v>
      </c>
      <c r="FV958" s="352">
        <v>172</v>
      </c>
      <c r="FW958" s="352">
        <v>173</v>
      </c>
      <c r="FX958" s="353">
        <v>174</v>
      </c>
      <c r="FY958" s="351">
        <v>175</v>
      </c>
      <c r="FZ958" s="352">
        <v>176</v>
      </c>
      <c r="GA958" s="352">
        <v>177</v>
      </c>
      <c r="GB958" s="352">
        <v>178</v>
      </c>
      <c r="GC958" s="353">
        <v>179</v>
      </c>
      <c r="GD958" s="351">
        <v>180</v>
      </c>
      <c r="GE958" s="352">
        <v>181</v>
      </c>
      <c r="GF958" s="352">
        <v>182</v>
      </c>
      <c r="GG958" s="352">
        <v>183</v>
      </c>
      <c r="GH958" s="353">
        <v>184</v>
      </c>
      <c r="GI958" s="351">
        <v>185</v>
      </c>
      <c r="GJ958" s="352">
        <v>186</v>
      </c>
      <c r="GK958" s="352">
        <v>187</v>
      </c>
      <c r="GL958" s="352">
        <v>188</v>
      </c>
      <c r="GM958" s="353">
        <v>189</v>
      </c>
      <c r="GN958" s="351">
        <v>190</v>
      </c>
      <c r="GO958" s="352">
        <v>191</v>
      </c>
      <c r="GP958" s="352">
        <v>192</v>
      </c>
      <c r="GQ958" s="352">
        <v>193</v>
      </c>
      <c r="GR958" s="353">
        <v>194</v>
      </c>
      <c r="GS958" s="365"/>
      <c r="GT958" s="361"/>
      <c r="GU958" s="361"/>
      <c r="GV958" s="361"/>
      <c r="GW958" s="361"/>
    </row>
    <row r="959" spans="1:256" x14ac:dyDescent="0.2">
      <c r="D959" s="362"/>
      <c r="E959" s="350" t="s">
        <v>157</v>
      </c>
      <c r="F959" s="354">
        <v>14</v>
      </c>
      <c r="G959" s="355">
        <v>10</v>
      </c>
      <c r="H959" s="355">
        <v>1</v>
      </c>
      <c r="I959" s="355">
        <v>22</v>
      </c>
      <c r="J959" s="356">
        <v>18</v>
      </c>
      <c r="K959" s="354">
        <v>19</v>
      </c>
      <c r="L959" s="355">
        <v>15</v>
      </c>
      <c r="M959" s="355">
        <v>6</v>
      </c>
      <c r="N959" s="355">
        <v>2</v>
      </c>
      <c r="O959" s="356">
        <v>23</v>
      </c>
      <c r="P959" s="354">
        <v>24</v>
      </c>
      <c r="Q959" s="355">
        <v>20</v>
      </c>
      <c r="R959" s="355">
        <v>11</v>
      </c>
      <c r="S959" s="355">
        <v>7</v>
      </c>
      <c r="T959" s="356">
        <v>3</v>
      </c>
      <c r="U959" s="354">
        <v>4</v>
      </c>
      <c r="V959" s="355">
        <v>25</v>
      </c>
      <c r="W959" s="355">
        <v>16</v>
      </c>
      <c r="X959" s="355">
        <v>12</v>
      </c>
      <c r="Y959" s="356">
        <v>8</v>
      </c>
      <c r="Z959" s="354">
        <v>9</v>
      </c>
      <c r="AA959" s="355">
        <v>5</v>
      </c>
      <c r="AB959" s="355">
        <v>21</v>
      </c>
      <c r="AC959" s="355">
        <v>17</v>
      </c>
      <c r="AD959" s="356">
        <v>13</v>
      </c>
      <c r="AE959" s="354">
        <v>39</v>
      </c>
      <c r="AF959" s="355">
        <v>35</v>
      </c>
      <c r="AG959" s="355">
        <v>26</v>
      </c>
      <c r="AH959" s="355">
        <v>47</v>
      </c>
      <c r="AI959" s="356">
        <v>43</v>
      </c>
      <c r="AJ959" s="354">
        <v>44</v>
      </c>
      <c r="AK959" s="355">
        <v>40</v>
      </c>
      <c r="AL959" s="355">
        <v>31</v>
      </c>
      <c r="AM959" s="355">
        <v>27</v>
      </c>
      <c r="AN959" s="356">
        <v>48</v>
      </c>
      <c r="AO959" s="354">
        <v>49</v>
      </c>
      <c r="AP959" s="355">
        <v>45</v>
      </c>
      <c r="AQ959" s="355">
        <v>36</v>
      </c>
      <c r="AR959" s="355">
        <v>32</v>
      </c>
      <c r="AS959" s="356">
        <v>28</v>
      </c>
      <c r="AT959" s="354">
        <v>29</v>
      </c>
      <c r="AU959" s="355">
        <v>50</v>
      </c>
      <c r="AV959" s="355">
        <v>41</v>
      </c>
      <c r="AW959" s="355">
        <v>37</v>
      </c>
      <c r="AX959" s="356">
        <v>33</v>
      </c>
      <c r="AY959" s="354">
        <v>34</v>
      </c>
      <c r="AZ959" s="355">
        <v>30</v>
      </c>
      <c r="BA959" s="355">
        <v>46</v>
      </c>
      <c r="BB959" s="355">
        <v>42</v>
      </c>
      <c r="BC959" s="356">
        <v>38</v>
      </c>
      <c r="BD959" s="354">
        <v>64</v>
      </c>
      <c r="BE959" s="355">
        <v>60</v>
      </c>
      <c r="BF959" s="355">
        <v>51</v>
      </c>
      <c r="BG959" s="355">
        <v>72</v>
      </c>
      <c r="BH959" s="356">
        <v>68</v>
      </c>
      <c r="BI959" s="354">
        <v>69</v>
      </c>
      <c r="BJ959" s="355">
        <v>65</v>
      </c>
      <c r="BK959" s="355">
        <v>56</v>
      </c>
      <c r="BL959" s="355">
        <v>52</v>
      </c>
      <c r="BM959" s="356">
        <v>73</v>
      </c>
      <c r="BN959" s="354">
        <v>74</v>
      </c>
      <c r="BO959" s="355">
        <v>70</v>
      </c>
      <c r="BP959" s="355">
        <v>61</v>
      </c>
      <c r="BQ959" s="355">
        <v>57</v>
      </c>
      <c r="BR959" s="356">
        <v>53</v>
      </c>
      <c r="BS959" s="354">
        <v>54</v>
      </c>
      <c r="BT959" s="355">
        <v>75</v>
      </c>
      <c r="BU959" s="355">
        <v>66</v>
      </c>
      <c r="BV959" s="355">
        <v>62</v>
      </c>
      <c r="BW959" s="356">
        <v>58</v>
      </c>
      <c r="BX959" s="354">
        <v>59</v>
      </c>
      <c r="BY959" s="355">
        <v>55</v>
      </c>
      <c r="BZ959" s="355">
        <v>71</v>
      </c>
      <c r="CA959" s="355">
        <v>67</v>
      </c>
      <c r="CB959" s="356">
        <v>63</v>
      </c>
      <c r="CC959" s="354">
        <v>89</v>
      </c>
      <c r="CD959" s="355">
        <v>85</v>
      </c>
      <c r="CE959" s="355">
        <v>76</v>
      </c>
      <c r="CF959" s="355">
        <v>97</v>
      </c>
      <c r="CG959" s="356">
        <v>93</v>
      </c>
      <c r="CH959" s="354">
        <v>94</v>
      </c>
      <c r="CI959" s="355">
        <v>90</v>
      </c>
      <c r="CJ959" s="355">
        <v>81</v>
      </c>
      <c r="CK959" s="355">
        <v>77</v>
      </c>
      <c r="CL959" s="356">
        <v>98</v>
      </c>
      <c r="CM959" s="354">
        <v>99</v>
      </c>
      <c r="CN959" s="355">
        <v>95</v>
      </c>
      <c r="CO959" s="355">
        <v>86</v>
      </c>
      <c r="CP959" s="355">
        <v>82</v>
      </c>
      <c r="CQ959" s="356">
        <v>78</v>
      </c>
      <c r="CR959" s="354">
        <v>79</v>
      </c>
      <c r="CS959" s="355">
        <v>100</v>
      </c>
      <c r="CT959" s="355">
        <v>91</v>
      </c>
      <c r="CU959" s="355">
        <v>87</v>
      </c>
      <c r="CV959" s="356">
        <v>83</v>
      </c>
      <c r="CW959" s="354">
        <v>84</v>
      </c>
      <c r="CX959" s="355">
        <v>80</v>
      </c>
      <c r="CY959" s="355">
        <v>96</v>
      </c>
      <c r="CZ959" s="355">
        <v>92</v>
      </c>
      <c r="DA959" s="356">
        <v>88</v>
      </c>
      <c r="DB959" s="354">
        <v>114</v>
      </c>
      <c r="DC959" s="355">
        <v>110</v>
      </c>
      <c r="DD959" s="355">
        <v>101</v>
      </c>
      <c r="DE959" s="355">
        <v>122</v>
      </c>
      <c r="DF959" s="356">
        <v>118</v>
      </c>
      <c r="DG959" s="354">
        <v>119</v>
      </c>
      <c r="DH959" s="355">
        <v>115</v>
      </c>
      <c r="DI959" s="355">
        <v>106</v>
      </c>
      <c r="DJ959" s="355">
        <v>102</v>
      </c>
      <c r="DK959" s="356">
        <v>123</v>
      </c>
      <c r="DL959" s="354">
        <v>124</v>
      </c>
      <c r="DM959" s="355">
        <v>120</v>
      </c>
      <c r="DN959" s="355">
        <v>111</v>
      </c>
      <c r="DO959" s="355">
        <v>107</v>
      </c>
      <c r="DP959" s="356">
        <v>103</v>
      </c>
      <c r="DQ959" s="354">
        <v>104</v>
      </c>
      <c r="DR959" s="355">
        <v>125</v>
      </c>
      <c r="DS959" s="355">
        <v>116</v>
      </c>
      <c r="DT959" s="355">
        <v>112</v>
      </c>
      <c r="DU959" s="356">
        <v>108</v>
      </c>
      <c r="DV959" s="354">
        <v>109</v>
      </c>
      <c r="DW959" s="355">
        <v>105</v>
      </c>
      <c r="DX959" s="355">
        <v>121</v>
      </c>
      <c r="DY959" s="355">
        <v>117</v>
      </c>
      <c r="DZ959" s="356">
        <v>113</v>
      </c>
      <c r="EA959" s="354">
        <v>145</v>
      </c>
      <c r="EB959" s="355">
        <v>126</v>
      </c>
      <c r="EC959" s="355">
        <v>157</v>
      </c>
      <c r="ED959" s="355">
        <v>153</v>
      </c>
      <c r="EE959" s="356">
        <v>149</v>
      </c>
      <c r="EF959" s="354">
        <v>150</v>
      </c>
      <c r="EG959" s="355">
        <v>131</v>
      </c>
      <c r="EH959" s="355">
        <v>127</v>
      </c>
      <c r="EI959" s="355">
        <v>158</v>
      </c>
      <c r="EJ959" s="356">
        <v>154</v>
      </c>
      <c r="EK959" s="354">
        <v>155</v>
      </c>
      <c r="EL959" s="355">
        <v>136</v>
      </c>
      <c r="EM959" s="355">
        <v>132</v>
      </c>
      <c r="EN959" s="355">
        <v>128</v>
      </c>
      <c r="EO959" s="356">
        <v>159</v>
      </c>
      <c r="EP959" s="354">
        <v>140</v>
      </c>
      <c r="EQ959" s="355">
        <v>156</v>
      </c>
      <c r="ER959" s="355">
        <v>152</v>
      </c>
      <c r="ES959" s="355">
        <v>148</v>
      </c>
      <c r="ET959" s="356">
        <v>144</v>
      </c>
      <c r="EU959" s="354">
        <v>130</v>
      </c>
      <c r="EV959" s="355">
        <v>146</v>
      </c>
      <c r="EW959" s="355">
        <v>142</v>
      </c>
      <c r="EX959" s="355">
        <v>138</v>
      </c>
      <c r="EY959" s="356">
        <v>134</v>
      </c>
      <c r="EZ959" s="354">
        <v>135</v>
      </c>
      <c r="FA959" s="355">
        <v>151</v>
      </c>
      <c r="FB959" s="355">
        <v>147</v>
      </c>
      <c r="FC959" s="355">
        <v>143</v>
      </c>
      <c r="FD959" s="356">
        <v>139</v>
      </c>
      <c r="FE959" s="354">
        <v>137</v>
      </c>
      <c r="FF959" s="355">
        <v>141</v>
      </c>
      <c r="FG959" s="355">
        <v>129</v>
      </c>
      <c r="FH959" s="355">
        <v>133</v>
      </c>
      <c r="FI959" s="364"/>
      <c r="FJ959" s="354">
        <v>179</v>
      </c>
      <c r="FK959" s="355">
        <v>160</v>
      </c>
      <c r="FL959" s="355">
        <v>191</v>
      </c>
      <c r="FM959" s="355">
        <v>187</v>
      </c>
      <c r="FN959" s="356">
        <v>183</v>
      </c>
      <c r="FO959" s="354">
        <v>184</v>
      </c>
      <c r="FP959" s="355">
        <v>165</v>
      </c>
      <c r="FQ959" s="355">
        <v>161</v>
      </c>
      <c r="FR959" s="355">
        <v>192</v>
      </c>
      <c r="FS959" s="356">
        <v>188</v>
      </c>
      <c r="FT959" s="354">
        <v>189</v>
      </c>
      <c r="FU959" s="355">
        <v>170</v>
      </c>
      <c r="FV959" s="355">
        <v>166</v>
      </c>
      <c r="FW959" s="355">
        <v>162</v>
      </c>
      <c r="FX959" s="356">
        <v>193</v>
      </c>
      <c r="FY959" s="354">
        <v>194</v>
      </c>
      <c r="FZ959" s="355">
        <v>175</v>
      </c>
      <c r="GA959" s="355">
        <v>171</v>
      </c>
      <c r="GB959" s="355">
        <v>167</v>
      </c>
      <c r="GC959" s="356">
        <v>163</v>
      </c>
      <c r="GD959" s="354">
        <v>164</v>
      </c>
      <c r="GE959" s="355">
        <v>180</v>
      </c>
      <c r="GF959" s="355">
        <v>176</v>
      </c>
      <c r="GG959" s="355">
        <v>172</v>
      </c>
      <c r="GH959" s="356">
        <v>168</v>
      </c>
      <c r="GI959" s="354">
        <v>169</v>
      </c>
      <c r="GJ959" s="355">
        <v>185</v>
      </c>
      <c r="GK959" s="355">
        <v>181</v>
      </c>
      <c r="GL959" s="355">
        <v>177</v>
      </c>
      <c r="GM959" s="356">
        <v>173</v>
      </c>
      <c r="GN959" s="354">
        <v>174</v>
      </c>
      <c r="GO959" s="355">
        <v>190</v>
      </c>
      <c r="GP959" s="355">
        <v>186</v>
      </c>
      <c r="GQ959" s="355">
        <v>182</v>
      </c>
      <c r="GR959" s="356">
        <v>178</v>
      </c>
      <c r="GS959" s="365"/>
      <c r="GT959" s="361"/>
      <c r="GU959" s="361"/>
      <c r="GV959" s="361"/>
      <c r="GW959" s="361"/>
    </row>
    <row r="960" spans="1:256" x14ac:dyDescent="0.2">
      <c r="D960" s="362"/>
      <c r="E960" s="350" t="s">
        <v>159</v>
      </c>
      <c r="F960" s="357">
        <v>12</v>
      </c>
      <c r="G960" s="358">
        <v>23</v>
      </c>
      <c r="H960" s="358">
        <v>9</v>
      </c>
      <c r="I960" s="358">
        <v>20</v>
      </c>
      <c r="J960" s="359">
        <v>1</v>
      </c>
      <c r="K960" s="357">
        <v>13</v>
      </c>
      <c r="L960" s="358">
        <v>24</v>
      </c>
      <c r="M960" s="358">
        <v>10</v>
      </c>
      <c r="N960" s="358">
        <v>16</v>
      </c>
      <c r="O960" s="359">
        <v>2</v>
      </c>
      <c r="P960" s="357">
        <v>17</v>
      </c>
      <c r="Q960" s="358">
        <v>3</v>
      </c>
      <c r="R960" s="358">
        <v>14</v>
      </c>
      <c r="S960" s="358">
        <v>25</v>
      </c>
      <c r="T960" s="359">
        <v>6</v>
      </c>
      <c r="U960" s="357">
        <v>7</v>
      </c>
      <c r="V960" s="358">
        <v>18</v>
      </c>
      <c r="W960" s="358">
        <v>4</v>
      </c>
      <c r="X960" s="358">
        <v>15</v>
      </c>
      <c r="Y960" s="359">
        <v>21</v>
      </c>
      <c r="Z960" s="357">
        <v>22</v>
      </c>
      <c r="AA960" s="358">
        <v>8</v>
      </c>
      <c r="AB960" s="358">
        <v>19</v>
      </c>
      <c r="AC960" s="358">
        <v>5</v>
      </c>
      <c r="AD960" s="359">
        <v>11</v>
      </c>
      <c r="AE960" s="357">
        <v>37</v>
      </c>
      <c r="AF960" s="358">
        <v>48</v>
      </c>
      <c r="AG960" s="358">
        <v>34</v>
      </c>
      <c r="AH960" s="358">
        <v>45</v>
      </c>
      <c r="AI960" s="359">
        <v>26</v>
      </c>
      <c r="AJ960" s="357">
        <v>38</v>
      </c>
      <c r="AK960" s="358">
        <v>49</v>
      </c>
      <c r="AL960" s="358">
        <v>35</v>
      </c>
      <c r="AM960" s="358">
        <v>41</v>
      </c>
      <c r="AN960" s="359">
        <v>27</v>
      </c>
      <c r="AO960" s="357">
        <v>42</v>
      </c>
      <c r="AP960" s="358">
        <v>28</v>
      </c>
      <c r="AQ960" s="358">
        <v>39</v>
      </c>
      <c r="AR960" s="358">
        <v>50</v>
      </c>
      <c r="AS960" s="359">
        <v>31</v>
      </c>
      <c r="AT960" s="357">
        <v>32</v>
      </c>
      <c r="AU960" s="358">
        <v>43</v>
      </c>
      <c r="AV960" s="358">
        <v>29</v>
      </c>
      <c r="AW960" s="358">
        <v>40</v>
      </c>
      <c r="AX960" s="359">
        <v>46</v>
      </c>
      <c r="AY960" s="357">
        <v>47</v>
      </c>
      <c r="AZ960" s="358">
        <v>33</v>
      </c>
      <c r="BA960" s="358">
        <v>44</v>
      </c>
      <c r="BB960" s="358">
        <v>30</v>
      </c>
      <c r="BC960" s="359">
        <v>36</v>
      </c>
      <c r="BD960" s="357">
        <v>62</v>
      </c>
      <c r="BE960" s="358">
        <v>73</v>
      </c>
      <c r="BF960" s="358">
        <v>59</v>
      </c>
      <c r="BG960" s="358">
        <v>70</v>
      </c>
      <c r="BH960" s="359">
        <v>51</v>
      </c>
      <c r="BI960" s="357">
        <v>63</v>
      </c>
      <c r="BJ960" s="358">
        <v>74</v>
      </c>
      <c r="BK960" s="358">
        <v>60</v>
      </c>
      <c r="BL960" s="358">
        <v>66</v>
      </c>
      <c r="BM960" s="359">
        <v>52</v>
      </c>
      <c r="BN960" s="357">
        <v>67</v>
      </c>
      <c r="BO960" s="358">
        <v>53</v>
      </c>
      <c r="BP960" s="358">
        <v>64</v>
      </c>
      <c r="BQ960" s="358">
        <v>75</v>
      </c>
      <c r="BR960" s="359">
        <v>56</v>
      </c>
      <c r="BS960" s="357">
        <v>57</v>
      </c>
      <c r="BT960" s="358">
        <v>68</v>
      </c>
      <c r="BU960" s="358">
        <v>54</v>
      </c>
      <c r="BV960" s="358">
        <v>65</v>
      </c>
      <c r="BW960" s="359">
        <v>71</v>
      </c>
      <c r="BX960" s="357">
        <v>72</v>
      </c>
      <c r="BY960" s="358">
        <v>58</v>
      </c>
      <c r="BZ960" s="358">
        <v>69</v>
      </c>
      <c r="CA960" s="358">
        <v>55</v>
      </c>
      <c r="CB960" s="359">
        <v>61</v>
      </c>
      <c r="CC960" s="357">
        <v>87</v>
      </c>
      <c r="CD960" s="358">
        <v>98</v>
      </c>
      <c r="CE960" s="358">
        <v>84</v>
      </c>
      <c r="CF960" s="358">
        <v>95</v>
      </c>
      <c r="CG960" s="359">
        <v>76</v>
      </c>
      <c r="CH960" s="357">
        <v>88</v>
      </c>
      <c r="CI960" s="358">
        <v>99</v>
      </c>
      <c r="CJ960" s="358">
        <v>85</v>
      </c>
      <c r="CK960" s="358">
        <v>91</v>
      </c>
      <c r="CL960" s="359">
        <v>77</v>
      </c>
      <c r="CM960" s="357">
        <v>92</v>
      </c>
      <c r="CN960" s="358">
        <v>78</v>
      </c>
      <c r="CO960" s="358">
        <v>89</v>
      </c>
      <c r="CP960" s="358">
        <v>100</v>
      </c>
      <c r="CQ960" s="359">
        <v>81</v>
      </c>
      <c r="CR960" s="357">
        <v>82</v>
      </c>
      <c r="CS960" s="358">
        <v>93</v>
      </c>
      <c r="CT960" s="358">
        <v>79</v>
      </c>
      <c r="CU960" s="358">
        <v>90</v>
      </c>
      <c r="CV960" s="359">
        <v>96</v>
      </c>
      <c r="CW960" s="357">
        <v>97</v>
      </c>
      <c r="CX960" s="358">
        <v>83</v>
      </c>
      <c r="CY960" s="358">
        <v>94</v>
      </c>
      <c r="CZ960" s="358">
        <v>80</v>
      </c>
      <c r="DA960" s="359">
        <v>86</v>
      </c>
      <c r="DB960" s="357">
        <v>112</v>
      </c>
      <c r="DC960" s="358">
        <v>123</v>
      </c>
      <c r="DD960" s="358">
        <v>109</v>
      </c>
      <c r="DE960" s="358">
        <v>120</v>
      </c>
      <c r="DF960" s="359">
        <v>101</v>
      </c>
      <c r="DG960" s="357">
        <v>113</v>
      </c>
      <c r="DH960" s="358">
        <v>124</v>
      </c>
      <c r="DI960" s="358">
        <v>110</v>
      </c>
      <c r="DJ960" s="358">
        <v>116</v>
      </c>
      <c r="DK960" s="359">
        <v>102</v>
      </c>
      <c r="DL960" s="357">
        <v>117</v>
      </c>
      <c r="DM960" s="358">
        <v>103</v>
      </c>
      <c r="DN960" s="358">
        <v>114</v>
      </c>
      <c r="DO960" s="358">
        <v>125</v>
      </c>
      <c r="DP960" s="359">
        <v>106</v>
      </c>
      <c r="DQ960" s="357">
        <v>107</v>
      </c>
      <c r="DR960" s="358">
        <v>118</v>
      </c>
      <c r="DS960" s="358">
        <v>104</v>
      </c>
      <c r="DT960" s="358">
        <v>115</v>
      </c>
      <c r="DU960" s="359">
        <v>121</v>
      </c>
      <c r="DV960" s="357">
        <v>122</v>
      </c>
      <c r="DW960" s="358">
        <v>108</v>
      </c>
      <c r="DX960" s="358">
        <v>119</v>
      </c>
      <c r="DY960" s="358">
        <v>105</v>
      </c>
      <c r="DZ960" s="359">
        <v>111</v>
      </c>
      <c r="EA960" s="357">
        <v>129</v>
      </c>
      <c r="EB960" s="358">
        <v>145</v>
      </c>
      <c r="EC960" s="358">
        <v>156</v>
      </c>
      <c r="ED960" s="358">
        <v>147</v>
      </c>
      <c r="EE960" s="359">
        <v>138</v>
      </c>
      <c r="EF960" s="357">
        <v>134</v>
      </c>
      <c r="EG960" s="358">
        <v>150</v>
      </c>
      <c r="EH960" s="358">
        <v>126</v>
      </c>
      <c r="EI960" s="358">
        <v>152</v>
      </c>
      <c r="EJ960" s="359">
        <v>143</v>
      </c>
      <c r="EK960" s="357">
        <v>139</v>
      </c>
      <c r="EL960" s="358">
        <v>155</v>
      </c>
      <c r="EM960" s="358">
        <v>131</v>
      </c>
      <c r="EN960" s="358">
        <v>157</v>
      </c>
      <c r="EO960" s="359">
        <v>148</v>
      </c>
      <c r="EP960" s="357">
        <v>159</v>
      </c>
      <c r="EQ960" s="358">
        <v>140</v>
      </c>
      <c r="ER960" s="358">
        <v>151</v>
      </c>
      <c r="ES960" s="358">
        <v>142</v>
      </c>
      <c r="ET960" s="359">
        <v>133</v>
      </c>
      <c r="EU960" s="357">
        <v>149</v>
      </c>
      <c r="EV960" s="358">
        <v>130</v>
      </c>
      <c r="EW960" s="358">
        <v>141</v>
      </c>
      <c r="EX960" s="358">
        <v>132</v>
      </c>
      <c r="EY960" s="359">
        <v>158</v>
      </c>
      <c r="EZ960" s="357">
        <v>154</v>
      </c>
      <c r="FA960" s="358">
        <v>135</v>
      </c>
      <c r="FB960" s="358">
        <v>146</v>
      </c>
      <c r="FC960" s="358">
        <v>137</v>
      </c>
      <c r="FD960" s="359">
        <v>128</v>
      </c>
      <c r="FE960" s="357">
        <v>144</v>
      </c>
      <c r="FF960" s="358">
        <v>153</v>
      </c>
      <c r="FG960" s="358">
        <v>136</v>
      </c>
      <c r="FH960" s="358">
        <v>127</v>
      </c>
      <c r="FI960" s="364"/>
      <c r="FJ960" s="357">
        <v>163</v>
      </c>
      <c r="FK960" s="358">
        <v>179</v>
      </c>
      <c r="FL960" s="358">
        <v>190</v>
      </c>
      <c r="FM960" s="358">
        <v>181</v>
      </c>
      <c r="FN960" s="359">
        <v>172</v>
      </c>
      <c r="FO960" s="357">
        <v>168</v>
      </c>
      <c r="FP960" s="358">
        <v>184</v>
      </c>
      <c r="FQ960" s="358">
        <v>160</v>
      </c>
      <c r="FR960" s="358">
        <v>186</v>
      </c>
      <c r="FS960" s="359">
        <v>177</v>
      </c>
      <c r="FT960" s="357">
        <v>173</v>
      </c>
      <c r="FU960" s="358">
        <v>189</v>
      </c>
      <c r="FV960" s="358">
        <v>165</v>
      </c>
      <c r="FW960" s="358">
        <v>191</v>
      </c>
      <c r="FX960" s="359">
        <v>182</v>
      </c>
      <c r="FY960" s="357">
        <v>178</v>
      </c>
      <c r="FZ960" s="358">
        <v>194</v>
      </c>
      <c r="GA960" s="358">
        <v>170</v>
      </c>
      <c r="GB960" s="358">
        <v>161</v>
      </c>
      <c r="GC960" s="359">
        <v>187</v>
      </c>
      <c r="GD960" s="357">
        <v>183</v>
      </c>
      <c r="GE960" s="358">
        <v>164</v>
      </c>
      <c r="GF960" s="358">
        <v>175</v>
      </c>
      <c r="GG960" s="358">
        <v>166</v>
      </c>
      <c r="GH960" s="359">
        <v>192</v>
      </c>
      <c r="GI960" s="357">
        <v>188</v>
      </c>
      <c r="GJ960" s="358">
        <v>169</v>
      </c>
      <c r="GK960" s="358">
        <v>180</v>
      </c>
      <c r="GL960" s="358">
        <v>171</v>
      </c>
      <c r="GM960" s="359">
        <v>162</v>
      </c>
      <c r="GN960" s="357">
        <v>193</v>
      </c>
      <c r="GO960" s="358">
        <v>174</v>
      </c>
      <c r="GP960" s="358">
        <v>185</v>
      </c>
      <c r="GQ960" s="358">
        <v>176</v>
      </c>
      <c r="GR960" s="359">
        <v>167</v>
      </c>
      <c r="GS960" s="365"/>
      <c r="GT960" s="361"/>
      <c r="GU960" s="361"/>
      <c r="GV960" s="361"/>
      <c r="GW960" s="361"/>
    </row>
    <row r="961" spans="1:256" s="363" customFormat="1" x14ac:dyDescent="0.2">
      <c r="A961" s="27"/>
      <c r="B961" s="27"/>
      <c r="C961" s="27"/>
      <c r="D961" s="362"/>
      <c r="E961" s="360"/>
      <c r="GX961" s="27"/>
      <c r="GY961" s="27"/>
      <c r="GZ961" s="27"/>
      <c r="HA961" s="27"/>
      <c r="HB961" s="27"/>
      <c r="HC961" s="27"/>
      <c r="HD961" s="27"/>
      <c r="HE961" s="27"/>
      <c r="HF961" s="27"/>
      <c r="HG961" s="27"/>
      <c r="HH961" s="27"/>
      <c r="HI961" s="27"/>
      <c r="HJ961" s="27"/>
      <c r="HK961" s="27"/>
      <c r="HL961" s="27"/>
      <c r="HM961" s="27"/>
      <c r="HN961" s="27"/>
      <c r="HO961" s="27"/>
      <c r="HP961" s="27"/>
      <c r="HQ961" s="27"/>
      <c r="HR961" s="27"/>
      <c r="HS961" s="27"/>
      <c r="HT961" s="27"/>
      <c r="HU961" s="27"/>
      <c r="HV961" s="27"/>
      <c r="HW961" s="27"/>
      <c r="HX961" s="27"/>
      <c r="HY961" s="27"/>
      <c r="HZ961" s="27"/>
      <c r="IA961" s="27"/>
      <c r="IB961" s="27"/>
      <c r="IC961" s="27"/>
      <c r="ID961" s="27"/>
      <c r="IE961" s="27"/>
      <c r="IF961" s="27"/>
      <c r="IG961" s="27"/>
      <c r="IH961" s="27"/>
      <c r="II961" s="27"/>
      <c r="IJ961" s="27"/>
      <c r="IK961" s="27"/>
      <c r="IL961" s="27"/>
      <c r="IM961" s="27"/>
      <c r="IN961" s="27"/>
      <c r="IO961" s="27"/>
      <c r="IP961" s="27"/>
      <c r="IQ961" s="27"/>
      <c r="IR961" s="27"/>
      <c r="IS961" s="27"/>
      <c r="IT961" s="27"/>
      <c r="IU961" s="27"/>
      <c r="IV961" s="27"/>
    </row>
    <row r="962" spans="1:256" s="363" customFormat="1" x14ac:dyDescent="0.2">
      <c r="A962" s="27"/>
      <c r="B962" s="27"/>
      <c r="C962" s="27"/>
      <c r="D962" s="362">
        <v>195</v>
      </c>
      <c r="E962" s="349" t="s">
        <v>180</v>
      </c>
      <c r="GX962" s="27"/>
      <c r="GY962" s="27"/>
      <c r="GZ962" s="27"/>
      <c r="HA962" s="27"/>
      <c r="HB962" s="27"/>
      <c r="HC962" s="27"/>
      <c r="HD962" s="27"/>
      <c r="HE962" s="27"/>
      <c r="HF962" s="27"/>
      <c r="HG962" s="27"/>
      <c r="HH962" s="27"/>
      <c r="HI962" s="27"/>
      <c r="HJ962" s="27"/>
      <c r="HK962" s="27"/>
      <c r="HL962" s="27"/>
      <c r="HM962" s="27"/>
      <c r="HN962" s="27"/>
      <c r="HO962" s="27"/>
      <c r="HP962" s="27"/>
      <c r="HQ962" s="27"/>
      <c r="HR962" s="27"/>
      <c r="HS962" s="27"/>
      <c r="HT962" s="27"/>
      <c r="HU962" s="27"/>
      <c r="HV962" s="27"/>
      <c r="HW962" s="27"/>
      <c r="HX962" s="27"/>
      <c r="HY962" s="27"/>
      <c r="HZ962" s="27"/>
      <c r="IA962" s="27"/>
      <c r="IB962" s="27"/>
      <c r="IC962" s="27"/>
      <c r="ID962" s="27"/>
      <c r="IE962" s="27"/>
      <c r="IF962" s="27"/>
      <c r="IG962" s="27"/>
      <c r="IH962" s="27"/>
      <c r="II962" s="27"/>
      <c r="IJ962" s="27"/>
      <c r="IK962" s="27"/>
      <c r="IL962" s="27"/>
      <c r="IM962" s="27"/>
      <c r="IN962" s="27"/>
      <c r="IO962" s="27"/>
      <c r="IP962" s="27"/>
      <c r="IQ962" s="27"/>
      <c r="IR962" s="27"/>
      <c r="IS962" s="27"/>
      <c r="IT962" s="27"/>
      <c r="IU962" s="27"/>
      <c r="IV962" s="27"/>
    </row>
    <row r="963" spans="1:256" x14ac:dyDescent="0.2">
      <c r="D963" s="362"/>
      <c r="E963" s="350" t="s">
        <v>130</v>
      </c>
      <c r="F963" s="351">
        <v>1</v>
      </c>
      <c r="G963" s="352">
        <v>2</v>
      </c>
      <c r="H963" s="352">
        <v>3</v>
      </c>
      <c r="I963" s="352">
        <v>4</v>
      </c>
      <c r="J963" s="353">
        <v>5</v>
      </c>
      <c r="K963" s="351">
        <v>6</v>
      </c>
      <c r="L963" s="352">
        <v>7</v>
      </c>
      <c r="M963" s="352">
        <v>8</v>
      </c>
      <c r="N963" s="352">
        <v>9</v>
      </c>
      <c r="O963" s="353">
        <v>10</v>
      </c>
      <c r="P963" s="351">
        <v>11</v>
      </c>
      <c r="Q963" s="352">
        <v>12</v>
      </c>
      <c r="R963" s="352">
        <v>13</v>
      </c>
      <c r="S963" s="352">
        <v>14</v>
      </c>
      <c r="T963" s="353">
        <v>15</v>
      </c>
      <c r="U963" s="351">
        <v>16</v>
      </c>
      <c r="V963" s="352">
        <v>17</v>
      </c>
      <c r="W963" s="352">
        <v>18</v>
      </c>
      <c r="X963" s="352">
        <v>19</v>
      </c>
      <c r="Y963" s="353">
        <v>20</v>
      </c>
      <c r="Z963" s="351">
        <v>21</v>
      </c>
      <c r="AA963" s="352">
        <v>22</v>
      </c>
      <c r="AB963" s="352">
        <v>23</v>
      </c>
      <c r="AC963" s="352">
        <v>24</v>
      </c>
      <c r="AD963" s="353">
        <v>25</v>
      </c>
      <c r="AE963" s="351">
        <v>26</v>
      </c>
      <c r="AF963" s="352">
        <v>27</v>
      </c>
      <c r="AG963" s="352">
        <v>28</v>
      </c>
      <c r="AH963" s="352">
        <v>29</v>
      </c>
      <c r="AI963" s="353">
        <v>30</v>
      </c>
      <c r="AJ963" s="351">
        <v>31</v>
      </c>
      <c r="AK963" s="352">
        <v>32</v>
      </c>
      <c r="AL963" s="352">
        <v>33</v>
      </c>
      <c r="AM963" s="352">
        <v>34</v>
      </c>
      <c r="AN963" s="353">
        <v>35</v>
      </c>
      <c r="AO963" s="351">
        <v>36</v>
      </c>
      <c r="AP963" s="352">
        <v>37</v>
      </c>
      <c r="AQ963" s="352">
        <v>38</v>
      </c>
      <c r="AR963" s="352">
        <v>39</v>
      </c>
      <c r="AS963" s="353">
        <v>40</v>
      </c>
      <c r="AT963" s="351">
        <v>41</v>
      </c>
      <c r="AU963" s="352">
        <v>42</v>
      </c>
      <c r="AV963" s="352">
        <v>43</v>
      </c>
      <c r="AW963" s="352">
        <v>44</v>
      </c>
      <c r="AX963" s="353">
        <v>45</v>
      </c>
      <c r="AY963" s="351">
        <v>46</v>
      </c>
      <c r="AZ963" s="352">
        <v>47</v>
      </c>
      <c r="BA963" s="352">
        <v>48</v>
      </c>
      <c r="BB963" s="352">
        <v>49</v>
      </c>
      <c r="BC963" s="353">
        <v>50</v>
      </c>
      <c r="BD963" s="351">
        <v>51</v>
      </c>
      <c r="BE963" s="352">
        <v>52</v>
      </c>
      <c r="BF963" s="352">
        <v>53</v>
      </c>
      <c r="BG963" s="352">
        <v>54</v>
      </c>
      <c r="BH963" s="353">
        <v>55</v>
      </c>
      <c r="BI963" s="351">
        <v>56</v>
      </c>
      <c r="BJ963" s="352">
        <v>57</v>
      </c>
      <c r="BK963" s="352">
        <v>58</v>
      </c>
      <c r="BL963" s="352">
        <v>59</v>
      </c>
      <c r="BM963" s="353">
        <v>60</v>
      </c>
      <c r="BN963" s="351">
        <v>61</v>
      </c>
      <c r="BO963" s="352">
        <v>62</v>
      </c>
      <c r="BP963" s="352">
        <v>63</v>
      </c>
      <c r="BQ963" s="352">
        <v>64</v>
      </c>
      <c r="BR963" s="353">
        <v>65</v>
      </c>
      <c r="BS963" s="351">
        <v>66</v>
      </c>
      <c r="BT963" s="352">
        <v>67</v>
      </c>
      <c r="BU963" s="352">
        <v>68</v>
      </c>
      <c r="BV963" s="352">
        <v>69</v>
      </c>
      <c r="BW963" s="353">
        <v>70</v>
      </c>
      <c r="BX963" s="351">
        <v>71</v>
      </c>
      <c r="BY963" s="352">
        <v>72</v>
      </c>
      <c r="BZ963" s="352">
        <v>73</v>
      </c>
      <c r="CA963" s="352">
        <v>74</v>
      </c>
      <c r="CB963" s="353">
        <v>75</v>
      </c>
      <c r="CC963" s="351">
        <v>76</v>
      </c>
      <c r="CD963" s="352">
        <v>77</v>
      </c>
      <c r="CE963" s="352">
        <v>78</v>
      </c>
      <c r="CF963" s="352">
        <v>79</v>
      </c>
      <c r="CG963" s="353">
        <v>80</v>
      </c>
      <c r="CH963" s="351">
        <v>81</v>
      </c>
      <c r="CI963" s="352">
        <v>82</v>
      </c>
      <c r="CJ963" s="352">
        <v>83</v>
      </c>
      <c r="CK963" s="352">
        <v>84</v>
      </c>
      <c r="CL963" s="353">
        <v>85</v>
      </c>
      <c r="CM963" s="351">
        <v>86</v>
      </c>
      <c r="CN963" s="352">
        <v>87</v>
      </c>
      <c r="CO963" s="352">
        <v>88</v>
      </c>
      <c r="CP963" s="352">
        <v>89</v>
      </c>
      <c r="CQ963" s="353">
        <v>90</v>
      </c>
      <c r="CR963" s="351">
        <v>91</v>
      </c>
      <c r="CS963" s="352">
        <v>92</v>
      </c>
      <c r="CT963" s="352">
        <v>93</v>
      </c>
      <c r="CU963" s="352">
        <v>94</v>
      </c>
      <c r="CV963" s="353">
        <v>95</v>
      </c>
      <c r="CW963" s="351">
        <v>96</v>
      </c>
      <c r="CX963" s="352">
        <v>97</v>
      </c>
      <c r="CY963" s="352">
        <v>98</v>
      </c>
      <c r="CZ963" s="352">
        <v>99</v>
      </c>
      <c r="DA963" s="353">
        <v>100</v>
      </c>
      <c r="DB963" s="351">
        <v>101</v>
      </c>
      <c r="DC963" s="352">
        <v>102</v>
      </c>
      <c r="DD963" s="352">
        <v>103</v>
      </c>
      <c r="DE963" s="352">
        <v>104</v>
      </c>
      <c r="DF963" s="353">
        <v>105</v>
      </c>
      <c r="DG963" s="351">
        <v>106</v>
      </c>
      <c r="DH963" s="352">
        <v>107</v>
      </c>
      <c r="DI963" s="352">
        <v>108</v>
      </c>
      <c r="DJ963" s="352">
        <v>109</v>
      </c>
      <c r="DK963" s="353">
        <v>110</v>
      </c>
      <c r="DL963" s="351">
        <v>111</v>
      </c>
      <c r="DM963" s="352">
        <v>112</v>
      </c>
      <c r="DN963" s="352">
        <v>113</v>
      </c>
      <c r="DO963" s="352">
        <v>114</v>
      </c>
      <c r="DP963" s="353">
        <v>115</v>
      </c>
      <c r="DQ963" s="351">
        <v>116</v>
      </c>
      <c r="DR963" s="352">
        <v>117</v>
      </c>
      <c r="DS963" s="352">
        <v>118</v>
      </c>
      <c r="DT963" s="352">
        <v>119</v>
      </c>
      <c r="DU963" s="353">
        <v>120</v>
      </c>
      <c r="DV963" s="351">
        <v>121</v>
      </c>
      <c r="DW963" s="352">
        <v>122</v>
      </c>
      <c r="DX963" s="352">
        <v>123</v>
      </c>
      <c r="DY963" s="352">
        <v>124</v>
      </c>
      <c r="DZ963" s="353">
        <v>125</v>
      </c>
      <c r="EA963" s="351">
        <v>126</v>
      </c>
      <c r="EB963" s="352">
        <v>127</v>
      </c>
      <c r="EC963" s="352">
        <v>128</v>
      </c>
      <c r="ED963" s="352">
        <v>129</v>
      </c>
      <c r="EE963" s="353">
        <v>130</v>
      </c>
      <c r="EF963" s="351">
        <v>131</v>
      </c>
      <c r="EG963" s="352">
        <v>132</v>
      </c>
      <c r="EH963" s="352">
        <v>133</v>
      </c>
      <c r="EI963" s="352">
        <v>134</v>
      </c>
      <c r="EJ963" s="353">
        <v>135</v>
      </c>
      <c r="EK963" s="351">
        <v>136</v>
      </c>
      <c r="EL963" s="352">
        <v>137</v>
      </c>
      <c r="EM963" s="352">
        <v>138</v>
      </c>
      <c r="EN963" s="352">
        <v>139</v>
      </c>
      <c r="EO963" s="353">
        <v>140</v>
      </c>
      <c r="EP963" s="351">
        <v>141</v>
      </c>
      <c r="EQ963" s="352">
        <v>142</v>
      </c>
      <c r="ER963" s="352">
        <v>143</v>
      </c>
      <c r="ES963" s="352">
        <v>144</v>
      </c>
      <c r="ET963" s="353">
        <v>145</v>
      </c>
      <c r="EU963" s="351">
        <v>146</v>
      </c>
      <c r="EV963" s="352">
        <v>147</v>
      </c>
      <c r="EW963" s="352">
        <v>148</v>
      </c>
      <c r="EX963" s="352">
        <v>149</v>
      </c>
      <c r="EY963" s="353">
        <v>150</v>
      </c>
      <c r="EZ963" s="351">
        <v>151</v>
      </c>
      <c r="FA963" s="352">
        <v>152</v>
      </c>
      <c r="FB963" s="352">
        <v>153</v>
      </c>
      <c r="FC963" s="352">
        <v>154</v>
      </c>
      <c r="FD963" s="353">
        <v>155</v>
      </c>
      <c r="FE963" s="351">
        <v>156</v>
      </c>
      <c r="FF963" s="352">
        <v>157</v>
      </c>
      <c r="FG963" s="352">
        <v>158</v>
      </c>
      <c r="FH963" s="352">
        <v>159</v>
      </c>
      <c r="FI963" s="353">
        <v>160</v>
      </c>
      <c r="FJ963" s="351">
        <v>161</v>
      </c>
      <c r="FK963" s="352">
        <v>162</v>
      </c>
      <c r="FL963" s="352">
        <v>163</v>
      </c>
      <c r="FM963" s="352">
        <v>164</v>
      </c>
      <c r="FN963" s="353">
        <v>165</v>
      </c>
      <c r="FO963" s="351">
        <v>166</v>
      </c>
      <c r="FP963" s="352">
        <v>167</v>
      </c>
      <c r="FQ963" s="352">
        <v>168</v>
      </c>
      <c r="FR963" s="352">
        <v>169</v>
      </c>
      <c r="FS963" s="353">
        <v>170</v>
      </c>
      <c r="FT963" s="351">
        <v>171</v>
      </c>
      <c r="FU963" s="352">
        <v>172</v>
      </c>
      <c r="FV963" s="352">
        <v>173</v>
      </c>
      <c r="FW963" s="352">
        <v>174</v>
      </c>
      <c r="FX963" s="353">
        <v>175</v>
      </c>
      <c r="FY963" s="351">
        <v>176</v>
      </c>
      <c r="FZ963" s="352">
        <v>177</v>
      </c>
      <c r="GA963" s="352">
        <v>178</v>
      </c>
      <c r="GB963" s="352">
        <v>179</v>
      </c>
      <c r="GC963" s="353">
        <v>180</v>
      </c>
      <c r="GD963" s="351">
        <v>181</v>
      </c>
      <c r="GE963" s="352">
        <v>182</v>
      </c>
      <c r="GF963" s="352">
        <v>183</v>
      </c>
      <c r="GG963" s="352">
        <v>184</v>
      </c>
      <c r="GH963" s="353">
        <v>185</v>
      </c>
      <c r="GI963" s="351">
        <v>186</v>
      </c>
      <c r="GJ963" s="352">
        <v>187</v>
      </c>
      <c r="GK963" s="352">
        <v>188</v>
      </c>
      <c r="GL963" s="352">
        <v>189</v>
      </c>
      <c r="GM963" s="353">
        <v>190</v>
      </c>
      <c r="GN963" s="351">
        <v>191</v>
      </c>
      <c r="GO963" s="352">
        <v>192</v>
      </c>
      <c r="GP963" s="352">
        <v>193</v>
      </c>
      <c r="GQ963" s="352">
        <v>194</v>
      </c>
      <c r="GR963" s="353">
        <v>195</v>
      </c>
      <c r="GS963" s="365"/>
      <c r="GT963" s="361"/>
      <c r="GU963" s="361"/>
      <c r="GV963" s="361"/>
      <c r="GW963" s="361"/>
    </row>
    <row r="964" spans="1:256" x14ac:dyDescent="0.2">
      <c r="D964" s="362"/>
      <c r="E964" s="350" t="s">
        <v>157</v>
      </c>
      <c r="F964" s="354">
        <v>14</v>
      </c>
      <c r="G964" s="355">
        <v>10</v>
      </c>
      <c r="H964" s="355">
        <v>1</v>
      </c>
      <c r="I964" s="355">
        <v>22</v>
      </c>
      <c r="J964" s="356">
        <v>18</v>
      </c>
      <c r="K964" s="354">
        <v>19</v>
      </c>
      <c r="L964" s="355">
        <v>15</v>
      </c>
      <c r="M964" s="355">
        <v>6</v>
      </c>
      <c r="N964" s="355">
        <v>2</v>
      </c>
      <c r="O964" s="356">
        <v>23</v>
      </c>
      <c r="P964" s="354">
        <v>24</v>
      </c>
      <c r="Q964" s="355">
        <v>20</v>
      </c>
      <c r="R964" s="355">
        <v>11</v>
      </c>
      <c r="S964" s="355">
        <v>7</v>
      </c>
      <c r="T964" s="356">
        <v>3</v>
      </c>
      <c r="U964" s="354">
        <v>4</v>
      </c>
      <c r="V964" s="355">
        <v>25</v>
      </c>
      <c r="W964" s="355">
        <v>16</v>
      </c>
      <c r="X964" s="355">
        <v>12</v>
      </c>
      <c r="Y964" s="356">
        <v>8</v>
      </c>
      <c r="Z964" s="354">
        <v>9</v>
      </c>
      <c r="AA964" s="355">
        <v>5</v>
      </c>
      <c r="AB964" s="355">
        <v>21</v>
      </c>
      <c r="AC964" s="355">
        <v>17</v>
      </c>
      <c r="AD964" s="356">
        <v>13</v>
      </c>
      <c r="AE964" s="354">
        <v>39</v>
      </c>
      <c r="AF964" s="355">
        <v>35</v>
      </c>
      <c r="AG964" s="355">
        <v>26</v>
      </c>
      <c r="AH964" s="355">
        <v>47</v>
      </c>
      <c r="AI964" s="356">
        <v>43</v>
      </c>
      <c r="AJ964" s="354">
        <v>44</v>
      </c>
      <c r="AK964" s="355">
        <v>40</v>
      </c>
      <c r="AL964" s="355">
        <v>31</v>
      </c>
      <c r="AM964" s="355">
        <v>27</v>
      </c>
      <c r="AN964" s="356">
        <v>48</v>
      </c>
      <c r="AO964" s="354">
        <v>49</v>
      </c>
      <c r="AP964" s="355">
        <v>45</v>
      </c>
      <c r="AQ964" s="355">
        <v>36</v>
      </c>
      <c r="AR964" s="355">
        <v>32</v>
      </c>
      <c r="AS964" s="356">
        <v>28</v>
      </c>
      <c r="AT964" s="354">
        <v>29</v>
      </c>
      <c r="AU964" s="355">
        <v>50</v>
      </c>
      <c r="AV964" s="355">
        <v>41</v>
      </c>
      <c r="AW964" s="355">
        <v>37</v>
      </c>
      <c r="AX964" s="356">
        <v>33</v>
      </c>
      <c r="AY964" s="354">
        <v>34</v>
      </c>
      <c r="AZ964" s="355">
        <v>30</v>
      </c>
      <c r="BA964" s="355">
        <v>46</v>
      </c>
      <c r="BB964" s="355">
        <v>42</v>
      </c>
      <c r="BC964" s="356">
        <v>38</v>
      </c>
      <c r="BD964" s="354">
        <v>64</v>
      </c>
      <c r="BE964" s="355">
        <v>60</v>
      </c>
      <c r="BF964" s="355">
        <v>51</v>
      </c>
      <c r="BG964" s="355">
        <v>72</v>
      </c>
      <c r="BH964" s="356">
        <v>68</v>
      </c>
      <c r="BI964" s="354">
        <v>69</v>
      </c>
      <c r="BJ964" s="355">
        <v>65</v>
      </c>
      <c r="BK964" s="355">
        <v>56</v>
      </c>
      <c r="BL964" s="355">
        <v>52</v>
      </c>
      <c r="BM964" s="356">
        <v>73</v>
      </c>
      <c r="BN964" s="354">
        <v>74</v>
      </c>
      <c r="BO964" s="355">
        <v>70</v>
      </c>
      <c r="BP964" s="355">
        <v>61</v>
      </c>
      <c r="BQ964" s="355">
        <v>57</v>
      </c>
      <c r="BR964" s="356">
        <v>53</v>
      </c>
      <c r="BS964" s="354">
        <v>54</v>
      </c>
      <c r="BT964" s="355">
        <v>75</v>
      </c>
      <c r="BU964" s="355">
        <v>66</v>
      </c>
      <c r="BV964" s="355">
        <v>62</v>
      </c>
      <c r="BW964" s="356">
        <v>58</v>
      </c>
      <c r="BX964" s="354">
        <v>59</v>
      </c>
      <c r="BY964" s="355">
        <v>55</v>
      </c>
      <c r="BZ964" s="355">
        <v>71</v>
      </c>
      <c r="CA964" s="355">
        <v>67</v>
      </c>
      <c r="CB964" s="356">
        <v>63</v>
      </c>
      <c r="CC964" s="354">
        <v>89</v>
      </c>
      <c r="CD964" s="355">
        <v>85</v>
      </c>
      <c r="CE964" s="355">
        <v>76</v>
      </c>
      <c r="CF964" s="355">
        <v>97</v>
      </c>
      <c r="CG964" s="356">
        <v>93</v>
      </c>
      <c r="CH964" s="354">
        <v>94</v>
      </c>
      <c r="CI964" s="355">
        <v>90</v>
      </c>
      <c r="CJ964" s="355">
        <v>81</v>
      </c>
      <c r="CK964" s="355">
        <v>77</v>
      </c>
      <c r="CL964" s="356">
        <v>98</v>
      </c>
      <c r="CM964" s="354">
        <v>99</v>
      </c>
      <c r="CN964" s="355">
        <v>95</v>
      </c>
      <c r="CO964" s="355">
        <v>86</v>
      </c>
      <c r="CP964" s="355">
        <v>82</v>
      </c>
      <c r="CQ964" s="356">
        <v>78</v>
      </c>
      <c r="CR964" s="354">
        <v>79</v>
      </c>
      <c r="CS964" s="355">
        <v>100</v>
      </c>
      <c r="CT964" s="355">
        <v>91</v>
      </c>
      <c r="CU964" s="355">
        <v>87</v>
      </c>
      <c r="CV964" s="356">
        <v>83</v>
      </c>
      <c r="CW964" s="354">
        <v>84</v>
      </c>
      <c r="CX964" s="355">
        <v>80</v>
      </c>
      <c r="CY964" s="355">
        <v>96</v>
      </c>
      <c r="CZ964" s="355">
        <v>92</v>
      </c>
      <c r="DA964" s="356">
        <v>88</v>
      </c>
      <c r="DB964" s="354">
        <v>114</v>
      </c>
      <c r="DC964" s="355">
        <v>110</v>
      </c>
      <c r="DD964" s="355">
        <v>101</v>
      </c>
      <c r="DE964" s="355">
        <v>122</v>
      </c>
      <c r="DF964" s="356">
        <v>118</v>
      </c>
      <c r="DG964" s="354">
        <v>119</v>
      </c>
      <c r="DH964" s="355">
        <v>115</v>
      </c>
      <c r="DI964" s="355">
        <v>106</v>
      </c>
      <c r="DJ964" s="355">
        <v>102</v>
      </c>
      <c r="DK964" s="356">
        <v>123</v>
      </c>
      <c r="DL964" s="354">
        <v>124</v>
      </c>
      <c r="DM964" s="355">
        <v>120</v>
      </c>
      <c r="DN964" s="355">
        <v>111</v>
      </c>
      <c r="DO964" s="355">
        <v>107</v>
      </c>
      <c r="DP964" s="356">
        <v>103</v>
      </c>
      <c r="DQ964" s="354">
        <v>104</v>
      </c>
      <c r="DR964" s="355">
        <v>125</v>
      </c>
      <c r="DS964" s="355">
        <v>116</v>
      </c>
      <c r="DT964" s="355">
        <v>112</v>
      </c>
      <c r="DU964" s="356">
        <v>108</v>
      </c>
      <c r="DV964" s="354">
        <v>109</v>
      </c>
      <c r="DW964" s="355">
        <v>105</v>
      </c>
      <c r="DX964" s="355">
        <v>121</v>
      </c>
      <c r="DY964" s="355">
        <v>117</v>
      </c>
      <c r="DZ964" s="356">
        <v>113</v>
      </c>
      <c r="EA964" s="354">
        <v>145</v>
      </c>
      <c r="EB964" s="355">
        <v>126</v>
      </c>
      <c r="EC964" s="355">
        <v>157</v>
      </c>
      <c r="ED964" s="355">
        <v>153</v>
      </c>
      <c r="EE964" s="356">
        <v>149</v>
      </c>
      <c r="EF964" s="354">
        <v>150</v>
      </c>
      <c r="EG964" s="355">
        <v>131</v>
      </c>
      <c r="EH964" s="355">
        <v>127</v>
      </c>
      <c r="EI964" s="355">
        <v>158</v>
      </c>
      <c r="EJ964" s="356">
        <v>154</v>
      </c>
      <c r="EK964" s="354">
        <v>155</v>
      </c>
      <c r="EL964" s="355">
        <v>136</v>
      </c>
      <c r="EM964" s="355">
        <v>132</v>
      </c>
      <c r="EN964" s="355">
        <v>128</v>
      </c>
      <c r="EO964" s="356">
        <v>159</v>
      </c>
      <c r="EP964" s="354">
        <v>160</v>
      </c>
      <c r="EQ964" s="355">
        <v>141</v>
      </c>
      <c r="ER964" s="355">
        <v>137</v>
      </c>
      <c r="ES964" s="355">
        <v>133</v>
      </c>
      <c r="ET964" s="356">
        <v>129</v>
      </c>
      <c r="EU964" s="354">
        <v>130</v>
      </c>
      <c r="EV964" s="355">
        <v>146</v>
      </c>
      <c r="EW964" s="355">
        <v>142</v>
      </c>
      <c r="EX964" s="355">
        <v>138</v>
      </c>
      <c r="EY964" s="356">
        <v>134</v>
      </c>
      <c r="EZ964" s="354">
        <v>135</v>
      </c>
      <c r="FA964" s="355">
        <v>151</v>
      </c>
      <c r="FB964" s="355">
        <v>147</v>
      </c>
      <c r="FC964" s="355">
        <v>143</v>
      </c>
      <c r="FD964" s="356">
        <v>139</v>
      </c>
      <c r="FE964" s="354">
        <v>140</v>
      </c>
      <c r="FF964" s="355">
        <v>156</v>
      </c>
      <c r="FG964" s="355">
        <v>152</v>
      </c>
      <c r="FH964" s="355">
        <v>148</v>
      </c>
      <c r="FI964" s="356">
        <v>144</v>
      </c>
      <c r="FJ964" s="354">
        <v>180</v>
      </c>
      <c r="FK964" s="355">
        <v>161</v>
      </c>
      <c r="FL964" s="355">
        <v>192</v>
      </c>
      <c r="FM964" s="355">
        <v>188</v>
      </c>
      <c r="FN964" s="356">
        <v>184</v>
      </c>
      <c r="FO964" s="354">
        <v>185</v>
      </c>
      <c r="FP964" s="355">
        <v>166</v>
      </c>
      <c r="FQ964" s="355">
        <v>162</v>
      </c>
      <c r="FR964" s="355">
        <v>193</v>
      </c>
      <c r="FS964" s="356">
        <v>189</v>
      </c>
      <c r="FT964" s="354">
        <v>190</v>
      </c>
      <c r="FU964" s="355">
        <v>171</v>
      </c>
      <c r="FV964" s="355">
        <v>167</v>
      </c>
      <c r="FW964" s="355">
        <v>163</v>
      </c>
      <c r="FX964" s="356">
        <v>194</v>
      </c>
      <c r="FY964" s="354">
        <v>195</v>
      </c>
      <c r="FZ964" s="355">
        <v>176</v>
      </c>
      <c r="GA964" s="355">
        <v>172</v>
      </c>
      <c r="GB964" s="355">
        <v>168</v>
      </c>
      <c r="GC964" s="356">
        <v>164</v>
      </c>
      <c r="GD964" s="354">
        <v>165</v>
      </c>
      <c r="GE964" s="355">
        <v>181</v>
      </c>
      <c r="GF964" s="355">
        <v>177</v>
      </c>
      <c r="GG964" s="355">
        <v>173</v>
      </c>
      <c r="GH964" s="356">
        <v>169</v>
      </c>
      <c r="GI964" s="354">
        <v>170</v>
      </c>
      <c r="GJ964" s="355">
        <v>186</v>
      </c>
      <c r="GK964" s="355">
        <v>182</v>
      </c>
      <c r="GL964" s="355">
        <v>178</v>
      </c>
      <c r="GM964" s="356">
        <v>174</v>
      </c>
      <c r="GN964" s="354">
        <v>175</v>
      </c>
      <c r="GO964" s="355">
        <v>191</v>
      </c>
      <c r="GP964" s="355">
        <v>187</v>
      </c>
      <c r="GQ964" s="355">
        <v>183</v>
      </c>
      <c r="GR964" s="356">
        <v>179</v>
      </c>
      <c r="GS964" s="365"/>
      <c r="GT964" s="361"/>
      <c r="GU964" s="361"/>
      <c r="GV964" s="361"/>
      <c r="GW964" s="361"/>
    </row>
    <row r="965" spans="1:256" x14ac:dyDescent="0.2">
      <c r="D965" s="362"/>
      <c r="E965" s="350" t="s">
        <v>159</v>
      </c>
      <c r="F965" s="357">
        <v>12</v>
      </c>
      <c r="G965" s="358">
        <v>23</v>
      </c>
      <c r="H965" s="358">
        <v>9</v>
      </c>
      <c r="I965" s="358">
        <v>20</v>
      </c>
      <c r="J965" s="359">
        <v>1</v>
      </c>
      <c r="K965" s="357">
        <v>13</v>
      </c>
      <c r="L965" s="358">
        <v>24</v>
      </c>
      <c r="M965" s="358">
        <v>10</v>
      </c>
      <c r="N965" s="358">
        <v>16</v>
      </c>
      <c r="O965" s="359">
        <v>2</v>
      </c>
      <c r="P965" s="357">
        <v>17</v>
      </c>
      <c r="Q965" s="358">
        <v>3</v>
      </c>
      <c r="R965" s="358">
        <v>14</v>
      </c>
      <c r="S965" s="358">
        <v>25</v>
      </c>
      <c r="T965" s="359">
        <v>6</v>
      </c>
      <c r="U965" s="357">
        <v>7</v>
      </c>
      <c r="V965" s="358">
        <v>18</v>
      </c>
      <c r="W965" s="358">
        <v>4</v>
      </c>
      <c r="X965" s="358">
        <v>15</v>
      </c>
      <c r="Y965" s="359">
        <v>21</v>
      </c>
      <c r="Z965" s="357">
        <v>22</v>
      </c>
      <c r="AA965" s="358">
        <v>8</v>
      </c>
      <c r="AB965" s="358">
        <v>19</v>
      </c>
      <c r="AC965" s="358">
        <v>5</v>
      </c>
      <c r="AD965" s="359">
        <v>11</v>
      </c>
      <c r="AE965" s="357">
        <v>37</v>
      </c>
      <c r="AF965" s="358">
        <v>48</v>
      </c>
      <c r="AG965" s="358">
        <v>34</v>
      </c>
      <c r="AH965" s="358">
        <v>45</v>
      </c>
      <c r="AI965" s="359">
        <v>26</v>
      </c>
      <c r="AJ965" s="357">
        <v>38</v>
      </c>
      <c r="AK965" s="358">
        <v>49</v>
      </c>
      <c r="AL965" s="358">
        <v>35</v>
      </c>
      <c r="AM965" s="358">
        <v>41</v>
      </c>
      <c r="AN965" s="359">
        <v>27</v>
      </c>
      <c r="AO965" s="357">
        <v>42</v>
      </c>
      <c r="AP965" s="358">
        <v>28</v>
      </c>
      <c r="AQ965" s="358">
        <v>39</v>
      </c>
      <c r="AR965" s="358">
        <v>50</v>
      </c>
      <c r="AS965" s="359">
        <v>31</v>
      </c>
      <c r="AT965" s="357">
        <v>32</v>
      </c>
      <c r="AU965" s="358">
        <v>43</v>
      </c>
      <c r="AV965" s="358">
        <v>29</v>
      </c>
      <c r="AW965" s="358">
        <v>40</v>
      </c>
      <c r="AX965" s="359">
        <v>46</v>
      </c>
      <c r="AY965" s="357">
        <v>47</v>
      </c>
      <c r="AZ965" s="358">
        <v>33</v>
      </c>
      <c r="BA965" s="358">
        <v>44</v>
      </c>
      <c r="BB965" s="358">
        <v>30</v>
      </c>
      <c r="BC965" s="359">
        <v>36</v>
      </c>
      <c r="BD965" s="357">
        <v>62</v>
      </c>
      <c r="BE965" s="358">
        <v>73</v>
      </c>
      <c r="BF965" s="358">
        <v>59</v>
      </c>
      <c r="BG965" s="358">
        <v>70</v>
      </c>
      <c r="BH965" s="359">
        <v>51</v>
      </c>
      <c r="BI965" s="357">
        <v>63</v>
      </c>
      <c r="BJ965" s="358">
        <v>74</v>
      </c>
      <c r="BK965" s="358">
        <v>60</v>
      </c>
      <c r="BL965" s="358">
        <v>66</v>
      </c>
      <c r="BM965" s="359">
        <v>52</v>
      </c>
      <c r="BN965" s="357">
        <v>67</v>
      </c>
      <c r="BO965" s="358">
        <v>53</v>
      </c>
      <c r="BP965" s="358">
        <v>64</v>
      </c>
      <c r="BQ965" s="358">
        <v>75</v>
      </c>
      <c r="BR965" s="359">
        <v>56</v>
      </c>
      <c r="BS965" s="357">
        <v>57</v>
      </c>
      <c r="BT965" s="358">
        <v>68</v>
      </c>
      <c r="BU965" s="358">
        <v>54</v>
      </c>
      <c r="BV965" s="358">
        <v>65</v>
      </c>
      <c r="BW965" s="359">
        <v>71</v>
      </c>
      <c r="BX965" s="357">
        <v>72</v>
      </c>
      <c r="BY965" s="358">
        <v>58</v>
      </c>
      <c r="BZ965" s="358">
        <v>69</v>
      </c>
      <c r="CA965" s="358">
        <v>55</v>
      </c>
      <c r="CB965" s="359">
        <v>61</v>
      </c>
      <c r="CC965" s="357">
        <v>87</v>
      </c>
      <c r="CD965" s="358">
        <v>98</v>
      </c>
      <c r="CE965" s="358">
        <v>84</v>
      </c>
      <c r="CF965" s="358">
        <v>95</v>
      </c>
      <c r="CG965" s="359">
        <v>76</v>
      </c>
      <c r="CH965" s="357">
        <v>88</v>
      </c>
      <c r="CI965" s="358">
        <v>99</v>
      </c>
      <c r="CJ965" s="358">
        <v>85</v>
      </c>
      <c r="CK965" s="358">
        <v>91</v>
      </c>
      <c r="CL965" s="359">
        <v>77</v>
      </c>
      <c r="CM965" s="357">
        <v>92</v>
      </c>
      <c r="CN965" s="358">
        <v>78</v>
      </c>
      <c r="CO965" s="358">
        <v>89</v>
      </c>
      <c r="CP965" s="358">
        <v>100</v>
      </c>
      <c r="CQ965" s="359">
        <v>81</v>
      </c>
      <c r="CR965" s="357">
        <v>82</v>
      </c>
      <c r="CS965" s="358">
        <v>93</v>
      </c>
      <c r="CT965" s="358">
        <v>79</v>
      </c>
      <c r="CU965" s="358">
        <v>90</v>
      </c>
      <c r="CV965" s="359">
        <v>96</v>
      </c>
      <c r="CW965" s="357">
        <v>97</v>
      </c>
      <c r="CX965" s="358">
        <v>83</v>
      </c>
      <c r="CY965" s="358">
        <v>94</v>
      </c>
      <c r="CZ965" s="358">
        <v>80</v>
      </c>
      <c r="DA965" s="359">
        <v>86</v>
      </c>
      <c r="DB965" s="357">
        <v>112</v>
      </c>
      <c r="DC965" s="358">
        <v>123</v>
      </c>
      <c r="DD965" s="358">
        <v>109</v>
      </c>
      <c r="DE965" s="358">
        <v>120</v>
      </c>
      <c r="DF965" s="359">
        <v>101</v>
      </c>
      <c r="DG965" s="357">
        <v>113</v>
      </c>
      <c r="DH965" s="358">
        <v>124</v>
      </c>
      <c r="DI965" s="358">
        <v>110</v>
      </c>
      <c r="DJ965" s="358">
        <v>116</v>
      </c>
      <c r="DK965" s="359">
        <v>102</v>
      </c>
      <c r="DL965" s="357">
        <v>117</v>
      </c>
      <c r="DM965" s="358">
        <v>103</v>
      </c>
      <c r="DN965" s="358">
        <v>114</v>
      </c>
      <c r="DO965" s="358">
        <v>125</v>
      </c>
      <c r="DP965" s="359">
        <v>106</v>
      </c>
      <c r="DQ965" s="357">
        <v>107</v>
      </c>
      <c r="DR965" s="358">
        <v>118</v>
      </c>
      <c r="DS965" s="358">
        <v>104</v>
      </c>
      <c r="DT965" s="358">
        <v>115</v>
      </c>
      <c r="DU965" s="359">
        <v>121</v>
      </c>
      <c r="DV965" s="357">
        <v>122</v>
      </c>
      <c r="DW965" s="358">
        <v>108</v>
      </c>
      <c r="DX965" s="358">
        <v>119</v>
      </c>
      <c r="DY965" s="358">
        <v>105</v>
      </c>
      <c r="DZ965" s="359">
        <v>111</v>
      </c>
      <c r="EA965" s="357">
        <v>129</v>
      </c>
      <c r="EB965" s="358">
        <v>145</v>
      </c>
      <c r="EC965" s="358">
        <v>156</v>
      </c>
      <c r="ED965" s="358">
        <v>147</v>
      </c>
      <c r="EE965" s="359">
        <v>138</v>
      </c>
      <c r="EF965" s="357">
        <v>134</v>
      </c>
      <c r="EG965" s="358">
        <v>150</v>
      </c>
      <c r="EH965" s="358">
        <v>126</v>
      </c>
      <c r="EI965" s="358">
        <v>152</v>
      </c>
      <c r="EJ965" s="359">
        <v>143</v>
      </c>
      <c r="EK965" s="357">
        <v>139</v>
      </c>
      <c r="EL965" s="358">
        <v>155</v>
      </c>
      <c r="EM965" s="358">
        <v>131</v>
      </c>
      <c r="EN965" s="358">
        <v>157</v>
      </c>
      <c r="EO965" s="359">
        <v>148</v>
      </c>
      <c r="EP965" s="357">
        <v>144</v>
      </c>
      <c r="EQ965" s="358">
        <v>160</v>
      </c>
      <c r="ER965" s="358">
        <v>136</v>
      </c>
      <c r="ES965" s="358">
        <v>127</v>
      </c>
      <c r="ET965" s="359">
        <v>153</v>
      </c>
      <c r="EU965" s="357">
        <v>149</v>
      </c>
      <c r="EV965" s="358">
        <v>130</v>
      </c>
      <c r="EW965" s="358">
        <v>141</v>
      </c>
      <c r="EX965" s="358">
        <v>132</v>
      </c>
      <c r="EY965" s="359">
        <v>158</v>
      </c>
      <c r="EZ965" s="357">
        <v>154</v>
      </c>
      <c r="FA965" s="358">
        <v>135</v>
      </c>
      <c r="FB965" s="358">
        <v>146</v>
      </c>
      <c r="FC965" s="358">
        <v>137</v>
      </c>
      <c r="FD965" s="359">
        <v>128</v>
      </c>
      <c r="FE965" s="357">
        <v>159</v>
      </c>
      <c r="FF965" s="358">
        <v>140</v>
      </c>
      <c r="FG965" s="358">
        <v>151</v>
      </c>
      <c r="FH965" s="358">
        <v>142</v>
      </c>
      <c r="FI965" s="359">
        <v>133</v>
      </c>
      <c r="FJ965" s="357">
        <v>164</v>
      </c>
      <c r="FK965" s="358">
        <v>180</v>
      </c>
      <c r="FL965" s="358">
        <v>191</v>
      </c>
      <c r="FM965" s="358">
        <v>182</v>
      </c>
      <c r="FN965" s="359">
        <v>173</v>
      </c>
      <c r="FO965" s="357">
        <v>169</v>
      </c>
      <c r="FP965" s="358">
        <v>185</v>
      </c>
      <c r="FQ965" s="358">
        <v>161</v>
      </c>
      <c r="FR965" s="358">
        <v>187</v>
      </c>
      <c r="FS965" s="359">
        <v>178</v>
      </c>
      <c r="FT965" s="357">
        <v>174</v>
      </c>
      <c r="FU965" s="358">
        <v>190</v>
      </c>
      <c r="FV965" s="358">
        <v>166</v>
      </c>
      <c r="FW965" s="358">
        <v>192</v>
      </c>
      <c r="FX965" s="359">
        <v>183</v>
      </c>
      <c r="FY965" s="357">
        <v>179</v>
      </c>
      <c r="FZ965" s="358">
        <v>195</v>
      </c>
      <c r="GA965" s="358">
        <v>171</v>
      </c>
      <c r="GB965" s="358">
        <v>162</v>
      </c>
      <c r="GC965" s="359">
        <v>188</v>
      </c>
      <c r="GD965" s="357">
        <v>184</v>
      </c>
      <c r="GE965" s="358">
        <v>165</v>
      </c>
      <c r="GF965" s="358">
        <v>176</v>
      </c>
      <c r="GG965" s="358">
        <v>167</v>
      </c>
      <c r="GH965" s="359">
        <v>193</v>
      </c>
      <c r="GI965" s="357">
        <v>189</v>
      </c>
      <c r="GJ965" s="358">
        <v>170</v>
      </c>
      <c r="GK965" s="358">
        <v>181</v>
      </c>
      <c r="GL965" s="358">
        <v>172</v>
      </c>
      <c r="GM965" s="359">
        <v>163</v>
      </c>
      <c r="GN965" s="357">
        <v>194</v>
      </c>
      <c r="GO965" s="358">
        <v>175</v>
      </c>
      <c r="GP965" s="358">
        <v>186</v>
      </c>
      <c r="GQ965" s="358">
        <v>177</v>
      </c>
      <c r="GR965" s="359">
        <v>168</v>
      </c>
      <c r="GS965" s="365"/>
      <c r="GT965" s="361"/>
      <c r="GU965" s="361"/>
      <c r="GV965" s="361"/>
      <c r="GW965" s="361"/>
    </row>
    <row r="966" spans="1:256" s="363" customFormat="1" x14ac:dyDescent="0.2">
      <c r="A966" s="27"/>
      <c r="B966" s="27"/>
      <c r="C966" s="27"/>
      <c r="D966" s="362"/>
      <c r="E966" s="360"/>
      <c r="GX966" s="27"/>
      <c r="GY966" s="27"/>
      <c r="GZ966" s="27"/>
      <c r="HA966" s="27"/>
      <c r="HB966" s="27"/>
      <c r="HC966" s="27"/>
      <c r="HD966" s="27"/>
      <c r="HE966" s="27"/>
      <c r="HF966" s="27"/>
      <c r="HG966" s="27"/>
      <c r="HH966" s="27"/>
      <c r="HI966" s="27"/>
      <c r="HJ966" s="27"/>
      <c r="HK966" s="27"/>
      <c r="HL966" s="27"/>
      <c r="HM966" s="27"/>
      <c r="HN966" s="27"/>
      <c r="HO966" s="27"/>
      <c r="HP966" s="27"/>
      <c r="HQ966" s="27"/>
      <c r="HR966" s="27"/>
      <c r="HS966" s="27"/>
      <c r="HT966" s="27"/>
      <c r="HU966" s="27"/>
      <c r="HV966" s="27"/>
      <c r="HW966" s="27"/>
      <c r="HX966" s="27"/>
      <c r="HY966" s="27"/>
      <c r="HZ966" s="27"/>
      <c r="IA966" s="27"/>
      <c r="IB966" s="27"/>
      <c r="IC966" s="27"/>
      <c r="ID966" s="27"/>
      <c r="IE966" s="27"/>
      <c r="IF966" s="27"/>
      <c r="IG966" s="27"/>
      <c r="IH966" s="27"/>
      <c r="II966" s="27"/>
      <c r="IJ966" s="27"/>
      <c r="IK966" s="27"/>
      <c r="IL966" s="27"/>
      <c r="IM966" s="27"/>
      <c r="IN966" s="27"/>
      <c r="IO966" s="27"/>
      <c r="IP966" s="27"/>
      <c r="IQ966" s="27"/>
      <c r="IR966" s="27"/>
      <c r="IS966" s="27"/>
      <c r="IT966" s="27"/>
      <c r="IU966" s="27"/>
      <c r="IV966" s="27"/>
    </row>
    <row r="967" spans="1:256" s="363" customFormat="1" x14ac:dyDescent="0.2">
      <c r="A967" s="27"/>
      <c r="B967" s="27"/>
      <c r="C967" s="27"/>
      <c r="D967" s="362">
        <v>196</v>
      </c>
      <c r="E967" s="349" t="s">
        <v>180</v>
      </c>
      <c r="GX967" s="27"/>
      <c r="GY967" s="27"/>
      <c r="GZ967" s="27"/>
      <c r="HA967" s="27"/>
      <c r="HB967" s="27"/>
      <c r="HC967" s="27"/>
      <c r="HD967" s="27"/>
      <c r="HE967" s="27"/>
      <c r="HF967" s="27"/>
      <c r="HG967" s="27"/>
      <c r="HH967" s="27"/>
      <c r="HI967" s="27"/>
      <c r="HJ967" s="27"/>
      <c r="HK967" s="27"/>
      <c r="HL967" s="27"/>
      <c r="HM967" s="27"/>
      <c r="HN967" s="27"/>
      <c r="HO967" s="27"/>
      <c r="HP967" s="27"/>
      <c r="HQ967" s="27"/>
      <c r="HR967" s="27"/>
      <c r="HS967" s="27"/>
      <c r="HT967" s="27"/>
      <c r="HU967" s="27"/>
      <c r="HV967" s="27"/>
      <c r="HW967" s="27"/>
      <c r="HX967" s="27"/>
      <c r="HY967" s="27"/>
      <c r="HZ967" s="27"/>
      <c r="IA967" s="27"/>
      <c r="IB967" s="27"/>
      <c r="IC967" s="27"/>
      <c r="ID967" s="27"/>
      <c r="IE967" s="27"/>
      <c r="IF967" s="27"/>
      <c r="IG967" s="27"/>
      <c r="IH967" s="27"/>
      <c r="II967" s="27"/>
      <c r="IJ967" s="27"/>
      <c r="IK967" s="27"/>
      <c r="IL967" s="27"/>
      <c r="IM967" s="27"/>
      <c r="IN967" s="27"/>
      <c r="IO967" s="27"/>
      <c r="IP967" s="27"/>
      <c r="IQ967" s="27"/>
      <c r="IR967" s="27"/>
      <c r="IS967" s="27"/>
      <c r="IT967" s="27"/>
      <c r="IU967" s="27"/>
      <c r="IV967" s="27"/>
    </row>
    <row r="968" spans="1:256" x14ac:dyDescent="0.2">
      <c r="D968" s="362"/>
      <c r="E968" s="350" t="s">
        <v>130</v>
      </c>
      <c r="F968" s="351">
        <v>1</v>
      </c>
      <c r="G968" s="352">
        <v>2</v>
      </c>
      <c r="H968" s="352">
        <v>3</v>
      </c>
      <c r="I968" s="352">
        <v>4</v>
      </c>
      <c r="J968" s="353">
        <v>5</v>
      </c>
      <c r="K968" s="351">
        <v>6</v>
      </c>
      <c r="L968" s="352">
        <v>7</v>
      </c>
      <c r="M968" s="352">
        <v>8</v>
      </c>
      <c r="N968" s="352">
        <v>9</v>
      </c>
      <c r="O968" s="353">
        <v>10</v>
      </c>
      <c r="P968" s="351">
        <v>11</v>
      </c>
      <c r="Q968" s="352">
        <v>12</v>
      </c>
      <c r="R968" s="352">
        <v>13</v>
      </c>
      <c r="S968" s="352">
        <v>14</v>
      </c>
      <c r="T968" s="353">
        <v>15</v>
      </c>
      <c r="U968" s="351">
        <v>16</v>
      </c>
      <c r="V968" s="352">
        <v>17</v>
      </c>
      <c r="W968" s="352">
        <v>18</v>
      </c>
      <c r="X968" s="352">
        <v>19</v>
      </c>
      <c r="Y968" s="353">
        <v>20</v>
      </c>
      <c r="Z968" s="351">
        <v>21</v>
      </c>
      <c r="AA968" s="352">
        <v>22</v>
      </c>
      <c r="AB968" s="352">
        <v>23</v>
      </c>
      <c r="AC968" s="352">
        <v>24</v>
      </c>
      <c r="AD968" s="353">
        <v>25</v>
      </c>
      <c r="AE968" s="351">
        <v>26</v>
      </c>
      <c r="AF968" s="352">
        <v>27</v>
      </c>
      <c r="AG968" s="352">
        <v>28</v>
      </c>
      <c r="AH968" s="352">
        <v>29</v>
      </c>
      <c r="AI968" s="353">
        <v>30</v>
      </c>
      <c r="AJ968" s="351">
        <v>31</v>
      </c>
      <c r="AK968" s="352">
        <v>32</v>
      </c>
      <c r="AL968" s="352">
        <v>33</v>
      </c>
      <c r="AM968" s="352">
        <v>34</v>
      </c>
      <c r="AN968" s="353">
        <v>35</v>
      </c>
      <c r="AO968" s="351">
        <v>36</v>
      </c>
      <c r="AP968" s="352">
        <v>37</v>
      </c>
      <c r="AQ968" s="352">
        <v>38</v>
      </c>
      <c r="AR968" s="352">
        <v>39</v>
      </c>
      <c r="AS968" s="353">
        <v>40</v>
      </c>
      <c r="AT968" s="351">
        <v>41</v>
      </c>
      <c r="AU968" s="352">
        <v>42</v>
      </c>
      <c r="AV968" s="352">
        <v>43</v>
      </c>
      <c r="AW968" s="352">
        <v>44</v>
      </c>
      <c r="AX968" s="353">
        <v>45</v>
      </c>
      <c r="AY968" s="351">
        <v>46</v>
      </c>
      <c r="AZ968" s="352">
        <v>47</v>
      </c>
      <c r="BA968" s="352">
        <v>48</v>
      </c>
      <c r="BB968" s="352">
        <v>49</v>
      </c>
      <c r="BC968" s="353">
        <v>50</v>
      </c>
      <c r="BD968" s="351">
        <v>51</v>
      </c>
      <c r="BE968" s="352">
        <v>52</v>
      </c>
      <c r="BF968" s="352">
        <v>53</v>
      </c>
      <c r="BG968" s="352">
        <v>54</v>
      </c>
      <c r="BH968" s="353">
        <v>55</v>
      </c>
      <c r="BI968" s="351">
        <v>56</v>
      </c>
      <c r="BJ968" s="352">
        <v>57</v>
      </c>
      <c r="BK968" s="352">
        <v>58</v>
      </c>
      <c r="BL968" s="352">
        <v>59</v>
      </c>
      <c r="BM968" s="353">
        <v>60</v>
      </c>
      <c r="BN968" s="351">
        <v>61</v>
      </c>
      <c r="BO968" s="352">
        <v>62</v>
      </c>
      <c r="BP968" s="352">
        <v>63</v>
      </c>
      <c r="BQ968" s="352">
        <v>64</v>
      </c>
      <c r="BR968" s="353">
        <v>65</v>
      </c>
      <c r="BS968" s="351">
        <v>66</v>
      </c>
      <c r="BT968" s="352">
        <v>67</v>
      </c>
      <c r="BU968" s="352">
        <v>68</v>
      </c>
      <c r="BV968" s="352">
        <v>69</v>
      </c>
      <c r="BW968" s="353">
        <v>70</v>
      </c>
      <c r="BX968" s="351">
        <v>71</v>
      </c>
      <c r="BY968" s="352">
        <v>72</v>
      </c>
      <c r="BZ968" s="352">
        <v>73</v>
      </c>
      <c r="CA968" s="352">
        <v>74</v>
      </c>
      <c r="CB968" s="353">
        <v>75</v>
      </c>
      <c r="CC968" s="351">
        <v>76</v>
      </c>
      <c r="CD968" s="352">
        <v>77</v>
      </c>
      <c r="CE968" s="352">
        <v>78</v>
      </c>
      <c r="CF968" s="352">
        <v>79</v>
      </c>
      <c r="CG968" s="353">
        <v>80</v>
      </c>
      <c r="CH968" s="351">
        <v>81</v>
      </c>
      <c r="CI968" s="352">
        <v>82</v>
      </c>
      <c r="CJ968" s="352">
        <v>83</v>
      </c>
      <c r="CK968" s="352">
        <v>84</v>
      </c>
      <c r="CL968" s="353">
        <v>85</v>
      </c>
      <c r="CM968" s="351">
        <v>86</v>
      </c>
      <c r="CN968" s="352">
        <v>87</v>
      </c>
      <c r="CO968" s="352">
        <v>88</v>
      </c>
      <c r="CP968" s="352">
        <v>89</v>
      </c>
      <c r="CQ968" s="353">
        <v>90</v>
      </c>
      <c r="CR968" s="351">
        <v>91</v>
      </c>
      <c r="CS968" s="352">
        <v>92</v>
      </c>
      <c r="CT968" s="352">
        <v>93</v>
      </c>
      <c r="CU968" s="352">
        <v>94</v>
      </c>
      <c r="CV968" s="353">
        <v>95</v>
      </c>
      <c r="CW968" s="351">
        <v>96</v>
      </c>
      <c r="CX968" s="352">
        <v>97</v>
      </c>
      <c r="CY968" s="352">
        <v>98</v>
      </c>
      <c r="CZ968" s="352">
        <v>99</v>
      </c>
      <c r="DA968" s="353">
        <v>100</v>
      </c>
      <c r="DB968" s="351">
        <v>101</v>
      </c>
      <c r="DC968" s="352">
        <v>102</v>
      </c>
      <c r="DD968" s="352">
        <v>103</v>
      </c>
      <c r="DE968" s="352">
        <v>104</v>
      </c>
      <c r="DF968" s="353">
        <v>105</v>
      </c>
      <c r="DG968" s="351">
        <v>106</v>
      </c>
      <c r="DH968" s="352">
        <v>107</v>
      </c>
      <c r="DI968" s="352">
        <v>108</v>
      </c>
      <c r="DJ968" s="352">
        <v>109</v>
      </c>
      <c r="DK968" s="353">
        <v>110</v>
      </c>
      <c r="DL968" s="351">
        <v>111</v>
      </c>
      <c r="DM968" s="352">
        <v>112</v>
      </c>
      <c r="DN968" s="352">
        <v>113</v>
      </c>
      <c r="DO968" s="352">
        <v>114</v>
      </c>
      <c r="DP968" s="353">
        <v>115</v>
      </c>
      <c r="DQ968" s="351">
        <v>116</v>
      </c>
      <c r="DR968" s="352">
        <v>117</v>
      </c>
      <c r="DS968" s="352">
        <v>118</v>
      </c>
      <c r="DT968" s="352">
        <v>119</v>
      </c>
      <c r="DU968" s="353">
        <v>120</v>
      </c>
      <c r="DV968" s="351">
        <v>121</v>
      </c>
      <c r="DW968" s="352">
        <v>122</v>
      </c>
      <c r="DX968" s="352">
        <v>123</v>
      </c>
      <c r="DY968" s="352">
        <v>124</v>
      </c>
      <c r="DZ968" s="353">
        <v>125</v>
      </c>
      <c r="EA968" s="351">
        <v>126</v>
      </c>
      <c r="EB968" s="352">
        <v>127</v>
      </c>
      <c r="EC968" s="352">
        <v>128</v>
      </c>
      <c r="ED968" s="352">
        <v>129</v>
      </c>
      <c r="EE968" s="353">
        <v>130</v>
      </c>
      <c r="EF968" s="351">
        <v>131</v>
      </c>
      <c r="EG968" s="352">
        <v>132</v>
      </c>
      <c r="EH968" s="352">
        <v>133</v>
      </c>
      <c r="EI968" s="352">
        <v>134</v>
      </c>
      <c r="EJ968" s="353">
        <v>135</v>
      </c>
      <c r="EK968" s="351">
        <v>136</v>
      </c>
      <c r="EL968" s="352">
        <v>137</v>
      </c>
      <c r="EM968" s="352">
        <v>138</v>
      </c>
      <c r="EN968" s="352">
        <v>139</v>
      </c>
      <c r="EO968" s="353">
        <v>140</v>
      </c>
      <c r="EP968" s="351">
        <v>141</v>
      </c>
      <c r="EQ968" s="352">
        <v>142</v>
      </c>
      <c r="ER968" s="352">
        <v>143</v>
      </c>
      <c r="ES968" s="352">
        <v>144</v>
      </c>
      <c r="ET968" s="353">
        <v>145</v>
      </c>
      <c r="EU968" s="351">
        <v>146</v>
      </c>
      <c r="EV968" s="352">
        <v>147</v>
      </c>
      <c r="EW968" s="352">
        <v>148</v>
      </c>
      <c r="EX968" s="352">
        <v>149</v>
      </c>
      <c r="EY968" s="353">
        <v>150</v>
      </c>
      <c r="EZ968" s="351">
        <v>151</v>
      </c>
      <c r="FA968" s="352">
        <v>152</v>
      </c>
      <c r="FB968" s="352">
        <v>153</v>
      </c>
      <c r="FC968" s="352">
        <v>154</v>
      </c>
      <c r="FD968" s="364"/>
      <c r="FE968" s="351">
        <v>155</v>
      </c>
      <c r="FF968" s="352">
        <v>156</v>
      </c>
      <c r="FG968" s="352">
        <v>157</v>
      </c>
      <c r="FH968" s="352">
        <v>158</v>
      </c>
      <c r="FI968" s="364"/>
      <c r="FJ968" s="351">
        <v>159</v>
      </c>
      <c r="FK968" s="352">
        <v>160</v>
      </c>
      <c r="FL968" s="352">
        <v>161</v>
      </c>
      <c r="FM968" s="352">
        <v>162</v>
      </c>
      <c r="FN968" s="353">
        <v>163</v>
      </c>
      <c r="FO968" s="351">
        <v>164</v>
      </c>
      <c r="FP968" s="352">
        <v>165</v>
      </c>
      <c r="FQ968" s="352">
        <v>166</v>
      </c>
      <c r="FR968" s="352">
        <v>167</v>
      </c>
      <c r="FS968" s="353">
        <v>168</v>
      </c>
      <c r="FT968" s="351">
        <v>169</v>
      </c>
      <c r="FU968" s="352">
        <v>170</v>
      </c>
      <c r="FV968" s="352">
        <v>171</v>
      </c>
      <c r="FW968" s="352">
        <v>172</v>
      </c>
      <c r="FX968" s="353">
        <v>173</v>
      </c>
      <c r="FY968" s="351">
        <v>174</v>
      </c>
      <c r="FZ968" s="352">
        <v>175</v>
      </c>
      <c r="GA968" s="352">
        <v>176</v>
      </c>
      <c r="GB968" s="352">
        <v>177</v>
      </c>
      <c r="GC968" s="353">
        <v>178</v>
      </c>
      <c r="GD968" s="351">
        <v>179</v>
      </c>
      <c r="GE968" s="352">
        <v>180</v>
      </c>
      <c r="GF968" s="352">
        <v>181</v>
      </c>
      <c r="GG968" s="352">
        <v>182</v>
      </c>
      <c r="GH968" s="353">
        <v>183</v>
      </c>
      <c r="GI968" s="351">
        <v>184</v>
      </c>
      <c r="GJ968" s="352">
        <v>185</v>
      </c>
      <c r="GK968" s="352">
        <v>186</v>
      </c>
      <c r="GL968" s="352">
        <v>187</v>
      </c>
      <c r="GM968" s="353">
        <v>188</v>
      </c>
      <c r="GN968" s="351">
        <v>189</v>
      </c>
      <c r="GO968" s="352">
        <v>190</v>
      </c>
      <c r="GP968" s="352">
        <v>191</v>
      </c>
      <c r="GQ968" s="352">
        <v>192</v>
      </c>
      <c r="GR968" s="364"/>
      <c r="GS968" s="351">
        <v>193</v>
      </c>
      <c r="GT968" s="352">
        <v>194</v>
      </c>
      <c r="GU968" s="352">
        <v>195</v>
      </c>
      <c r="GV968" s="352">
        <v>196</v>
      </c>
      <c r="GW968" s="365"/>
    </row>
    <row r="969" spans="1:256" x14ac:dyDescent="0.2">
      <c r="D969" s="362"/>
      <c r="E969" s="350" t="s">
        <v>157</v>
      </c>
      <c r="F969" s="354">
        <v>14</v>
      </c>
      <c r="G969" s="355">
        <v>10</v>
      </c>
      <c r="H969" s="355">
        <v>1</v>
      </c>
      <c r="I969" s="355">
        <v>22</v>
      </c>
      <c r="J969" s="356">
        <v>18</v>
      </c>
      <c r="K969" s="354">
        <v>19</v>
      </c>
      <c r="L969" s="355">
        <v>15</v>
      </c>
      <c r="M969" s="355">
        <v>6</v>
      </c>
      <c r="N969" s="355">
        <v>2</v>
      </c>
      <c r="O969" s="356">
        <v>23</v>
      </c>
      <c r="P969" s="354">
        <v>24</v>
      </c>
      <c r="Q969" s="355">
        <v>20</v>
      </c>
      <c r="R969" s="355">
        <v>11</v>
      </c>
      <c r="S969" s="355">
        <v>7</v>
      </c>
      <c r="T969" s="356">
        <v>3</v>
      </c>
      <c r="U969" s="354">
        <v>4</v>
      </c>
      <c r="V969" s="355">
        <v>25</v>
      </c>
      <c r="W969" s="355">
        <v>16</v>
      </c>
      <c r="X969" s="355">
        <v>12</v>
      </c>
      <c r="Y969" s="356">
        <v>8</v>
      </c>
      <c r="Z969" s="354">
        <v>9</v>
      </c>
      <c r="AA969" s="355">
        <v>5</v>
      </c>
      <c r="AB969" s="355">
        <v>21</v>
      </c>
      <c r="AC969" s="355">
        <v>17</v>
      </c>
      <c r="AD969" s="356">
        <v>13</v>
      </c>
      <c r="AE969" s="354">
        <v>39</v>
      </c>
      <c r="AF969" s="355">
        <v>35</v>
      </c>
      <c r="AG969" s="355">
        <v>26</v>
      </c>
      <c r="AH969" s="355">
        <v>47</v>
      </c>
      <c r="AI969" s="356">
        <v>43</v>
      </c>
      <c r="AJ969" s="354">
        <v>44</v>
      </c>
      <c r="AK969" s="355">
        <v>40</v>
      </c>
      <c r="AL969" s="355">
        <v>31</v>
      </c>
      <c r="AM969" s="355">
        <v>27</v>
      </c>
      <c r="AN969" s="356">
        <v>48</v>
      </c>
      <c r="AO969" s="354">
        <v>49</v>
      </c>
      <c r="AP969" s="355">
        <v>45</v>
      </c>
      <c r="AQ969" s="355">
        <v>36</v>
      </c>
      <c r="AR969" s="355">
        <v>32</v>
      </c>
      <c r="AS969" s="356">
        <v>28</v>
      </c>
      <c r="AT969" s="354">
        <v>29</v>
      </c>
      <c r="AU969" s="355">
        <v>50</v>
      </c>
      <c r="AV969" s="355">
        <v>41</v>
      </c>
      <c r="AW969" s="355">
        <v>37</v>
      </c>
      <c r="AX969" s="356">
        <v>33</v>
      </c>
      <c r="AY969" s="354">
        <v>34</v>
      </c>
      <c r="AZ969" s="355">
        <v>30</v>
      </c>
      <c r="BA969" s="355">
        <v>46</v>
      </c>
      <c r="BB969" s="355">
        <v>42</v>
      </c>
      <c r="BC969" s="356">
        <v>38</v>
      </c>
      <c r="BD969" s="354">
        <v>64</v>
      </c>
      <c r="BE969" s="355">
        <v>60</v>
      </c>
      <c r="BF969" s="355">
        <v>51</v>
      </c>
      <c r="BG969" s="355">
        <v>72</v>
      </c>
      <c r="BH969" s="356">
        <v>68</v>
      </c>
      <c r="BI969" s="354">
        <v>69</v>
      </c>
      <c r="BJ969" s="355">
        <v>65</v>
      </c>
      <c r="BK969" s="355">
        <v>56</v>
      </c>
      <c r="BL969" s="355">
        <v>52</v>
      </c>
      <c r="BM969" s="356">
        <v>73</v>
      </c>
      <c r="BN969" s="354">
        <v>74</v>
      </c>
      <c r="BO969" s="355">
        <v>70</v>
      </c>
      <c r="BP969" s="355">
        <v>61</v>
      </c>
      <c r="BQ969" s="355">
        <v>57</v>
      </c>
      <c r="BR969" s="356">
        <v>53</v>
      </c>
      <c r="BS969" s="354">
        <v>54</v>
      </c>
      <c r="BT969" s="355">
        <v>75</v>
      </c>
      <c r="BU969" s="355">
        <v>66</v>
      </c>
      <c r="BV969" s="355">
        <v>62</v>
      </c>
      <c r="BW969" s="356">
        <v>58</v>
      </c>
      <c r="BX969" s="354">
        <v>59</v>
      </c>
      <c r="BY969" s="355">
        <v>55</v>
      </c>
      <c r="BZ969" s="355">
        <v>71</v>
      </c>
      <c r="CA969" s="355">
        <v>67</v>
      </c>
      <c r="CB969" s="356">
        <v>63</v>
      </c>
      <c r="CC969" s="354">
        <v>89</v>
      </c>
      <c r="CD969" s="355">
        <v>85</v>
      </c>
      <c r="CE969" s="355">
        <v>76</v>
      </c>
      <c r="CF969" s="355">
        <v>97</v>
      </c>
      <c r="CG969" s="356">
        <v>93</v>
      </c>
      <c r="CH969" s="354">
        <v>94</v>
      </c>
      <c r="CI969" s="355">
        <v>90</v>
      </c>
      <c r="CJ969" s="355">
        <v>81</v>
      </c>
      <c r="CK969" s="355">
        <v>77</v>
      </c>
      <c r="CL969" s="356">
        <v>98</v>
      </c>
      <c r="CM969" s="354">
        <v>99</v>
      </c>
      <c r="CN969" s="355">
        <v>95</v>
      </c>
      <c r="CO969" s="355">
        <v>86</v>
      </c>
      <c r="CP969" s="355">
        <v>82</v>
      </c>
      <c r="CQ969" s="356">
        <v>78</v>
      </c>
      <c r="CR969" s="354">
        <v>79</v>
      </c>
      <c r="CS969" s="355">
        <v>100</v>
      </c>
      <c r="CT969" s="355">
        <v>91</v>
      </c>
      <c r="CU969" s="355">
        <v>87</v>
      </c>
      <c r="CV969" s="356">
        <v>83</v>
      </c>
      <c r="CW969" s="354">
        <v>84</v>
      </c>
      <c r="CX969" s="355">
        <v>80</v>
      </c>
      <c r="CY969" s="355">
        <v>96</v>
      </c>
      <c r="CZ969" s="355">
        <v>92</v>
      </c>
      <c r="DA969" s="356">
        <v>88</v>
      </c>
      <c r="DB969" s="354">
        <v>114</v>
      </c>
      <c r="DC969" s="355">
        <v>110</v>
      </c>
      <c r="DD969" s="355">
        <v>101</v>
      </c>
      <c r="DE969" s="355">
        <v>122</v>
      </c>
      <c r="DF969" s="356">
        <v>118</v>
      </c>
      <c r="DG969" s="354">
        <v>119</v>
      </c>
      <c r="DH969" s="355">
        <v>115</v>
      </c>
      <c r="DI969" s="355">
        <v>106</v>
      </c>
      <c r="DJ969" s="355">
        <v>102</v>
      </c>
      <c r="DK969" s="356">
        <v>123</v>
      </c>
      <c r="DL969" s="354">
        <v>124</v>
      </c>
      <c r="DM969" s="355">
        <v>120</v>
      </c>
      <c r="DN969" s="355">
        <v>111</v>
      </c>
      <c r="DO969" s="355">
        <v>107</v>
      </c>
      <c r="DP969" s="356">
        <v>103</v>
      </c>
      <c r="DQ969" s="354">
        <v>104</v>
      </c>
      <c r="DR969" s="355">
        <v>125</v>
      </c>
      <c r="DS969" s="355">
        <v>116</v>
      </c>
      <c r="DT969" s="355">
        <v>112</v>
      </c>
      <c r="DU969" s="356">
        <v>108</v>
      </c>
      <c r="DV969" s="354">
        <v>109</v>
      </c>
      <c r="DW969" s="355">
        <v>105</v>
      </c>
      <c r="DX969" s="355">
        <v>121</v>
      </c>
      <c r="DY969" s="355">
        <v>117</v>
      </c>
      <c r="DZ969" s="356">
        <v>113</v>
      </c>
      <c r="EA969" s="354">
        <v>145</v>
      </c>
      <c r="EB969" s="355">
        <v>126</v>
      </c>
      <c r="EC969" s="355">
        <v>156</v>
      </c>
      <c r="ED969" s="355">
        <v>152</v>
      </c>
      <c r="EE969" s="356">
        <v>149</v>
      </c>
      <c r="EF969" s="354">
        <v>150</v>
      </c>
      <c r="EG969" s="355">
        <v>131</v>
      </c>
      <c r="EH969" s="355">
        <v>127</v>
      </c>
      <c r="EI969" s="355">
        <v>157</v>
      </c>
      <c r="EJ969" s="356">
        <v>153</v>
      </c>
      <c r="EK969" s="354">
        <v>154</v>
      </c>
      <c r="EL969" s="355">
        <v>136</v>
      </c>
      <c r="EM969" s="355">
        <v>132</v>
      </c>
      <c r="EN969" s="355">
        <v>128</v>
      </c>
      <c r="EO969" s="356">
        <v>158</v>
      </c>
      <c r="EP969" s="354">
        <v>144</v>
      </c>
      <c r="EQ969" s="355">
        <v>151</v>
      </c>
      <c r="ER969" s="355">
        <v>147</v>
      </c>
      <c r="ES969" s="355">
        <v>155</v>
      </c>
      <c r="ET969" s="356">
        <v>139</v>
      </c>
      <c r="EU969" s="354">
        <v>130</v>
      </c>
      <c r="EV969" s="355">
        <v>146</v>
      </c>
      <c r="EW969" s="355">
        <v>142</v>
      </c>
      <c r="EX969" s="355">
        <v>138</v>
      </c>
      <c r="EY969" s="356">
        <v>134</v>
      </c>
      <c r="EZ969" s="354">
        <v>140</v>
      </c>
      <c r="FA969" s="355">
        <v>148</v>
      </c>
      <c r="FB969" s="355">
        <v>135</v>
      </c>
      <c r="FC969" s="355">
        <v>143</v>
      </c>
      <c r="FD969" s="364"/>
      <c r="FE969" s="354">
        <v>137</v>
      </c>
      <c r="FF969" s="355">
        <v>141</v>
      </c>
      <c r="FG969" s="355">
        <v>129</v>
      </c>
      <c r="FH969" s="355">
        <v>133</v>
      </c>
      <c r="FI969" s="364"/>
      <c r="FJ969" s="354">
        <v>183</v>
      </c>
      <c r="FK969" s="355">
        <v>159</v>
      </c>
      <c r="FL969" s="355">
        <v>194</v>
      </c>
      <c r="FM969" s="355">
        <v>191</v>
      </c>
      <c r="FN969" s="356">
        <v>187</v>
      </c>
      <c r="FO969" s="354">
        <v>186</v>
      </c>
      <c r="FP969" s="355">
        <v>164</v>
      </c>
      <c r="FQ969" s="355">
        <v>160</v>
      </c>
      <c r="FR969" s="355">
        <v>195</v>
      </c>
      <c r="FS969" s="356">
        <v>192</v>
      </c>
      <c r="FT969" s="354">
        <v>178</v>
      </c>
      <c r="FU969" s="355">
        <v>169</v>
      </c>
      <c r="FV969" s="355">
        <v>165</v>
      </c>
      <c r="FW969" s="355">
        <v>161</v>
      </c>
      <c r="FX969" s="356">
        <v>196</v>
      </c>
      <c r="FY969" s="354">
        <v>168</v>
      </c>
      <c r="FZ969" s="355">
        <v>193</v>
      </c>
      <c r="GA969" s="355">
        <v>190</v>
      </c>
      <c r="GB969" s="355">
        <v>188</v>
      </c>
      <c r="GC969" s="356">
        <v>182</v>
      </c>
      <c r="GD969" s="354">
        <v>163</v>
      </c>
      <c r="GE969" s="355">
        <v>179</v>
      </c>
      <c r="GF969" s="355">
        <v>175</v>
      </c>
      <c r="GG969" s="355">
        <v>171</v>
      </c>
      <c r="GH969" s="356">
        <v>167</v>
      </c>
      <c r="GI969" s="354">
        <v>173</v>
      </c>
      <c r="GJ969" s="355">
        <v>189</v>
      </c>
      <c r="GK969" s="355">
        <v>185</v>
      </c>
      <c r="GL969" s="355">
        <v>181</v>
      </c>
      <c r="GM969" s="356">
        <v>177</v>
      </c>
      <c r="GN969" s="354">
        <v>180</v>
      </c>
      <c r="GO969" s="355">
        <v>184</v>
      </c>
      <c r="GP969" s="355">
        <v>172</v>
      </c>
      <c r="GQ969" s="355">
        <v>176</v>
      </c>
      <c r="GR969" s="364"/>
      <c r="GS969" s="354">
        <v>170</v>
      </c>
      <c r="GT969" s="355">
        <v>174</v>
      </c>
      <c r="GU969" s="355">
        <v>162</v>
      </c>
      <c r="GV969" s="355">
        <v>166</v>
      </c>
      <c r="GW969" s="365"/>
    </row>
    <row r="970" spans="1:256" x14ac:dyDescent="0.2">
      <c r="D970" s="362"/>
      <c r="E970" s="350" t="s">
        <v>159</v>
      </c>
      <c r="F970" s="357">
        <v>12</v>
      </c>
      <c r="G970" s="358">
        <v>23</v>
      </c>
      <c r="H970" s="358">
        <v>9</v>
      </c>
      <c r="I970" s="358">
        <v>20</v>
      </c>
      <c r="J970" s="359">
        <v>1</v>
      </c>
      <c r="K970" s="357">
        <v>13</v>
      </c>
      <c r="L970" s="358">
        <v>24</v>
      </c>
      <c r="M970" s="358">
        <v>10</v>
      </c>
      <c r="N970" s="358">
        <v>16</v>
      </c>
      <c r="O970" s="359">
        <v>2</v>
      </c>
      <c r="P970" s="357">
        <v>17</v>
      </c>
      <c r="Q970" s="358">
        <v>3</v>
      </c>
      <c r="R970" s="358">
        <v>14</v>
      </c>
      <c r="S970" s="358">
        <v>25</v>
      </c>
      <c r="T970" s="359">
        <v>6</v>
      </c>
      <c r="U970" s="357">
        <v>7</v>
      </c>
      <c r="V970" s="358">
        <v>18</v>
      </c>
      <c r="W970" s="358">
        <v>4</v>
      </c>
      <c r="X970" s="358">
        <v>15</v>
      </c>
      <c r="Y970" s="359">
        <v>21</v>
      </c>
      <c r="Z970" s="357">
        <v>22</v>
      </c>
      <c r="AA970" s="358">
        <v>8</v>
      </c>
      <c r="AB970" s="358">
        <v>19</v>
      </c>
      <c r="AC970" s="358">
        <v>5</v>
      </c>
      <c r="AD970" s="359">
        <v>11</v>
      </c>
      <c r="AE970" s="357">
        <v>37</v>
      </c>
      <c r="AF970" s="358">
        <v>48</v>
      </c>
      <c r="AG970" s="358">
        <v>34</v>
      </c>
      <c r="AH970" s="358">
        <v>45</v>
      </c>
      <c r="AI970" s="359">
        <v>26</v>
      </c>
      <c r="AJ970" s="357">
        <v>38</v>
      </c>
      <c r="AK970" s="358">
        <v>49</v>
      </c>
      <c r="AL970" s="358">
        <v>35</v>
      </c>
      <c r="AM970" s="358">
        <v>41</v>
      </c>
      <c r="AN970" s="359">
        <v>27</v>
      </c>
      <c r="AO970" s="357">
        <v>42</v>
      </c>
      <c r="AP970" s="358">
        <v>28</v>
      </c>
      <c r="AQ970" s="358">
        <v>39</v>
      </c>
      <c r="AR970" s="358">
        <v>50</v>
      </c>
      <c r="AS970" s="359">
        <v>31</v>
      </c>
      <c r="AT970" s="357">
        <v>32</v>
      </c>
      <c r="AU970" s="358">
        <v>43</v>
      </c>
      <c r="AV970" s="358">
        <v>29</v>
      </c>
      <c r="AW970" s="358">
        <v>40</v>
      </c>
      <c r="AX970" s="359">
        <v>46</v>
      </c>
      <c r="AY970" s="357">
        <v>47</v>
      </c>
      <c r="AZ970" s="358">
        <v>33</v>
      </c>
      <c r="BA970" s="358">
        <v>44</v>
      </c>
      <c r="BB970" s="358">
        <v>30</v>
      </c>
      <c r="BC970" s="359">
        <v>36</v>
      </c>
      <c r="BD970" s="357">
        <v>62</v>
      </c>
      <c r="BE970" s="358">
        <v>73</v>
      </c>
      <c r="BF970" s="358">
        <v>59</v>
      </c>
      <c r="BG970" s="358">
        <v>70</v>
      </c>
      <c r="BH970" s="359">
        <v>51</v>
      </c>
      <c r="BI970" s="357">
        <v>63</v>
      </c>
      <c r="BJ970" s="358">
        <v>74</v>
      </c>
      <c r="BK970" s="358">
        <v>60</v>
      </c>
      <c r="BL970" s="358">
        <v>66</v>
      </c>
      <c r="BM970" s="359">
        <v>52</v>
      </c>
      <c r="BN970" s="357">
        <v>67</v>
      </c>
      <c r="BO970" s="358">
        <v>53</v>
      </c>
      <c r="BP970" s="358">
        <v>64</v>
      </c>
      <c r="BQ970" s="358">
        <v>75</v>
      </c>
      <c r="BR970" s="359">
        <v>56</v>
      </c>
      <c r="BS970" s="357">
        <v>57</v>
      </c>
      <c r="BT970" s="358">
        <v>68</v>
      </c>
      <c r="BU970" s="358">
        <v>54</v>
      </c>
      <c r="BV970" s="358">
        <v>65</v>
      </c>
      <c r="BW970" s="359">
        <v>71</v>
      </c>
      <c r="BX970" s="357">
        <v>72</v>
      </c>
      <c r="BY970" s="358">
        <v>58</v>
      </c>
      <c r="BZ970" s="358">
        <v>69</v>
      </c>
      <c r="CA970" s="358">
        <v>55</v>
      </c>
      <c r="CB970" s="359">
        <v>61</v>
      </c>
      <c r="CC970" s="357">
        <v>87</v>
      </c>
      <c r="CD970" s="358">
        <v>98</v>
      </c>
      <c r="CE970" s="358">
        <v>84</v>
      </c>
      <c r="CF970" s="358">
        <v>95</v>
      </c>
      <c r="CG970" s="359">
        <v>76</v>
      </c>
      <c r="CH970" s="357">
        <v>88</v>
      </c>
      <c r="CI970" s="358">
        <v>99</v>
      </c>
      <c r="CJ970" s="358">
        <v>85</v>
      </c>
      <c r="CK970" s="358">
        <v>91</v>
      </c>
      <c r="CL970" s="359">
        <v>77</v>
      </c>
      <c r="CM970" s="357">
        <v>92</v>
      </c>
      <c r="CN970" s="358">
        <v>78</v>
      </c>
      <c r="CO970" s="358">
        <v>89</v>
      </c>
      <c r="CP970" s="358">
        <v>100</v>
      </c>
      <c r="CQ970" s="359">
        <v>81</v>
      </c>
      <c r="CR970" s="357">
        <v>82</v>
      </c>
      <c r="CS970" s="358">
        <v>93</v>
      </c>
      <c r="CT970" s="358">
        <v>79</v>
      </c>
      <c r="CU970" s="358">
        <v>90</v>
      </c>
      <c r="CV970" s="359">
        <v>96</v>
      </c>
      <c r="CW970" s="357">
        <v>97</v>
      </c>
      <c r="CX970" s="358">
        <v>83</v>
      </c>
      <c r="CY970" s="358">
        <v>94</v>
      </c>
      <c r="CZ970" s="358">
        <v>80</v>
      </c>
      <c r="DA970" s="359">
        <v>86</v>
      </c>
      <c r="DB970" s="357">
        <v>112</v>
      </c>
      <c r="DC970" s="358">
        <v>123</v>
      </c>
      <c r="DD970" s="358">
        <v>109</v>
      </c>
      <c r="DE970" s="358">
        <v>120</v>
      </c>
      <c r="DF970" s="359">
        <v>101</v>
      </c>
      <c r="DG970" s="357">
        <v>113</v>
      </c>
      <c r="DH970" s="358">
        <v>124</v>
      </c>
      <c r="DI970" s="358">
        <v>110</v>
      </c>
      <c r="DJ970" s="358">
        <v>116</v>
      </c>
      <c r="DK970" s="359">
        <v>102</v>
      </c>
      <c r="DL970" s="357">
        <v>117</v>
      </c>
      <c r="DM970" s="358">
        <v>103</v>
      </c>
      <c r="DN970" s="358">
        <v>114</v>
      </c>
      <c r="DO970" s="358">
        <v>125</v>
      </c>
      <c r="DP970" s="359">
        <v>106</v>
      </c>
      <c r="DQ970" s="357">
        <v>107</v>
      </c>
      <c r="DR970" s="358">
        <v>118</v>
      </c>
      <c r="DS970" s="358">
        <v>104</v>
      </c>
      <c r="DT970" s="358">
        <v>115</v>
      </c>
      <c r="DU970" s="359">
        <v>121</v>
      </c>
      <c r="DV970" s="357">
        <v>122</v>
      </c>
      <c r="DW970" s="358">
        <v>108</v>
      </c>
      <c r="DX970" s="358">
        <v>119</v>
      </c>
      <c r="DY970" s="358">
        <v>105</v>
      </c>
      <c r="DZ970" s="359">
        <v>111</v>
      </c>
      <c r="EA970" s="357">
        <v>129</v>
      </c>
      <c r="EB970" s="358">
        <v>145</v>
      </c>
      <c r="EC970" s="358">
        <v>155</v>
      </c>
      <c r="ED970" s="358">
        <v>150</v>
      </c>
      <c r="EE970" s="359">
        <v>138</v>
      </c>
      <c r="EF970" s="357">
        <v>153</v>
      </c>
      <c r="EG970" s="358">
        <v>143</v>
      </c>
      <c r="EH970" s="358">
        <v>146</v>
      </c>
      <c r="EI970" s="358">
        <v>137</v>
      </c>
      <c r="EJ970" s="359">
        <v>128</v>
      </c>
      <c r="EK970" s="357">
        <v>139</v>
      </c>
      <c r="EL970" s="358">
        <v>154</v>
      </c>
      <c r="EM970" s="358">
        <v>131</v>
      </c>
      <c r="EN970" s="358">
        <v>156</v>
      </c>
      <c r="EO970" s="359">
        <v>148</v>
      </c>
      <c r="EP970" s="357">
        <v>158</v>
      </c>
      <c r="EQ970" s="358">
        <v>140</v>
      </c>
      <c r="ER970" s="358">
        <v>151</v>
      </c>
      <c r="ES970" s="358">
        <v>142</v>
      </c>
      <c r="ET970" s="359">
        <v>133</v>
      </c>
      <c r="EU970" s="357">
        <v>135</v>
      </c>
      <c r="EV970" s="358">
        <v>130</v>
      </c>
      <c r="EW970" s="358">
        <v>152</v>
      </c>
      <c r="EX970" s="358">
        <v>141</v>
      </c>
      <c r="EY970" s="359">
        <v>157</v>
      </c>
      <c r="EZ970" s="357">
        <v>147</v>
      </c>
      <c r="FA970" s="358">
        <v>134</v>
      </c>
      <c r="FB970" s="358">
        <v>126</v>
      </c>
      <c r="FC970" s="358">
        <v>136</v>
      </c>
      <c r="FD970" s="364"/>
      <c r="FE970" s="357">
        <v>132</v>
      </c>
      <c r="FF970" s="358">
        <v>149</v>
      </c>
      <c r="FG970" s="358">
        <v>144</v>
      </c>
      <c r="FH970" s="358">
        <v>127</v>
      </c>
      <c r="FI970" s="364"/>
      <c r="FJ970" s="357">
        <v>167</v>
      </c>
      <c r="FK970" s="358">
        <v>183</v>
      </c>
      <c r="FL970" s="358">
        <v>193</v>
      </c>
      <c r="FM970" s="358">
        <v>185</v>
      </c>
      <c r="FN970" s="359">
        <v>176</v>
      </c>
      <c r="FO970" s="357">
        <v>196</v>
      </c>
      <c r="FP970" s="358">
        <v>173</v>
      </c>
      <c r="FQ970" s="358">
        <v>184</v>
      </c>
      <c r="FR970" s="358">
        <v>175</v>
      </c>
      <c r="FS970" s="359">
        <v>166</v>
      </c>
      <c r="FT970" s="357">
        <v>190</v>
      </c>
      <c r="FU970" s="358">
        <v>172</v>
      </c>
      <c r="FV970" s="358">
        <v>164</v>
      </c>
      <c r="FW970" s="358">
        <v>194</v>
      </c>
      <c r="FX970" s="359">
        <v>181</v>
      </c>
      <c r="FY970" s="357">
        <v>162</v>
      </c>
      <c r="FZ970" s="358">
        <v>178</v>
      </c>
      <c r="GA970" s="358">
        <v>189</v>
      </c>
      <c r="GB970" s="358">
        <v>180</v>
      </c>
      <c r="GC970" s="359">
        <v>171</v>
      </c>
      <c r="GD970" s="357">
        <v>191</v>
      </c>
      <c r="GE970" s="358">
        <v>163</v>
      </c>
      <c r="GF970" s="358">
        <v>174</v>
      </c>
      <c r="GG970" s="358">
        <v>165</v>
      </c>
      <c r="GH970" s="359">
        <v>195</v>
      </c>
      <c r="GI970" s="357">
        <v>192</v>
      </c>
      <c r="GJ970" s="358">
        <v>188</v>
      </c>
      <c r="GK970" s="358">
        <v>179</v>
      </c>
      <c r="GL970" s="358">
        <v>170</v>
      </c>
      <c r="GM970" s="359">
        <v>161</v>
      </c>
      <c r="GN970" s="357">
        <v>177</v>
      </c>
      <c r="GO970" s="358">
        <v>168</v>
      </c>
      <c r="GP970" s="358">
        <v>159</v>
      </c>
      <c r="GQ970" s="358">
        <v>186</v>
      </c>
      <c r="GR970" s="364"/>
      <c r="GS970" s="357">
        <v>187</v>
      </c>
      <c r="GT970" s="358">
        <v>182</v>
      </c>
      <c r="GU970" s="358">
        <v>169</v>
      </c>
      <c r="GV970" s="358">
        <v>160</v>
      </c>
      <c r="GW970" s="365"/>
    </row>
    <row r="971" spans="1:256" s="363" customFormat="1" x14ac:dyDescent="0.2">
      <c r="A971" s="27"/>
      <c r="B971" s="27"/>
      <c r="C971" s="27"/>
      <c r="D971" s="362"/>
      <c r="E971" s="360"/>
      <c r="GX971" s="27"/>
      <c r="GY971" s="27"/>
      <c r="GZ971" s="27"/>
      <c r="HA971" s="27"/>
      <c r="HB971" s="27"/>
      <c r="HC971" s="27"/>
      <c r="HD971" s="27"/>
      <c r="HE971" s="27"/>
      <c r="HF971" s="27"/>
      <c r="HG971" s="27"/>
      <c r="HH971" s="27"/>
      <c r="HI971" s="27"/>
      <c r="HJ971" s="27"/>
      <c r="HK971" s="27"/>
      <c r="HL971" s="27"/>
      <c r="HM971" s="27"/>
      <c r="HN971" s="27"/>
      <c r="HO971" s="27"/>
      <c r="HP971" s="27"/>
      <c r="HQ971" s="27"/>
      <c r="HR971" s="27"/>
      <c r="HS971" s="27"/>
      <c r="HT971" s="27"/>
      <c r="HU971" s="27"/>
      <c r="HV971" s="27"/>
      <c r="HW971" s="27"/>
      <c r="HX971" s="27"/>
      <c r="HY971" s="27"/>
      <c r="HZ971" s="27"/>
      <c r="IA971" s="27"/>
      <c r="IB971" s="27"/>
      <c r="IC971" s="27"/>
      <c r="ID971" s="27"/>
      <c r="IE971" s="27"/>
      <c r="IF971" s="27"/>
      <c r="IG971" s="27"/>
      <c r="IH971" s="27"/>
      <c r="II971" s="27"/>
      <c r="IJ971" s="27"/>
      <c r="IK971" s="27"/>
      <c r="IL971" s="27"/>
      <c r="IM971" s="27"/>
      <c r="IN971" s="27"/>
      <c r="IO971" s="27"/>
      <c r="IP971" s="27"/>
      <c r="IQ971" s="27"/>
      <c r="IR971" s="27"/>
      <c r="IS971" s="27"/>
      <c r="IT971" s="27"/>
      <c r="IU971" s="27"/>
      <c r="IV971" s="27"/>
    </row>
    <row r="972" spans="1:256" s="363" customFormat="1" x14ac:dyDescent="0.2">
      <c r="A972" s="27"/>
      <c r="B972" s="27"/>
      <c r="C972" s="27"/>
      <c r="D972" s="362">
        <v>197</v>
      </c>
      <c r="E972" s="349" t="s">
        <v>180</v>
      </c>
      <c r="GX972" s="27"/>
      <c r="GY972" s="27"/>
      <c r="GZ972" s="27"/>
      <c r="HA972" s="27"/>
      <c r="HB972" s="27"/>
      <c r="HC972" s="27"/>
      <c r="HD972" s="27"/>
      <c r="HE972" s="27"/>
      <c r="HF972" s="27"/>
      <c r="HG972" s="27"/>
      <c r="HH972" s="27"/>
      <c r="HI972" s="27"/>
      <c r="HJ972" s="27"/>
      <c r="HK972" s="27"/>
      <c r="HL972" s="27"/>
      <c r="HM972" s="27"/>
      <c r="HN972" s="27"/>
      <c r="HO972" s="27"/>
      <c r="HP972" s="27"/>
      <c r="HQ972" s="27"/>
      <c r="HR972" s="27"/>
      <c r="HS972" s="27"/>
      <c r="HT972" s="27"/>
      <c r="HU972" s="27"/>
      <c r="HV972" s="27"/>
      <c r="HW972" s="27"/>
      <c r="HX972" s="27"/>
      <c r="HY972" s="27"/>
      <c r="HZ972" s="27"/>
      <c r="IA972" s="27"/>
      <c r="IB972" s="27"/>
      <c r="IC972" s="27"/>
      <c r="ID972" s="27"/>
      <c r="IE972" s="27"/>
      <c r="IF972" s="27"/>
      <c r="IG972" s="27"/>
      <c r="IH972" s="27"/>
      <c r="II972" s="27"/>
      <c r="IJ972" s="27"/>
      <c r="IK972" s="27"/>
      <c r="IL972" s="27"/>
      <c r="IM972" s="27"/>
      <c r="IN972" s="27"/>
      <c r="IO972" s="27"/>
      <c r="IP972" s="27"/>
      <c r="IQ972" s="27"/>
      <c r="IR972" s="27"/>
      <c r="IS972" s="27"/>
      <c r="IT972" s="27"/>
      <c r="IU972" s="27"/>
      <c r="IV972" s="27"/>
    </row>
    <row r="973" spans="1:256" x14ac:dyDescent="0.2">
      <c r="D973" s="362"/>
      <c r="E973" s="350" t="s">
        <v>130</v>
      </c>
      <c r="F973" s="351">
        <v>1</v>
      </c>
      <c r="G973" s="352">
        <v>2</v>
      </c>
      <c r="H973" s="352">
        <v>3</v>
      </c>
      <c r="I973" s="352">
        <v>4</v>
      </c>
      <c r="J973" s="353">
        <v>5</v>
      </c>
      <c r="K973" s="351">
        <v>6</v>
      </c>
      <c r="L973" s="352">
        <v>7</v>
      </c>
      <c r="M973" s="352">
        <v>8</v>
      </c>
      <c r="N973" s="352">
        <v>9</v>
      </c>
      <c r="O973" s="353">
        <v>10</v>
      </c>
      <c r="P973" s="351">
        <v>11</v>
      </c>
      <c r="Q973" s="352">
        <v>12</v>
      </c>
      <c r="R973" s="352">
        <v>13</v>
      </c>
      <c r="S973" s="352">
        <v>14</v>
      </c>
      <c r="T973" s="353">
        <v>15</v>
      </c>
      <c r="U973" s="351">
        <v>16</v>
      </c>
      <c r="V973" s="352">
        <v>17</v>
      </c>
      <c r="W973" s="352">
        <v>18</v>
      </c>
      <c r="X973" s="352">
        <v>19</v>
      </c>
      <c r="Y973" s="353">
        <v>20</v>
      </c>
      <c r="Z973" s="351">
        <v>21</v>
      </c>
      <c r="AA973" s="352">
        <v>22</v>
      </c>
      <c r="AB973" s="352">
        <v>23</v>
      </c>
      <c r="AC973" s="352">
        <v>24</v>
      </c>
      <c r="AD973" s="353">
        <v>25</v>
      </c>
      <c r="AE973" s="351">
        <v>26</v>
      </c>
      <c r="AF973" s="352">
        <v>27</v>
      </c>
      <c r="AG973" s="352">
        <v>28</v>
      </c>
      <c r="AH973" s="352">
        <v>29</v>
      </c>
      <c r="AI973" s="353">
        <v>30</v>
      </c>
      <c r="AJ973" s="351">
        <v>31</v>
      </c>
      <c r="AK973" s="352">
        <v>32</v>
      </c>
      <c r="AL973" s="352">
        <v>33</v>
      </c>
      <c r="AM973" s="352">
        <v>34</v>
      </c>
      <c r="AN973" s="353">
        <v>35</v>
      </c>
      <c r="AO973" s="351">
        <v>36</v>
      </c>
      <c r="AP973" s="352">
        <v>37</v>
      </c>
      <c r="AQ973" s="352">
        <v>38</v>
      </c>
      <c r="AR973" s="352">
        <v>39</v>
      </c>
      <c r="AS973" s="353">
        <v>40</v>
      </c>
      <c r="AT973" s="351">
        <v>41</v>
      </c>
      <c r="AU973" s="352">
        <v>42</v>
      </c>
      <c r="AV973" s="352">
        <v>43</v>
      </c>
      <c r="AW973" s="352">
        <v>44</v>
      </c>
      <c r="AX973" s="353">
        <v>45</v>
      </c>
      <c r="AY973" s="351">
        <v>46</v>
      </c>
      <c r="AZ973" s="352">
        <v>47</v>
      </c>
      <c r="BA973" s="352">
        <v>48</v>
      </c>
      <c r="BB973" s="352">
        <v>49</v>
      </c>
      <c r="BC973" s="353">
        <v>50</v>
      </c>
      <c r="BD973" s="351">
        <v>51</v>
      </c>
      <c r="BE973" s="352">
        <v>52</v>
      </c>
      <c r="BF973" s="352">
        <v>53</v>
      </c>
      <c r="BG973" s="352">
        <v>54</v>
      </c>
      <c r="BH973" s="353">
        <v>55</v>
      </c>
      <c r="BI973" s="351">
        <v>56</v>
      </c>
      <c r="BJ973" s="352">
        <v>57</v>
      </c>
      <c r="BK973" s="352">
        <v>58</v>
      </c>
      <c r="BL973" s="352">
        <v>59</v>
      </c>
      <c r="BM973" s="353">
        <v>60</v>
      </c>
      <c r="BN973" s="351">
        <v>61</v>
      </c>
      <c r="BO973" s="352">
        <v>62</v>
      </c>
      <c r="BP973" s="352">
        <v>63</v>
      </c>
      <c r="BQ973" s="352">
        <v>64</v>
      </c>
      <c r="BR973" s="353">
        <v>65</v>
      </c>
      <c r="BS973" s="351">
        <v>66</v>
      </c>
      <c r="BT973" s="352">
        <v>67</v>
      </c>
      <c r="BU973" s="352">
        <v>68</v>
      </c>
      <c r="BV973" s="352">
        <v>69</v>
      </c>
      <c r="BW973" s="353">
        <v>70</v>
      </c>
      <c r="BX973" s="351">
        <v>71</v>
      </c>
      <c r="BY973" s="352">
        <v>72</v>
      </c>
      <c r="BZ973" s="352">
        <v>73</v>
      </c>
      <c r="CA973" s="352">
        <v>74</v>
      </c>
      <c r="CB973" s="353">
        <v>75</v>
      </c>
      <c r="CC973" s="351">
        <v>76</v>
      </c>
      <c r="CD973" s="352">
        <v>77</v>
      </c>
      <c r="CE973" s="352">
        <v>78</v>
      </c>
      <c r="CF973" s="352">
        <v>79</v>
      </c>
      <c r="CG973" s="353">
        <v>80</v>
      </c>
      <c r="CH973" s="351">
        <v>81</v>
      </c>
      <c r="CI973" s="352">
        <v>82</v>
      </c>
      <c r="CJ973" s="352">
        <v>83</v>
      </c>
      <c r="CK973" s="352">
        <v>84</v>
      </c>
      <c r="CL973" s="353">
        <v>85</v>
      </c>
      <c r="CM973" s="351">
        <v>86</v>
      </c>
      <c r="CN973" s="352">
        <v>87</v>
      </c>
      <c r="CO973" s="352">
        <v>88</v>
      </c>
      <c r="CP973" s="352">
        <v>89</v>
      </c>
      <c r="CQ973" s="353">
        <v>90</v>
      </c>
      <c r="CR973" s="351">
        <v>91</v>
      </c>
      <c r="CS973" s="352">
        <v>92</v>
      </c>
      <c r="CT973" s="352">
        <v>93</v>
      </c>
      <c r="CU973" s="352">
        <v>94</v>
      </c>
      <c r="CV973" s="353">
        <v>95</v>
      </c>
      <c r="CW973" s="351">
        <v>96</v>
      </c>
      <c r="CX973" s="352">
        <v>97</v>
      </c>
      <c r="CY973" s="352">
        <v>98</v>
      </c>
      <c r="CZ973" s="352">
        <v>99</v>
      </c>
      <c r="DA973" s="353">
        <v>100</v>
      </c>
      <c r="DB973" s="351">
        <v>101</v>
      </c>
      <c r="DC973" s="352">
        <v>102</v>
      </c>
      <c r="DD973" s="352">
        <v>103</v>
      </c>
      <c r="DE973" s="352">
        <v>104</v>
      </c>
      <c r="DF973" s="353">
        <v>105</v>
      </c>
      <c r="DG973" s="351">
        <v>106</v>
      </c>
      <c r="DH973" s="352">
        <v>107</v>
      </c>
      <c r="DI973" s="352">
        <v>108</v>
      </c>
      <c r="DJ973" s="352">
        <v>109</v>
      </c>
      <c r="DK973" s="353">
        <v>110</v>
      </c>
      <c r="DL973" s="351">
        <v>111</v>
      </c>
      <c r="DM973" s="352">
        <v>112</v>
      </c>
      <c r="DN973" s="352">
        <v>113</v>
      </c>
      <c r="DO973" s="352">
        <v>114</v>
      </c>
      <c r="DP973" s="353">
        <v>115</v>
      </c>
      <c r="DQ973" s="351">
        <v>116</v>
      </c>
      <c r="DR973" s="352">
        <v>117</v>
      </c>
      <c r="DS973" s="352">
        <v>118</v>
      </c>
      <c r="DT973" s="352">
        <v>119</v>
      </c>
      <c r="DU973" s="353">
        <v>120</v>
      </c>
      <c r="DV973" s="351">
        <v>121</v>
      </c>
      <c r="DW973" s="352">
        <v>122</v>
      </c>
      <c r="DX973" s="352">
        <v>123</v>
      </c>
      <c r="DY973" s="352">
        <v>124</v>
      </c>
      <c r="DZ973" s="353">
        <v>125</v>
      </c>
      <c r="EA973" s="351">
        <v>126</v>
      </c>
      <c r="EB973" s="352">
        <v>127</v>
      </c>
      <c r="EC973" s="352">
        <v>128</v>
      </c>
      <c r="ED973" s="352">
        <v>129</v>
      </c>
      <c r="EE973" s="353">
        <v>130</v>
      </c>
      <c r="EF973" s="351">
        <v>131</v>
      </c>
      <c r="EG973" s="352">
        <v>132</v>
      </c>
      <c r="EH973" s="352">
        <v>133</v>
      </c>
      <c r="EI973" s="352">
        <v>134</v>
      </c>
      <c r="EJ973" s="353">
        <v>135</v>
      </c>
      <c r="EK973" s="351">
        <v>136</v>
      </c>
      <c r="EL973" s="352">
        <v>137</v>
      </c>
      <c r="EM973" s="352">
        <v>138</v>
      </c>
      <c r="EN973" s="352">
        <v>139</v>
      </c>
      <c r="EO973" s="353">
        <v>140</v>
      </c>
      <c r="EP973" s="351">
        <v>141</v>
      </c>
      <c r="EQ973" s="352">
        <v>142</v>
      </c>
      <c r="ER973" s="352">
        <v>143</v>
      </c>
      <c r="ES973" s="352">
        <v>144</v>
      </c>
      <c r="ET973" s="353">
        <v>145</v>
      </c>
      <c r="EU973" s="351">
        <v>146</v>
      </c>
      <c r="EV973" s="352">
        <v>147</v>
      </c>
      <c r="EW973" s="352">
        <v>148</v>
      </c>
      <c r="EX973" s="352">
        <v>149</v>
      </c>
      <c r="EY973" s="353">
        <v>150</v>
      </c>
      <c r="EZ973" s="351">
        <v>151</v>
      </c>
      <c r="FA973" s="352">
        <v>152</v>
      </c>
      <c r="FB973" s="352">
        <v>153</v>
      </c>
      <c r="FC973" s="352">
        <v>154</v>
      </c>
      <c r="FD973" s="353">
        <v>155</v>
      </c>
      <c r="FE973" s="351">
        <v>156</v>
      </c>
      <c r="FF973" s="352">
        <v>157</v>
      </c>
      <c r="FG973" s="352">
        <v>158</v>
      </c>
      <c r="FH973" s="352">
        <v>159</v>
      </c>
      <c r="FI973" s="364"/>
      <c r="FJ973" s="351">
        <v>160</v>
      </c>
      <c r="FK973" s="352">
        <v>161</v>
      </c>
      <c r="FL973" s="352">
        <v>162</v>
      </c>
      <c r="FM973" s="352">
        <v>163</v>
      </c>
      <c r="FN973" s="353">
        <v>164</v>
      </c>
      <c r="FO973" s="351">
        <v>165</v>
      </c>
      <c r="FP973" s="352">
        <v>166</v>
      </c>
      <c r="FQ973" s="352">
        <v>167</v>
      </c>
      <c r="FR973" s="352">
        <v>168</v>
      </c>
      <c r="FS973" s="353">
        <v>169</v>
      </c>
      <c r="FT973" s="351">
        <v>170</v>
      </c>
      <c r="FU973" s="352">
        <v>171</v>
      </c>
      <c r="FV973" s="352">
        <v>172</v>
      </c>
      <c r="FW973" s="352">
        <v>173</v>
      </c>
      <c r="FX973" s="353">
        <v>174</v>
      </c>
      <c r="FY973" s="351">
        <v>175</v>
      </c>
      <c r="FZ973" s="352">
        <v>176</v>
      </c>
      <c r="GA973" s="352">
        <v>177</v>
      </c>
      <c r="GB973" s="352">
        <v>178</v>
      </c>
      <c r="GC973" s="353">
        <v>179</v>
      </c>
      <c r="GD973" s="351">
        <v>180</v>
      </c>
      <c r="GE973" s="352">
        <v>181</v>
      </c>
      <c r="GF973" s="352">
        <v>182</v>
      </c>
      <c r="GG973" s="352">
        <v>183</v>
      </c>
      <c r="GH973" s="353">
        <v>184</v>
      </c>
      <c r="GI973" s="351">
        <v>185</v>
      </c>
      <c r="GJ973" s="352">
        <v>186</v>
      </c>
      <c r="GK973" s="352">
        <v>187</v>
      </c>
      <c r="GL973" s="352">
        <v>188</v>
      </c>
      <c r="GM973" s="353">
        <v>189</v>
      </c>
      <c r="GN973" s="351">
        <v>190</v>
      </c>
      <c r="GO973" s="352">
        <v>191</v>
      </c>
      <c r="GP973" s="352">
        <v>192</v>
      </c>
      <c r="GQ973" s="352">
        <v>193</v>
      </c>
      <c r="GR973" s="364"/>
      <c r="GS973" s="351">
        <v>194</v>
      </c>
      <c r="GT973" s="352">
        <v>195</v>
      </c>
      <c r="GU973" s="352">
        <v>196</v>
      </c>
      <c r="GV973" s="352">
        <v>197</v>
      </c>
      <c r="GW973" s="365"/>
    </row>
    <row r="974" spans="1:256" x14ac:dyDescent="0.2">
      <c r="D974" s="362"/>
      <c r="E974" s="350" t="s">
        <v>157</v>
      </c>
      <c r="F974" s="354">
        <v>14</v>
      </c>
      <c r="G974" s="355">
        <v>10</v>
      </c>
      <c r="H974" s="355">
        <v>1</v>
      </c>
      <c r="I974" s="355">
        <v>22</v>
      </c>
      <c r="J974" s="356">
        <v>18</v>
      </c>
      <c r="K974" s="354">
        <v>19</v>
      </c>
      <c r="L974" s="355">
        <v>15</v>
      </c>
      <c r="M974" s="355">
        <v>6</v>
      </c>
      <c r="N974" s="355">
        <v>2</v>
      </c>
      <c r="O974" s="356">
        <v>23</v>
      </c>
      <c r="P974" s="354">
        <v>24</v>
      </c>
      <c r="Q974" s="355">
        <v>20</v>
      </c>
      <c r="R974" s="355">
        <v>11</v>
      </c>
      <c r="S974" s="355">
        <v>7</v>
      </c>
      <c r="T974" s="356">
        <v>3</v>
      </c>
      <c r="U974" s="354">
        <v>4</v>
      </c>
      <c r="V974" s="355">
        <v>25</v>
      </c>
      <c r="W974" s="355">
        <v>16</v>
      </c>
      <c r="X974" s="355">
        <v>12</v>
      </c>
      <c r="Y974" s="356">
        <v>8</v>
      </c>
      <c r="Z974" s="354">
        <v>9</v>
      </c>
      <c r="AA974" s="355">
        <v>5</v>
      </c>
      <c r="AB974" s="355">
        <v>21</v>
      </c>
      <c r="AC974" s="355">
        <v>17</v>
      </c>
      <c r="AD974" s="356">
        <v>13</v>
      </c>
      <c r="AE974" s="354">
        <v>39</v>
      </c>
      <c r="AF974" s="355">
        <v>35</v>
      </c>
      <c r="AG974" s="355">
        <v>26</v>
      </c>
      <c r="AH974" s="355">
        <v>47</v>
      </c>
      <c r="AI974" s="356">
        <v>43</v>
      </c>
      <c r="AJ974" s="354">
        <v>44</v>
      </c>
      <c r="AK974" s="355">
        <v>40</v>
      </c>
      <c r="AL974" s="355">
        <v>31</v>
      </c>
      <c r="AM974" s="355">
        <v>27</v>
      </c>
      <c r="AN974" s="356">
        <v>48</v>
      </c>
      <c r="AO974" s="354">
        <v>49</v>
      </c>
      <c r="AP974" s="355">
        <v>45</v>
      </c>
      <c r="AQ974" s="355">
        <v>36</v>
      </c>
      <c r="AR974" s="355">
        <v>32</v>
      </c>
      <c r="AS974" s="356">
        <v>28</v>
      </c>
      <c r="AT974" s="354">
        <v>29</v>
      </c>
      <c r="AU974" s="355">
        <v>50</v>
      </c>
      <c r="AV974" s="355">
        <v>41</v>
      </c>
      <c r="AW974" s="355">
        <v>37</v>
      </c>
      <c r="AX974" s="356">
        <v>33</v>
      </c>
      <c r="AY974" s="354">
        <v>34</v>
      </c>
      <c r="AZ974" s="355">
        <v>30</v>
      </c>
      <c r="BA974" s="355">
        <v>46</v>
      </c>
      <c r="BB974" s="355">
        <v>42</v>
      </c>
      <c r="BC974" s="356">
        <v>38</v>
      </c>
      <c r="BD974" s="354">
        <v>64</v>
      </c>
      <c r="BE974" s="355">
        <v>60</v>
      </c>
      <c r="BF974" s="355">
        <v>51</v>
      </c>
      <c r="BG974" s="355">
        <v>72</v>
      </c>
      <c r="BH974" s="356">
        <v>68</v>
      </c>
      <c r="BI974" s="354">
        <v>69</v>
      </c>
      <c r="BJ974" s="355">
        <v>65</v>
      </c>
      <c r="BK974" s="355">
        <v>56</v>
      </c>
      <c r="BL974" s="355">
        <v>52</v>
      </c>
      <c r="BM974" s="356">
        <v>73</v>
      </c>
      <c r="BN974" s="354">
        <v>74</v>
      </c>
      <c r="BO974" s="355">
        <v>70</v>
      </c>
      <c r="BP974" s="355">
        <v>61</v>
      </c>
      <c r="BQ974" s="355">
        <v>57</v>
      </c>
      <c r="BR974" s="356">
        <v>53</v>
      </c>
      <c r="BS974" s="354">
        <v>54</v>
      </c>
      <c r="BT974" s="355">
        <v>75</v>
      </c>
      <c r="BU974" s="355">
        <v>66</v>
      </c>
      <c r="BV974" s="355">
        <v>62</v>
      </c>
      <c r="BW974" s="356">
        <v>58</v>
      </c>
      <c r="BX974" s="354">
        <v>59</v>
      </c>
      <c r="BY974" s="355">
        <v>55</v>
      </c>
      <c r="BZ974" s="355">
        <v>71</v>
      </c>
      <c r="CA974" s="355">
        <v>67</v>
      </c>
      <c r="CB974" s="356">
        <v>63</v>
      </c>
      <c r="CC974" s="354">
        <v>89</v>
      </c>
      <c r="CD974" s="355">
        <v>85</v>
      </c>
      <c r="CE974" s="355">
        <v>76</v>
      </c>
      <c r="CF974" s="355">
        <v>97</v>
      </c>
      <c r="CG974" s="356">
        <v>93</v>
      </c>
      <c r="CH974" s="354">
        <v>94</v>
      </c>
      <c r="CI974" s="355">
        <v>90</v>
      </c>
      <c r="CJ974" s="355">
        <v>81</v>
      </c>
      <c r="CK974" s="355">
        <v>77</v>
      </c>
      <c r="CL974" s="356">
        <v>98</v>
      </c>
      <c r="CM974" s="354">
        <v>99</v>
      </c>
      <c r="CN974" s="355">
        <v>95</v>
      </c>
      <c r="CO974" s="355">
        <v>86</v>
      </c>
      <c r="CP974" s="355">
        <v>82</v>
      </c>
      <c r="CQ974" s="356">
        <v>78</v>
      </c>
      <c r="CR974" s="354">
        <v>79</v>
      </c>
      <c r="CS974" s="355">
        <v>100</v>
      </c>
      <c r="CT974" s="355">
        <v>91</v>
      </c>
      <c r="CU974" s="355">
        <v>87</v>
      </c>
      <c r="CV974" s="356">
        <v>83</v>
      </c>
      <c r="CW974" s="354">
        <v>84</v>
      </c>
      <c r="CX974" s="355">
        <v>80</v>
      </c>
      <c r="CY974" s="355">
        <v>96</v>
      </c>
      <c r="CZ974" s="355">
        <v>92</v>
      </c>
      <c r="DA974" s="356">
        <v>88</v>
      </c>
      <c r="DB974" s="354">
        <v>114</v>
      </c>
      <c r="DC974" s="355">
        <v>110</v>
      </c>
      <c r="DD974" s="355">
        <v>101</v>
      </c>
      <c r="DE974" s="355">
        <v>122</v>
      </c>
      <c r="DF974" s="356">
        <v>118</v>
      </c>
      <c r="DG974" s="354">
        <v>119</v>
      </c>
      <c r="DH974" s="355">
        <v>115</v>
      </c>
      <c r="DI974" s="355">
        <v>106</v>
      </c>
      <c r="DJ974" s="355">
        <v>102</v>
      </c>
      <c r="DK974" s="356">
        <v>123</v>
      </c>
      <c r="DL974" s="354">
        <v>124</v>
      </c>
      <c r="DM974" s="355">
        <v>120</v>
      </c>
      <c r="DN974" s="355">
        <v>111</v>
      </c>
      <c r="DO974" s="355">
        <v>107</v>
      </c>
      <c r="DP974" s="356">
        <v>103</v>
      </c>
      <c r="DQ974" s="354">
        <v>104</v>
      </c>
      <c r="DR974" s="355">
        <v>125</v>
      </c>
      <c r="DS974" s="355">
        <v>116</v>
      </c>
      <c r="DT974" s="355">
        <v>112</v>
      </c>
      <c r="DU974" s="356">
        <v>108</v>
      </c>
      <c r="DV974" s="354">
        <v>109</v>
      </c>
      <c r="DW974" s="355">
        <v>105</v>
      </c>
      <c r="DX974" s="355">
        <v>121</v>
      </c>
      <c r="DY974" s="355">
        <v>117</v>
      </c>
      <c r="DZ974" s="356">
        <v>113</v>
      </c>
      <c r="EA974" s="354">
        <v>145</v>
      </c>
      <c r="EB974" s="355">
        <v>126</v>
      </c>
      <c r="EC974" s="355">
        <v>157</v>
      </c>
      <c r="ED974" s="355">
        <v>153</v>
      </c>
      <c r="EE974" s="356">
        <v>149</v>
      </c>
      <c r="EF974" s="354">
        <v>150</v>
      </c>
      <c r="EG974" s="355">
        <v>131</v>
      </c>
      <c r="EH974" s="355">
        <v>127</v>
      </c>
      <c r="EI974" s="355">
        <v>158</v>
      </c>
      <c r="EJ974" s="356">
        <v>154</v>
      </c>
      <c r="EK974" s="354">
        <v>155</v>
      </c>
      <c r="EL974" s="355">
        <v>136</v>
      </c>
      <c r="EM974" s="355">
        <v>132</v>
      </c>
      <c r="EN974" s="355">
        <v>128</v>
      </c>
      <c r="EO974" s="356">
        <v>159</v>
      </c>
      <c r="EP974" s="354">
        <v>140</v>
      </c>
      <c r="EQ974" s="355">
        <v>156</v>
      </c>
      <c r="ER974" s="355">
        <v>152</v>
      </c>
      <c r="ES974" s="355">
        <v>148</v>
      </c>
      <c r="ET974" s="356">
        <v>144</v>
      </c>
      <c r="EU974" s="354">
        <v>130</v>
      </c>
      <c r="EV974" s="355">
        <v>146</v>
      </c>
      <c r="EW974" s="355">
        <v>142</v>
      </c>
      <c r="EX974" s="355">
        <v>138</v>
      </c>
      <c r="EY974" s="356">
        <v>134</v>
      </c>
      <c r="EZ974" s="354">
        <v>135</v>
      </c>
      <c r="FA974" s="355">
        <v>151</v>
      </c>
      <c r="FB974" s="355">
        <v>147</v>
      </c>
      <c r="FC974" s="355">
        <v>143</v>
      </c>
      <c r="FD974" s="356">
        <v>139</v>
      </c>
      <c r="FE974" s="354">
        <v>137</v>
      </c>
      <c r="FF974" s="355">
        <v>141</v>
      </c>
      <c r="FG974" s="355">
        <v>129</v>
      </c>
      <c r="FH974" s="355">
        <v>133</v>
      </c>
      <c r="FI974" s="364"/>
      <c r="FJ974" s="354">
        <v>184</v>
      </c>
      <c r="FK974" s="355">
        <v>160</v>
      </c>
      <c r="FL974" s="355">
        <v>195</v>
      </c>
      <c r="FM974" s="355">
        <v>192</v>
      </c>
      <c r="FN974" s="356">
        <v>188</v>
      </c>
      <c r="FO974" s="354">
        <v>187</v>
      </c>
      <c r="FP974" s="355">
        <v>165</v>
      </c>
      <c r="FQ974" s="355">
        <v>161</v>
      </c>
      <c r="FR974" s="355">
        <v>196</v>
      </c>
      <c r="FS974" s="356">
        <v>193</v>
      </c>
      <c r="FT974" s="354">
        <v>179</v>
      </c>
      <c r="FU974" s="355">
        <v>170</v>
      </c>
      <c r="FV974" s="355">
        <v>166</v>
      </c>
      <c r="FW974" s="355">
        <v>162</v>
      </c>
      <c r="FX974" s="356">
        <v>197</v>
      </c>
      <c r="FY974" s="354">
        <v>169</v>
      </c>
      <c r="FZ974" s="355">
        <v>194</v>
      </c>
      <c r="GA974" s="355">
        <v>191</v>
      </c>
      <c r="GB974" s="355">
        <v>189</v>
      </c>
      <c r="GC974" s="356">
        <v>183</v>
      </c>
      <c r="GD974" s="354">
        <v>164</v>
      </c>
      <c r="GE974" s="355">
        <v>180</v>
      </c>
      <c r="GF974" s="355">
        <v>176</v>
      </c>
      <c r="GG974" s="355">
        <v>172</v>
      </c>
      <c r="GH974" s="356">
        <v>168</v>
      </c>
      <c r="GI974" s="354">
        <v>174</v>
      </c>
      <c r="GJ974" s="355">
        <v>190</v>
      </c>
      <c r="GK974" s="355">
        <v>186</v>
      </c>
      <c r="GL974" s="355">
        <v>182</v>
      </c>
      <c r="GM974" s="356">
        <v>178</v>
      </c>
      <c r="GN974" s="354">
        <v>181</v>
      </c>
      <c r="GO974" s="355">
        <v>185</v>
      </c>
      <c r="GP974" s="355">
        <v>173</v>
      </c>
      <c r="GQ974" s="355">
        <v>177</v>
      </c>
      <c r="GR974" s="364"/>
      <c r="GS974" s="354">
        <v>171</v>
      </c>
      <c r="GT974" s="355">
        <v>175</v>
      </c>
      <c r="GU974" s="355">
        <v>163</v>
      </c>
      <c r="GV974" s="355">
        <v>167</v>
      </c>
      <c r="GW974" s="365"/>
    </row>
    <row r="975" spans="1:256" x14ac:dyDescent="0.2">
      <c r="D975" s="362"/>
      <c r="E975" s="350" t="s">
        <v>159</v>
      </c>
      <c r="F975" s="357">
        <v>12</v>
      </c>
      <c r="G975" s="358">
        <v>23</v>
      </c>
      <c r="H975" s="358">
        <v>9</v>
      </c>
      <c r="I975" s="358">
        <v>20</v>
      </c>
      <c r="J975" s="359">
        <v>1</v>
      </c>
      <c r="K975" s="357">
        <v>13</v>
      </c>
      <c r="L975" s="358">
        <v>24</v>
      </c>
      <c r="M975" s="358">
        <v>10</v>
      </c>
      <c r="N975" s="358">
        <v>16</v>
      </c>
      <c r="O975" s="359">
        <v>2</v>
      </c>
      <c r="P975" s="357">
        <v>17</v>
      </c>
      <c r="Q975" s="358">
        <v>3</v>
      </c>
      <c r="R975" s="358">
        <v>14</v>
      </c>
      <c r="S975" s="358">
        <v>25</v>
      </c>
      <c r="T975" s="359">
        <v>6</v>
      </c>
      <c r="U975" s="357">
        <v>7</v>
      </c>
      <c r="V975" s="358">
        <v>18</v>
      </c>
      <c r="W975" s="358">
        <v>4</v>
      </c>
      <c r="X975" s="358">
        <v>15</v>
      </c>
      <c r="Y975" s="359">
        <v>21</v>
      </c>
      <c r="Z975" s="357">
        <v>22</v>
      </c>
      <c r="AA975" s="358">
        <v>8</v>
      </c>
      <c r="AB975" s="358">
        <v>19</v>
      </c>
      <c r="AC975" s="358">
        <v>5</v>
      </c>
      <c r="AD975" s="359">
        <v>11</v>
      </c>
      <c r="AE975" s="357">
        <v>37</v>
      </c>
      <c r="AF975" s="358">
        <v>48</v>
      </c>
      <c r="AG975" s="358">
        <v>34</v>
      </c>
      <c r="AH975" s="358">
        <v>45</v>
      </c>
      <c r="AI975" s="359">
        <v>26</v>
      </c>
      <c r="AJ975" s="357">
        <v>38</v>
      </c>
      <c r="AK975" s="358">
        <v>49</v>
      </c>
      <c r="AL975" s="358">
        <v>35</v>
      </c>
      <c r="AM975" s="358">
        <v>41</v>
      </c>
      <c r="AN975" s="359">
        <v>27</v>
      </c>
      <c r="AO975" s="357">
        <v>42</v>
      </c>
      <c r="AP975" s="358">
        <v>28</v>
      </c>
      <c r="AQ975" s="358">
        <v>39</v>
      </c>
      <c r="AR975" s="358">
        <v>50</v>
      </c>
      <c r="AS975" s="359">
        <v>31</v>
      </c>
      <c r="AT975" s="357">
        <v>32</v>
      </c>
      <c r="AU975" s="358">
        <v>43</v>
      </c>
      <c r="AV975" s="358">
        <v>29</v>
      </c>
      <c r="AW975" s="358">
        <v>40</v>
      </c>
      <c r="AX975" s="359">
        <v>46</v>
      </c>
      <c r="AY975" s="357">
        <v>47</v>
      </c>
      <c r="AZ975" s="358">
        <v>33</v>
      </c>
      <c r="BA975" s="358">
        <v>44</v>
      </c>
      <c r="BB975" s="358">
        <v>30</v>
      </c>
      <c r="BC975" s="359">
        <v>36</v>
      </c>
      <c r="BD975" s="357">
        <v>62</v>
      </c>
      <c r="BE975" s="358">
        <v>73</v>
      </c>
      <c r="BF975" s="358">
        <v>59</v>
      </c>
      <c r="BG975" s="358">
        <v>70</v>
      </c>
      <c r="BH975" s="359">
        <v>51</v>
      </c>
      <c r="BI975" s="357">
        <v>63</v>
      </c>
      <c r="BJ975" s="358">
        <v>74</v>
      </c>
      <c r="BK975" s="358">
        <v>60</v>
      </c>
      <c r="BL975" s="358">
        <v>66</v>
      </c>
      <c r="BM975" s="359">
        <v>52</v>
      </c>
      <c r="BN975" s="357">
        <v>67</v>
      </c>
      <c r="BO975" s="358">
        <v>53</v>
      </c>
      <c r="BP975" s="358">
        <v>64</v>
      </c>
      <c r="BQ975" s="358">
        <v>75</v>
      </c>
      <c r="BR975" s="359">
        <v>56</v>
      </c>
      <c r="BS975" s="357">
        <v>57</v>
      </c>
      <c r="BT975" s="358">
        <v>68</v>
      </c>
      <c r="BU975" s="358">
        <v>54</v>
      </c>
      <c r="BV975" s="358">
        <v>65</v>
      </c>
      <c r="BW975" s="359">
        <v>71</v>
      </c>
      <c r="BX975" s="357">
        <v>72</v>
      </c>
      <c r="BY975" s="358">
        <v>58</v>
      </c>
      <c r="BZ975" s="358">
        <v>69</v>
      </c>
      <c r="CA975" s="358">
        <v>55</v>
      </c>
      <c r="CB975" s="359">
        <v>61</v>
      </c>
      <c r="CC975" s="357">
        <v>87</v>
      </c>
      <c r="CD975" s="358">
        <v>98</v>
      </c>
      <c r="CE975" s="358">
        <v>84</v>
      </c>
      <c r="CF975" s="358">
        <v>95</v>
      </c>
      <c r="CG975" s="359">
        <v>76</v>
      </c>
      <c r="CH975" s="357">
        <v>88</v>
      </c>
      <c r="CI975" s="358">
        <v>99</v>
      </c>
      <c r="CJ975" s="358">
        <v>85</v>
      </c>
      <c r="CK975" s="358">
        <v>91</v>
      </c>
      <c r="CL975" s="359">
        <v>77</v>
      </c>
      <c r="CM975" s="357">
        <v>92</v>
      </c>
      <c r="CN975" s="358">
        <v>78</v>
      </c>
      <c r="CO975" s="358">
        <v>89</v>
      </c>
      <c r="CP975" s="358">
        <v>100</v>
      </c>
      <c r="CQ975" s="359">
        <v>81</v>
      </c>
      <c r="CR975" s="357">
        <v>82</v>
      </c>
      <c r="CS975" s="358">
        <v>93</v>
      </c>
      <c r="CT975" s="358">
        <v>79</v>
      </c>
      <c r="CU975" s="358">
        <v>90</v>
      </c>
      <c r="CV975" s="359">
        <v>96</v>
      </c>
      <c r="CW975" s="357">
        <v>97</v>
      </c>
      <c r="CX975" s="358">
        <v>83</v>
      </c>
      <c r="CY975" s="358">
        <v>94</v>
      </c>
      <c r="CZ975" s="358">
        <v>80</v>
      </c>
      <c r="DA975" s="359">
        <v>86</v>
      </c>
      <c r="DB975" s="357">
        <v>112</v>
      </c>
      <c r="DC975" s="358">
        <v>123</v>
      </c>
      <c r="DD975" s="358">
        <v>109</v>
      </c>
      <c r="DE975" s="358">
        <v>120</v>
      </c>
      <c r="DF975" s="359">
        <v>101</v>
      </c>
      <c r="DG975" s="357">
        <v>113</v>
      </c>
      <c r="DH975" s="358">
        <v>124</v>
      </c>
      <c r="DI975" s="358">
        <v>110</v>
      </c>
      <c r="DJ975" s="358">
        <v>116</v>
      </c>
      <c r="DK975" s="359">
        <v>102</v>
      </c>
      <c r="DL975" s="357">
        <v>117</v>
      </c>
      <c r="DM975" s="358">
        <v>103</v>
      </c>
      <c r="DN975" s="358">
        <v>114</v>
      </c>
      <c r="DO975" s="358">
        <v>125</v>
      </c>
      <c r="DP975" s="359">
        <v>106</v>
      </c>
      <c r="DQ975" s="357">
        <v>107</v>
      </c>
      <c r="DR975" s="358">
        <v>118</v>
      </c>
      <c r="DS975" s="358">
        <v>104</v>
      </c>
      <c r="DT975" s="358">
        <v>115</v>
      </c>
      <c r="DU975" s="359">
        <v>121</v>
      </c>
      <c r="DV975" s="357">
        <v>122</v>
      </c>
      <c r="DW975" s="358">
        <v>108</v>
      </c>
      <c r="DX975" s="358">
        <v>119</v>
      </c>
      <c r="DY975" s="358">
        <v>105</v>
      </c>
      <c r="DZ975" s="359">
        <v>111</v>
      </c>
      <c r="EA975" s="357">
        <v>129</v>
      </c>
      <c r="EB975" s="358">
        <v>145</v>
      </c>
      <c r="EC975" s="358">
        <v>156</v>
      </c>
      <c r="ED975" s="358">
        <v>147</v>
      </c>
      <c r="EE975" s="359">
        <v>138</v>
      </c>
      <c r="EF975" s="357">
        <v>134</v>
      </c>
      <c r="EG975" s="358">
        <v>150</v>
      </c>
      <c r="EH975" s="358">
        <v>126</v>
      </c>
      <c r="EI975" s="358">
        <v>152</v>
      </c>
      <c r="EJ975" s="359">
        <v>143</v>
      </c>
      <c r="EK975" s="357">
        <v>139</v>
      </c>
      <c r="EL975" s="358">
        <v>155</v>
      </c>
      <c r="EM975" s="358">
        <v>131</v>
      </c>
      <c r="EN975" s="358">
        <v>157</v>
      </c>
      <c r="EO975" s="359">
        <v>148</v>
      </c>
      <c r="EP975" s="357">
        <v>159</v>
      </c>
      <c r="EQ975" s="358">
        <v>140</v>
      </c>
      <c r="ER975" s="358">
        <v>151</v>
      </c>
      <c r="ES975" s="358">
        <v>142</v>
      </c>
      <c r="ET975" s="359">
        <v>133</v>
      </c>
      <c r="EU975" s="357">
        <v>149</v>
      </c>
      <c r="EV975" s="358">
        <v>130</v>
      </c>
      <c r="EW975" s="358">
        <v>141</v>
      </c>
      <c r="EX975" s="358">
        <v>132</v>
      </c>
      <c r="EY975" s="359">
        <v>158</v>
      </c>
      <c r="EZ975" s="357">
        <v>154</v>
      </c>
      <c r="FA975" s="358">
        <v>135</v>
      </c>
      <c r="FB975" s="358">
        <v>146</v>
      </c>
      <c r="FC975" s="358">
        <v>137</v>
      </c>
      <c r="FD975" s="359">
        <v>128</v>
      </c>
      <c r="FE975" s="357">
        <v>144</v>
      </c>
      <c r="FF975" s="358">
        <v>153</v>
      </c>
      <c r="FG975" s="358">
        <v>136</v>
      </c>
      <c r="FH975" s="358">
        <v>127</v>
      </c>
      <c r="FI975" s="364"/>
      <c r="FJ975" s="357">
        <v>168</v>
      </c>
      <c r="FK975" s="358">
        <v>184</v>
      </c>
      <c r="FL975" s="358">
        <v>194</v>
      </c>
      <c r="FM975" s="358">
        <v>186</v>
      </c>
      <c r="FN975" s="359">
        <v>177</v>
      </c>
      <c r="FO975" s="357">
        <v>197</v>
      </c>
      <c r="FP975" s="358">
        <v>174</v>
      </c>
      <c r="FQ975" s="358">
        <v>185</v>
      </c>
      <c r="FR975" s="358">
        <v>176</v>
      </c>
      <c r="FS975" s="359">
        <v>167</v>
      </c>
      <c r="FT975" s="357">
        <v>191</v>
      </c>
      <c r="FU975" s="358">
        <v>173</v>
      </c>
      <c r="FV975" s="358">
        <v>165</v>
      </c>
      <c r="FW975" s="358">
        <v>195</v>
      </c>
      <c r="FX975" s="359">
        <v>182</v>
      </c>
      <c r="FY975" s="357">
        <v>163</v>
      </c>
      <c r="FZ975" s="358">
        <v>179</v>
      </c>
      <c r="GA975" s="358">
        <v>190</v>
      </c>
      <c r="GB975" s="358">
        <v>181</v>
      </c>
      <c r="GC975" s="359">
        <v>172</v>
      </c>
      <c r="GD975" s="357">
        <v>192</v>
      </c>
      <c r="GE975" s="358">
        <v>164</v>
      </c>
      <c r="GF975" s="358">
        <v>175</v>
      </c>
      <c r="GG975" s="358">
        <v>166</v>
      </c>
      <c r="GH975" s="359">
        <v>196</v>
      </c>
      <c r="GI975" s="357">
        <v>193</v>
      </c>
      <c r="GJ975" s="358">
        <v>189</v>
      </c>
      <c r="GK975" s="358">
        <v>180</v>
      </c>
      <c r="GL975" s="358">
        <v>171</v>
      </c>
      <c r="GM975" s="359">
        <v>162</v>
      </c>
      <c r="GN975" s="357">
        <v>178</v>
      </c>
      <c r="GO975" s="358">
        <v>169</v>
      </c>
      <c r="GP975" s="358">
        <v>160</v>
      </c>
      <c r="GQ975" s="358">
        <v>187</v>
      </c>
      <c r="GR975" s="364"/>
      <c r="GS975" s="357">
        <v>188</v>
      </c>
      <c r="GT975" s="358">
        <v>183</v>
      </c>
      <c r="GU975" s="358">
        <v>170</v>
      </c>
      <c r="GV975" s="358">
        <v>161</v>
      </c>
      <c r="GW975" s="365"/>
    </row>
    <row r="976" spans="1:256" s="363" customFormat="1" x14ac:dyDescent="0.2">
      <c r="A976" s="27"/>
      <c r="B976" s="27"/>
      <c r="C976" s="27"/>
      <c r="D976" s="362"/>
      <c r="E976" s="360"/>
      <c r="GX976" s="27"/>
      <c r="GY976" s="27"/>
      <c r="GZ976" s="27"/>
      <c r="HA976" s="27"/>
      <c r="HB976" s="27"/>
      <c r="HC976" s="27"/>
      <c r="HD976" s="27"/>
      <c r="HE976" s="27"/>
      <c r="HF976" s="27"/>
      <c r="HG976" s="27"/>
      <c r="HH976" s="27"/>
      <c r="HI976" s="27"/>
      <c r="HJ976" s="27"/>
      <c r="HK976" s="27"/>
      <c r="HL976" s="27"/>
      <c r="HM976" s="27"/>
      <c r="HN976" s="27"/>
      <c r="HO976" s="27"/>
      <c r="HP976" s="27"/>
      <c r="HQ976" s="27"/>
      <c r="HR976" s="27"/>
      <c r="HS976" s="27"/>
      <c r="HT976" s="27"/>
      <c r="HU976" s="27"/>
      <c r="HV976" s="27"/>
      <c r="HW976" s="27"/>
      <c r="HX976" s="27"/>
      <c r="HY976" s="27"/>
      <c r="HZ976" s="27"/>
      <c r="IA976" s="27"/>
      <c r="IB976" s="27"/>
      <c r="IC976" s="27"/>
      <c r="ID976" s="27"/>
      <c r="IE976" s="27"/>
      <c r="IF976" s="27"/>
      <c r="IG976" s="27"/>
      <c r="IH976" s="27"/>
      <c r="II976" s="27"/>
      <c r="IJ976" s="27"/>
      <c r="IK976" s="27"/>
      <c r="IL976" s="27"/>
      <c r="IM976" s="27"/>
      <c r="IN976" s="27"/>
      <c r="IO976" s="27"/>
      <c r="IP976" s="27"/>
      <c r="IQ976" s="27"/>
      <c r="IR976" s="27"/>
      <c r="IS976" s="27"/>
      <c r="IT976" s="27"/>
      <c r="IU976" s="27"/>
      <c r="IV976" s="27"/>
    </row>
    <row r="977" spans="1:256" s="363" customFormat="1" x14ac:dyDescent="0.2">
      <c r="A977" s="27"/>
      <c r="B977" s="27"/>
      <c r="C977" s="27"/>
      <c r="D977" s="362">
        <v>198</v>
      </c>
      <c r="E977" s="349" t="s">
        <v>180</v>
      </c>
      <c r="GX977" s="27"/>
      <c r="GY977" s="27"/>
      <c r="GZ977" s="27"/>
      <c r="HA977" s="27"/>
      <c r="HB977" s="27"/>
      <c r="HC977" s="27"/>
      <c r="HD977" s="27"/>
      <c r="HE977" s="27"/>
      <c r="HF977" s="27"/>
      <c r="HG977" s="27"/>
      <c r="HH977" s="27"/>
      <c r="HI977" s="27"/>
      <c r="HJ977" s="27"/>
      <c r="HK977" s="27"/>
      <c r="HL977" s="27"/>
      <c r="HM977" s="27"/>
      <c r="HN977" s="27"/>
      <c r="HO977" s="27"/>
      <c r="HP977" s="27"/>
      <c r="HQ977" s="27"/>
      <c r="HR977" s="27"/>
      <c r="HS977" s="27"/>
      <c r="HT977" s="27"/>
      <c r="HU977" s="27"/>
      <c r="HV977" s="27"/>
      <c r="HW977" s="27"/>
      <c r="HX977" s="27"/>
      <c r="HY977" s="27"/>
      <c r="HZ977" s="27"/>
      <c r="IA977" s="27"/>
      <c r="IB977" s="27"/>
      <c r="IC977" s="27"/>
      <c r="ID977" s="27"/>
      <c r="IE977" s="27"/>
      <c r="IF977" s="27"/>
      <c r="IG977" s="27"/>
      <c r="IH977" s="27"/>
      <c r="II977" s="27"/>
      <c r="IJ977" s="27"/>
      <c r="IK977" s="27"/>
      <c r="IL977" s="27"/>
      <c r="IM977" s="27"/>
      <c r="IN977" s="27"/>
      <c r="IO977" s="27"/>
      <c r="IP977" s="27"/>
      <c r="IQ977" s="27"/>
      <c r="IR977" s="27"/>
      <c r="IS977" s="27"/>
      <c r="IT977" s="27"/>
      <c r="IU977" s="27"/>
      <c r="IV977" s="27"/>
    </row>
    <row r="978" spans="1:256" x14ac:dyDescent="0.2">
      <c r="D978" s="362"/>
      <c r="E978" s="350" t="s">
        <v>130</v>
      </c>
      <c r="F978" s="351">
        <v>1</v>
      </c>
      <c r="G978" s="352">
        <v>2</v>
      </c>
      <c r="H978" s="352">
        <v>3</v>
      </c>
      <c r="I978" s="352">
        <v>4</v>
      </c>
      <c r="J978" s="353">
        <v>5</v>
      </c>
      <c r="K978" s="351">
        <v>6</v>
      </c>
      <c r="L978" s="352">
        <v>7</v>
      </c>
      <c r="M978" s="352">
        <v>8</v>
      </c>
      <c r="N978" s="352">
        <v>9</v>
      </c>
      <c r="O978" s="353">
        <v>10</v>
      </c>
      <c r="P978" s="351">
        <v>11</v>
      </c>
      <c r="Q978" s="352">
        <v>12</v>
      </c>
      <c r="R978" s="352">
        <v>13</v>
      </c>
      <c r="S978" s="352">
        <v>14</v>
      </c>
      <c r="T978" s="353">
        <v>15</v>
      </c>
      <c r="U978" s="351">
        <v>16</v>
      </c>
      <c r="V978" s="352">
        <v>17</v>
      </c>
      <c r="W978" s="352">
        <v>18</v>
      </c>
      <c r="X978" s="352">
        <v>19</v>
      </c>
      <c r="Y978" s="353">
        <v>20</v>
      </c>
      <c r="Z978" s="351">
        <v>21</v>
      </c>
      <c r="AA978" s="352">
        <v>22</v>
      </c>
      <c r="AB978" s="352">
        <v>23</v>
      </c>
      <c r="AC978" s="352">
        <v>24</v>
      </c>
      <c r="AD978" s="353">
        <v>25</v>
      </c>
      <c r="AE978" s="351">
        <v>26</v>
      </c>
      <c r="AF978" s="352">
        <v>27</v>
      </c>
      <c r="AG978" s="352">
        <v>28</v>
      </c>
      <c r="AH978" s="352">
        <v>29</v>
      </c>
      <c r="AI978" s="353">
        <v>30</v>
      </c>
      <c r="AJ978" s="351">
        <v>31</v>
      </c>
      <c r="AK978" s="352">
        <v>32</v>
      </c>
      <c r="AL978" s="352">
        <v>33</v>
      </c>
      <c r="AM978" s="352">
        <v>34</v>
      </c>
      <c r="AN978" s="353">
        <v>35</v>
      </c>
      <c r="AO978" s="351">
        <v>36</v>
      </c>
      <c r="AP978" s="352">
        <v>37</v>
      </c>
      <c r="AQ978" s="352">
        <v>38</v>
      </c>
      <c r="AR978" s="352">
        <v>39</v>
      </c>
      <c r="AS978" s="353">
        <v>40</v>
      </c>
      <c r="AT978" s="351">
        <v>41</v>
      </c>
      <c r="AU978" s="352">
        <v>42</v>
      </c>
      <c r="AV978" s="352">
        <v>43</v>
      </c>
      <c r="AW978" s="352">
        <v>44</v>
      </c>
      <c r="AX978" s="353">
        <v>45</v>
      </c>
      <c r="AY978" s="351">
        <v>46</v>
      </c>
      <c r="AZ978" s="352">
        <v>47</v>
      </c>
      <c r="BA978" s="352">
        <v>48</v>
      </c>
      <c r="BB978" s="352">
        <v>49</v>
      </c>
      <c r="BC978" s="353">
        <v>50</v>
      </c>
      <c r="BD978" s="351">
        <v>51</v>
      </c>
      <c r="BE978" s="352">
        <v>52</v>
      </c>
      <c r="BF978" s="352">
        <v>53</v>
      </c>
      <c r="BG978" s="352">
        <v>54</v>
      </c>
      <c r="BH978" s="353">
        <v>55</v>
      </c>
      <c r="BI978" s="351">
        <v>56</v>
      </c>
      <c r="BJ978" s="352">
        <v>57</v>
      </c>
      <c r="BK978" s="352">
        <v>58</v>
      </c>
      <c r="BL978" s="352">
        <v>59</v>
      </c>
      <c r="BM978" s="353">
        <v>60</v>
      </c>
      <c r="BN978" s="351">
        <v>61</v>
      </c>
      <c r="BO978" s="352">
        <v>62</v>
      </c>
      <c r="BP978" s="352">
        <v>63</v>
      </c>
      <c r="BQ978" s="352">
        <v>64</v>
      </c>
      <c r="BR978" s="353">
        <v>65</v>
      </c>
      <c r="BS978" s="351">
        <v>66</v>
      </c>
      <c r="BT978" s="352">
        <v>67</v>
      </c>
      <c r="BU978" s="352">
        <v>68</v>
      </c>
      <c r="BV978" s="352">
        <v>69</v>
      </c>
      <c r="BW978" s="353">
        <v>70</v>
      </c>
      <c r="BX978" s="351">
        <v>71</v>
      </c>
      <c r="BY978" s="352">
        <v>72</v>
      </c>
      <c r="BZ978" s="352">
        <v>73</v>
      </c>
      <c r="CA978" s="352">
        <v>74</v>
      </c>
      <c r="CB978" s="353">
        <v>75</v>
      </c>
      <c r="CC978" s="351">
        <v>76</v>
      </c>
      <c r="CD978" s="352">
        <v>77</v>
      </c>
      <c r="CE978" s="352">
        <v>78</v>
      </c>
      <c r="CF978" s="352">
        <v>79</v>
      </c>
      <c r="CG978" s="353">
        <v>80</v>
      </c>
      <c r="CH978" s="351">
        <v>81</v>
      </c>
      <c r="CI978" s="352">
        <v>82</v>
      </c>
      <c r="CJ978" s="352">
        <v>83</v>
      </c>
      <c r="CK978" s="352">
        <v>84</v>
      </c>
      <c r="CL978" s="353">
        <v>85</v>
      </c>
      <c r="CM978" s="351">
        <v>86</v>
      </c>
      <c r="CN978" s="352">
        <v>87</v>
      </c>
      <c r="CO978" s="352">
        <v>88</v>
      </c>
      <c r="CP978" s="352">
        <v>89</v>
      </c>
      <c r="CQ978" s="353">
        <v>90</v>
      </c>
      <c r="CR978" s="351">
        <v>91</v>
      </c>
      <c r="CS978" s="352">
        <v>92</v>
      </c>
      <c r="CT978" s="352">
        <v>93</v>
      </c>
      <c r="CU978" s="352">
        <v>94</v>
      </c>
      <c r="CV978" s="353">
        <v>95</v>
      </c>
      <c r="CW978" s="351">
        <v>96</v>
      </c>
      <c r="CX978" s="352">
        <v>97</v>
      </c>
      <c r="CY978" s="352">
        <v>98</v>
      </c>
      <c r="CZ978" s="352">
        <v>99</v>
      </c>
      <c r="DA978" s="353">
        <v>100</v>
      </c>
      <c r="DB978" s="351">
        <v>101</v>
      </c>
      <c r="DC978" s="352">
        <v>102</v>
      </c>
      <c r="DD978" s="352">
        <v>103</v>
      </c>
      <c r="DE978" s="352">
        <v>104</v>
      </c>
      <c r="DF978" s="353">
        <v>105</v>
      </c>
      <c r="DG978" s="351">
        <v>106</v>
      </c>
      <c r="DH978" s="352">
        <v>107</v>
      </c>
      <c r="DI978" s="352">
        <v>108</v>
      </c>
      <c r="DJ978" s="352">
        <v>109</v>
      </c>
      <c r="DK978" s="353">
        <v>110</v>
      </c>
      <c r="DL978" s="351">
        <v>111</v>
      </c>
      <c r="DM978" s="352">
        <v>112</v>
      </c>
      <c r="DN978" s="352">
        <v>113</v>
      </c>
      <c r="DO978" s="352">
        <v>114</v>
      </c>
      <c r="DP978" s="353">
        <v>115</v>
      </c>
      <c r="DQ978" s="351">
        <v>116</v>
      </c>
      <c r="DR978" s="352">
        <v>117</v>
      </c>
      <c r="DS978" s="352">
        <v>118</v>
      </c>
      <c r="DT978" s="352">
        <v>119</v>
      </c>
      <c r="DU978" s="353">
        <v>120</v>
      </c>
      <c r="DV978" s="351">
        <v>121</v>
      </c>
      <c r="DW978" s="352">
        <v>122</v>
      </c>
      <c r="DX978" s="352">
        <v>123</v>
      </c>
      <c r="DY978" s="352">
        <v>124</v>
      </c>
      <c r="DZ978" s="353">
        <v>125</v>
      </c>
      <c r="EA978" s="351">
        <v>126</v>
      </c>
      <c r="EB978" s="352">
        <v>127</v>
      </c>
      <c r="EC978" s="352">
        <v>128</v>
      </c>
      <c r="ED978" s="352">
        <v>129</v>
      </c>
      <c r="EE978" s="353">
        <v>130</v>
      </c>
      <c r="EF978" s="351">
        <v>131</v>
      </c>
      <c r="EG978" s="352">
        <v>132</v>
      </c>
      <c r="EH978" s="352">
        <v>133</v>
      </c>
      <c r="EI978" s="352">
        <v>134</v>
      </c>
      <c r="EJ978" s="353">
        <v>135</v>
      </c>
      <c r="EK978" s="351">
        <v>136</v>
      </c>
      <c r="EL978" s="352">
        <v>137</v>
      </c>
      <c r="EM978" s="352">
        <v>138</v>
      </c>
      <c r="EN978" s="352">
        <v>139</v>
      </c>
      <c r="EO978" s="353">
        <v>140</v>
      </c>
      <c r="EP978" s="351">
        <v>141</v>
      </c>
      <c r="EQ978" s="352">
        <v>142</v>
      </c>
      <c r="ER978" s="352">
        <v>143</v>
      </c>
      <c r="ES978" s="352">
        <v>144</v>
      </c>
      <c r="ET978" s="353">
        <v>145</v>
      </c>
      <c r="EU978" s="351">
        <v>146</v>
      </c>
      <c r="EV978" s="352">
        <v>147</v>
      </c>
      <c r="EW978" s="352">
        <v>148</v>
      </c>
      <c r="EX978" s="352">
        <v>149</v>
      </c>
      <c r="EY978" s="353">
        <v>150</v>
      </c>
      <c r="EZ978" s="351">
        <v>151</v>
      </c>
      <c r="FA978" s="352">
        <v>152</v>
      </c>
      <c r="FB978" s="352">
        <v>153</v>
      </c>
      <c r="FC978" s="352">
        <v>154</v>
      </c>
      <c r="FD978" s="353">
        <v>155</v>
      </c>
      <c r="FE978" s="351">
        <v>156</v>
      </c>
      <c r="FF978" s="352">
        <v>157</v>
      </c>
      <c r="FG978" s="352">
        <v>158</v>
      </c>
      <c r="FH978" s="352">
        <v>159</v>
      </c>
      <c r="FI978" s="353">
        <v>160</v>
      </c>
      <c r="FJ978" s="351">
        <v>161</v>
      </c>
      <c r="FK978" s="352">
        <v>162</v>
      </c>
      <c r="FL978" s="352">
        <v>163</v>
      </c>
      <c r="FM978" s="352">
        <v>164</v>
      </c>
      <c r="FN978" s="353">
        <v>165</v>
      </c>
      <c r="FO978" s="351">
        <v>166</v>
      </c>
      <c r="FP978" s="352">
        <v>167</v>
      </c>
      <c r="FQ978" s="352">
        <v>168</v>
      </c>
      <c r="FR978" s="352">
        <v>169</v>
      </c>
      <c r="FS978" s="353">
        <v>170</v>
      </c>
      <c r="FT978" s="351">
        <v>171</v>
      </c>
      <c r="FU978" s="352">
        <v>172</v>
      </c>
      <c r="FV978" s="352">
        <v>173</v>
      </c>
      <c r="FW978" s="352">
        <v>174</v>
      </c>
      <c r="FX978" s="353">
        <v>175</v>
      </c>
      <c r="FY978" s="351">
        <v>176</v>
      </c>
      <c r="FZ978" s="352">
        <v>177</v>
      </c>
      <c r="GA978" s="352">
        <v>178</v>
      </c>
      <c r="GB978" s="352">
        <v>179</v>
      </c>
      <c r="GC978" s="353">
        <v>180</v>
      </c>
      <c r="GD978" s="351">
        <v>181</v>
      </c>
      <c r="GE978" s="352">
        <v>182</v>
      </c>
      <c r="GF978" s="352">
        <v>183</v>
      </c>
      <c r="GG978" s="352">
        <v>184</v>
      </c>
      <c r="GH978" s="353">
        <v>185</v>
      </c>
      <c r="GI978" s="351">
        <v>186</v>
      </c>
      <c r="GJ978" s="352">
        <v>187</v>
      </c>
      <c r="GK978" s="352">
        <v>188</v>
      </c>
      <c r="GL978" s="352">
        <v>189</v>
      </c>
      <c r="GM978" s="353">
        <v>190</v>
      </c>
      <c r="GN978" s="351">
        <v>191</v>
      </c>
      <c r="GO978" s="352">
        <v>192</v>
      </c>
      <c r="GP978" s="352">
        <v>193</v>
      </c>
      <c r="GQ978" s="352">
        <v>194</v>
      </c>
      <c r="GR978" s="364"/>
      <c r="GS978" s="351">
        <v>195</v>
      </c>
      <c r="GT978" s="352">
        <v>196</v>
      </c>
      <c r="GU978" s="352">
        <v>197</v>
      </c>
      <c r="GV978" s="352">
        <v>198</v>
      </c>
      <c r="GW978" s="365"/>
    </row>
    <row r="979" spans="1:256" x14ac:dyDescent="0.2">
      <c r="D979" s="362"/>
      <c r="E979" s="350" t="s">
        <v>157</v>
      </c>
      <c r="F979" s="354">
        <v>14</v>
      </c>
      <c r="G979" s="355">
        <v>10</v>
      </c>
      <c r="H979" s="355">
        <v>1</v>
      </c>
      <c r="I979" s="355">
        <v>22</v>
      </c>
      <c r="J979" s="356">
        <v>18</v>
      </c>
      <c r="K979" s="354">
        <v>19</v>
      </c>
      <c r="L979" s="355">
        <v>15</v>
      </c>
      <c r="M979" s="355">
        <v>6</v>
      </c>
      <c r="N979" s="355">
        <v>2</v>
      </c>
      <c r="O979" s="356">
        <v>23</v>
      </c>
      <c r="P979" s="354">
        <v>24</v>
      </c>
      <c r="Q979" s="355">
        <v>20</v>
      </c>
      <c r="R979" s="355">
        <v>11</v>
      </c>
      <c r="S979" s="355">
        <v>7</v>
      </c>
      <c r="T979" s="356">
        <v>3</v>
      </c>
      <c r="U979" s="354">
        <v>4</v>
      </c>
      <c r="V979" s="355">
        <v>25</v>
      </c>
      <c r="W979" s="355">
        <v>16</v>
      </c>
      <c r="X979" s="355">
        <v>12</v>
      </c>
      <c r="Y979" s="356">
        <v>8</v>
      </c>
      <c r="Z979" s="354">
        <v>9</v>
      </c>
      <c r="AA979" s="355">
        <v>5</v>
      </c>
      <c r="AB979" s="355">
        <v>21</v>
      </c>
      <c r="AC979" s="355">
        <v>17</v>
      </c>
      <c r="AD979" s="356">
        <v>13</v>
      </c>
      <c r="AE979" s="354">
        <v>39</v>
      </c>
      <c r="AF979" s="355">
        <v>35</v>
      </c>
      <c r="AG979" s="355">
        <v>26</v>
      </c>
      <c r="AH979" s="355">
        <v>47</v>
      </c>
      <c r="AI979" s="356">
        <v>43</v>
      </c>
      <c r="AJ979" s="354">
        <v>44</v>
      </c>
      <c r="AK979" s="355">
        <v>40</v>
      </c>
      <c r="AL979" s="355">
        <v>31</v>
      </c>
      <c r="AM979" s="355">
        <v>27</v>
      </c>
      <c r="AN979" s="356">
        <v>48</v>
      </c>
      <c r="AO979" s="354">
        <v>49</v>
      </c>
      <c r="AP979" s="355">
        <v>45</v>
      </c>
      <c r="AQ979" s="355">
        <v>36</v>
      </c>
      <c r="AR979" s="355">
        <v>32</v>
      </c>
      <c r="AS979" s="356">
        <v>28</v>
      </c>
      <c r="AT979" s="354">
        <v>29</v>
      </c>
      <c r="AU979" s="355">
        <v>50</v>
      </c>
      <c r="AV979" s="355">
        <v>41</v>
      </c>
      <c r="AW979" s="355">
        <v>37</v>
      </c>
      <c r="AX979" s="356">
        <v>33</v>
      </c>
      <c r="AY979" s="354">
        <v>34</v>
      </c>
      <c r="AZ979" s="355">
        <v>30</v>
      </c>
      <c r="BA979" s="355">
        <v>46</v>
      </c>
      <c r="BB979" s="355">
        <v>42</v>
      </c>
      <c r="BC979" s="356">
        <v>38</v>
      </c>
      <c r="BD979" s="354">
        <v>64</v>
      </c>
      <c r="BE979" s="355">
        <v>60</v>
      </c>
      <c r="BF979" s="355">
        <v>51</v>
      </c>
      <c r="BG979" s="355">
        <v>72</v>
      </c>
      <c r="BH979" s="356">
        <v>68</v>
      </c>
      <c r="BI979" s="354">
        <v>69</v>
      </c>
      <c r="BJ979" s="355">
        <v>65</v>
      </c>
      <c r="BK979" s="355">
        <v>56</v>
      </c>
      <c r="BL979" s="355">
        <v>52</v>
      </c>
      <c r="BM979" s="356">
        <v>73</v>
      </c>
      <c r="BN979" s="354">
        <v>74</v>
      </c>
      <c r="BO979" s="355">
        <v>70</v>
      </c>
      <c r="BP979" s="355">
        <v>61</v>
      </c>
      <c r="BQ979" s="355">
        <v>57</v>
      </c>
      <c r="BR979" s="356">
        <v>53</v>
      </c>
      <c r="BS979" s="354">
        <v>54</v>
      </c>
      <c r="BT979" s="355">
        <v>75</v>
      </c>
      <c r="BU979" s="355">
        <v>66</v>
      </c>
      <c r="BV979" s="355">
        <v>62</v>
      </c>
      <c r="BW979" s="356">
        <v>58</v>
      </c>
      <c r="BX979" s="354">
        <v>59</v>
      </c>
      <c r="BY979" s="355">
        <v>55</v>
      </c>
      <c r="BZ979" s="355">
        <v>71</v>
      </c>
      <c r="CA979" s="355">
        <v>67</v>
      </c>
      <c r="CB979" s="356">
        <v>63</v>
      </c>
      <c r="CC979" s="354">
        <v>89</v>
      </c>
      <c r="CD979" s="355">
        <v>85</v>
      </c>
      <c r="CE979" s="355">
        <v>76</v>
      </c>
      <c r="CF979" s="355">
        <v>97</v>
      </c>
      <c r="CG979" s="356">
        <v>93</v>
      </c>
      <c r="CH979" s="354">
        <v>94</v>
      </c>
      <c r="CI979" s="355">
        <v>90</v>
      </c>
      <c r="CJ979" s="355">
        <v>81</v>
      </c>
      <c r="CK979" s="355">
        <v>77</v>
      </c>
      <c r="CL979" s="356">
        <v>98</v>
      </c>
      <c r="CM979" s="354">
        <v>99</v>
      </c>
      <c r="CN979" s="355">
        <v>95</v>
      </c>
      <c r="CO979" s="355">
        <v>86</v>
      </c>
      <c r="CP979" s="355">
        <v>82</v>
      </c>
      <c r="CQ979" s="356">
        <v>78</v>
      </c>
      <c r="CR979" s="354">
        <v>79</v>
      </c>
      <c r="CS979" s="355">
        <v>100</v>
      </c>
      <c r="CT979" s="355">
        <v>91</v>
      </c>
      <c r="CU979" s="355">
        <v>87</v>
      </c>
      <c r="CV979" s="356">
        <v>83</v>
      </c>
      <c r="CW979" s="354">
        <v>84</v>
      </c>
      <c r="CX979" s="355">
        <v>80</v>
      </c>
      <c r="CY979" s="355">
        <v>96</v>
      </c>
      <c r="CZ979" s="355">
        <v>92</v>
      </c>
      <c r="DA979" s="356">
        <v>88</v>
      </c>
      <c r="DB979" s="354">
        <v>114</v>
      </c>
      <c r="DC979" s="355">
        <v>110</v>
      </c>
      <c r="DD979" s="355">
        <v>101</v>
      </c>
      <c r="DE979" s="355">
        <v>122</v>
      </c>
      <c r="DF979" s="356">
        <v>118</v>
      </c>
      <c r="DG979" s="354">
        <v>119</v>
      </c>
      <c r="DH979" s="355">
        <v>115</v>
      </c>
      <c r="DI979" s="355">
        <v>106</v>
      </c>
      <c r="DJ979" s="355">
        <v>102</v>
      </c>
      <c r="DK979" s="356">
        <v>123</v>
      </c>
      <c r="DL979" s="354">
        <v>124</v>
      </c>
      <c r="DM979" s="355">
        <v>120</v>
      </c>
      <c r="DN979" s="355">
        <v>111</v>
      </c>
      <c r="DO979" s="355">
        <v>107</v>
      </c>
      <c r="DP979" s="356">
        <v>103</v>
      </c>
      <c r="DQ979" s="354">
        <v>104</v>
      </c>
      <c r="DR979" s="355">
        <v>125</v>
      </c>
      <c r="DS979" s="355">
        <v>116</v>
      </c>
      <c r="DT979" s="355">
        <v>112</v>
      </c>
      <c r="DU979" s="356">
        <v>108</v>
      </c>
      <c r="DV979" s="354">
        <v>109</v>
      </c>
      <c r="DW979" s="355">
        <v>105</v>
      </c>
      <c r="DX979" s="355">
        <v>121</v>
      </c>
      <c r="DY979" s="355">
        <v>117</v>
      </c>
      <c r="DZ979" s="356">
        <v>113</v>
      </c>
      <c r="EA979" s="354">
        <v>145</v>
      </c>
      <c r="EB979" s="355">
        <v>126</v>
      </c>
      <c r="EC979" s="355">
        <v>157</v>
      </c>
      <c r="ED979" s="355">
        <v>153</v>
      </c>
      <c r="EE979" s="356">
        <v>149</v>
      </c>
      <c r="EF979" s="354">
        <v>150</v>
      </c>
      <c r="EG979" s="355">
        <v>131</v>
      </c>
      <c r="EH979" s="355">
        <v>127</v>
      </c>
      <c r="EI979" s="355">
        <v>158</v>
      </c>
      <c r="EJ979" s="356">
        <v>154</v>
      </c>
      <c r="EK979" s="354">
        <v>155</v>
      </c>
      <c r="EL979" s="355">
        <v>136</v>
      </c>
      <c r="EM979" s="355">
        <v>132</v>
      </c>
      <c r="EN979" s="355">
        <v>128</v>
      </c>
      <c r="EO979" s="356">
        <v>159</v>
      </c>
      <c r="EP979" s="354">
        <v>160</v>
      </c>
      <c r="EQ979" s="355">
        <v>141</v>
      </c>
      <c r="ER979" s="355">
        <v>137</v>
      </c>
      <c r="ES979" s="355">
        <v>133</v>
      </c>
      <c r="ET979" s="356">
        <v>129</v>
      </c>
      <c r="EU979" s="354">
        <v>130</v>
      </c>
      <c r="EV979" s="355">
        <v>146</v>
      </c>
      <c r="EW979" s="355">
        <v>142</v>
      </c>
      <c r="EX979" s="355">
        <v>138</v>
      </c>
      <c r="EY979" s="356">
        <v>134</v>
      </c>
      <c r="EZ979" s="354">
        <v>135</v>
      </c>
      <c r="FA979" s="355">
        <v>151</v>
      </c>
      <c r="FB979" s="355">
        <v>147</v>
      </c>
      <c r="FC979" s="355">
        <v>143</v>
      </c>
      <c r="FD979" s="356">
        <v>139</v>
      </c>
      <c r="FE979" s="354">
        <v>140</v>
      </c>
      <c r="FF979" s="355">
        <v>156</v>
      </c>
      <c r="FG979" s="355">
        <v>152</v>
      </c>
      <c r="FH979" s="355">
        <v>148</v>
      </c>
      <c r="FI979" s="356">
        <v>144</v>
      </c>
      <c r="FJ979" s="354">
        <v>185</v>
      </c>
      <c r="FK979" s="355">
        <v>161</v>
      </c>
      <c r="FL979" s="355">
        <v>196</v>
      </c>
      <c r="FM979" s="355">
        <v>193</v>
      </c>
      <c r="FN979" s="356">
        <v>189</v>
      </c>
      <c r="FO979" s="354">
        <v>188</v>
      </c>
      <c r="FP979" s="355">
        <v>166</v>
      </c>
      <c r="FQ979" s="355">
        <v>162</v>
      </c>
      <c r="FR979" s="355">
        <v>197</v>
      </c>
      <c r="FS979" s="356">
        <v>194</v>
      </c>
      <c r="FT979" s="354">
        <v>180</v>
      </c>
      <c r="FU979" s="355">
        <v>171</v>
      </c>
      <c r="FV979" s="355">
        <v>167</v>
      </c>
      <c r="FW979" s="355">
        <v>163</v>
      </c>
      <c r="FX979" s="356">
        <v>198</v>
      </c>
      <c r="FY979" s="354">
        <v>170</v>
      </c>
      <c r="FZ979" s="355">
        <v>195</v>
      </c>
      <c r="GA979" s="355">
        <v>192</v>
      </c>
      <c r="GB979" s="355">
        <v>190</v>
      </c>
      <c r="GC979" s="356">
        <v>184</v>
      </c>
      <c r="GD979" s="354">
        <v>165</v>
      </c>
      <c r="GE979" s="355">
        <v>181</v>
      </c>
      <c r="GF979" s="355">
        <v>177</v>
      </c>
      <c r="GG979" s="355">
        <v>173</v>
      </c>
      <c r="GH979" s="356">
        <v>169</v>
      </c>
      <c r="GI979" s="354">
        <v>175</v>
      </c>
      <c r="GJ979" s="355">
        <v>191</v>
      </c>
      <c r="GK979" s="355">
        <v>187</v>
      </c>
      <c r="GL979" s="355">
        <v>183</v>
      </c>
      <c r="GM979" s="356">
        <v>179</v>
      </c>
      <c r="GN979" s="354">
        <v>182</v>
      </c>
      <c r="GO979" s="355">
        <v>186</v>
      </c>
      <c r="GP979" s="355">
        <v>174</v>
      </c>
      <c r="GQ979" s="355">
        <v>178</v>
      </c>
      <c r="GR979" s="364"/>
      <c r="GS979" s="354">
        <v>172</v>
      </c>
      <c r="GT979" s="355">
        <v>176</v>
      </c>
      <c r="GU979" s="355">
        <v>164</v>
      </c>
      <c r="GV979" s="355">
        <v>168</v>
      </c>
      <c r="GW979" s="365"/>
    </row>
    <row r="980" spans="1:256" x14ac:dyDescent="0.2">
      <c r="D980" s="362"/>
      <c r="E980" s="350" t="s">
        <v>159</v>
      </c>
      <c r="F980" s="357">
        <v>12</v>
      </c>
      <c r="G980" s="358">
        <v>23</v>
      </c>
      <c r="H980" s="358">
        <v>9</v>
      </c>
      <c r="I980" s="358">
        <v>20</v>
      </c>
      <c r="J980" s="359">
        <v>1</v>
      </c>
      <c r="K980" s="357">
        <v>13</v>
      </c>
      <c r="L980" s="358">
        <v>24</v>
      </c>
      <c r="M980" s="358">
        <v>10</v>
      </c>
      <c r="N980" s="358">
        <v>16</v>
      </c>
      <c r="O980" s="359">
        <v>2</v>
      </c>
      <c r="P980" s="357">
        <v>17</v>
      </c>
      <c r="Q980" s="358">
        <v>3</v>
      </c>
      <c r="R980" s="358">
        <v>14</v>
      </c>
      <c r="S980" s="358">
        <v>25</v>
      </c>
      <c r="T980" s="359">
        <v>6</v>
      </c>
      <c r="U980" s="357">
        <v>7</v>
      </c>
      <c r="V980" s="358">
        <v>18</v>
      </c>
      <c r="W980" s="358">
        <v>4</v>
      </c>
      <c r="X980" s="358">
        <v>15</v>
      </c>
      <c r="Y980" s="359">
        <v>21</v>
      </c>
      <c r="Z980" s="357">
        <v>22</v>
      </c>
      <c r="AA980" s="358">
        <v>8</v>
      </c>
      <c r="AB980" s="358">
        <v>19</v>
      </c>
      <c r="AC980" s="358">
        <v>5</v>
      </c>
      <c r="AD980" s="359">
        <v>11</v>
      </c>
      <c r="AE980" s="357">
        <v>37</v>
      </c>
      <c r="AF980" s="358">
        <v>48</v>
      </c>
      <c r="AG980" s="358">
        <v>34</v>
      </c>
      <c r="AH980" s="358">
        <v>45</v>
      </c>
      <c r="AI980" s="359">
        <v>26</v>
      </c>
      <c r="AJ980" s="357">
        <v>38</v>
      </c>
      <c r="AK980" s="358">
        <v>49</v>
      </c>
      <c r="AL980" s="358">
        <v>35</v>
      </c>
      <c r="AM980" s="358">
        <v>41</v>
      </c>
      <c r="AN980" s="359">
        <v>27</v>
      </c>
      <c r="AO980" s="357">
        <v>42</v>
      </c>
      <c r="AP980" s="358">
        <v>28</v>
      </c>
      <c r="AQ980" s="358">
        <v>39</v>
      </c>
      <c r="AR980" s="358">
        <v>50</v>
      </c>
      <c r="AS980" s="359">
        <v>31</v>
      </c>
      <c r="AT980" s="357">
        <v>32</v>
      </c>
      <c r="AU980" s="358">
        <v>43</v>
      </c>
      <c r="AV980" s="358">
        <v>29</v>
      </c>
      <c r="AW980" s="358">
        <v>40</v>
      </c>
      <c r="AX980" s="359">
        <v>46</v>
      </c>
      <c r="AY980" s="357">
        <v>47</v>
      </c>
      <c r="AZ980" s="358">
        <v>33</v>
      </c>
      <c r="BA980" s="358">
        <v>44</v>
      </c>
      <c r="BB980" s="358">
        <v>30</v>
      </c>
      <c r="BC980" s="359">
        <v>36</v>
      </c>
      <c r="BD980" s="357">
        <v>62</v>
      </c>
      <c r="BE980" s="358">
        <v>73</v>
      </c>
      <c r="BF980" s="358">
        <v>59</v>
      </c>
      <c r="BG980" s="358">
        <v>70</v>
      </c>
      <c r="BH980" s="359">
        <v>51</v>
      </c>
      <c r="BI980" s="357">
        <v>63</v>
      </c>
      <c r="BJ980" s="358">
        <v>74</v>
      </c>
      <c r="BK980" s="358">
        <v>60</v>
      </c>
      <c r="BL980" s="358">
        <v>66</v>
      </c>
      <c r="BM980" s="359">
        <v>52</v>
      </c>
      <c r="BN980" s="357">
        <v>67</v>
      </c>
      <c r="BO980" s="358">
        <v>53</v>
      </c>
      <c r="BP980" s="358">
        <v>64</v>
      </c>
      <c r="BQ980" s="358">
        <v>75</v>
      </c>
      <c r="BR980" s="359">
        <v>56</v>
      </c>
      <c r="BS980" s="357">
        <v>57</v>
      </c>
      <c r="BT980" s="358">
        <v>68</v>
      </c>
      <c r="BU980" s="358">
        <v>54</v>
      </c>
      <c r="BV980" s="358">
        <v>65</v>
      </c>
      <c r="BW980" s="359">
        <v>71</v>
      </c>
      <c r="BX980" s="357">
        <v>72</v>
      </c>
      <c r="BY980" s="358">
        <v>58</v>
      </c>
      <c r="BZ980" s="358">
        <v>69</v>
      </c>
      <c r="CA980" s="358">
        <v>55</v>
      </c>
      <c r="CB980" s="359">
        <v>61</v>
      </c>
      <c r="CC980" s="357">
        <v>87</v>
      </c>
      <c r="CD980" s="358">
        <v>98</v>
      </c>
      <c r="CE980" s="358">
        <v>84</v>
      </c>
      <c r="CF980" s="358">
        <v>95</v>
      </c>
      <c r="CG980" s="359">
        <v>76</v>
      </c>
      <c r="CH980" s="357">
        <v>88</v>
      </c>
      <c r="CI980" s="358">
        <v>99</v>
      </c>
      <c r="CJ980" s="358">
        <v>85</v>
      </c>
      <c r="CK980" s="358">
        <v>91</v>
      </c>
      <c r="CL980" s="359">
        <v>77</v>
      </c>
      <c r="CM980" s="357">
        <v>92</v>
      </c>
      <c r="CN980" s="358">
        <v>78</v>
      </c>
      <c r="CO980" s="358">
        <v>89</v>
      </c>
      <c r="CP980" s="358">
        <v>100</v>
      </c>
      <c r="CQ980" s="359">
        <v>81</v>
      </c>
      <c r="CR980" s="357">
        <v>82</v>
      </c>
      <c r="CS980" s="358">
        <v>93</v>
      </c>
      <c r="CT980" s="358">
        <v>79</v>
      </c>
      <c r="CU980" s="358">
        <v>90</v>
      </c>
      <c r="CV980" s="359">
        <v>96</v>
      </c>
      <c r="CW980" s="357">
        <v>97</v>
      </c>
      <c r="CX980" s="358">
        <v>83</v>
      </c>
      <c r="CY980" s="358">
        <v>94</v>
      </c>
      <c r="CZ980" s="358">
        <v>80</v>
      </c>
      <c r="DA980" s="359">
        <v>86</v>
      </c>
      <c r="DB980" s="357">
        <v>112</v>
      </c>
      <c r="DC980" s="358">
        <v>123</v>
      </c>
      <c r="DD980" s="358">
        <v>109</v>
      </c>
      <c r="DE980" s="358">
        <v>120</v>
      </c>
      <c r="DF980" s="359">
        <v>101</v>
      </c>
      <c r="DG980" s="357">
        <v>113</v>
      </c>
      <c r="DH980" s="358">
        <v>124</v>
      </c>
      <c r="DI980" s="358">
        <v>110</v>
      </c>
      <c r="DJ980" s="358">
        <v>116</v>
      </c>
      <c r="DK980" s="359">
        <v>102</v>
      </c>
      <c r="DL980" s="357">
        <v>117</v>
      </c>
      <c r="DM980" s="358">
        <v>103</v>
      </c>
      <c r="DN980" s="358">
        <v>114</v>
      </c>
      <c r="DO980" s="358">
        <v>125</v>
      </c>
      <c r="DP980" s="359">
        <v>106</v>
      </c>
      <c r="DQ980" s="357">
        <v>107</v>
      </c>
      <c r="DR980" s="358">
        <v>118</v>
      </c>
      <c r="DS980" s="358">
        <v>104</v>
      </c>
      <c r="DT980" s="358">
        <v>115</v>
      </c>
      <c r="DU980" s="359">
        <v>121</v>
      </c>
      <c r="DV980" s="357">
        <v>122</v>
      </c>
      <c r="DW980" s="358">
        <v>108</v>
      </c>
      <c r="DX980" s="358">
        <v>119</v>
      </c>
      <c r="DY980" s="358">
        <v>105</v>
      </c>
      <c r="DZ980" s="359">
        <v>111</v>
      </c>
      <c r="EA980" s="357">
        <v>129</v>
      </c>
      <c r="EB980" s="358">
        <v>145</v>
      </c>
      <c r="EC980" s="358">
        <v>156</v>
      </c>
      <c r="ED980" s="358">
        <v>147</v>
      </c>
      <c r="EE980" s="359">
        <v>138</v>
      </c>
      <c r="EF980" s="357">
        <v>134</v>
      </c>
      <c r="EG980" s="358">
        <v>150</v>
      </c>
      <c r="EH980" s="358">
        <v>126</v>
      </c>
      <c r="EI980" s="358">
        <v>152</v>
      </c>
      <c r="EJ980" s="359">
        <v>143</v>
      </c>
      <c r="EK980" s="357">
        <v>139</v>
      </c>
      <c r="EL980" s="358">
        <v>155</v>
      </c>
      <c r="EM980" s="358">
        <v>131</v>
      </c>
      <c r="EN980" s="358">
        <v>157</v>
      </c>
      <c r="EO980" s="359">
        <v>148</v>
      </c>
      <c r="EP980" s="357">
        <v>144</v>
      </c>
      <c r="EQ980" s="358">
        <v>160</v>
      </c>
      <c r="ER980" s="358">
        <v>136</v>
      </c>
      <c r="ES980" s="358">
        <v>127</v>
      </c>
      <c r="ET980" s="359">
        <v>153</v>
      </c>
      <c r="EU980" s="357">
        <v>149</v>
      </c>
      <c r="EV980" s="358">
        <v>130</v>
      </c>
      <c r="EW980" s="358">
        <v>141</v>
      </c>
      <c r="EX980" s="358">
        <v>132</v>
      </c>
      <c r="EY980" s="359">
        <v>158</v>
      </c>
      <c r="EZ980" s="357">
        <v>154</v>
      </c>
      <c r="FA980" s="358">
        <v>135</v>
      </c>
      <c r="FB980" s="358">
        <v>146</v>
      </c>
      <c r="FC980" s="358">
        <v>137</v>
      </c>
      <c r="FD980" s="359">
        <v>128</v>
      </c>
      <c r="FE980" s="357">
        <v>159</v>
      </c>
      <c r="FF980" s="358">
        <v>140</v>
      </c>
      <c r="FG980" s="358">
        <v>151</v>
      </c>
      <c r="FH980" s="358">
        <v>142</v>
      </c>
      <c r="FI980" s="359">
        <v>133</v>
      </c>
      <c r="FJ980" s="357">
        <v>169</v>
      </c>
      <c r="FK980" s="358">
        <v>185</v>
      </c>
      <c r="FL980" s="358">
        <v>195</v>
      </c>
      <c r="FM980" s="358">
        <v>187</v>
      </c>
      <c r="FN980" s="359">
        <v>178</v>
      </c>
      <c r="FO980" s="357">
        <v>198</v>
      </c>
      <c r="FP980" s="358">
        <v>175</v>
      </c>
      <c r="FQ980" s="358">
        <v>186</v>
      </c>
      <c r="FR980" s="358">
        <v>177</v>
      </c>
      <c r="FS980" s="359">
        <v>168</v>
      </c>
      <c r="FT980" s="357">
        <v>192</v>
      </c>
      <c r="FU980" s="358">
        <v>174</v>
      </c>
      <c r="FV980" s="358">
        <v>166</v>
      </c>
      <c r="FW980" s="358">
        <v>196</v>
      </c>
      <c r="FX980" s="359">
        <v>183</v>
      </c>
      <c r="FY980" s="357">
        <v>164</v>
      </c>
      <c r="FZ980" s="358">
        <v>180</v>
      </c>
      <c r="GA980" s="358">
        <v>191</v>
      </c>
      <c r="GB980" s="358">
        <v>182</v>
      </c>
      <c r="GC980" s="359">
        <v>173</v>
      </c>
      <c r="GD980" s="357">
        <v>193</v>
      </c>
      <c r="GE980" s="358">
        <v>165</v>
      </c>
      <c r="GF980" s="358">
        <v>176</v>
      </c>
      <c r="GG980" s="358">
        <v>167</v>
      </c>
      <c r="GH980" s="359">
        <v>197</v>
      </c>
      <c r="GI980" s="357">
        <v>194</v>
      </c>
      <c r="GJ980" s="358">
        <v>190</v>
      </c>
      <c r="GK980" s="358">
        <v>181</v>
      </c>
      <c r="GL980" s="358">
        <v>172</v>
      </c>
      <c r="GM980" s="359">
        <v>163</v>
      </c>
      <c r="GN980" s="357">
        <v>179</v>
      </c>
      <c r="GO980" s="358">
        <v>170</v>
      </c>
      <c r="GP980" s="358">
        <v>161</v>
      </c>
      <c r="GQ980" s="358">
        <v>188</v>
      </c>
      <c r="GR980" s="364"/>
      <c r="GS980" s="357">
        <v>189</v>
      </c>
      <c r="GT980" s="358">
        <v>184</v>
      </c>
      <c r="GU980" s="358">
        <v>171</v>
      </c>
      <c r="GV980" s="358">
        <v>162</v>
      </c>
      <c r="GW980" s="365"/>
    </row>
    <row r="981" spans="1:256" s="363" customFormat="1" x14ac:dyDescent="0.2">
      <c r="A981" s="27"/>
      <c r="B981" s="27"/>
      <c r="C981" s="27"/>
      <c r="D981" s="362"/>
      <c r="E981" s="360"/>
      <c r="GX981" s="27"/>
      <c r="GY981" s="27"/>
      <c r="GZ981" s="27"/>
      <c r="HA981" s="27"/>
      <c r="HB981" s="27"/>
      <c r="HC981" s="27"/>
      <c r="HD981" s="27"/>
      <c r="HE981" s="27"/>
      <c r="HF981" s="27"/>
      <c r="HG981" s="27"/>
      <c r="HH981" s="27"/>
      <c r="HI981" s="27"/>
      <c r="HJ981" s="27"/>
      <c r="HK981" s="27"/>
      <c r="HL981" s="27"/>
      <c r="HM981" s="27"/>
      <c r="HN981" s="27"/>
      <c r="HO981" s="27"/>
      <c r="HP981" s="27"/>
      <c r="HQ981" s="27"/>
      <c r="HR981" s="27"/>
      <c r="HS981" s="27"/>
      <c r="HT981" s="27"/>
      <c r="HU981" s="27"/>
      <c r="HV981" s="27"/>
      <c r="HW981" s="27"/>
      <c r="HX981" s="27"/>
      <c r="HY981" s="27"/>
      <c r="HZ981" s="27"/>
      <c r="IA981" s="27"/>
      <c r="IB981" s="27"/>
      <c r="IC981" s="27"/>
      <c r="ID981" s="27"/>
      <c r="IE981" s="27"/>
      <c r="IF981" s="27"/>
      <c r="IG981" s="27"/>
      <c r="IH981" s="27"/>
      <c r="II981" s="27"/>
      <c r="IJ981" s="27"/>
      <c r="IK981" s="27"/>
      <c r="IL981" s="27"/>
      <c r="IM981" s="27"/>
      <c r="IN981" s="27"/>
      <c r="IO981" s="27"/>
      <c r="IP981" s="27"/>
      <c r="IQ981" s="27"/>
      <c r="IR981" s="27"/>
      <c r="IS981" s="27"/>
      <c r="IT981" s="27"/>
      <c r="IU981" s="27"/>
      <c r="IV981" s="27"/>
    </row>
    <row r="982" spans="1:256" s="363" customFormat="1" x14ac:dyDescent="0.2">
      <c r="A982" s="27"/>
      <c r="B982" s="27"/>
      <c r="C982" s="27"/>
      <c r="D982" s="362">
        <v>199</v>
      </c>
      <c r="E982" s="349" t="s">
        <v>180</v>
      </c>
      <c r="GX982" s="27"/>
      <c r="GY982" s="27"/>
      <c r="GZ982" s="27"/>
      <c r="HA982" s="27"/>
      <c r="HB982" s="27"/>
      <c r="HC982" s="27"/>
      <c r="HD982" s="27"/>
      <c r="HE982" s="27"/>
      <c r="HF982" s="27"/>
      <c r="HG982" s="27"/>
      <c r="HH982" s="27"/>
      <c r="HI982" s="27"/>
      <c r="HJ982" s="27"/>
      <c r="HK982" s="27"/>
      <c r="HL982" s="27"/>
      <c r="HM982" s="27"/>
      <c r="HN982" s="27"/>
      <c r="HO982" s="27"/>
      <c r="HP982" s="27"/>
      <c r="HQ982" s="27"/>
      <c r="HR982" s="27"/>
      <c r="HS982" s="27"/>
      <c r="HT982" s="27"/>
      <c r="HU982" s="27"/>
      <c r="HV982" s="27"/>
      <c r="HW982" s="27"/>
      <c r="HX982" s="27"/>
      <c r="HY982" s="27"/>
      <c r="HZ982" s="27"/>
      <c r="IA982" s="27"/>
      <c r="IB982" s="27"/>
      <c r="IC982" s="27"/>
      <c r="ID982" s="27"/>
      <c r="IE982" s="27"/>
      <c r="IF982" s="27"/>
      <c r="IG982" s="27"/>
      <c r="IH982" s="27"/>
      <c r="II982" s="27"/>
      <c r="IJ982" s="27"/>
      <c r="IK982" s="27"/>
      <c r="IL982" s="27"/>
      <c r="IM982" s="27"/>
      <c r="IN982" s="27"/>
      <c r="IO982" s="27"/>
      <c r="IP982" s="27"/>
      <c r="IQ982" s="27"/>
      <c r="IR982" s="27"/>
      <c r="IS982" s="27"/>
      <c r="IT982" s="27"/>
      <c r="IU982" s="27"/>
      <c r="IV982" s="27"/>
    </row>
    <row r="983" spans="1:256" x14ac:dyDescent="0.2">
      <c r="D983" s="362"/>
      <c r="E983" s="350" t="s">
        <v>130</v>
      </c>
      <c r="F983" s="351">
        <v>1</v>
      </c>
      <c r="G983" s="352">
        <v>2</v>
      </c>
      <c r="H983" s="352">
        <v>3</v>
      </c>
      <c r="I983" s="352">
        <v>4</v>
      </c>
      <c r="J983" s="353">
        <v>5</v>
      </c>
      <c r="K983" s="351">
        <v>6</v>
      </c>
      <c r="L983" s="352">
        <v>7</v>
      </c>
      <c r="M983" s="352">
        <v>8</v>
      </c>
      <c r="N983" s="352">
        <v>9</v>
      </c>
      <c r="O983" s="353">
        <v>10</v>
      </c>
      <c r="P983" s="351">
        <v>11</v>
      </c>
      <c r="Q983" s="352">
        <v>12</v>
      </c>
      <c r="R983" s="352">
        <v>13</v>
      </c>
      <c r="S983" s="352">
        <v>14</v>
      </c>
      <c r="T983" s="353">
        <v>15</v>
      </c>
      <c r="U983" s="351">
        <v>16</v>
      </c>
      <c r="V983" s="352">
        <v>17</v>
      </c>
      <c r="W983" s="352">
        <v>18</v>
      </c>
      <c r="X983" s="352">
        <v>19</v>
      </c>
      <c r="Y983" s="353">
        <v>20</v>
      </c>
      <c r="Z983" s="351">
        <v>21</v>
      </c>
      <c r="AA983" s="352">
        <v>22</v>
      </c>
      <c r="AB983" s="352">
        <v>23</v>
      </c>
      <c r="AC983" s="352">
        <v>24</v>
      </c>
      <c r="AD983" s="353">
        <v>25</v>
      </c>
      <c r="AE983" s="351">
        <v>26</v>
      </c>
      <c r="AF983" s="352">
        <v>27</v>
      </c>
      <c r="AG983" s="352">
        <v>28</v>
      </c>
      <c r="AH983" s="352">
        <v>29</v>
      </c>
      <c r="AI983" s="353">
        <v>30</v>
      </c>
      <c r="AJ983" s="351">
        <v>31</v>
      </c>
      <c r="AK983" s="352">
        <v>32</v>
      </c>
      <c r="AL983" s="352">
        <v>33</v>
      </c>
      <c r="AM983" s="352">
        <v>34</v>
      </c>
      <c r="AN983" s="353">
        <v>35</v>
      </c>
      <c r="AO983" s="351">
        <v>36</v>
      </c>
      <c r="AP983" s="352">
        <v>37</v>
      </c>
      <c r="AQ983" s="352">
        <v>38</v>
      </c>
      <c r="AR983" s="352">
        <v>39</v>
      </c>
      <c r="AS983" s="353">
        <v>40</v>
      </c>
      <c r="AT983" s="351">
        <v>41</v>
      </c>
      <c r="AU983" s="352">
        <v>42</v>
      </c>
      <c r="AV983" s="352">
        <v>43</v>
      </c>
      <c r="AW983" s="352">
        <v>44</v>
      </c>
      <c r="AX983" s="353">
        <v>45</v>
      </c>
      <c r="AY983" s="351">
        <v>46</v>
      </c>
      <c r="AZ983" s="352">
        <v>47</v>
      </c>
      <c r="BA983" s="352">
        <v>48</v>
      </c>
      <c r="BB983" s="352">
        <v>49</v>
      </c>
      <c r="BC983" s="353">
        <v>50</v>
      </c>
      <c r="BD983" s="351">
        <v>51</v>
      </c>
      <c r="BE983" s="352">
        <v>52</v>
      </c>
      <c r="BF983" s="352">
        <v>53</v>
      </c>
      <c r="BG983" s="352">
        <v>54</v>
      </c>
      <c r="BH983" s="353">
        <v>55</v>
      </c>
      <c r="BI983" s="351">
        <v>56</v>
      </c>
      <c r="BJ983" s="352">
        <v>57</v>
      </c>
      <c r="BK983" s="352">
        <v>58</v>
      </c>
      <c r="BL983" s="352">
        <v>59</v>
      </c>
      <c r="BM983" s="353">
        <v>60</v>
      </c>
      <c r="BN983" s="351">
        <v>61</v>
      </c>
      <c r="BO983" s="352">
        <v>62</v>
      </c>
      <c r="BP983" s="352">
        <v>63</v>
      </c>
      <c r="BQ983" s="352">
        <v>64</v>
      </c>
      <c r="BR983" s="353">
        <v>65</v>
      </c>
      <c r="BS983" s="351">
        <v>66</v>
      </c>
      <c r="BT983" s="352">
        <v>67</v>
      </c>
      <c r="BU983" s="352">
        <v>68</v>
      </c>
      <c r="BV983" s="352">
        <v>69</v>
      </c>
      <c r="BW983" s="353">
        <v>70</v>
      </c>
      <c r="BX983" s="351">
        <v>71</v>
      </c>
      <c r="BY983" s="352">
        <v>72</v>
      </c>
      <c r="BZ983" s="352">
        <v>73</v>
      </c>
      <c r="CA983" s="352">
        <v>74</v>
      </c>
      <c r="CB983" s="353">
        <v>75</v>
      </c>
      <c r="CC983" s="351">
        <v>76</v>
      </c>
      <c r="CD983" s="352">
        <v>77</v>
      </c>
      <c r="CE983" s="352">
        <v>78</v>
      </c>
      <c r="CF983" s="352">
        <v>79</v>
      </c>
      <c r="CG983" s="353">
        <v>80</v>
      </c>
      <c r="CH983" s="351">
        <v>81</v>
      </c>
      <c r="CI983" s="352">
        <v>82</v>
      </c>
      <c r="CJ983" s="352">
        <v>83</v>
      </c>
      <c r="CK983" s="352">
        <v>84</v>
      </c>
      <c r="CL983" s="353">
        <v>85</v>
      </c>
      <c r="CM983" s="351">
        <v>86</v>
      </c>
      <c r="CN983" s="352">
        <v>87</v>
      </c>
      <c r="CO983" s="352">
        <v>88</v>
      </c>
      <c r="CP983" s="352">
        <v>89</v>
      </c>
      <c r="CQ983" s="353">
        <v>90</v>
      </c>
      <c r="CR983" s="351">
        <v>91</v>
      </c>
      <c r="CS983" s="352">
        <v>92</v>
      </c>
      <c r="CT983" s="352">
        <v>93</v>
      </c>
      <c r="CU983" s="352">
        <v>94</v>
      </c>
      <c r="CV983" s="353">
        <v>95</v>
      </c>
      <c r="CW983" s="351">
        <v>96</v>
      </c>
      <c r="CX983" s="352">
        <v>97</v>
      </c>
      <c r="CY983" s="352">
        <v>98</v>
      </c>
      <c r="CZ983" s="352">
        <v>99</v>
      </c>
      <c r="DA983" s="353">
        <v>100</v>
      </c>
      <c r="DB983" s="351">
        <v>101</v>
      </c>
      <c r="DC983" s="352">
        <v>102</v>
      </c>
      <c r="DD983" s="352">
        <v>103</v>
      </c>
      <c r="DE983" s="352">
        <v>104</v>
      </c>
      <c r="DF983" s="353">
        <v>105</v>
      </c>
      <c r="DG983" s="351">
        <v>106</v>
      </c>
      <c r="DH983" s="352">
        <v>107</v>
      </c>
      <c r="DI983" s="352">
        <v>108</v>
      </c>
      <c r="DJ983" s="352">
        <v>109</v>
      </c>
      <c r="DK983" s="353">
        <v>110</v>
      </c>
      <c r="DL983" s="351">
        <v>111</v>
      </c>
      <c r="DM983" s="352">
        <v>112</v>
      </c>
      <c r="DN983" s="352">
        <v>113</v>
      </c>
      <c r="DO983" s="352">
        <v>114</v>
      </c>
      <c r="DP983" s="353">
        <v>115</v>
      </c>
      <c r="DQ983" s="351">
        <v>116</v>
      </c>
      <c r="DR983" s="352">
        <v>117</v>
      </c>
      <c r="DS983" s="352">
        <v>118</v>
      </c>
      <c r="DT983" s="352">
        <v>119</v>
      </c>
      <c r="DU983" s="353">
        <v>120</v>
      </c>
      <c r="DV983" s="351">
        <v>121</v>
      </c>
      <c r="DW983" s="352">
        <v>122</v>
      </c>
      <c r="DX983" s="352">
        <v>123</v>
      </c>
      <c r="DY983" s="352">
        <v>124</v>
      </c>
      <c r="DZ983" s="353">
        <v>125</v>
      </c>
      <c r="EA983" s="351">
        <v>126</v>
      </c>
      <c r="EB983" s="352">
        <v>127</v>
      </c>
      <c r="EC983" s="352">
        <v>128</v>
      </c>
      <c r="ED983" s="352">
        <v>129</v>
      </c>
      <c r="EE983" s="353">
        <v>130</v>
      </c>
      <c r="EF983" s="351">
        <v>131</v>
      </c>
      <c r="EG983" s="352">
        <v>132</v>
      </c>
      <c r="EH983" s="352">
        <v>133</v>
      </c>
      <c r="EI983" s="352">
        <v>134</v>
      </c>
      <c r="EJ983" s="353">
        <v>135</v>
      </c>
      <c r="EK983" s="351">
        <v>136</v>
      </c>
      <c r="EL983" s="352">
        <v>137</v>
      </c>
      <c r="EM983" s="352">
        <v>138</v>
      </c>
      <c r="EN983" s="352">
        <v>139</v>
      </c>
      <c r="EO983" s="353">
        <v>140</v>
      </c>
      <c r="EP983" s="351">
        <v>141</v>
      </c>
      <c r="EQ983" s="352">
        <v>142</v>
      </c>
      <c r="ER983" s="352">
        <v>143</v>
      </c>
      <c r="ES983" s="352">
        <v>144</v>
      </c>
      <c r="ET983" s="353">
        <v>145</v>
      </c>
      <c r="EU983" s="351">
        <v>146</v>
      </c>
      <c r="EV983" s="352">
        <v>147</v>
      </c>
      <c r="EW983" s="352">
        <v>148</v>
      </c>
      <c r="EX983" s="352">
        <v>149</v>
      </c>
      <c r="EY983" s="353">
        <v>150</v>
      </c>
      <c r="EZ983" s="351">
        <v>151</v>
      </c>
      <c r="FA983" s="352">
        <v>152</v>
      </c>
      <c r="FB983" s="352">
        <v>153</v>
      </c>
      <c r="FC983" s="352">
        <v>154</v>
      </c>
      <c r="FD983" s="353">
        <v>155</v>
      </c>
      <c r="FE983" s="351">
        <v>156</v>
      </c>
      <c r="FF983" s="352">
        <v>157</v>
      </c>
      <c r="FG983" s="352">
        <v>158</v>
      </c>
      <c r="FH983" s="352">
        <v>159</v>
      </c>
      <c r="FI983" s="353">
        <v>160</v>
      </c>
      <c r="FJ983" s="351">
        <v>161</v>
      </c>
      <c r="FK983" s="352">
        <v>162</v>
      </c>
      <c r="FL983" s="352">
        <v>163</v>
      </c>
      <c r="FM983" s="352">
        <v>164</v>
      </c>
      <c r="FN983" s="353">
        <v>165</v>
      </c>
      <c r="FO983" s="351">
        <v>166</v>
      </c>
      <c r="FP983" s="352">
        <v>167</v>
      </c>
      <c r="FQ983" s="352">
        <v>168</v>
      </c>
      <c r="FR983" s="352">
        <v>169</v>
      </c>
      <c r="FS983" s="353">
        <v>170</v>
      </c>
      <c r="FT983" s="351">
        <v>171</v>
      </c>
      <c r="FU983" s="352">
        <v>172</v>
      </c>
      <c r="FV983" s="352">
        <v>173</v>
      </c>
      <c r="FW983" s="352">
        <v>174</v>
      </c>
      <c r="FX983" s="353">
        <v>175</v>
      </c>
      <c r="FY983" s="351">
        <v>176</v>
      </c>
      <c r="FZ983" s="352">
        <v>177</v>
      </c>
      <c r="GA983" s="352">
        <v>178</v>
      </c>
      <c r="GB983" s="352">
        <v>179</v>
      </c>
      <c r="GC983" s="353">
        <v>180</v>
      </c>
      <c r="GD983" s="351">
        <v>181</v>
      </c>
      <c r="GE983" s="352">
        <v>182</v>
      </c>
      <c r="GF983" s="352">
        <v>183</v>
      </c>
      <c r="GG983" s="352">
        <v>184</v>
      </c>
      <c r="GH983" s="353">
        <v>185</v>
      </c>
      <c r="GI983" s="351">
        <v>186</v>
      </c>
      <c r="GJ983" s="352">
        <v>187</v>
      </c>
      <c r="GK983" s="352">
        <v>188</v>
      </c>
      <c r="GL983" s="352">
        <v>189</v>
      </c>
      <c r="GM983" s="353">
        <v>190</v>
      </c>
      <c r="GN983" s="351">
        <v>191</v>
      </c>
      <c r="GO983" s="352">
        <v>192</v>
      </c>
      <c r="GP983" s="352">
        <v>193</v>
      </c>
      <c r="GQ983" s="352">
        <v>194</v>
      </c>
      <c r="GR983" s="353">
        <v>195</v>
      </c>
      <c r="GS983" s="351">
        <v>196</v>
      </c>
      <c r="GT983" s="352">
        <v>197</v>
      </c>
      <c r="GU983" s="352">
        <v>198</v>
      </c>
      <c r="GV983" s="352">
        <v>199</v>
      </c>
      <c r="GW983" s="365"/>
    </row>
    <row r="984" spans="1:256" x14ac:dyDescent="0.2">
      <c r="D984" s="362"/>
      <c r="E984" s="350" t="s">
        <v>157</v>
      </c>
      <c r="F984" s="354">
        <v>14</v>
      </c>
      <c r="G984" s="355">
        <v>10</v>
      </c>
      <c r="H984" s="355">
        <v>1</v>
      </c>
      <c r="I984" s="355">
        <v>22</v>
      </c>
      <c r="J984" s="356">
        <v>18</v>
      </c>
      <c r="K984" s="354">
        <v>19</v>
      </c>
      <c r="L984" s="355">
        <v>15</v>
      </c>
      <c r="M984" s="355">
        <v>6</v>
      </c>
      <c r="N984" s="355">
        <v>2</v>
      </c>
      <c r="O984" s="356">
        <v>23</v>
      </c>
      <c r="P984" s="354">
        <v>24</v>
      </c>
      <c r="Q984" s="355">
        <v>20</v>
      </c>
      <c r="R984" s="355">
        <v>11</v>
      </c>
      <c r="S984" s="355">
        <v>7</v>
      </c>
      <c r="T984" s="356">
        <v>3</v>
      </c>
      <c r="U984" s="354">
        <v>4</v>
      </c>
      <c r="V984" s="355">
        <v>25</v>
      </c>
      <c r="W984" s="355">
        <v>16</v>
      </c>
      <c r="X984" s="355">
        <v>12</v>
      </c>
      <c r="Y984" s="356">
        <v>8</v>
      </c>
      <c r="Z984" s="354">
        <v>9</v>
      </c>
      <c r="AA984" s="355">
        <v>5</v>
      </c>
      <c r="AB984" s="355">
        <v>21</v>
      </c>
      <c r="AC984" s="355">
        <v>17</v>
      </c>
      <c r="AD984" s="356">
        <v>13</v>
      </c>
      <c r="AE984" s="354">
        <v>39</v>
      </c>
      <c r="AF984" s="355">
        <v>35</v>
      </c>
      <c r="AG984" s="355">
        <v>26</v>
      </c>
      <c r="AH984" s="355">
        <v>47</v>
      </c>
      <c r="AI984" s="356">
        <v>43</v>
      </c>
      <c r="AJ984" s="354">
        <v>44</v>
      </c>
      <c r="AK984" s="355">
        <v>40</v>
      </c>
      <c r="AL984" s="355">
        <v>31</v>
      </c>
      <c r="AM984" s="355">
        <v>27</v>
      </c>
      <c r="AN984" s="356">
        <v>48</v>
      </c>
      <c r="AO984" s="354">
        <v>49</v>
      </c>
      <c r="AP984" s="355">
        <v>45</v>
      </c>
      <c r="AQ984" s="355">
        <v>36</v>
      </c>
      <c r="AR984" s="355">
        <v>32</v>
      </c>
      <c r="AS984" s="356">
        <v>28</v>
      </c>
      <c r="AT984" s="354">
        <v>29</v>
      </c>
      <c r="AU984" s="355">
        <v>50</v>
      </c>
      <c r="AV984" s="355">
        <v>41</v>
      </c>
      <c r="AW984" s="355">
        <v>37</v>
      </c>
      <c r="AX984" s="356">
        <v>33</v>
      </c>
      <c r="AY984" s="354">
        <v>34</v>
      </c>
      <c r="AZ984" s="355">
        <v>30</v>
      </c>
      <c r="BA984" s="355">
        <v>46</v>
      </c>
      <c r="BB984" s="355">
        <v>42</v>
      </c>
      <c r="BC984" s="356">
        <v>38</v>
      </c>
      <c r="BD984" s="354">
        <v>64</v>
      </c>
      <c r="BE984" s="355">
        <v>60</v>
      </c>
      <c r="BF984" s="355">
        <v>51</v>
      </c>
      <c r="BG984" s="355">
        <v>72</v>
      </c>
      <c r="BH984" s="356">
        <v>68</v>
      </c>
      <c r="BI984" s="354">
        <v>69</v>
      </c>
      <c r="BJ984" s="355">
        <v>65</v>
      </c>
      <c r="BK984" s="355">
        <v>56</v>
      </c>
      <c r="BL984" s="355">
        <v>52</v>
      </c>
      <c r="BM984" s="356">
        <v>73</v>
      </c>
      <c r="BN984" s="354">
        <v>74</v>
      </c>
      <c r="BO984" s="355">
        <v>70</v>
      </c>
      <c r="BP984" s="355">
        <v>61</v>
      </c>
      <c r="BQ984" s="355">
        <v>57</v>
      </c>
      <c r="BR984" s="356">
        <v>53</v>
      </c>
      <c r="BS984" s="354">
        <v>54</v>
      </c>
      <c r="BT984" s="355">
        <v>75</v>
      </c>
      <c r="BU984" s="355">
        <v>66</v>
      </c>
      <c r="BV984" s="355">
        <v>62</v>
      </c>
      <c r="BW984" s="356">
        <v>58</v>
      </c>
      <c r="BX984" s="354">
        <v>59</v>
      </c>
      <c r="BY984" s="355">
        <v>55</v>
      </c>
      <c r="BZ984" s="355">
        <v>71</v>
      </c>
      <c r="CA984" s="355">
        <v>67</v>
      </c>
      <c r="CB984" s="356">
        <v>63</v>
      </c>
      <c r="CC984" s="354">
        <v>89</v>
      </c>
      <c r="CD984" s="355">
        <v>85</v>
      </c>
      <c r="CE984" s="355">
        <v>76</v>
      </c>
      <c r="CF984" s="355">
        <v>97</v>
      </c>
      <c r="CG984" s="356">
        <v>93</v>
      </c>
      <c r="CH984" s="354">
        <v>94</v>
      </c>
      <c r="CI984" s="355">
        <v>90</v>
      </c>
      <c r="CJ984" s="355">
        <v>81</v>
      </c>
      <c r="CK984" s="355">
        <v>77</v>
      </c>
      <c r="CL984" s="356">
        <v>98</v>
      </c>
      <c r="CM984" s="354">
        <v>99</v>
      </c>
      <c r="CN984" s="355">
        <v>95</v>
      </c>
      <c r="CO984" s="355">
        <v>86</v>
      </c>
      <c r="CP984" s="355">
        <v>82</v>
      </c>
      <c r="CQ984" s="356">
        <v>78</v>
      </c>
      <c r="CR984" s="354">
        <v>79</v>
      </c>
      <c r="CS984" s="355">
        <v>100</v>
      </c>
      <c r="CT984" s="355">
        <v>91</v>
      </c>
      <c r="CU984" s="355">
        <v>87</v>
      </c>
      <c r="CV984" s="356">
        <v>83</v>
      </c>
      <c r="CW984" s="354">
        <v>84</v>
      </c>
      <c r="CX984" s="355">
        <v>80</v>
      </c>
      <c r="CY984" s="355">
        <v>96</v>
      </c>
      <c r="CZ984" s="355">
        <v>92</v>
      </c>
      <c r="DA984" s="356">
        <v>88</v>
      </c>
      <c r="DB984" s="354">
        <v>114</v>
      </c>
      <c r="DC984" s="355">
        <v>110</v>
      </c>
      <c r="DD984" s="355">
        <v>101</v>
      </c>
      <c r="DE984" s="355">
        <v>122</v>
      </c>
      <c r="DF984" s="356">
        <v>118</v>
      </c>
      <c r="DG984" s="354">
        <v>119</v>
      </c>
      <c r="DH984" s="355">
        <v>115</v>
      </c>
      <c r="DI984" s="355">
        <v>106</v>
      </c>
      <c r="DJ984" s="355">
        <v>102</v>
      </c>
      <c r="DK984" s="356">
        <v>123</v>
      </c>
      <c r="DL984" s="354">
        <v>124</v>
      </c>
      <c r="DM984" s="355">
        <v>120</v>
      </c>
      <c r="DN984" s="355">
        <v>111</v>
      </c>
      <c r="DO984" s="355">
        <v>107</v>
      </c>
      <c r="DP984" s="356">
        <v>103</v>
      </c>
      <c r="DQ984" s="354">
        <v>104</v>
      </c>
      <c r="DR984" s="355">
        <v>125</v>
      </c>
      <c r="DS984" s="355">
        <v>116</v>
      </c>
      <c r="DT984" s="355">
        <v>112</v>
      </c>
      <c r="DU984" s="356">
        <v>108</v>
      </c>
      <c r="DV984" s="354">
        <v>109</v>
      </c>
      <c r="DW984" s="355">
        <v>105</v>
      </c>
      <c r="DX984" s="355">
        <v>121</v>
      </c>
      <c r="DY984" s="355">
        <v>117</v>
      </c>
      <c r="DZ984" s="356">
        <v>113</v>
      </c>
      <c r="EA984" s="354">
        <v>145</v>
      </c>
      <c r="EB984" s="355">
        <v>126</v>
      </c>
      <c r="EC984" s="355">
        <v>157</v>
      </c>
      <c r="ED984" s="355">
        <v>153</v>
      </c>
      <c r="EE984" s="356">
        <v>149</v>
      </c>
      <c r="EF984" s="354">
        <v>150</v>
      </c>
      <c r="EG984" s="355">
        <v>131</v>
      </c>
      <c r="EH984" s="355">
        <v>127</v>
      </c>
      <c r="EI984" s="355">
        <v>158</v>
      </c>
      <c r="EJ984" s="356">
        <v>154</v>
      </c>
      <c r="EK984" s="354">
        <v>155</v>
      </c>
      <c r="EL984" s="355">
        <v>136</v>
      </c>
      <c r="EM984" s="355">
        <v>132</v>
      </c>
      <c r="EN984" s="355">
        <v>128</v>
      </c>
      <c r="EO984" s="356">
        <v>159</v>
      </c>
      <c r="EP984" s="354">
        <v>160</v>
      </c>
      <c r="EQ984" s="355">
        <v>141</v>
      </c>
      <c r="ER984" s="355">
        <v>137</v>
      </c>
      <c r="ES984" s="355">
        <v>133</v>
      </c>
      <c r="ET984" s="356">
        <v>129</v>
      </c>
      <c r="EU984" s="354">
        <v>130</v>
      </c>
      <c r="EV984" s="355">
        <v>146</v>
      </c>
      <c r="EW984" s="355">
        <v>142</v>
      </c>
      <c r="EX984" s="355">
        <v>138</v>
      </c>
      <c r="EY984" s="356">
        <v>134</v>
      </c>
      <c r="EZ984" s="354">
        <v>135</v>
      </c>
      <c r="FA984" s="355">
        <v>151</v>
      </c>
      <c r="FB984" s="355">
        <v>147</v>
      </c>
      <c r="FC984" s="355">
        <v>143</v>
      </c>
      <c r="FD984" s="356">
        <v>139</v>
      </c>
      <c r="FE984" s="354">
        <v>140</v>
      </c>
      <c r="FF984" s="355">
        <v>156</v>
      </c>
      <c r="FG984" s="355">
        <v>152</v>
      </c>
      <c r="FH984" s="355">
        <v>148</v>
      </c>
      <c r="FI984" s="356">
        <v>144</v>
      </c>
      <c r="FJ984" s="354">
        <v>185</v>
      </c>
      <c r="FK984" s="355">
        <v>161</v>
      </c>
      <c r="FL984" s="355">
        <v>197</v>
      </c>
      <c r="FM984" s="355">
        <v>193</v>
      </c>
      <c r="FN984" s="356">
        <v>189</v>
      </c>
      <c r="FO984" s="354">
        <v>190</v>
      </c>
      <c r="FP984" s="355">
        <v>166</v>
      </c>
      <c r="FQ984" s="355">
        <v>162</v>
      </c>
      <c r="FR984" s="355">
        <v>198</v>
      </c>
      <c r="FS984" s="356">
        <v>194</v>
      </c>
      <c r="FT984" s="354">
        <v>195</v>
      </c>
      <c r="FU984" s="355">
        <v>171</v>
      </c>
      <c r="FV984" s="355">
        <v>167</v>
      </c>
      <c r="FW984" s="355">
        <v>163</v>
      </c>
      <c r="FX984" s="356">
        <v>199</v>
      </c>
      <c r="FY984" s="354">
        <v>180</v>
      </c>
      <c r="FZ984" s="355">
        <v>196</v>
      </c>
      <c r="GA984" s="355">
        <v>192</v>
      </c>
      <c r="GB984" s="355">
        <v>188</v>
      </c>
      <c r="GC984" s="356">
        <v>184</v>
      </c>
      <c r="GD984" s="354">
        <v>165</v>
      </c>
      <c r="GE984" s="355">
        <v>181</v>
      </c>
      <c r="GF984" s="355">
        <v>177</v>
      </c>
      <c r="GG984" s="355">
        <v>173</v>
      </c>
      <c r="GH984" s="356">
        <v>169</v>
      </c>
      <c r="GI984" s="354">
        <v>170</v>
      </c>
      <c r="GJ984" s="355">
        <v>186</v>
      </c>
      <c r="GK984" s="355">
        <v>182</v>
      </c>
      <c r="GL984" s="355">
        <v>178</v>
      </c>
      <c r="GM984" s="356">
        <v>174</v>
      </c>
      <c r="GN984" s="354">
        <v>175</v>
      </c>
      <c r="GO984" s="355">
        <v>191</v>
      </c>
      <c r="GP984" s="355">
        <v>187</v>
      </c>
      <c r="GQ984" s="355">
        <v>183</v>
      </c>
      <c r="GR984" s="356">
        <v>179</v>
      </c>
      <c r="GS984" s="354">
        <v>172</v>
      </c>
      <c r="GT984" s="355">
        <v>176</v>
      </c>
      <c r="GU984" s="355">
        <v>164</v>
      </c>
      <c r="GV984" s="355">
        <v>168</v>
      </c>
      <c r="GW984" s="365"/>
    </row>
    <row r="985" spans="1:256" x14ac:dyDescent="0.2">
      <c r="D985" s="362"/>
      <c r="E985" s="350" t="s">
        <v>159</v>
      </c>
      <c r="F985" s="357">
        <v>12</v>
      </c>
      <c r="G985" s="358">
        <v>23</v>
      </c>
      <c r="H985" s="358">
        <v>9</v>
      </c>
      <c r="I985" s="358">
        <v>20</v>
      </c>
      <c r="J985" s="359">
        <v>1</v>
      </c>
      <c r="K985" s="357">
        <v>13</v>
      </c>
      <c r="L985" s="358">
        <v>24</v>
      </c>
      <c r="M985" s="358">
        <v>10</v>
      </c>
      <c r="N985" s="358">
        <v>16</v>
      </c>
      <c r="O985" s="359">
        <v>2</v>
      </c>
      <c r="P985" s="357">
        <v>17</v>
      </c>
      <c r="Q985" s="358">
        <v>3</v>
      </c>
      <c r="R985" s="358">
        <v>14</v>
      </c>
      <c r="S985" s="358">
        <v>25</v>
      </c>
      <c r="T985" s="359">
        <v>6</v>
      </c>
      <c r="U985" s="357">
        <v>7</v>
      </c>
      <c r="V985" s="358">
        <v>18</v>
      </c>
      <c r="W985" s="358">
        <v>4</v>
      </c>
      <c r="X985" s="358">
        <v>15</v>
      </c>
      <c r="Y985" s="359">
        <v>21</v>
      </c>
      <c r="Z985" s="357">
        <v>22</v>
      </c>
      <c r="AA985" s="358">
        <v>8</v>
      </c>
      <c r="AB985" s="358">
        <v>19</v>
      </c>
      <c r="AC985" s="358">
        <v>5</v>
      </c>
      <c r="AD985" s="359">
        <v>11</v>
      </c>
      <c r="AE985" s="357">
        <v>37</v>
      </c>
      <c r="AF985" s="358">
        <v>48</v>
      </c>
      <c r="AG985" s="358">
        <v>34</v>
      </c>
      <c r="AH985" s="358">
        <v>45</v>
      </c>
      <c r="AI985" s="359">
        <v>26</v>
      </c>
      <c r="AJ985" s="357">
        <v>38</v>
      </c>
      <c r="AK985" s="358">
        <v>49</v>
      </c>
      <c r="AL985" s="358">
        <v>35</v>
      </c>
      <c r="AM985" s="358">
        <v>41</v>
      </c>
      <c r="AN985" s="359">
        <v>27</v>
      </c>
      <c r="AO985" s="357">
        <v>42</v>
      </c>
      <c r="AP985" s="358">
        <v>28</v>
      </c>
      <c r="AQ985" s="358">
        <v>39</v>
      </c>
      <c r="AR985" s="358">
        <v>50</v>
      </c>
      <c r="AS985" s="359">
        <v>31</v>
      </c>
      <c r="AT985" s="357">
        <v>32</v>
      </c>
      <c r="AU985" s="358">
        <v>43</v>
      </c>
      <c r="AV985" s="358">
        <v>29</v>
      </c>
      <c r="AW985" s="358">
        <v>40</v>
      </c>
      <c r="AX985" s="359">
        <v>46</v>
      </c>
      <c r="AY985" s="357">
        <v>47</v>
      </c>
      <c r="AZ985" s="358">
        <v>33</v>
      </c>
      <c r="BA985" s="358">
        <v>44</v>
      </c>
      <c r="BB985" s="358">
        <v>30</v>
      </c>
      <c r="BC985" s="359">
        <v>36</v>
      </c>
      <c r="BD985" s="357">
        <v>62</v>
      </c>
      <c r="BE985" s="358">
        <v>73</v>
      </c>
      <c r="BF985" s="358">
        <v>59</v>
      </c>
      <c r="BG985" s="358">
        <v>70</v>
      </c>
      <c r="BH985" s="359">
        <v>51</v>
      </c>
      <c r="BI985" s="357">
        <v>63</v>
      </c>
      <c r="BJ985" s="358">
        <v>74</v>
      </c>
      <c r="BK985" s="358">
        <v>60</v>
      </c>
      <c r="BL985" s="358">
        <v>66</v>
      </c>
      <c r="BM985" s="359">
        <v>52</v>
      </c>
      <c r="BN985" s="357">
        <v>67</v>
      </c>
      <c r="BO985" s="358">
        <v>53</v>
      </c>
      <c r="BP985" s="358">
        <v>64</v>
      </c>
      <c r="BQ985" s="358">
        <v>75</v>
      </c>
      <c r="BR985" s="359">
        <v>56</v>
      </c>
      <c r="BS985" s="357">
        <v>57</v>
      </c>
      <c r="BT985" s="358">
        <v>68</v>
      </c>
      <c r="BU985" s="358">
        <v>54</v>
      </c>
      <c r="BV985" s="358">
        <v>65</v>
      </c>
      <c r="BW985" s="359">
        <v>71</v>
      </c>
      <c r="BX985" s="357">
        <v>72</v>
      </c>
      <c r="BY985" s="358">
        <v>58</v>
      </c>
      <c r="BZ985" s="358">
        <v>69</v>
      </c>
      <c r="CA985" s="358">
        <v>55</v>
      </c>
      <c r="CB985" s="359">
        <v>61</v>
      </c>
      <c r="CC985" s="357">
        <v>87</v>
      </c>
      <c r="CD985" s="358">
        <v>98</v>
      </c>
      <c r="CE985" s="358">
        <v>84</v>
      </c>
      <c r="CF985" s="358">
        <v>95</v>
      </c>
      <c r="CG985" s="359">
        <v>76</v>
      </c>
      <c r="CH985" s="357">
        <v>88</v>
      </c>
      <c r="CI985" s="358">
        <v>99</v>
      </c>
      <c r="CJ985" s="358">
        <v>85</v>
      </c>
      <c r="CK985" s="358">
        <v>91</v>
      </c>
      <c r="CL985" s="359">
        <v>77</v>
      </c>
      <c r="CM985" s="357">
        <v>92</v>
      </c>
      <c r="CN985" s="358">
        <v>78</v>
      </c>
      <c r="CO985" s="358">
        <v>89</v>
      </c>
      <c r="CP985" s="358">
        <v>100</v>
      </c>
      <c r="CQ985" s="359">
        <v>81</v>
      </c>
      <c r="CR985" s="357">
        <v>82</v>
      </c>
      <c r="CS985" s="358">
        <v>93</v>
      </c>
      <c r="CT985" s="358">
        <v>79</v>
      </c>
      <c r="CU985" s="358">
        <v>90</v>
      </c>
      <c r="CV985" s="359">
        <v>96</v>
      </c>
      <c r="CW985" s="357">
        <v>97</v>
      </c>
      <c r="CX985" s="358">
        <v>83</v>
      </c>
      <c r="CY985" s="358">
        <v>94</v>
      </c>
      <c r="CZ985" s="358">
        <v>80</v>
      </c>
      <c r="DA985" s="359">
        <v>86</v>
      </c>
      <c r="DB985" s="357">
        <v>112</v>
      </c>
      <c r="DC985" s="358">
        <v>123</v>
      </c>
      <c r="DD985" s="358">
        <v>109</v>
      </c>
      <c r="DE985" s="358">
        <v>120</v>
      </c>
      <c r="DF985" s="359">
        <v>101</v>
      </c>
      <c r="DG985" s="357">
        <v>113</v>
      </c>
      <c r="DH985" s="358">
        <v>124</v>
      </c>
      <c r="DI985" s="358">
        <v>110</v>
      </c>
      <c r="DJ985" s="358">
        <v>116</v>
      </c>
      <c r="DK985" s="359">
        <v>102</v>
      </c>
      <c r="DL985" s="357">
        <v>117</v>
      </c>
      <c r="DM985" s="358">
        <v>103</v>
      </c>
      <c r="DN985" s="358">
        <v>114</v>
      </c>
      <c r="DO985" s="358">
        <v>125</v>
      </c>
      <c r="DP985" s="359">
        <v>106</v>
      </c>
      <c r="DQ985" s="357">
        <v>107</v>
      </c>
      <c r="DR985" s="358">
        <v>118</v>
      </c>
      <c r="DS985" s="358">
        <v>104</v>
      </c>
      <c r="DT985" s="358">
        <v>115</v>
      </c>
      <c r="DU985" s="359">
        <v>121</v>
      </c>
      <c r="DV985" s="357">
        <v>122</v>
      </c>
      <c r="DW985" s="358">
        <v>108</v>
      </c>
      <c r="DX985" s="358">
        <v>119</v>
      </c>
      <c r="DY985" s="358">
        <v>105</v>
      </c>
      <c r="DZ985" s="359">
        <v>111</v>
      </c>
      <c r="EA985" s="357">
        <v>129</v>
      </c>
      <c r="EB985" s="358">
        <v>145</v>
      </c>
      <c r="EC985" s="358">
        <v>156</v>
      </c>
      <c r="ED985" s="358">
        <v>147</v>
      </c>
      <c r="EE985" s="359">
        <v>138</v>
      </c>
      <c r="EF985" s="357">
        <v>134</v>
      </c>
      <c r="EG985" s="358">
        <v>150</v>
      </c>
      <c r="EH985" s="358">
        <v>126</v>
      </c>
      <c r="EI985" s="358">
        <v>152</v>
      </c>
      <c r="EJ985" s="359">
        <v>143</v>
      </c>
      <c r="EK985" s="357">
        <v>139</v>
      </c>
      <c r="EL985" s="358">
        <v>155</v>
      </c>
      <c r="EM985" s="358">
        <v>131</v>
      </c>
      <c r="EN985" s="358">
        <v>157</v>
      </c>
      <c r="EO985" s="359">
        <v>148</v>
      </c>
      <c r="EP985" s="357">
        <v>144</v>
      </c>
      <c r="EQ985" s="358">
        <v>160</v>
      </c>
      <c r="ER985" s="358">
        <v>136</v>
      </c>
      <c r="ES985" s="358">
        <v>127</v>
      </c>
      <c r="ET985" s="359">
        <v>153</v>
      </c>
      <c r="EU985" s="357">
        <v>149</v>
      </c>
      <c r="EV985" s="358">
        <v>130</v>
      </c>
      <c r="EW985" s="358">
        <v>141</v>
      </c>
      <c r="EX985" s="358">
        <v>132</v>
      </c>
      <c r="EY985" s="359">
        <v>158</v>
      </c>
      <c r="EZ985" s="357">
        <v>154</v>
      </c>
      <c r="FA985" s="358">
        <v>135</v>
      </c>
      <c r="FB985" s="358">
        <v>146</v>
      </c>
      <c r="FC985" s="358">
        <v>137</v>
      </c>
      <c r="FD985" s="359">
        <v>128</v>
      </c>
      <c r="FE985" s="357">
        <v>159</v>
      </c>
      <c r="FF985" s="358">
        <v>140</v>
      </c>
      <c r="FG985" s="358">
        <v>151</v>
      </c>
      <c r="FH985" s="358">
        <v>142</v>
      </c>
      <c r="FI985" s="359">
        <v>133</v>
      </c>
      <c r="FJ985" s="357">
        <v>169</v>
      </c>
      <c r="FK985" s="358">
        <v>185</v>
      </c>
      <c r="FL985" s="358">
        <v>196</v>
      </c>
      <c r="FM985" s="358">
        <v>187</v>
      </c>
      <c r="FN985" s="359">
        <v>178</v>
      </c>
      <c r="FO985" s="357">
        <v>174</v>
      </c>
      <c r="FP985" s="358">
        <v>190</v>
      </c>
      <c r="FQ985" s="358">
        <v>161</v>
      </c>
      <c r="FR985" s="358">
        <v>192</v>
      </c>
      <c r="FS985" s="359">
        <v>183</v>
      </c>
      <c r="FT985" s="357">
        <v>179</v>
      </c>
      <c r="FU985" s="358">
        <v>195</v>
      </c>
      <c r="FV985" s="358">
        <v>166</v>
      </c>
      <c r="FW985" s="358">
        <v>197</v>
      </c>
      <c r="FX985" s="359">
        <v>188</v>
      </c>
      <c r="FY985" s="357">
        <v>164</v>
      </c>
      <c r="FZ985" s="358">
        <v>180</v>
      </c>
      <c r="GA985" s="358">
        <v>191</v>
      </c>
      <c r="GB985" s="358">
        <v>182</v>
      </c>
      <c r="GC985" s="359">
        <v>173</v>
      </c>
      <c r="GD985" s="357">
        <v>189</v>
      </c>
      <c r="GE985" s="358">
        <v>165</v>
      </c>
      <c r="GF985" s="358">
        <v>176</v>
      </c>
      <c r="GG985" s="358">
        <v>167</v>
      </c>
      <c r="GH985" s="359">
        <v>198</v>
      </c>
      <c r="GI985" s="357">
        <v>194</v>
      </c>
      <c r="GJ985" s="358">
        <v>170</v>
      </c>
      <c r="GK985" s="358">
        <v>181</v>
      </c>
      <c r="GL985" s="358">
        <v>172</v>
      </c>
      <c r="GM985" s="359">
        <v>163</v>
      </c>
      <c r="GN985" s="357">
        <v>199</v>
      </c>
      <c r="GO985" s="358">
        <v>175</v>
      </c>
      <c r="GP985" s="358">
        <v>186</v>
      </c>
      <c r="GQ985" s="358">
        <v>177</v>
      </c>
      <c r="GR985" s="359">
        <v>168</v>
      </c>
      <c r="GS985" s="357">
        <v>193</v>
      </c>
      <c r="GT985" s="358">
        <v>184</v>
      </c>
      <c r="GU985" s="358">
        <v>171</v>
      </c>
      <c r="GV985" s="358">
        <v>162</v>
      </c>
      <c r="GW985" s="365"/>
    </row>
    <row r="986" spans="1:256" s="363" customFormat="1" x14ac:dyDescent="0.2">
      <c r="A986" s="27"/>
      <c r="B986" s="27"/>
      <c r="C986" s="27"/>
      <c r="D986" s="362"/>
      <c r="E986" s="360"/>
      <c r="GX986" s="27"/>
      <c r="GY986" s="27"/>
      <c r="GZ986" s="27"/>
      <c r="HA986" s="27"/>
      <c r="HB986" s="27"/>
      <c r="HC986" s="27"/>
      <c r="HD986" s="27"/>
      <c r="HE986" s="27"/>
      <c r="HF986" s="27"/>
      <c r="HG986" s="27"/>
      <c r="HH986" s="27"/>
      <c r="HI986" s="27"/>
      <c r="HJ986" s="27"/>
      <c r="HK986" s="27"/>
      <c r="HL986" s="27"/>
      <c r="HM986" s="27"/>
      <c r="HN986" s="27"/>
      <c r="HO986" s="27"/>
      <c r="HP986" s="27"/>
      <c r="HQ986" s="27"/>
      <c r="HR986" s="27"/>
      <c r="HS986" s="27"/>
      <c r="HT986" s="27"/>
      <c r="HU986" s="27"/>
      <c r="HV986" s="27"/>
      <c r="HW986" s="27"/>
      <c r="HX986" s="27"/>
      <c r="HY986" s="27"/>
      <c r="HZ986" s="27"/>
      <c r="IA986" s="27"/>
      <c r="IB986" s="27"/>
      <c r="IC986" s="27"/>
      <c r="ID986" s="27"/>
      <c r="IE986" s="27"/>
      <c r="IF986" s="27"/>
      <c r="IG986" s="27"/>
      <c r="IH986" s="27"/>
      <c r="II986" s="27"/>
      <c r="IJ986" s="27"/>
      <c r="IK986" s="27"/>
      <c r="IL986" s="27"/>
      <c r="IM986" s="27"/>
      <c r="IN986" s="27"/>
      <c r="IO986" s="27"/>
      <c r="IP986" s="27"/>
      <c r="IQ986" s="27"/>
      <c r="IR986" s="27"/>
      <c r="IS986" s="27"/>
      <c r="IT986" s="27"/>
      <c r="IU986" s="27"/>
      <c r="IV986" s="27"/>
    </row>
    <row r="987" spans="1:256" s="363" customFormat="1" x14ac:dyDescent="0.2">
      <c r="A987" s="27"/>
      <c r="B987" s="27"/>
      <c r="C987" s="27"/>
      <c r="D987" s="362">
        <v>200</v>
      </c>
      <c r="E987" s="349" t="s">
        <v>180</v>
      </c>
      <c r="GX987" s="27"/>
      <c r="GY987" s="27"/>
      <c r="GZ987" s="27"/>
      <c r="HA987" s="27"/>
      <c r="HB987" s="27"/>
      <c r="HC987" s="27"/>
      <c r="HD987" s="27"/>
      <c r="HE987" s="27"/>
      <c r="HF987" s="27"/>
      <c r="HG987" s="27"/>
      <c r="HH987" s="27"/>
      <c r="HI987" s="27"/>
      <c r="HJ987" s="27"/>
      <c r="HK987" s="27"/>
      <c r="HL987" s="27"/>
      <c r="HM987" s="27"/>
      <c r="HN987" s="27"/>
      <c r="HO987" s="27"/>
      <c r="HP987" s="27"/>
      <c r="HQ987" s="27"/>
      <c r="HR987" s="27"/>
      <c r="HS987" s="27"/>
      <c r="HT987" s="27"/>
      <c r="HU987" s="27"/>
      <c r="HV987" s="27"/>
      <c r="HW987" s="27"/>
      <c r="HX987" s="27"/>
      <c r="HY987" s="27"/>
      <c r="HZ987" s="27"/>
      <c r="IA987" s="27"/>
      <c r="IB987" s="27"/>
      <c r="IC987" s="27"/>
      <c r="ID987" s="27"/>
      <c r="IE987" s="27"/>
      <c r="IF987" s="27"/>
      <c r="IG987" s="27"/>
      <c r="IH987" s="27"/>
      <c r="II987" s="27"/>
      <c r="IJ987" s="27"/>
      <c r="IK987" s="27"/>
      <c r="IL987" s="27"/>
      <c r="IM987" s="27"/>
      <c r="IN987" s="27"/>
      <c r="IO987" s="27"/>
      <c r="IP987" s="27"/>
      <c r="IQ987" s="27"/>
      <c r="IR987" s="27"/>
      <c r="IS987" s="27"/>
      <c r="IT987" s="27"/>
      <c r="IU987" s="27"/>
      <c r="IV987" s="27"/>
    </row>
    <row r="988" spans="1:256" x14ac:dyDescent="0.2">
      <c r="D988" s="362"/>
      <c r="E988" s="350" t="s">
        <v>130</v>
      </c>
      <c r="F988" s="351">
        <v>1</v>
      </c>
      <c r="G988" s="352">
        <v>2</v>
      </c>
      <c r="H988" s="352">
        <v>3</v>
      </c>
      <c r="I988" s="352">
        <v>4</v>
      </c>
      <c r="J988" s="353">
        <v>5</v>
      </c>
      <c r="K988" s="351">
        <v>6</v>
      </c>
      <c r="L988" s="352">
        <v>7</v>
      </c>
      <c r="M988" s="352">
        <v>8</v>
      </c>
      <c r="N988" s="352">
        <v>9</v>
      </c>
      <c r="O988" s="353">
        <v>10</v>
      </c>
      <c r="P988" s="351">
        <v>11</v>
      </c>
      <c r="Q988" s="352">
        <v>12</v>
      </c>
      <c r="R988" s="352">
        <v>13</v>
      </c>
      <c r="S988" s="352">
        <v>14</v>
      </c>
      <c r="T988" s="353">
        <v>15</v>
      </c>
      <c r="U988" s="351">
        <v>16</v>
      </c>
      <c r="V988" s="352">
        <v>17</v>
      </c>
      <c r="W988" s="352">
        <v>18</v>
      </c>
      <c r="X988" s="352">
        <v>19</v>
      </c>
      <c r="Y988" s="353">
        <v>20</v>
      </c>
      <c r="Z988" s="351">
        <v>21</v>
      </c>
      <c r="AA988" s="352">
        <v>22</v>
      </c>
      <c r="AB988" s="352">
        <v>23</v>
      </c>
      <c r="AC988" s="352">
        <v>24</v>
      </c>
      <c r="AD988" s="353">
        <v>25</v>
      </c>
      <c r="AE988" s="351">
        <v>26</v>
      </c>
      <c r="AF988" s="352">
        <v>27</v>
      </c>
      <c r="AG988" s="352">
        <v>28</v>
      </c>
      <c r="AH988" s="352">
        <v>29</v>
      </c>
      <c r="AI988" s="353">
        <v>30</v>
      </c>
      <c r="AJ988" s="351">
        <v>31</v>
      </c>
      <c r="AK988" s="352">
        <v>32</v>
      </c>
      <c r="AL988" s="352">
        <v>33</v>
      </c>
      <c r="AM988" s="352">
        <v>34</v>
      </c>
      <c r="AN988" s="353">
        <v>35</v>
      </c>
      <c r="AO988" s="351">
        <v>36</v>
      </c>
      <c r="AP988" s="352">
        <v>37</v>
      </c>
      <c r="AQ988" s="352">
        <v>38</v>
      </c>
      <c r="AR988" s="352">
        <v>39</v>
      </c>
      <c r="AS988" s="353">
        <v>40</v>
      </c>
      <c r="AT988" s="351">
        <v>41</v>
      </c>
      <c r="AU988" s="352">
        <v>42</v>
      </c>
      <c r="AV988" s="352">
        <v>43</v>
      </c>
      <c r="AW988" s="352">
        <v>44</v>
      </c>
      <c r="AX988" s="353">
        <v>45</v>
      </c>
      <c r="AY988" s="351">
        <v>46</v>
      </c>
      <c r="AZ988" s="352">
        <v>47</v>
      </c>
      <c r="BA988" s="352">
        <v>48</v>
      </c>
      <c r="BB988" s="352">
        <v>49</v>
      </c>
      <c r="BC988" s="353">
        <v>50</v>
      </c>
      <c r="BD988" s="351">
        <v>51</v>
      </c>
      <c r="BE988" s="352">
        <v>52</v>
      </c>
      <c r="BF988" s="352">
        <v>53</v>
      </c>
      <c r="BG988" s="352">
        <v>54</v>
      </c>
      <c r="BH988" s="353">
        <v>55</v>
      </c>
      <c r="BI988" s="351">
        <v>56</v>
      </c>
      <c r="BJ988" s="352">
        <v>57</v>
      </c>
      <c r="BK988" s="352">
        <v>58</v>
      </c>
      <c r="BL988" s="352">
        <v>59</v>
      </c>
      <c r="BM988" s="353">
        <v>60</v>
      </c>
      <c r="BN988" s="351">
        <v>61</v>
      </c>
      <c r="BO988" s="352">
        <v>62</v>
      </c>
      <c r="BP988" s="352">
        <v>63</v>
      </c>
      <c r="BQ988" s="352">
        <v>64</v>
      </c>
      <c r="BR988" s="353">
        <v>65</v>
      </c>
      <c r="BS988" s="351">
        <v>66</v>
      </c>
      <c r="BT988" s="352">
        <v>67</v>
      </c>
      <c r="BU988" s="352">
        <v>68</v>
      </c>
      <c r="BV988" s="352">
        <v>69</v>
      </c>
      <c r="BW988" s="353">
        <v>70</v>
      </c>
      <c r="BX988" s="351">
        <v>71</v>
      </c>
      <c r="BY988" s="352">
        <v>72</v>
      </c>
      <c r="BZ988" s="352">
        <v>73</v>
      </c>
      <c r="CA988" s="352">
        <v>74</v>
      </c>
      <c r="CB988" s="353">
        <v>75</v>
      </c>
      <c r="CC988" s="351">
        <v>76</v>
      </c>
      <c r="CD988" s="352">
        <v>77</v>
      </c>
      <c r="CE988" s="352">
        <v>78</v>
      </c>
      <c r="CF988" s="352">
        <v>79</v>
      </c>
      <c r="CG988" s="353">
        <v>80</v>
      </c>
      <c r="CH988" s="351">
        <v>81</v>
      </c>
      <c r="CI988" s="352">
        <v>82</v>
      </c>
      <c r="CJ988" s="352">
        <v>83</v>
      </c>
      <c r="CK988" s="352">
        <v>84</v>
      </c>
      <c r="CL988" s="353">
        <v>85</v>
      </c>
      <c r="CM988" s="351">
        <v>86</v>
      </c>
      <c r="CN988" s="352">
        <v>87</v>
      </c>
      <c r="CO988" s="352">
        <v>88</v>
      </c>
      <c r="CP988" s="352">
        <v>89</v>
      </c>
      <c r="CQ988" s="353">
        <v>90</v>
      </c>
      <c r="CR988" s="351">
        <v>91</v>
      </c>
      <c r="CS988" s="352">
        <v>92</v>
      </c>
      <c r="CT988" s="352">
        <v>93</v>
      </c>
      <c r="CU988" s="352">
        <v>94</v>
      </c>
      <c r="CV988" s="353">
        <v>95</v>
      </c>
      <c r="CW988" s="351">
        <v>96</v>
      </c>
      <c r="CX988" s="352">
        <v>97</v>
      </c>
      <c r="CY988" s="352">
        <v>98</v>
      </c>
      <c r="CZ988" s="352">
        <v>99</v>
      </c>
      <c r="DA988" s="353">
        <v>100</v>
      </c>
      <c r="DB988" s="351">
        <v>101</v>
      </c>
      <c r="DC988" s="352">
        <v>102</v>
      </c>
      <c r="DD988" s="352">
        <v>103</v>
      </c>
      <c r="DE988" s="352">
        <v>104</v>
      </c>
      <c r="DF988" s="353">
        <v>105</v>
      </c>
      <c r="DG988" s="351">
        <v>106</v>
      </c>
      <c r="DH988" s="352">
        <v>107</v>
      </c>
      <c r="DI988" s="352">
        <v>108</v>
      </c>
      <c r="DJ988" s="352">
        <v>109</v>
      </c>
      <c r="DK988" s="353">
        <v>110</v>
      </c>
      <c r="DL988" s="351">
        <v>111</v>
      </c>
      <c r="DM988" s="352">
        <v>112</v>
      </c>
      <c r="DN988" s="352">
        <v>113</v>
      </c>
      <c r="DO988" s="352">
        <v>114</v>
      </c>
      <c r="DP988" s="353">
        <v>115</v>
      </c>
      <c r="DQ988" s="351">
        <v>116</v>
      </c>
      <c r="DR988" s="352">
        <v>117</v>
      </c>
      <c r="DS988" s="352">
        <v>118</v>
      </c>
      <c r="DT988" s="352">
        <v>119</v>
      </c>
      <c r="DU988" s="353">
        <v>120</v>
      </c>
      <c r="DV988" s="351">
        <v>121</v>
      </c>
      <c r="DW988" s="352">
        <v>122</v>
      </c>
      <c r="DX988" s="352">
        <v>123</v>
      </c>
      <c r="DY988" s="352">
        <v>124</v>
      </c>
      <c r="DZ988" s="353">
        <v>125</v>
      </c>
      <c r="EA988" s="351">
        <v>126</v>
      </c>
      <c r="EB988" s="352">
        <v>127</v>
      </c>
      <c r="EC988" s="352">
        <v>128</v>
      </c>
      <c r="ED988" s="352">
        <v>129</v>
      </c>
      <c r="EE988" s="353">
        <v>130</v>
      </c>
      <c r="EF988" s="351">
        <v>131</v>
      </c>
      <c r="EG988" s="352">
        <v>132</v>
      </c>
      <c r="EH988" s="352">
        <v>133</v>
      </c>
      <c r="EI988" s="352">
        <v>134</v>
      </c>
      <c r="EJ988" s="353">
        <v>135</v>
      </c>
      <c r="EK988" s="351">
        <v>136</v>
      </c>
      <c r="EL988" s="352">
        <v>137</v>
      </c>
      <c r="EM988" s="352">
        <v>138</v>
      </c>
      <c r="EN988" s="352">
        <v>139</v>
      </c>
      <c r="EO988" s="353">
        <v>140</v>
      </c>
      <c r="EP988" s="351">
        <v>141</v>
      </c>
      <c r="EQ988" s="352">
        <v>142</v>
      </c>
      <c r="ER988" s="352">
        <v>143</v>
      </c>
      <c r="ES988" s="352">
        <v>144</v>
      </c>
      <c r="ET988" s="353">
        <v>145</v>
      </c>
      <c r="EU988" s="351">
        <v>146</v>
      </c>
      <c r="EV988" s="352">
        <v>147</v>
      </c>
      <c r="EW988" s="352">
        <v>148</v>
      </c>
      <c r="EX988" s="352">
        <v>149</v>
      </c>
      <c r="EY988" s="353">
        <v>150</v>
      </c>
      <c r="EZ988" s="351">
        <v>151</v>
      </c>
      <c r="FA988" s="352">
        <v>152</v>
      </c>
      <c r="FB988" s="352">
        <v>153</v>
      </c>
      <c r="FC988" s="352">
        <v>154</v>
      </c>
      <c r="FD988" s="353">
        <v>155</v>
      </c>
      <c r="FE988" s="351">
        <v>156</v>
      </c>
      <c r="FF988" s="352">
        <v>157</v>
      </c>
      <c r="FG988" s="352">
        <v>158</v>
      </c>
      <c r="FH988" s="352">
        <v>159</v>
      </c>
      <c r="FI988" s="353">
        <v>160</v>
      </c>
      <c r="FJ988" s="351">
        <v>161</v>
      </c>
      <c r="FK988" s="352">
        <v>162</v>
      </c>
      <c r="FL988" s="352">
        <v>163</v>
      </c>
      <c r="FM988" s="352">
        <v>164</v>
      </c>
      <c r="FN988" s="353">
        <v>165</v>
      </c>
      <c r="FO988" s="351">
        <v>166</v>
      </c>
      <c r="FP988" s="352">
        <v>167</v>
      </c>
      <c r="FQ988" s="352">
        <v>168</v>
      </c>
      <c r="FR988" s="352">
        <v>169</v>
      </c>
      <c r="FS988" s="353">
        <v>170</v>
      </c>
      <c r="FT988" s="351">
        <v>171</v>
      </c>
      <c r="FU988" s="352">
        <v>172</v>
      </c>
      <c r="FV988" s="352">
        <v>173</v>
      </c>
      <c r="FW988" s="352">
        <v>174</v>
      </c>
      <c r="FX988" s="353">
        <v>175</v>
      </c>
      <c r="FY988" s="351">
        <v>176</v>
      </c>
      <c r="FZ988" s="352">
        <v>177</v>
      </c>
      <c r="GA988" s="352">
        <v>178</v>
      </c>
      <c r="GB988" s="352">
        <v>179</v>
      </c>
      <c r="GC988" s="353">
        <v>180</v>
      </c>
      <c r="GD988" s="351">
        <v>181</v>
      </c>
      <c r="GE988" s="352">
        <v>182</v>
      </c>
      <c r="GF988" s="352">
        <v>183</v>
      </c>
      <c r="GG988" s="352">
        <v>184</v>
      </c>
      <c r="GH988" s="353">
        <v>185</v>
      </c>
      <c r="GI988" s="351">
        <v>186</v>
      </c>
      <c r="GJ988" s="352">
        <v>187</v>
      </c>
      <c r="GK988" s="352">
        <v>188</v>
      </c>
      <c r="GL988" s="352">
        <v>189</v>
      </c>
      <c r="GM988" s="353">
        <v>190</v>
      </c>
      <c r="GN988" s="351">
        <v>191</v>
      </c>
      <c r="GO988" s="352">
        <v>192</v>
      </c>
      <c r="GP988" s="352">
        <v>193</v>
      </c>
      <c r="GQ988" s="352">
        <v>194</v>
      </c>
      <c r="GR988" s="353">
        <v>195</v>
      </c>
      <c r="GS988" s="351">
        <v>196</v>
      </c>
      <c r="GT988" s="352">
        <v>197</v>
      </c>
      <c r="GU988" s="352">
        <v>198</v>
      </c>
      <c r="GV988" s="352">
        <v>199</v>
      </c>
      <c r="GW988" s="353">
        <v>200</v>
      </c>
    </row>
    <row r="989" spans="1:256" x14ac:dyDescent="0.2">
      <c r="D989" s="362"/>
      <c r="E989" s="350" t="s">
        <v>157</v>
      </c>
      <c r="F989" s="354">
        <v>14</v>
      </c>
      <c r="G989" s="355">
        <v>10</v>
      </c>
      <c r="H989" s="355">
        <v>1</v>
      </c>
      <c r="I989" s="355">
        <v>22</v>
      </c>
      <c r="J989" s="356">
        <v>18</v>
      </c>
      <c r="K989" s="354">
        <v>19</v>
      </c>
      <c r="L989" s="355">
        <v>15</v>
      </c>
      <c r="M989" s="355">
        <v>6</v>
      </c>
      <c r="N989" s="355">
        <v>2</v>
      </c>
      <c r="O989" s="356">
        <v>23</v>
      </c>
      <c r="P989" s="354">
        <v>24</v>
      </c>
      <c r="Q989" s="355">
        <v>20</v>
      </c>
      <c r="R989" s="355">
        <v>11</v>
      </c>
      <c r="S989" s="355">
        <v>7</v>
      </c>
      <c r="T989" s="356">
        <v>3</v>
      </c>
      <c r="U989" s="354">
        <v>4</v>
      </c>
      <c r="V989" s="355">
        <v>25</v>
      </c>
      <c r="W989" s="355">
        <v>16</v>
      </c>
      <c r="X989" s="355">
        <v>12</v>
      </c>
      <c r="Y989" s="356">
        <v>8</v>
      </c>
      <c r="Z989" s="354">
        <v>9</v>
      </c>
      <c r="AA989" s="355">
        <v>5</v>
      </c>
      <c r="AB989" s="355">
        <v>21</v>
      </c>
      <c r="AC989" s="355">
        <v>17</v>
      </c>
      <c r="AD989" s="356">
        <v>13</v>
      </c>
      <c r="AE989" s="354">
        <v>39</v>
      </c>
      <c r="AF989" s="355">
        <v>35</v>
      </c>
      <c r="AG989" s="355">
        <v>26</v>
      </c>
      <c r="AH989" s="355">
        <v>47</v>
      </c>
      <c r="AI989" s="356">
        <v>43</v>
      </c>
      <c r="AJ989" s="354">
        <v>44</v>
      </c>
      <c r="AK989" s="355">
        <v>40</v>
      </c>
      <c r="AL989" s="355">
        <v>31</v>
      </c>
      <c r="AM989" s="355">
        <v>27</v>
      </c>
      <c r="AN989" s="356">
        <v>48</v>
      </c>
      <c r="AO989" s="354">
        <v>49</v>
      </c>
      <c r="AP989" s="355">
        <v>45</v>
      </c>
      <c r="AQ989" s="355">
        <v>36</v>
      </c>
      <c r="AR989" s="355">
        <v>32</v>
      </c>
      <c r="AS989" s="356">
        <v>28</v>
      </c>
      <c r="AT989" s="354">
        <v>29</v>
      </c>
      <c r="AU989" s="355">
        <v>50</v>
      </c>
      <c r="AV989" s="355">
        <v>41</v>
      </c>
      <c r="AW989" s="355">
        <v>37</v>
      </c>
      <c r="AX989" s="356">
        <v>33</v>
      </c>
      <c r="AY989" s="354">
        <v>34</v>
      </c>
      <c r="AZ989" s="355">
        <v>30</v>
      </c>
      <c r="BA989" s="355">
        <v>46</v>
      </c>
      <c r="BB989" s="355">
        <v>42</v>
      </c>
      <c r="BC989" s="356">
        <v>38</v>
      </c>
      <c r="BD989" s="354">
        <v>64</v>
      </c>
      <c r="BE989" s="355">
        <v>60</v>
      </c>
      <c r="BF989" s="355">
        <v>51</v>
      </c>
      <c r="BG989" s="355">
        <v>72</v>
      </c>
      <c r="BH989" s="356">
        <v>68</v>
      </c>
      <c r="BI989" s="354">
        <v>69</v>
      </c>
      <c r="BJ989" s="355">
        <v>65</v>
      </c>
      <c r="BK989" s="355">
        <v>56</v>
      </c>
      <c r="BL989" s="355">
        <v>52</v>
      </c>
      <c r="BM989" s="356">
        <v>73</v>
      </c>
      <c r="BN989" s="354">
        <v>74</v>
      </c>
      <c r="BO989" s="355">
        <v>70</v>
      </c>
      <c r="BP989" s="355">
        <v>61</v>
      </c>
      <c r="BQ989" s="355">
        <v>57</v>
      </c>
      <c r="BR989" s="356">
        <v>53</v>
      </c>
      <c r="BS989" s="354">
        <v>54</v>
      </c>
      <c r="BT989" s="355">
        <v>75</v>
      </c>
      <c r="BU989" s="355">
        <v>66</v>
      </c>
      <c r="BV989" s="355">
        <v>62</v>
      </c>
      <c r="BW989" s="356">
        <v>58</v>
      </c>
      <c r="BX989" s="354">
        <v>59</v>
      </c>
      <c r="BY989" s="355">
        <v>55</v>
      </c>
      <c r="BZ989" s="355">
        <v>71</v>
      </c>
      <c r="CA989" s="355">
        <v>67</v>
      </c>
      <c r="CB989" s="356">
        <v>63</v>
      </c>
      <c r="CC989" s="354">
        <v>89</v>
      </c>
      <c r="CD989" s="355">
        <v>85</v>
      </c>
      <c r="CE989" s="355">
        <v>76</v>
      </c>
      <c r="CF989" s="355">
        <v>97</v>
      </c>
      <c r="CG989" s="356">
        <v>93</v>
      </c>
      <c r="CH989" s="354">
        <v>94</v>
      </c>
      <c r="CI989" s="355">
        <v>90</v>
      </c>
      <c r="CJ989" s="355">
        <v>81</v>
      </c>
      <c r="CK989" s="355">
        <v>77</v>
      </c>
      <c r="CL989" s="356">
        <v>98</v>
      </c>
      <c r="CM989" s="354">
        <v>99</v>
      </c>
      <c r="CN989" s="355">
        <v>95</v>
      </c>
      <c r="CO989" s="355">
        <v>86</v>
      </c>
      <c r="CP989" s="355">
        <v>82</v>
      </c>
      <c r="CQ989" s="356">
        <v>78</v>
      </c>
      <c r="CR989" s="354">
        <v>79</v>
      </c>
      <c r="CS989" s="355">
        <v>100</v>
      </c>
      <c r="CT989" s="355">
        <v>91</v>
      </c>
      <c r="CU989" s="355">
        <v>87</v>
      </c>
      <c r="CV989" s="356">
        <v>83</v>
      </c>
      <c r="CW989" s="354">
        <v>84</v>
      </c>
      <c r="CX989" s="355">
        <v>80</v>
      </c>
      <c r="CY989" s="355">
        <v>96</v>
      </c>
      <c r="CZ989" s="355">
        <v>92</v>
      </c>
      <c r="DA989" s="356">
        <v>88</v>
      </c>
      <c r="DB989" s="354">
        <v>114</v>
      </c>
      <c r="DC989" s="355">
        <v>110</v>
      </c>
      <c r="DD989" s="355">
        <v>101</v>
      </c>
      <c r="DE989" s="355">
        <v>122</v>
      </c>
      <c r="DF989" s="356">
        <v>118</v>
      </c>
      <c r="DG989" s="354">
        <v>119</v>
      </c>
      <c r="DH989" s="355">
        <v>115</v>
      </c>
      <c r="DI989" s="355">
        <v>106</v>
      </c>
      <c r="DJ989" s="355">
        <v>102</v>
      </c>
      <c r="DK989" s="356">
        <v>123</v>
      </c>
      <c r="DL989" s="354">
        <v>124</v>
      </c>
      <c r="DM989" s="355">
        <v>120</v>
      </c>
      <c r="DN989" s="355">
        <v>111</v>
      </c>
      <c r="DO989" s="355">
        <v>107</v>
      </c>
      <c r="DP989" s="356">
        <v>103</v>
      </c>
      <c r="DQ989" s="354">
        <v>104</v>
      </c>
      <c r="DR989" s="355">
        <v>125</v>
      </c>
      <c r="DS989" s="355">
        <v>116</v>
      </c>
      <c r="DT989" s="355">
        <v>112</v>
      </c>
      <c r="DU989" s="356">
        <v>108</v>
      </c>
      <c r="DV989" s="354">
        <v>109</v>
      </c>
      <c r="DW989" s="355">
        <v>105</v>
      </c>
      <c r="DX989" s="355">
        <v>121</v>
      </c>
      <c r="DY989" s="355">
        <v>117</v>
      </c>
      <c r="DZ989" s="356">
        <v>113</v>
      </c>
      <c r="EA989" s="354">
        <v>139</v>
      </c>
      <c r="EB989" s="355">
        <v>135</v>
      </c>
      <c r="EC989" s="355">
        <v>126</v>
      </c>
      <c r="ED989" s="355">
        <v>147</v>
      </c>
      <c r="EE989" s="356">
        <v>143</v>
      </c>
      <c r="EF989" s="354">
        <v>144</v>
      </c>
      <c r="EG989" s="355">
        <v>140</v>
      </c>
      <c r="EH989" s="355">
        <v>131</v>
      </c>
      <c r="EI989" s="355">
        <v>127</v>
      </c>
      <c r="EJ989" s="356">
        <v>148</v>
      </c>
      <c r="EK989" s="354">
        <v>149</v>
      </c>
      <c r="EL989" s="355">
        <v>145</v>
      </c>
      <c r="EM989" s="355">
        <v>136</v>
      </c>
      <c r="EN989" s="355">
        <v>132</v>
      </c>
      <c r="EO989" s="356">
        <v>128</v>
      </c>
      <c r="EP989" s="354">
        <v>129</v>
      </c>
      <c r="EQ989" s="355">
        <v>150</v>
      </c>
      <c r="ER989" s="355">
        <v>141</v>
      </c>
      <c r="ES989" s="355">
        <v>137</v>
      </c>
      <c r="ET989" s="356">
        <v>133</v>
      </c>
      <c r="EU989" s="354">
        <v>134</v>
      </c>
      <c r="EV989" s="355">
        <v>130</v>
      </c>
      <c r="EW989" s="355">
        <v>146</v>
      </c>
      <c r="EX989" s="355">
        <v>142</v>
      </c>
      <c r="EY989" s="356">
        <v>138</v>
      </c>
      <c r="EZ989" s="354">
        <v>164</v>
      </c>
      <c r="FA989" s="355">
        <v>160</v>
      </c>
      <c r="FB989" s="355">
        <v>151</v>
      </c>
      <c r="FC989" s="355">
        <v>172</v>
      </c>
      <c r="FD989" s="356">
        <v>168</v>
      </c>
      <c r="FE989" s="354">
        <v>169</v>
      </c>
      <c r="FF989" s="355">
        <v>165</v>
      </c>
      <c r="FG989" s="355">
        <v>156</v>
      </c>
      <c r="FH989" s="355">
        <v>152</v>
      </c>
      <c r="FI989" s="356">
        <v>173</v>
      </c>
      <c r="FJ989" s="354">
        <v>174</v>
      </c>
      <c r="FK989" s="355">
        <v>170</v>
      </c>
      <c r="FL989" s="355">
        <v>161</v>
      </c>
      <c r="FM989" s="355">
        <v>157</v>
      </c>
      <c r="FN989" s="356">
        <v>153</v>
      </c>
      <c r="FO989" s="354">
        <v>154</v>
      </c>
      <c r="FP989" s="355">
        <v>175</v>
      </c>
      <c r="FQ989" s="355">
        <v>166</v>
      </c>
      <c r="FR989" s="355">
        <v>162</v>
      </c>
      <c r="FS989" s="356">
        <v>158</v>
      </c>
      <c r="FT989" s="354">
        <v>159</v>
      </c>
      <c r="FU989" s="355">
        <v>155</v>
      </c>
      <c r="FV989" s="355">
        <v>171</v>
      </c>
      <c r="FW989" s="355">
        <v>167</v>
      </c>
      <c r="FX989" s="356">
        <v>163</v>
      </c>
      <c r="FY989" s="354">
        <v>189</v>
      </c>
      <c r="FZ989" s="355">
        <v>185</v>
      </c>
      <c r="GA989" s="355">
        <v>176</v>
      </c>
      <c r="GB989" s="355">
        <v>197</v>
      </c>
      <c r="GC989" s="356">
        <v>193</v>
      </c>
      <c r="GD989" s="354">
        <v>194</v>
      </c>
      <c r="GE989" s="355">
        <v>190</v>
      </c>
      <c r="GF989" s="355">
        <v>181</v>
      </c>
      <c r="GG989" s="355">
        <v>177</v>
      </c>
      <c r="GH989" s="356">
        <v>198</v>
      </c>
      <c r="GI989" s="354">
        <v>199</v>
      </c>
      <c r="GJ989" s="355">
        <v>195</v>
      </c>
      <c r="GK989" s="355">
        <v>186</v>
      </c>
      <c r="GL989" s="355">
        <v>182</v>
      </c>
      <c r="GM989" s="356">
        <v>178</v>
      </c>
      <c r="GN989" s="354">
        <v>179</v>
      </c>
      <c r="GO989" s="355">
        <v>200</v>
      </c>
      <c r="GP989" s="355">
        <v>191</v>
      </c>
      <c r="GQ989" s="355">
        <v>187</v>
      </c>
      <c r="GR989" s="356">
        <v>183</v>
      </c>
      <c r="GS989" s="354">
        <v>184</v>
      </c>
      <c r="GT989" s="355">
        <v>180</v>
      </c>
      <c r="GU989" s="355">
        <v>196</v>
      </c>
      <c r="GV989" s="355">
        <v>192</v>
      </c>
      <c r="GW989" s="356">
        <v>188</v>
      </c>
    </row>
    <row r="990" spans="1:256" x14ac:dyDescent="0.2">
      <c r="D990" s="362"/>
      <c r="E990" s="350" t="s">
        <v>159</v>
      </c>
      <c r="F990" s="357">
        <v>12</v>
      </c>
      <c r="G990" s="358">
        <v>23</v>
      </c>
      <c r="H990" s="358">
        <v>9</v>
      </c>
      <c r="I990" s="358">
        <v>20</v>
      </c>
      <c r="J990" s="359">
        <v>1</v>
      </c>
      <c r="K990" s="357">
        <v>13</v>
      </c>
      <c r="L990" s="358">
        <v>24</v>
      </c>
      <c r="M990" s="358">
        <v>10</v>
      </c>
      <c r="N990" s="358">
        <v>16</v>
      </c>
      <c r="O990" s="359">
        <v>2</v>
      </c>
      <c r="P990" s="357">
        <v>17</v>
      </c>
      <c r="Q990" s="358">
        <v>3</v>
      </c>
      <c r="R990" s="358">
        <v>14</v>
      </c>
      <c r="S990" s="358">
        <v>25</v>
      </c>
      <c r="T990" s="359">
        <v>6</v>
      </c>
      <c r="U990" s="357">
        <v>7</v>
      </c>
      <c r="V990" s="358">
        <v>18</v>
      </c>
      <c r="W990" s="358">
        <v>4</v>
      </c>
      <c r="X990" s="358">
        <v>15</v>
      </c>
      <c r="Y990" s="359">
        <v>21</v>
      </c>
      <c r="Z990" s="357">
        <v>22</v>
      </c>
      <c r="AA990" s="358">
        <v>8</v>
      </c>
      <c r="AB990" s="358">
        <v>19</v>
      </c>
      <c r="AC990" s="358">
        <v>5</v>
      </c>
      <c r="AD990" s="359">
        <v>11</v>
      </c>
      <c r="AE990" s="357">
        <v>37</v>
      </c>
      <c r="AF990" s="358">
        <v>48</v>
      </c>
      <c r="AG990" s="358">
        <v>34</v>
      </c>
      <c r="AH990" s="358">
        <v>45</v>
      </c>
      <c r="AI990" s="359">
        <v>26</v>
      </c>
      <c r="AJ990" s="357">
        <v>38</v>
      </c>
      <c r="AK990" s="358">
        <v>49</v>
      </c>
      <c r="AL990" s="358">
        <v>35</v>
      </c>
      <c r="AM990" s="358">
        <v>41</v>
      </c>
      <c r="AN990" s="359">
        <v>27</v>
      </c>
      <c r="AO990" s="357">
        <v>42</v>
      </c>
      <c r="AP990" s="358">
        <v>28</v>
      </c>
      <c r="AQ990" s="358">
        <v>39</v>
      </c>
      <c r="AR990" s="358">
        <v>50</v>
      </c>
      <c r="AS990" s="359">
        <v>31</v>
      </c>
      <c r="AT990" s="357">
        <v>32</v>
      </c>
      <c r="AU990" s="358">
        <v>43</v>
      </c>
      <c r="AV990" s="358">
        <v>29</v>
      </c>
      <c r="AW990" s="358">
        <v>40</v>
      </c>
      <c r="AX990" s="359">
        <v>46</v>
      </c>
      <c r="AY990" s="357">
        <v>47</v>
      </c>
      <c r="AZ990" s="358">
        <v>33</v>
      </c>
      <c r="BA990" s="358">
        <v>44</v>
      </c>
      <c r="BB990" s="358">
        <v>30</v>
      </c>
      <c r="BC990" s="359">
        <v>36</v>
      </c>
      <c r="BD990" s="357">
        <v>62</v>
      </c>
      <c r="BE990" s="358">
        <v>73</v>
      </c>
      <c r="BF990" s="358">
        <v>59</v>
      </c>
      <c r="BG990" s="358">
        <v>70</v>
      </c>
      <c r="BH990" s="359">
        <v>51</v>
      </c>
      <c r="BI990" s="357">
        <v>63</v>
      </c>
      <c r="BJ990" s="358">
        <v>74</v>
      </c>
      <c r="BK990" s="358">
        <v>60</v>
      </c>
      <c r="BL990" s="358">
        <v>66</v>
      </c>
      <c r="BM990" s="359">
        <v>52</v>
      </c>
      <c r="BN990" s="357">
        <v>67</v>
      </c>
      <c r="BO990" s="358">
        <v>53</v>
      </c>
      <c r="BP990" s="358">
        <v>64</v>
      </c>
      <c r="BQ990" s="358">
        <v>75</v>
      </c>
      <c r="BR990" s="359">
        <v>56</v>
      </c>
      <c r="BS990" s="357">
        <v>57</v>
      </c>
      <c r="BT990" s="358">
        <v>68</v>
      </c>
      <c r="BU990" s="358">
        <v>54</v>
      </c>
      <c r="BV990" s="358">
        <v>65</v>
      </c>
      <c r="BW990" s="359">
        <v>71</v>
      </c>
      <c r="BX990" s="357">
        <v>72</v>
      </c>
      <c r="BY990" s="358">
        <v>58</v>
      </c>
      <c r="BZ990" s="358">
        <v>69</v>
      </c>
      <c r="CA990" s="358">
        <v>55</v>
      </c>
      <c r="CB990" s="359">
        <v>61</v>
      </c>
      <c r="CC990" s="357">
        <v>87</v>
      </c>
      <c r="CD990" s="358">
        <v>98</v>
      </c>
      <c r="CE990" s="358">
        <v>84</v>
      </c>
      <c r="CF990" s="358">
        <v>95</v>
      </c>
      <c r="CG990" s="359">
        <v>76</v>
      </c>
      <c r="CH990" s="357">
        <v>88</v>
      </c>
      <c r="CI990" s="358">
        <v>99</v>
      </c>
      <c r="CJ990" s="358">
        <v>85</v>
      </c>
      <c r="CK990" s="358">
        <v>91</v>
      </c>
      <c r="CL990" s="359">
        <v>77</v>
      </c>
      <c r="CM990" s="357">
        <v>92</v>
      </c>
      <c r="CN990" s="358">
        <v>78</v>
      </c>
      <c r="CO990" s="358">
        <v>89</v>
      </c>
      <c r="CP990" s="358">
        <v>100</v>
      </c>
      <c r="CQ990" s="359">
        <v>81</v>
      </c>
      <c r="CR990" s="357">
        <v>82</v>
      </c>
      <c r="CS990" s="358">
        <v>93</v>
      </c>
      <c r="CT990" s="358">
        <v>79</v>
      </c>
      <c r="CU990" s="358">
        <v>90</v>
      </c>
      <c r="CV990" s="359">
        <v>96</v>
      </c>
      <c r="CW990" s="357">
        <v>97</v>
      </c>
      <c r="CX990" s="358">
        <v>83</v>
      </c>
      <c r="CY990" s="358">
        <v>94</v>
      </c>
      <c r="CZ990" s="358">
        <v>80</v>
      </c>
      <c r="DA990" s="359">
        <v>86</v>
      </c>
      <c r="DB990" s="357">
        <v>112</v>
      </c>
      <c r="DC990" s="358">
        <v>123</v>
      </c>
      <c r="DD990" s="358">
        <v>109</v>
      </c>
      <c r="DE990" s="358">
        <v>120</v>
      </c>
      <c r="DF990" s="359">
        <v>101</v>
      </c>
      <c r="DG990" s="357">
        <v>113</v>
      </c>
      <c r="DH990" s="358">
        <v>124</v>
      </c>
      <c r="DI990" s="358">
        <v>110</v>
      </c>
      <c r="DJ990" s="358">
        <v>116</v>
      </c>
      <c r="DK990" s="359">
        <v>102</v>
      </c>
      <c r="DL990" s="357">
        <v>117</v>
      </c>
      <c r="DM990" s="358">
        <v>103</v>
      </c>
      <c r="DN990" s="358">
        <v>114</v>
      </c>
      <c r="DO990" s="358">
        <v>125</v>
      </c>
      <c r="DP990" s="359">
        <v>106</v>
      </c>
      <c r="DQ990" s="357">
        <v>107</v>
      </c>
      <c r="DR990" s="358">
        <v>118</v>
      </c>
      <c r="DS990" s="358">
        <v>104</v>
      </c>
      <c r="DT990" s="358">
        <v>115</v>
      </c>
      <c r="DU990" s="359">
        <v>121</v>
      </c>
      <c r="DV990" s="357">
        <v>122</v>
      </c>
      <c r="DW990" s="358">
        <v>108</v>
      </c>
      <c r="DX990" s="358">
        <v>119</v>
      </c>
      <c r="DY990" s="358">
        <v>105</v>
      </c>
      <c r="DZ990" s="359">
        <v>111</v>
      </c>
      <c r="EA990" s="357">
        <v>137</v>
      </c>
      <c r="EB990" s="358">
        <v>148</v>
      </c>
      <c r="EC990" s="358">
        <v>134</v>
      </c>
      <c r="ED990" s="358">
        <v>145</v>
      </c>
      <c r="EE990" s="359">
        <v>126</v>
      </c>
      <c r="EF990" s="357">
        <v>138</v>
      </c>
      <c r="EG990" s="358">
        <v>149</v>
      </c>
      <c r="EH990" s="358">
        <v>135</v>
      </c>
      <c r="EI990" s="358">
        <v>141</v>
      </c>
      <c r="EJ990" s="359">
        <v>127</v>
      </c>
      <c r="EK990" s="357">
        <v>142</v>
      </c>
      <c r="EL990" s="358">
        <v>128</v>
      </c>
      <c r="EM990" s="358">
        <v>139</v>
      </c>
      <c r="EN990" s="358">
        <v>150</v>
      </c>
      <c r="EO990" s="359">
        <v>131</v>
      </c>
      <c r="EP990" s="357">
        <v>132</v>
      </c>
      <c r="EQ990" s="358">
        <v>143</v>
      </c>
      <c r="ER990" s="358">
        <v>129</v>
      </c>
      <c r="ES990" s="358">
        <v>140</v>
      </c>
      <c r="ET990" s="359">
        <v>146</v>
      </c>
      <c r="EU990" s="357">
        <v>147</v>
      </c>
      <c r="EV990" s="358">
        <v>133</v>
      </c>
      <c r="EW990" s="358">
        <v>144</v>
      </c>
      <c r="EX990" s="358">
        <v>130</v>
      </c>
      <c r="EY990" s="359">
        <v>136</v>
      </c>
      <c r="EZ990" s="357">
        <v>162</v>
      </c>
      <c r="FA990" s="358">
        <v>173</v>
      </c>
      <c r="FB990" s="358">
        <v>159</v>
      </c>
      <c r="FC990" s="358">
        <v>170</v>
      </c>
      <c r="FD990" s="359">
        <v>151</v>
      </c>
      <c r="FE990" s="357">
        <v>163</v>
      </c>
      <c r="FF990" s="358">
        <v>174</v>
      </c>
      <c r="FG990" s="358">
        <v>160</v>
      </c>
      <c r="FH990" s="358">
        <v>166</v>
      </c>
      <c r="FI990" s="359">
        <v>152</v>
      </c>
      <c r="FJ990" s="357">
        <v>167</v>
      </c>
      <c r="FK990" s="358">
        <v>153</v>
      </c>
      <c r="FL990" s="358">
        <v>164</v>
      </c>
      <c r="FM990" s="358">
        <v>175</v>
      </c>
      <c r="FN990" s="359">
        <v>156</v>
      </c>
      <c r="FO990" s="357">
        <v>157</v>
      </c>
      <c r="FP990" s="358">
        <v>168</v>
      </c>
      <c r="FQ990" s="358">
        <v>154</v>
      </c>
      <c r="FR990" s="358">
        <v>165</v>
      </c>
      <c r="FS990" s="359">
        <v>171</v>
      </c>
      <c r="FT990" s="357">
        <v>172</v>
      </c>
      <c r="FU990" s="358">
        <v>158</v>
      </c>
      <c r="FV990" s="358">
        <v>169</v>
      </c>
      <c r="FW990" s="358">
        <v>155</v>
      </c>
      <c r="FX990" s="359">
        <v>161</v>
      </c>
      <c r="FY990" s="357">
        <v>187</v>
      </c>
      <c r="FZ990" s="358">
        <v>198</v>
      </c>
      <c r="GA990" s="358">
        <v>184</v>
      </c>
      <c r="GB990" s="358">
        <v>195</v>
      </c>
      <c r="GC990" s="359">
        <v>176</v>
      </c>
      <c r="GD990" s="357">
        <v>188</v>
      </c>
      <c r="GE990" s="358">
        <v>199</v>
      </c>
      <c r="GF990" s="358">
        <v>185</v>
      </c>
      <c r="GG990" s="358">
        <v>191</v>
      </c>
      <c r="GH990" s="359">
        <v>177</v>
      </c>
      <c r="GI990" s="357">
        <v>192</v>
      </c>
      <c r="GJ990" s="358">
        <v>178</v>
      </c>
      <c r="GK990" s="358">
        <v>189</v>
      </c>
      <c r="GL990" s="358">
        <v>200</v>
      </c>
      <c r="GM990" s="359">
        <v>181</v>
      </c>
      <c r="GN990" s="357">
        <v>182</v>
      </c>
      <c r="GO990" s="358">
        <v>193</v>
      </c>
      <c r="GP990" s="358">
        <v>179</v>
      </c>
      <c r="GQ990" s="358">
        <v>190</v>
      </c>
      <c r="GR990" s="359">
        <v>196</v>
      </c>
      <c r="GS990" s="357">
        <v>197</v>
      </c>
      <c r="GT990" s="358">
        <v>183</v>
      </c>
      <c r="GU990" s="358">
        <v>194</v>
      </c>
      <c r="GV990" s="358">
        <v>180</v>
      </c>
      <c r="GW990" s="359">
        <v>186</v>
      </c>
    </row>
  </sheetData>
  <sheetProtection sheet="1" objects="1" scenarios="1"/>
  <phoneticPr fontId="6"/>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C257"/>
  <sheetViews>
    <sheetView topLeftCell="D1" workbookViewId="0">
      <selection activeCell="D1" sqref="D1"/>
    </sheetView>
  </sheetViews>
  <sheetFormatPr defaultColWidth="11.42578125" defaultRowHeight="12.75" x14ac:dyDescent="0.2"/>
  <cols>
    <col min="1" max="1" width="11" style="27" hidden="1" customWidth="1"/>
    <col min="2" max="2" width="10.5703125" style="27" hidden="1" customWidth="1"/>
    <col min="3" max="3" width="11.85546875" style="27" hidden="1" customWidth="1"/>
    <col min="4" max="4" width="3" style="523" bestFit="1" customWidth="1"/>
    <col min="5" max="5" width="10.7109375" style="523" customWidth="1"/>
    <col min="6" max="10" width="3" style="523" bestFit="1" customWidth="1"/>
    <col min="11" max="11" width="3.140625" style="523" customWidth="1"/>
    <col min="12" max="23" width="3" style="523" bestFit="1" customWidth="1"/>
    <col min="24" max="24" width="3" style="523" customWidth="1"/>
    <col min="25" max="25" width="3" style="523" bestFit="1" customWidth="1"/>
    <col min="26" max="55" width="3" style="523" customWidth="1"/>
    <col min="56" max="16384" width="11.42578125" style="523"/>
  </cols>
  <sheetData>
    <row r="1" spans="1:35" ht="25.5" x14ac:dyDescent="0.35">
      <c r="D1" s="345" t="s">
        <v>175</v>
      </c>
      <c r="E1" s="346"/>
      <c r="F1" s="27"/>
      <c r="G1" s="27"/>
      <c r="H1" s="27"/>
      <c r="I1" s="27"/>
      <c r="J1" s="27"/>
      <c r="K1" s="27"/>
      <c r="L1" s="27"/>
      <c r="M1" s="27"/>
      <c r="N1" s="27"/>
      <c r="O1" s="27"/>
      <c r="P1" s="27"/>
      <c r="Q1" s="27"/>
      <c r="R1" s="27"/>
      <c r="S1" s="27"/>
      <c r="T1" s="27"/>
      <c r="U1" s="27"/>
      <c r="V1" s="27"/>
      <c r="W1" s="27"/>
      <c r="X1" s="27"/>
      <c r="Y1" s="27"/>
      <c r="Z1" s="27"/>
      <c r="AA1" s="27"/>
      <c r="AB1" s="27"/>
    </row>
    <row r="2" spans="1:35" x14ac:dyDescent="0.2">
      <c r="D2" s="27"/>
      <c r="E2" s="347" t="s">
        <v>176</v>
      </c>
      <c r="F2" s="27"/>
      <c r="G2" s="27"/>
      <c r="H2" s="27"/>
      <c r="I2" s="27"/>
      <c r="J2" s="27"/>
      <c r="K2" s="27"/>
      <c r="L2" s="27"/>
      <c r="M2" s="27"/>
      <c r="N2" s="27"/>
      <c r="O2" s="27"/>
      <c r="P2" s="27"/>
      <c r="Q2" s="27"/>
      <c r="R2" s="27"/>
      <c r="S2" s="27"/>
      <c r="T2" s="27"/>
      <c r="U2" s="27"/>
      <c r="V2" s="27"/>
      <c r="W2" s="27"/>
      <c r="X2" s="27"/>
      <c r="Y2" s="27"/>
      <c r="Z2" s="27"/>
      <c r="AA2" s="27"/>
      <c r="AB2" s="27"/>
    </row>
    <row r="3" spans="1:35" x14ac:dyDescent="0.2">
      <c r="D3" s="27"/>
      <c r="E3" s="344" t="s">
        <v>177</v>
      </c>
      <c r="F3" s="27"/>
      <c r="G3" s="27"/>
      <c r="H3" s="27"/>
      <c r="I3" s="27"/>
      <c r="J3" s="27"/>
      <c r="K3" s="27"/>
      <c r="L3" s="27"/>
      <c r="M3" s="27"/>
      <c r="N3" s="27"/>
      <c r="O3" s="27"/>
      <c r="P3" s="27"/>
      <c r="Q3" s="27"/>
      <c r="R3" s="27"/>
      <c r="S3" s="27"/>
      <c r="T3" s="27"/>
      <c r="U3" s="27"/>
      <c r="V3" s="27"/>
      <c r="W3" s="27"/>
      <c r="X3" s="27"/>
      <c r="Y3" s="27"/>
      <c r="Z3" s="27"/>
      <c r="AA3" s="27"/>
      <c r="AB3" s="27"/>
    </row>
    <row r="4" spans="1:35" x14ac:dyDescent="0.2">
      <c r="D4" s="27"/>
      <c r="E4" s="344" t="s">
        <v>178</v>
      </c>
      <c r="F4" s="27"/>
      <c r="G4" s="27"/>
      <c r="H4" s="27"/>
      <c r="I4" s="27"/>
      <c r="J4" s="27"/>
      <c r="K4" s="27"/>
      <c r="L4" s="27"/>
      <c r="M4" s="27"/>
      <c r="N4" s="27"/>
      <c r="O4" s="27"/>
      <c r="P4" s="27"/>
      <c r="Q4" s="27"/>
      <c r="R4" s="27"/>
      <c r="S4" s="27"/>
      <c r="T4" s="27"/>
      <c r="U4" s="27"/>
      <c r="V4" s="27"/>
      <c r="W4" s="27"/>
      <c r="X4" s="27"/>
      <c r="Y4" s="27"/>
      <c r="Z4" s="27"/>
      <c r="AA4" s="27"/>
      <c r="AB4" s="27"/>
    </row>
    <row r="5" spans="1:35" x14ac:dyDescent="0.2">
      <c r="A5" s="27">
        <f>IF(OR(NOT(ISNUMBER('Tournament Info'!B11)),'Tournament Info'!B11=3),Methuselahs!$A$4,0)</f>
        <v>0</v>
      </c>
      <c r="D5" s="27"/>
      <c r="E5" s="344" t="s">
        <v>179</v>
      </c>
      <c r="F5" s="27"/>
      <c r="G5" s="27"/>
      <c r="H5" s="27"/>
      <c r="I5" s="27"/>
      <c r="J5" s="27"/>
      <c r="K5" s="27"/>
      <c r="L5" s="27"/>
      <c r="M5" s="27"/>
      <c r="N5" s="27"/>
      <c r="O5" s="27"/>
      <c r="P5" s="27"/>
      <c r="Q5" s="27"/>
      <c r="R5" s="27"/>
      <c r="S5" s="27"/>
      <c r="T5" s="27"/>
      <c r="U5" s="27"/>
      <c r="V5" s="27"/>
      <c r="W5" s="27"/>
      <c r="X5" s="27"/>
      <c r="Y5" s="27"/>
      <c r="Z5" s="27"/>
      <c r="AA5" s="27"/>
      <c r="AB5" s="27"/>
    </row>
    <row r="6" spans="1:35" x14ac:dyDescent="0.2">
      <c r="A6" s="344">
        <f>IF(A5&gt;200,1,IF(A5&gt;=4,(A5-4)*5+ROW(F8),1))</f>
        <v>1</v>
      </c>
      <c r="B6" s="344">
        <f>A6+1</f>
        <v>2</v>
      </c>
      <c r="C6" s="344"/>
      <c r="D6" s="524"/>
      <c r="E6" s="524"/>
      <c r="F6" s="524"/>
      <c r="G6" s="524"/>
      <c r="H6" s="524"/>
      <c r="I6" s="524"/>
      <c r="J6" s="524"/>
    </row>
    <row r="7" spans="1:35" ht="13.5" thickBot="1" x14ac:dyDescent="0.25">
      <c r="A7" s="27" t="str">
        <f t="shared" ref="A7:B26" ca="1" si="0">IF(INDIRECT(ADDRESS(A$6,ROW()-ROW(A$6)-1+COLUMN($F$8)))&gt;0,INDIRECT(ADDRESS(A$6,ROW()-ROW(A$6)-1+COLUMN($F$8))),"")</f>
        <v/>
      </c>
      <c r="B7" s="27" t="str">
        <f t="shared" ca="1" si="0"/>
        <v/>
      </c>
      <c r="D7" s="526">
        <v>4</v>
      </c>
      <c r="E7" s="527" t="s">
        <v>180</v>
      </c>
      <c r="F7" s="536"/>
      <c r="G7" s="536"/>
      <c r="H7" s="536"/>
      <c r="I7" s="536"/>
      <c r="J7" s="524"/>
      <c r="L7" s="525" t="s">
        <v>190</v>
      </c>
      <c r="M7" s="525"/>
      <c r="N7" s="525"/>
      <c r="O7" s="525"/>
      <c r="P7" s="525"/>
      <c r="Q7" s="525"/>
      <c r="R7" s="525"/>
      <c r="S7" s="525"/>
      <c r="T7" s="525"/>
      <c r="U7" s="524"/>
      <c r="V7" s="524"/>
      <c r="W7" s="524"/>
      <c r="X7" s="524"/>
      <c r="Y7" s="524"/>
      <c r="Z7" s="524"/>
      <c r="AA7" s="524"/>
      <c r="AB7" s="524"/>
      <c r="AC7" s="524"/>
      <c r="AD7" s="524"/>
      <c r="AE7" s="524"/>
      <c r="AF7" s="524"/>
      <c r="AG7" s="524"/>
      <c r="AH7" s="524"/>
    </row>
    <row r="8" spans="1:35" x14ac:dyDescent="0.2">
      <c r="A8" s="27" t="str">
        <f t="shared" ca="1" si="0"/>
        <v/>
      </c>
      <c r="B8" s="27" t="str">
        <f t="shared" ca="1" si="0"/>
        <v/>
      </c>
      <c r="D8" s="526"/>
      <c r="E8" s="534" t="s">
        <v>130</v>
      </c>
      <c r="F8" s="376">
        <v>1</v>
      </c>
      <c r="G8" s="377">
        <v>2</v>
      </c>
      <c r="H8" s="377">
        <v>3</v>
      </c>
      <c r="I8" s="378">
        <v>4</v>
      </c>
      <c r="J8" s="535"/>
      <c r="L8" s="528" t="s">
        <v>191</v>
      </c>
      <c r="M8" s="528"/>
      <c r="N8" s="528"/>
      <c r="O8" s="528"/>
      <c r="P8" s="528"/>
      <c r="Q8" s="528"/>
      <c r="R8" s="528"/>
      <c r="S8" s="528"/>
      <c r="T8" s="528"/>
      <c r="U8" s="524"/>
      <c r="V8" s="524"/>
      <c r="W8" s="524"/>
      <c r="X8" s="524"/>
      <c r="Y8" s="524"/>
      <c r="Z8" s="524"/>
      <c r="AA8" s="524"/>
      <c r="AB8" s="524"/>
      <c r="AC8" s="524"/>
      <c r="AD8" s="524"/>
      <c r="AE8" s="524"/>
      <c r="AF8" s="524"/>
      <c r="AG8" s="524"/>
      <c r="AH8" s="524"/>
    </row>
    <row r="9" spans="1:35" ht="13.5" thickBot="1" x14ac:dyDescent="0.25">
      <c r="A9" s="27" t="str">
        <f t="shared" ca="1" si="0"/>
        <v/>
      </c>
      <c r="B9" s="27" t="str">
        <f t="shared" ca="1" si="0"/>
        <v/>
      </c>
      <c r="D9" s="526"/>
      <c r="E9" s="534" t="s">
        <v>157</v>
      </c>
      <c r="F9" s="382">
        <v>3</v>
      </c>
      <c r="G9" s="383">
        <v>1</v>
      </c>
      <c r="H9" s="383">
        <v>4</v>
      </c>
      <c r="I9" s="384">
        <v>2</v>
      </c>
      <c r="J9" s="535"/>
      <c r="L9" s="528" t="s">
        <v>192</v>
      </c>
      <c r="M9" s="528"/>
      <c r="N9" s="528"/>
      <c r="O9" s="528"/>
      <c r="P9" s="528"/>
      <c r="Q9" s="528"/>
      <c r="R9" s="528"/>
      <c r="S9" s="528"/>
      <c r="T9" s="528"/>
      <c r="U9" s="524"/>
      <c r="V9" s="524"/>
      <c r="W9" s="524"/>
      <c r="AB9" s="530" t="s">
        <v>215</v>
      </c>
      <c r="AC9" s="524"/>
      <c r="AD9" s="524"/>
      <c r="AE9" s="524"/>
      <c r="AF9" s="524"/>
      <c r="AG9" s="524"/>
      <c r="AI9" s="524"/>
    </row>
    <row r="10" spans="1:35" x14ac:dyDescent="0.2">
      <c r="A10" s="27" t="str">
        <f t="shared" ca="1" si="0"/>
        <v/>
      </c>
      <c r="B10" s="27" t="str">
        <f t="shared" ca="1" si="0"/>
        <v/>
      </c>
      <c r="D10" s="526"/>
      <c r="E10" s="528"/>
      <c r="F10" s="537"/>
      <c r="G10" s="537"/>
      <c r="H10" s="537"/>
      <c r="I10" s="537"/>
      <c r="J10" s="524"/>
      <c r="L10" s="524"/>
      <c r="M10" s="524"/>
      <c r="N10" s="524"/>
      <c r="O10" s="524"/>
      <c r="P10" s="524"/>
      <c r="Q10" s="524"/>
      <c r="R10" s="524"/>
      <c r="S10" s="524"/>
      <c r="T10" s="524"/>
      <c r="U10" s="524"/>
      <c r="V10" s="524"/>
      <c r="W10" s="524"/>
      <c r="AB10" s="524"/>
      <c r="AC10" s="524"/>
      <c r="AD10" s="524"/>
      <c r="AE10" s="524"/>
      <c r="AF10" s="524"/>
      <c r="AG10" s="524"/>
      <c r="AI10" s="524"/>
    </row>
    <row r="11" spans="1:35" x14ac:dyDescent="0.2">
      <c r="A11" s="27" t="str">
        <f t="shared" ca="1" si="0"/>
        <v/>
      </c>
      <c r="B11" s="27" t="str">
        <f t="shared" ca="1" si="0"/>
        <v/>
      </c>
      <c r="L11" s="524"/>
      <c r="M11" s="524"/>
      <c r="N11" s="524"/>
      <c r="O11" s="524"/>
      <c r="P11" s="524"/>
      <c r="Q11" s="524"/>
      <c r="R11" s="524"/>
      <c r="S11" s="524"/>
      <c r="T11" s="524"/>
      <c r="U11" s="524"/>
      <c r="V11" s="524"/>
      <c r="W11" s="524"/>
      <c r="AB11" s="524" t="s">
        <v>221</v>
      </c>
      <c r="AC11" s="524"/>
      <c r="AD11" s="524"/>
      <c r="AE11" s="524"/>
      <c r="AF11" s="524"/>
      <c r="AG11" s="524"/>
      <c r="AI11" s="524"/>
    </row>
    <row r="12" spans="1:35" ht="13.5" thickBot="1" x14ac:dyDescent="0.25">
      <c r="A12" s="27" t="str">
        <f t="shared" ca="1" si="0"/>
        <v/>
      </c>
      <c r="B12" s="27" t="str">
        <f t="shared" ca="1" si="0"/>
        <v/>
      </c>
      <c r="D12" s="526">
        <v>5</v>
      </c>
      <c r="E12" s="527" t="s">
        <v>180</v>
      </c>
      <c r="F12" s="536"/>
      <c r="G12" s="536"/>
      <c r="H12" s="536"/>
      <c r="I12" s="536"/>
      <c r="J12" s="536"/>
      <c r="AB12" s="591" t="s">
        <v>270</v>
      </c>
    </row>
    <row r="13" spans="1:35" x14ac:dyDescent="0.2">
      <c r="A13" s="27" t="str">
        <f t="shared" ca="1" si="0"/>
        <v/>
      </c>
      <c r="B13" s="27" t="str">
        <f t="shared" ca="1" si="0"/>
        <v/>
      </c>
      <c r="D13" s="526"/>
      <c r="E13" s="534" t="s">
        <v>130</v>
      </c>
      <c r="F13" s="376">
        <v>1</v>
      </c>
      <c r="G13" s="377">
        <v>2</v>
      </c>
      <c r="H13" s="377">
        <v>3</v>
      </c>
      <c r="I13" s="377">
        <v>4</v>
      </c>
      <c r="J13" s="378">
        <v>5</v>
      </c>
      <c r="K13" s="535"/>
      <c r="L13" s="524"/>
      <c r="M13" s="524"/>
      <c r="N13" s="524"/>
      <c r="O13" s="524"/>
      <c r="P13" s="524"/>
      <c r="Q13" s="524"/>
      <c r="R13" s="524"/>
      <c r="S13" s="524"/>
      <c r="T13" s="524"/>
      <c r="U13" s="524"/>
      <c r="V13" s="524"/>
      <c r="W13" s="524"/>
      <c r="AB13" s="524"/>
      <c r="AC13" s="524"/>
      <c r="AD13" s="524"/>
      <c r="AE13" s="524"/>
      <c r="AF13" s="524"/>
      <c r="AG13" s="524"/>
      <c r="AI13" s="524"/>
    </row>
    <row r="14" spans="1:35" ht="13.5" thickBot="1" x14ac:dyDescent="0.25">
      <c r="A14" s="27" t="str">
        <f t="shared" ca="1" si="0"/>
        <v/>
      </c>
      <c r="B14" s="27" t="str">
        <f t="shared" ca="1" si="0"/>
        <v/>
      </c>
      <c r="D14" s="526"/>
      <c r="E14" s="534" t="s">
        <v>157</v>
      </c>
      <c r="F14" s="382">
        <v>2</v>
      </c>
      <c r="G14" s="383">
        <v>5</v>
      </c>
      <c r="H14" s="383">
        <v>3</v>
      </c>
      <c r="I14" s="383">
        <v>1</v>
      </c>
      <c r="J14" s="384">
        <v>4</v>
      </c>
      <c r="K14" s="535"/>
      <c r="L14" s="524"/>
      <c r="M14" s="524"/>
      <c r="N14" s="524"/>
      <c r="O14" s="524"/>
      <c r="P14" s="524"/>
      <c r="Q14" s="524"/>
      <c r="R14" s="524"/>
      <c r="S14" s="524"/>
      <c r="T14" s="524"/>
      <c r="U14" s="524"/>
      <c r="V14" s="524"/>
      <c r="W14" s="524"/>
      <c r="AB14" s="531" t="s">
        <v>193</v>
      </c>
      <c r="AC14" s="524"/>
      <c r="AD14" s="524"/>
      <c r="AE14" s="524"/>
      <c r="AF14" s="524"/>
      <c r="AG14" s="524"/>
      <c r="AH14" s="524"/>
      <c r="AI14" s="524"/>
    </row>
    <row r="15" spans="1:35" x14ac:dyDescent="0.2">
      <c r="A15" s="27" t="str">
        <f t="shared" ca="1" si="0"/>
        <v/>
      </c>
      <c r="B15" s="27" t="str">
        <f t="shared" ca="1" si="0"/>
        <v/>
      </c>
      <c r="D15" s="526"/>
      <c r="E15" s="529"/>
      <c r="F15" s="537"/>
      <c r="G15" s="537"/>
      <c r="H15" s="537"/>
      <c r="I15" s="537"/>
      <c r="J15" s="537"/>
      <c r="K15" s="524"/>
      <c r="L15" s="524"/>
      <c r="M15" s="524"/>
      <c r="N15" s="524"/>
      <c r="O15" s="524"/>
      <c r="P15" s="524"/>
      <c r="Q15" s="524"/>
      <c r="R15" s="524"/>
      <c r="S15" s="524"/>
      <c r="T15" s="524"/>
      <c r="U15" s="524"/>
      <c r="V15" s="524"/>
      <c r="W15" s="524"/>
      <c r="AC15" s="524"/>
      <c r="AD15" s="524"/>
      <c r="AE15" s="524"/>
      <c r="AF15" s="524"/>
      <c r="AG15" s="524"/>
      <c r="AH15" s="524"/>
      <c r="AI15" s="524"/>
    </row>
    <row r="16" spans="1:35" x14ac:dyDescent="0.2">
      <c r="A16" s="27" t="str">
        <f t="shared" ca="1" si="0"/>
        <v/>
      </c>
      <c r="B16" s="27" t="str">
        <f t="shared" ca="1" si="0"/>
        <v/>
      </c>
      <c r="AI16" s="524"/>
    </row>
    <row r="17" spans="1:35" ht="13.5" thickBot="1" x14ac:dyDescent="0.25">
      <c r="A17" s="27" t="str">
        <f t="shared" ca="1" si="0"/>
        <v/>
      </c>
      <c r="B17" s="27" t="str">
        <f t="shared" ca="1" si="0"/>
        <v/>
      </c>
      <c r="D17" s="526">
        <v>6</v>
      </c>
      <c r="E17" s="527" t="s">
        <v>181</v>
      </c>
      <c r="F17" s="536"/>
      <c r="G17" s="536"/>
      <c r="H17" s="536"/>
      <c r="I17" s="536"/>
      <c r="J17" s="524"/>
      <c r="K17" s="524"/>
      <c r="L17" s="524"/>
      <c r="M17" s="524"/>
      <c r="N17" s="524"/>
      <c r="O17" s="524"/>
      <c r="P17" s="524"/>
      <c r="Q17" s="524"/>
      <c r="R17" s="524"/>
      <c r="S17" s="524"/>
      <c r="T17" s="524"/>
      <c r="U17" s="524"/>
      <c r="V17" s="524"/>
      <c r="W17" s="524"/>
      <c r="AB17" s="523" t="s">
        <v>194</v>
      </c>
      <c r="AC17" s="524"/>
      <c r="AD17" s="524"/>
      <c r="AE17" s="524"/>
      <c r="AF17" s="524"/>
      <c r="AG17" s="524"/>
      <c r="AH17" s="524"/>
    </row>
    <row r="18" spans="1:35" x14ac:dyDescent="0.2">
      <c r="A18" s="27" t="str">
        <f t="shared" ca="1" si="0"/>
        <v/>
      </c>
      <c r="B18" s="27" t="str">
        <f t="shared" ca="1" si="0"/>
        <v/>
      </c>
      <c r="D18" s="526"/>
      <c r="E18" s="534" t="s">
        <v>130</v>
      </c>
      <c r="F18" s="541">
        <v>1</v>
      </c>
      <c r="G18" s="542">
        <v>2</v>
      </c>
      <c r="H18" s="542">
        <v>3</v>
      </c>
      <c r="I18" s="543">
        <v>4</v>
      </c>
      <c r="J18" s="535"/>
      <c r="K18" s="524"/>
      <c r="L18" s="524"/>
      <c r="M18" s="524"/>
      <c r="N18" s="524"/>
      <c r="O18" s="524"/>
      <c r="P18" s="524"/>
      <c r="Q18" s="524"/>
      <c r="R18" s="524"/>
      <c r="S18" s="524"/>
      <c r="T18" s="524"/>
      <c r="U18" s="524"/>
      <c r="V18" s="524"/>
      <c r="W18" s="524"/>
      <c r="AB18" s="560" t="s">
        <v>239</v>
      </c>
      <c r="AC18" s="524"/>
      <c r="AD18" s="524"/>
      <c r="AE18" s="524"/>
      <c r="AF18" s="524"/>
      <c r="AG18" s="524"/>
      <c r="AH18" s="524"/>
      <c r="AI18" s="524"/>
    </row>
    <row r="19" spans="1:35" x14ac:dyDescent="0.2">
      <c r="A19" s="27" t="str">
        <f t="shared" ca="1" si="0"/>
        <v/>
      </c>
      <c r="B19" s="27" t="str">
        <f t="shared" ca="1" si="0"/>
        <v/>
      </c>
      <c r="D19" s="526"/>
      <c r="E19" s="534" t="s">
        <v>157</v>
      </c>
      <c r="F19" s="548">
        <v>5</v>
      </c>
      <c r="G19" s="538">
        <v>1</v>
      </c>
      <c r="H19" s="538">
        <v>6</v>
      </c>
      <c r="I19" s="540">
        <v>2</v>
      </c>
      <c r="J19" s="535"/>
      <c r="K19" s="524"/>
      <c r="L19" s="524"/>
      <c r="M19" s="524"/>
      <c r="N19" s="524"/>
      <c r="O19" s="524"/>
      <c r="P19" s="524"/>
      <c r="Q19" s="524"/>
      <c r="R19" s="524"/>
      <c r="S19" s="524"/>
      <c r="T19" s="524"/>
      <c r="U19" s="524"/>
      <c r="V19" s="524"/>
      <c r="W19" s="524"/>
      <c r="AB19" s="523" t="s">
        <v>195</v>
      </c>
      <c r="AC19" s="524"/>
      <c r="AD19" s="524"/>
      <c r="AE19" s="524"/>
      <c r="AF19" s="524"/>
      <c r="AG19" s="524"/>
      <c r="AH19" s="524"/>
      <c r="AI19" s="524"/>
    </row>
    <row r="20" spans="1:35" ht="13.5" thickBot="1" x14ac:dyDescent="0.25">
      <c r="A20" s="27" t="str">
        <f t="shared" ca="1" si="0"/>
        <v/>
      </c>
      <c r="B20" s="27" t="str">
        <f t="shared" ca="1" si="0"/>
        <v/>
      </c>
      <c r="D20" s="526"/>
      <c r="E20" s="534" t="s">
        <v>159</v>
      </c>
      <c r="F20" s="544">
        <v>6</v>
      </c>
      <c r="G20" s="545">
        <v>4</v>
      </c>
      <c r="H20" s="545">
        <v>5</v>
      </c>
      <c r="I20" s="546">
        <v>3</v>
      </c>
      <c r="J20" s="535"/>
      <c r="K20" s="524"/>
      <c r="L20" s="524"/>
      <c r="M20" s="524"/>
      <c r="N20" s="524"/>
      <c r="O20" s="524"/>
      <c r="P20" s="524"/>
      <c r="Q20" s="524"/>
      <c r="R20" s="524"/>
      <c r="S20" s="524"/>
      <c r="T20" s="524"/>
      <c r="U20" s="524"/>
      <c r="V20" s="524"/>
      <c r="W20" s="524"/>
      <c r="AB20" s="523" t="s">
        <v>196</v>
      </c>
      <c r="AC20" s="524"/>
      <c r="AD20" s="524"/>
      <c r="AE20" s="524"/>
      <c r="AF20" s="524"/>
      <c r="AG20" s="524"/>
      <c r="AH20" s="524"/>
      <c r="AI20" s="524"/>
    </row>
    <row r="21" spans="1:35" x14ac:dyDescent="0.2">
      <c r="A21" s="27" t="str">
        <f t="shared" ca="1" si="0"/>
        <v/>
      </c>
      <c r="B21" s="27" t="str">
        <f t="shared" ca="1" si="0"/>
        <v/>
      </c>
      <c r="D21" s="526"/>
      <c r="E21" s="529"/>
      <c r="F21" s="537"/>
      <c r="G21" s="537"/>
      <c r="H21" s="537"/>
      <c r="I21" s="537"/>
      <c r="J21" s="524"/>
      <c r="K21" s="524"/>
      <c r="L21" s="524"/>
      <c r="M21" s="524"/>
      <c r="N21" s="524"/>
      <c r="O21" s="524"/>
      <c r="P21" s="524"/>
      <c r="Q21" s="524"/>
      <c r="R21" s="524"/>
      <c r="S21" s="524"/>
      <c r="T21" s="524"/>
      <c r="U21" s="524"/>
      <c r="V21" s="524"/>
      <c r="W21" s="524"/>
      <c r="AB21" s="523" t="s">
        <v>197</v>
      </c>
      <c r="AC21" s="524"/>
      <c r="AD21" s="524"/>
      <c r="AE21" s="524"/>
      <c r="AF21" s="524"/>
      <c r="AG21" s="524"/>
      <c r="AH21" s="524"/>
      <c r="AI21" s="524"/>
    </row>
    <row r="22" spans="1:35" ht="13.5" thickBot="1" x14ac:dyDescent="0.25">
      <c r="A22" s="27" t="str">
        <f t="shared" ca="1" si="0"/>
        <v/>
      </c>
      <c r="B22" s="27" t="str">
        <f t="shared" ca="1" si="0"/>
        <v/>
      </c>
      <c r="D22" s="526">
        <v>7</v>
      </c>
      <c r="E22" s="527" t="s">
        <v>181</v>
      </c>
      <c r="F22" s="536"/>
      <c r="G22" s="536"/>
      <c r="H22" s="536"/>
      <c r="I22" s="536"/>
      <c r="J22" s="536"/>
      <c r="K22" s="524"/>
      <c r="L22" s="524"/>
      <c r="M22" s="524"/>
      <c r="N22" s="524"/>
      <c r="O22" s="524"/>
      <c r="P22" s="524"/>
      <c r="Q22" s="524"/>
      <c r="R22" s="524"/>
      <c r="S22" s="524"/>
      <c r="T22" s="524"/>
      <c r="U22" s="524"/>
      <c r="V22" s="524"/>
      <c r="W22" s="524"/>
      <c r="AB22" s="523" t="s">
        <v>198</v>
      </c>
      <c r="AC22" s="524"/>
      <c r="AD22" s="524"/>
      <c r="AE22" s="524"/>
      <c r="AF22" s="524"/>
      <c r="AG22" s="524"/>
      <c r="AH22" s="524"/>
      <c r="AI22" s="524"/>
    </row>
    <row r="23" spans="1:35" x14ac:dyDescent="0.2">
      <c r="A23" s="27" t="str">
        <f t="shared" ca="1" si="0"/>
        <v/>
      </c>
      <c r="B23" s="27" t="str">
        <f t="shared" ca="1" si="0"/>
        <v/>
      </c>
      <c r="D23" s="526"/>
      <c r="E23" s="534" t="s">
        <v>130</v>
      </c>
      <c r="F23" s="541">
        <v>1</v>
      </c>
      <c r="G23" s="542">
        <v>2</v>
      </c>
      <c r="H23" s="542">
        <v>3</v>
      </c>
      <c r="I23" s="542">
        <v>4</v>
      </c>
      <c r="J23" s="543">
        <v>5</v>
      </c>
      <c r="K23" s="535"/>
      <c r="L23" s="524"/>
      <c r="M23" s="524"/>
      <c r="N23" s="524"/>
      <c r="O23" s="524"/>
      <c r="P23" s="524"/>
      <c r="Q23" s="524"/>
      <c r="R23" s="524"/>
      <c r="S23" s="524"/>
      <c r="T23" s="524"/>
      <c r="U23" s="524"/>
      <c r="V23" s="524"/>
      <c r="W23" s="524"/>
      <c r="AB23" s="523" t="s">
        <v>199</v>
      </c>
      <c r="AC23" s="524"/>
      <c r="AD23" s="524"/>
      <c r="AE23" s="524"/>
      <c r="AF23" s="524"/>
      <c r="AG23" s="524"/>
      <c r="AH23" s="524"/>
      <c r="AI23" s="524"/>
    </row>
    <row r="24" spans="1:35" x14ac:dyDescent="0.2">
      <c r="A24" s="27" t="str">
        <f t="shared" ca="1" si="0"/>
        <v/>
      </c>
      <c r="B24" s="27" t="str">
        <f t="shared" ca="1" si="0"/>
        <v/>
      </c>
      <c r="D24" s="526"/>
      <c r="E24" s="534" t="s">
        <v>157</v>
      </c>
      <c r="F24" s="548">
        <v>6</v>
      </c>
      <c r="G24" s="538">
        <v>1</v>
      </c>
      <c r="H24" s="538">
        <v>7</v>
      </c>
      <c r="I24" s="540">
        <v>2</v>
      </c>
      <c r="J24" s="539"/>
      <c r="K24" s="524"/>
      <c r="L24" s="524"/>
      <c r="M24" s="524"/>
      <c r="N24" s="524"/>
      <c r="O24" s="524"/>
      <c r="P24" s="524"/>
      <c r="Q24" s="524"/>
      <c r="R24" s="524"/>
      <c r="S24" s="524"/>
      <c r="T24" s="524"/>
      <c r="U24" s="524"/>
      <c r="V24" s="524"/>
      <c r="W24" s="524"/>
      <c r="AB24" s="523" t="s">
        <v>200</v>
      </c>
      <c r="AC24" s="524"/>
      <c r="AD24" s="524"/>
      <c r="AE24" s="524"/>
      <c r="AF24" s="524"/>
      <c r="AG24" s="524"/>
      <c r="AH24" s="524"/>
      <c r="AI24" s="524"/>
    </row>
    <row r="25" spans="1:35" ht="13.5" thickBot="1" x14ac:dyDescent="0.25">
      <c r="A25" s="27" t="str">
        <f t="shared" ca="1" si="0"/>
        <v/>
      </c>
      <c r="B25" s="27" t="str">
        <f t="shared" ca="1" si="0"/>
        <v/>
      </c>
      <c r="D25" s="526"/>
      <c r="E25" s="534" t="s">
        <v>159</v>
      </c>
      <c r="F25" s="544">
        <v>5</v>
      </c>
      <c r="G25" s="545">
        <v>7</v>
      </c>
      <c r="H25" s="545">
        <v>4</v>
      </c>
      <c r="I25" s="545">
        <v>6</v>
      </c>
      <c r="J25" s="546">
        <v>3</v>
      </c>
      <c r="K25" s="535"/>
      <c r="L25" s="524"/>
      <c r="M25" s="524"/>
      <c r="N25" s="524"/>
      <c r="O25" s="524"/>
      <c r="P25" s="524"/>
      <c r="Q25" s="524"/>
      <c r="R25" s="524"/>
      <c r="S25" s="524"/>
      <c r="T25" s="524"/>
      <c r="U25" s="524"/>
      <c r="V25" s="524"/>
      <c r="W25" s="524"/>
      <c r="AB25" s="523" t="s">
        <v>201</v>
      </c>
      <c r="AC25" s="524"/>
      <c r="AD25" s="524"/>
      <c r="AE25" s="524"/>
      <c r="AF25" s="524"/>
      <c r="AG25" s="524"/>
      <c r="AH25" s="524"/>
      <c r="AI25" s="524"/>
    </row>
    <row r="26" spans="1:35" x14ac:dyDescent="0.2">
      <c r="A26" s="27" t="str">
        <f t="shared" ca="1" si="0"/>
        <v/>
      </c>
      <c r="B26" s="27" t="str">
        <f t="shared" ca="1" si="0"/>
        <v/>
      </c>
      <c r="D26" s="526"/>
      <c r="E26" s="529"/>
      <c r="F26" s="537"/>
      <c r="G26" s="537"/>
      <c r="H26" s="537"/>
      <c r="I26" s="537"/>
      <c r="J26" s="537"/>
      <c r="K26" s="524"/>
      <c r="L26" s="524"/>
      <c r="M26" s="524"/>
      <c r="N26" s="524"/>
      <c r="O26" s="524"/>
      <c r="P26" s="524"/>
      <c r="Q26" s="524"/>
      <c r="R26" s="524"/>
      <c r="S26" s="524"/>
      <c r="T26" s="524"/>
      <c r="U26" s="524"/>
      <c r="V26" s="524"/>
      <c r="W26" s="524"/>
      <c r="AC26" s="524"/>
      <c r="AD26" s="524"/>
      <c r="AE26" s="524"/>
      <c r="AF26" s="524"/>
      <c r="AG26" s="524"/>
      <c r="AH26" s="524"/>
      <c r="AI26" s="524"/>
    </row>
    <row r="27" spans="1:35" ht="13.5" thickBot="1" x14ac:dyDescent="0.25">
      <c r="A27" s="27" t="str">
        <f t="shared" ref="A27:B46" ca="1" si="1">IF(INDIRECT(ADDRESS(A$6,ROW()-ROW(A$6)-1+COLUMN($F$8)))&gt;0,INDIRECT(ADDRESS(A$6,ROW()-ROW(A$6)-1+COLUMN($F$8))),"")</f>
        <v/>
      </c>
      <c r="B27" s="27" t="str">
        <f t="shared" ca="1" si="1"/>
        <v/>
      </c>
      <c r="D27" s="526">
        <v>8</v>
      </c>
      <c r="E27" s="527" t="s">
        <v>180</v>
      </c>
      <c r="F27" s="536"/>
      <c r="G27" s="536"/>
      <c r="H27" s="536"/>
      <c r="I27" s="536"/>
      <c r="J27" s="524"/>
      <c r="K27" s="536"/>
      <c r="L27" s="536"/>
      <c r="M27" s="536"/>
      <c r="N27" s="536"/>
      <c r="O27" s="524"/>
      <c r="P27" s="524"/>
      <c r="Q27" s="524"/>
      <c r="R27" s="524"/>
      <c r="S27" s="524"/>
      <c r="T27" s="524"/>
      <c r="U27" s="524"/>
      <c r="V27" s="524"/>
      <c r="W27" s="524"/>
      <c r="AB27" s="523" t="s">
        <v>202</v>
      </c>
      <c r="AC27" s="524"/>
      <c r="AD27" s="524"/>
      <c r="AE27" s="524"/>
      <c r="AF27" s="524"/>
      <c r="AG27" s="524"/>
      <c r="AH27" s="524"/>
      <c r="AI27" s="524"/>
    </row>
    <row r="28" spans="1:35" x14ac:dyDescent="0.2">
      <c r="A28" s="27" t="str">
        <f t="shared" ca="1" si="1"/>
        <v/>
      </c>
      <c r="B28" s="27" t="str">
        <f t="shared" ca="1" si="1"/>
        <v/>
      </c>
      <c r="D28" s="526"/>
      <c r="E28" s="534" t="s">
        <v>130</v>
      </c>
      <c r="F28" s="541">
        <v>1</v>
      </c>
      <c r="G28" s="542">
        <v>2</v>
      </c>
      <c r="H28" s="542">
        <v>3</v>
      </c>
      <c r="I28" s="543">
        <v>4</v>
      </c>
      <c r="J28" s="547"/>
      <c r="K28" s="541">
        <v>5</v>
      </c>
      <c r="L28" s="542">
        <v>6</v>
      </c>
      <c r="M28" s="542">
        <v>7</v>
      </c>
      <c r="N28" s="543">
        <v>8</v>
      </c>
      <c r="O28" s="535"/>
      <c r="P28" s="524"/>
      <c r="Q28" s="524"/>
      <c r="R28" s="524"/>
      <c r="S28" s="524"/>
      <c r="T28" s="524"/>
      <c r="U28" s="524"/>
      <c r="V28" s="524"/>
      <c r="W28" s="524"/>
      <c r="AC28" s="524"/>
      <c r="AD28" s="524"/>
      <c r="AE28" s="524"/>
      <c r="AF28" s="524"/>
      <c r="AG28" s="524"/>
      <c r="AH28" s="524"/>
      <c r="AI28" s="524"/>
    </row>
    <row r="29" spans="1:35" ht="13.5" thickBot="1" x14ac:dyDescent="0.25">
      <c r="A29" s="27" t="str">
        <f t="shared" ca="1" si="1"/>
        <v/>
      </c>
      <c r="B29" s="27" t="str">
        <f t="shared" ca="1" si="1"/>
        <v/>
      </c>
      <c r="D29" s="526"/>
      <c r="E29" s="534" t="s">
        <v>157</v>
      </c>
      <c r="F29" s="544">
        <v>7</v>
      </c>
      <c r="G29" s="545">
        <v>1</v>
      </c>
      <c r="H29" s="545">
        <v>8</v>
      </c>
      <c r="I29" s="546">
        <v>2</v>
      </c>
      <c r="J29" s="547"/>
      <c r="K29" s="544">
        <v>3</v>
      </c>
      <c r="L29" s="545">
        <v>5</v>
      </c>
      <c r="M29" s="545">
        <v>4</v>
      </c>
      <c r="N29" s="546">
        <v>6</v>
      </c>
      <c r="O29" s="535"/>
      <c r="P29" s="524"/>
      <c r="Q29" s="524"/>
      <c r="R29" s="524"/>
      <c r="S29" s="524"/>
      <c r="T29" s="524"/>
      <c r="U29" s="524"/>
      <c r="V29" s="524"/>
      <c r="W29" s="524"/>
      <c r="AB29" s="523" t="s">
        <v>203</v>
      </c>
      <c r="AC29" s="524"/>
      <c r="AD29" s="524"/>
      <c r="AE29" s="524"/>
      <c r="AF29" s="524"/>
      <c r="AG29" s="524"/>
      <c r="AH29" s="524"/>
      <c r="AI29" s="524"/>
    </row>
    <row r="30" spans="1:35" x14ac:dyDescent="0.2">
      <c r="A30" s="27" t="str">
        <f t="shared" ca="1" si="1"/>
        <v/>
      </c>
      <c r="B30" s="27" t="str">
        <f t="shared" ca="1" si="1"/>
        <v/>
      </c>
      <c r="D30" s="526"/>
      <c r="E30" s="529"/>
      <c r="F30" s="537"/>
      <c r="G30" s="537"/>
      <c r="H30" s="537"/>
      <c r="I30" s="537"/>
      <c r="J30" s="524"/>
      <c r="K30" s="537"/>
      <c r="L30" s="537"/>
      <c r="M30" s="537"/>
      <c r="N30" s="537"/>
      <c r="O30" s="524"/>
      <c r="P30" s="524"/>
      <c r="Q30" s="524"/>
      <c r="R30" s="524"/>
      <c r="S30" s="524"/>
      <c r="T30" s="524"/>
      <c r="U30" s="524"/>
      <c r="V30" s="524"/>
      <c r="W30" s="524"/>
      <c r="AB30" s="523" t="s">
        <v>204</v>
      </c>
      <c r="AC30" s="524"/>
      <c r="AD30" s="524"/>
      <c r="AE30" s="524"/>
      <c r="AF30" s="524"/>
      <c r="AG30" s="524"/>
      <c r="AH30" s="524"/>
      <c r="AI30" s="524"/>
    </row>
    <row r="31" spans="1:35" x14ac:dyDescent="0.2">
      <c r="A31" s="27" t="str">
        <f t="shared" ca="1" si="1"/>
        <v/>
      </c>
      <c r="B31" s="27" t="str">
        <f t="shared" ca="1" si="1"/>
        <v/>
      </c>
      <c r="AB31" s="523" t="s">
        <v>205</v>
      </c>
      <c r="AC31" s="524"/>
      <c r="AD31" s="524"/>
      <c r="AE31" s="524"/>
      <c r="AI31" s="524"/>
    </row>
    <row r="32" spans="1:35" ht="13.5" thickBot="1" x14ac:dyDescent="0.25">
      <c r="A32" s="27" t="str">
        <f t="shared" ca="1" si="1"/>
        <v/>
      </c>
      <c r="B32" s="27" t="str">
        <f t="shared" ca="1" si="1"/>
        <v/>
      </c>
      <c r="D32" s="526">
        <v>9</v>
      </c>
      <c r="E32" s="527" t="s">
        <v>180</v>
      </c>
      <c r="F32" s="536"/>
      <c r="G32" s="536"/>
      <c r="H32" s="536"/>
      <c r="I32" s="536"/>
      <c r="J32" s="536"/>
      <c r="K32" s="536"/>
      <c r="L32" s="536"/>
      <c r="M32" s="536"/>
      <c r="N32" s="536"/>
      <c r="O32" s="524"/>
      <c r="P32" s="524"/>
      <c r="Q32" s="524"/>
      <c r="R32" s="524"/>
      <c r="S32" s="524"/>
      <c r="T32" s="524"/>
      <c r="U32" s="524"/>
      <c r="V32" s="524"/>
      <c r="W32" s="524"/>
      <c r="AB32" s="523" t="s">
        <v>206</v>
      </c>
      <c r="AC32" s="524"/>
      <c r="AD32" s="524"/>
      <c r="AE32" s="524"/>
      <c r="AF32" s="524"/>
      <c r="AG32" s="524"/>
      <c r="AH32" s="524"/>
    </row>
    <row r="33" spans="1:35" x14ac:dyDescent="0.2">
      <c r="A33" s="27" t="str">
        <f t="shared" ca="1" si="1"/>
        <v/>
      </c>
      <c r="B33" s="27" t="str">
        <f t="shared" ca="1" si="1"/>
        <v/>
      </c>
      <c r="D33" s="526"/>
      <c r="E33" s="534" t="s">
        <v>130</v>
      </c>
      <c r="F33" s="541">
        <v>1</v>
      </c>
      <c r="G33" s="542">
        <v>2</v>
      </c>
      <c r="H33" s="542">
        <v>3</v>
      </c>
      <c r="I33" s="542">
        <v>4</v>
      </c>
      <c r="J33" s="543">
        <v>5</v>
      </c>
      <c r="K33" s="541">
        <v>6</v>
      </c>
      <c r="L33" s="542">
        <v>7</v>
      </c>
      <c r="M33" s="542">
        <v>8</v>
      </c>
      <c r="N33" s="543">
        <v>9</v>
      </c>
      <c r="O33" s="535"/>
      <c r="P33" s="524"/>
      <c r="Q33" s="524"/>
      <c r="R33" s="524"/>
      <c r="S33" s="524"/>
      <c r="T33" s="524"/>
      <c r="U33" s="524"/>
      <c r="V33" s="524"/>
      <c r="W33" s="524"/>
      <c r="AB33" s="523" t="s">
        <v>207</v>
      </c>
      <c r="AC33" s="524"/>
      <c r="AD33" s="524"/>
      <c r="AE33" s="524"/>
      <c r="AF33" s="524"/>
      <c r="AG33" s="524"/>
      <c r="AH33" s="524"/>
      <c r="AI33" s="524"/>
    </row>
    <row r="34" spans="1:35" ht="13.5" thickBot="1" x14ac:dyDescent="0.25">
      <c r="A34" s="27" t="str">
        <f t="shared" ca="1" si="1"/>
        <v/>
      </c>
      <c r="B34" s="27" t="str">
        <f t="shared" ca="1" si="1"/>
        <v/>
      </c>
      <c r="D34" s="526"/>
      <c r="E34" s="534" t="s">
        <v>157</v>
      </c>
      <c r="F34" s="544">
        <v>9</v>
      </c>
      <c r="G34" s="545">
        <v>4</v>
      </c>
      <c r="H34" s="545">
        <v>2</v>
      </c>
      <c r="I34" s="545">
        <v>5</v>
      </c>
      <c r="J34" s="546">
        <v>6</v>
      </c>
      <c r="K34" s="544">
        <v>8</v>
      </c>
      <c r="L34" s="545">
        <v>3</v>
      </c>
      <c r="M34" s="545">
        <v>7</v>
      </c>
      <c r="N34" s="546">
        <v>1</v>
      </c>
      <c r="O34" s="535"/>
      <c r="P34" s="524"/>
      <c r="Q34" s="524"/>
      <c r="R34" s="524"/>
      <c r="S34" s="524"/>
      <c r="T34" s="524"/>
      <c r="U34" s="524"/>
      <c r="V34" s="524"/>
      <c r="W34" s="524"/>
      <c r="AF34" s="524"/>
      <c r="AG34" s="524"/>
      <c r="AH34" s="524"/>
      <c r="AI34" s="524"/>
    </row>
    <row r="35" spans="1:35" x14ac:dyDescent="0.2">
      <c r="A35" s="27" t="str">
        <f t="shared" ca="1" si="1"/>
        <v/>
      </c>
      <c r="B35" s="27" t="str">
        <f t="shared" ca="1" si="1"/>
        <v/>
      </c>
      <c r="D35" s="526"/>
      <c r="E35" s="529"/>
      <c r="F35" s="537"/>
      <c r="G35" s="537"/>
      <c r="H35" s="537"/>
      <c r="I35" s="537"/>
      <c r="J35" s="537"/>
      <c r="K35" s="537"/>
      <c r="L35" s="537"/>
      <c r="M35" s="537"/>
      <c r="N35" s="537"/>
      <c r="O35" s="524"/>
      <c r="P35" s="524"/>
      <c r="Q35" s="524"/>
      <c r="R35" s="524"/>
      <c r="S35" s="524"/>
      <c r="T35" s="524"/>
      <c r="U35" s="524"/>
      <c r="V35" s="524"/>
      <c r="W35" s="524"/>
      <c r="AB35" s="523" t="s">
        <v>208</v>
      </c>
      <c r="AC35" s="524"/>
      <c r="AD35" s="524"/>
      <c r="AE35" s="524"/>
      <c r="AF35" s="524"/>
      <c r="AG35" s="524"/>
      <c r="AH35" s="524"/>
      <c r="AI35" s="524"/>
    </row>
    <row r="36" spans="1:35" x14ac:dyDescent="0.2">
      <c r="A36" s="27" t="str">
        <f t="shared" ca="1" si="1"/>
        <v/>
      </c>
      <c r="B36" s="27" t="str">
        <f t="shared" ca="1" si="1"/>
        <v/>
      </c>
      <c r="AC36" s="524"/>
      <c r="AD36" s="524"/>
      <c r="AE36" s="524"/>
      <c r="AF36" s="524"/>
      <c r="AG36" s="524"/>
      <c r="AH36" s="524"/>
      <c r="AI36" s="524"/>
    </row>
    <row r="37" spans="1:35" ht="13.5" thickBot="1" x14ac:dyDescent="0.25">
      <c r="A37" s="27" t="str">
        <f t="shared" ca="1" si="1"/>
        <v/>
      </c>
      <c r="B37" s="27" t="str">
        <f t="shared" ca="1" si="1"/>
        <v/>
      </c>
      <c r="D37" s="526">
        <v>10</v>
      </c>
      <c r="E37" s="527" t="s">
        <v>180</v>
      </c>
      <c r="F37" s="536"/>
      <c r="G37" s="536"/>
      <c r="H37" s="536"/>
      <c r="I37" s="536"/>
      <c r="J37" s="536"/>
      <c r="K37" s="536"/>
      <c r="L37" s="536"/>
      <c r="M37" s="536"/>
      <c r="N37" s="536"/>
      <c r="O37" s="536"/>
      <c r="P37" s="524"/>
      <c r="Q37" s="524"/>
      <c r="R37" s="524"/>
      <c r="S37" s="524"/>
      <c r="T37" s="524"/>
      <c r="U37" s="524"/>
      <c r="V37" s="524"/>
      <c r="W37" s="524"/>
      <c r="AB37" s="523" t="s">
        <v>209</v>
      </c>
      <c r="AC37" s="524"/>
      <c r="AD37" s="524"/>
      <c r="AE37" s="524"/>
      <c r="AF37" s="524"/>
      <c r="AG37" s="524"/>
      <c r="AH37" s="524"/>
    </row>
    <row r="38" spans="1:35" x14ac:dyDescent="0.2">
      <c r="A38" s="27" t="str">
        <f t="shared" ca="1" si="1"/>
        <v/>
      </c>
      <c r="B38" s="27" t="str">
        <f t="shared" ca="1" si="1"/>
        <v/>
      </c>
      <c r="D38" s="526"/>
      <c r="E38" s="534" t="s">
        <v>130</v>
      </c>
      <c r="F38" s="541">
        <v>1</v>
      </c>
      <c r="G38" s="542">
        <v>2</v>
      </c>
      <c r="H38" s="542">
        <v>3</v>
      </c>
      <c r="I38" s="542">
        <v>4</v>
      </c>
      <c r="J38" s="543">
        <v>5</v>
      </c>
      <c r="K38" s="549">
        <v>6</v>
      </c>
      <c r="L38" s="542">
        <v>7</v>
      </c>
      <c r="M38" s="542">
        <v>8</v>
      </c>
      <c r="N38" s="542">
        <v>9</v>
      </c>
      <c r="O38" s="543">
        <v>10</v>
      </c>
      <c r="P38" s="535"/>
      <c r="Q38" s="524"/>
      <c r="R38" s="524"/>
      <c r="S38" s="524"/>
      <c r="T38" s="524"/>
      <c r="U38" s="524"/>
      <c r="V38" s="524"/>
      <c r="W38" s="524"/>
      <c r="AC38" s="524"/>
      <c r="AD38" s="524"/>
      <c r="AE38" s="524"/>
      <c r="AF38" s="524"/>
      <c r="AG38" s="524"/>
      <c r="AH38" s="524"/>
      <c r="AI38" s="524"/>
    </row>
    <row r="39" spans="1:35" ht="13.5" thickBot="1" x14ac:dyDescent="0.25">
      <c r="A39" s="27" t="str">
        <f t="shared" ca="1" si="1"/>
        <v/>
      </c>
      <c r="B39" s="27" t="str">
        <f t="shared" ca="1" si="1"/>
        <v/>
      </c>
      <c r="D39" s="526"/>
      <c r="E39" s="534" t="s">
        <v>157</v>
      </c>
      <c r="F39" s="544">
        <v>4</v>
      </c>
      <c r="G39" s="545">
        <v>9</v>
      </c>
      <c r="H39" s="545">
        <v>2</v>
      </c>
      <c r="I39" s="545">
        <v>7</v>
      </c>
      <c r="J39" s="546">
        <v>1</v>
      </c>
      <c r="K39" s="550">
        <v>10</v>
      </c>
      <c r="L39" s="545">
        <v>3</v>
      </c>
      <c r="M39" s="545">
        <v>5</v>
      </c>
      <c r="N39" s="545">
        <v>6</v>
      </c>
      <c r="O39" s="546">
        <v>8</v>
      </c>
      <c r="P39" s="535"/>
      <c r="Q39" s="524"/>
      <c r="R39" s="524"/>
      <c r="S39" s="524"/>
      <c r="T39" s="524"/>
      <c r="U39" s="524"/>
      <c r="V39" s="524"/>
      <c r="W39" s="524"/>
      <c r="AI39" s="524"/>
    </row>
    <row r="40" spans="1:35" x14ac:dyDescent="0.2">
      <c r="A40" s="27" t="str">
        <f t="shared" ca="1" si="1"/>
        <v/>
      </c>
      <c r="B40" s="27" t="str">
        <f t="shared" ca="1" si="1"/>
        <v/>
      </c>
      <c r="D40" s="526"/>
      <c r="E40" s="529"/>
      <c r="F40" s="537"/>
      <c r="G40" s="537"/>
      <c r="H40" s="537"/>
      <c r="I40" s="537"/>
      <c r="J40" s="537"/>
      <c r="K40" s="537"/>
      <c r="L40" s="537"/>
      <c r="M40" s="537"/>
      <c r="N40" s="537"/>
      <c r="O40" s="537"/>
      <c r="P40" s="524"/>
      <c r="Q40" s="524"/>
      <c r="R40" s="524"/>
      <c r="S40" s="524"/>
      <c r="T40" s="524"/>
      <c r="U40" s="524"/>
      <c r="V40" s="524"/>
      <c r="W40" s="524"/>
      <c r="AB40" s="523" t="s">
        <v>210</v>
      </c>
      <c r="AC40" s="524"/>
      <c r="AD40" s="524"/>
      <c r="AE40" s="524"/>
      <c r="AF40" s="524"/>
      <c r="AG40" s="524"/>
      <c r="AH40" s="524"/>
      <c r="AI40" s="524"/>
    </row>
    <row r="41" spans="1:35" x14ac:dyDescent="0.2">
      <c r="A41" s="27" t="str">
        <f t="shared" ca="1" si="1"/>
        <v/>
      </c>
      <c r="B41" s="27" t="str">
        <f t="shared" ca="1" si="1"/>
        <v/>
      </c>
      <c r="AB41" s="523" t="s">
        <v>211</v>
      </c>
      <c r="AC41" s="524"/>
      <c r="AD41" s="524"/>
      <c r="AE41" s="524"/>
      <c r="AF41" s="524"/>
      <c r="AG41" s="524"/>
      <c r="AH41" s="524"/>
      <c r="AI41" s="524"/>
    </row>
    <row r="42" spans="1:35" ht="13.5" thickBot="1" x14ac:dyDescent="0.25">
      <c r="A42" s="27" t="str">
        <f t="shared" ca="1" si="1"/>
        <v/>
      </c>
      <c r="B42" s="27" t="str">
        <f t="shared" ca="1" si="1"/>
        <v/>
      </c>
      <c r="D42" s="526">
        <v>11</v>
      </c>
      <c r="E42" s="527" t="s">
        <v>181</v>
      </c>
      <c r="F42" s="536"/>
      <c r="G42" s="536"/>
      <c r="H42" s="536"/>
      <c r="I42" s="536"/>
      <c r="J42" s="536"/>
      <c r="K42" s="536"/>
      <c r="L42" s="536"/>
      <c r="M42" s="536"/>
      <c r="N42" s="536"/>
      <c r="O42" s="524"/>
      <c r="P42" s="524"/>
      <c r="Q42" s="524"/>
      <c r="R42" s="524"/>
      <c r="S42" s="524"/>
      <c r="T42" s="524"/>
      <c r="U42" s="524"/>
      <c r="V42" s="524"/>
      <c r="W42" s="524"/>
      <c r="AC42" s="524"/>
      <c r="AD42" s="524"/>
      <c r="AE42" s="524"/>
      <c r="AF42" s="524"/>
      <c r="AG42" s="524"/>
      <c r="AH42" s="524"/>
    </row>
    <row r="43" spans="1:35" x14ac:dyDescent="0.2">
      <c r="A43" s="27" t="str">
        <f t="shared" ca="1" si="1"/>
        <v/>
      </c>
      <c r="B43" s="27" t="str">
        <f t="shared" ca="1" si="1"/>
        <v/>
      </c>
      <c r="D43" s="526"/>
      <c r="E43" s="534" t="s">
        <v>130</v>
      </c>
      <c r="F43" s="541">
        <v>1</v>
      </c>
      <c r="G43" s="542">
        <v>2</v>
      </c>
      <c r="H43" s="542">
        <v>3</v>
      </c>
      <c r="I43" s="542">
        <v>4</v>
      </c>
      <c r="J43" s="543">
        <v>5</v>
      </c>
      <c r="K43" s="549">
        <v>6</v>
      </c>
      <c r="L43" s="542">
        <v>7</v>
      </c>
      <c r="M43" s="542">
        <v>8</v>
      </c>
      <c r="N43" s="543">
        <v>9</v>
      </c>
      <c r="O43" s="535"/>
      <c r="P43" s="524"/>
      <c r="Q43" s="524"/>
      <c r="R43" s="524"/>
      <c r="S43" s="524"/>
      <c r="T43" s="524"/>
      <c r="U43" s="524"/>
      <c r="V43" s="524"/>
      <c r="W43" s="524"/>
      <c r="AB43" s="523" t="s">
        <v>212</v>
      </c>
      <c r="AC43" s="524"/>
      <c r="AD43" s="524"/>
      <c r="AE43" s="524"/>
      <c r="AF43" s="524"/>
      <c r="AG43" s="524"/>
      <c r="AH43" s="524"/>
      <c r="AI43" s="524"/>
    </row>
    <row r="44" spans="1:35" ht="13.5" thickBot="1" x14ac:dyDescent="0.25">
      <c r="A44" s="27" t="str">
        <f t="shared" ca="1" si="1"/>
        <v/>
      </c>
      <c r="B44" s="27" t="str">
        <f t="shared" ca="1" si="1"/>
        <v/>
      </c>
      <c r="D44" s="526"/>
      <c r="E44" s="534" t="s">
        <v>157</v>
      </c>
      <c r="F44" s="548">
        <v>7</v>
      </c>
      <c r="G44" s="538">
        <v>9</v>
      </c>
      <c r="H44" s="538">
        <v>11</v>
      </c>
      <c r="I44" s="538">
        <v>8</v>
      </c>
      <c r="J44" s="540">
        <v>10</v>
      </c>
      <c r="K44" s="552"/>
      <c r="L44" s="553"/>
      <c r="M44" s="553"/>
      <c r="N44" s="553"/>
      <c r="O44" s="524"/>
      <c r="P44" s="524"/>
      <c r="Q44" s="524"/>
      <c r="R44" s="524"/>
      <c r="S44" s="524"/>
      <c r="T44" s="524"/>
      <c r="U44" s="524"/>
      <c r="V44" s="524"/>
      <c r="W44" s="524"/>
      <c r="AB44" s="523" t="s">
        <v>217</v>
      </c>
      <c r="AC44" s="524"/>
      <c r="AD44" s="524"/>
      <c r="AE44" s="524"/>
      <c r="AF44" s="524"/>
      <c r="AG44" s="524"/>
      <c r="AH44" s="524"/>
      <c r="AI44" s="524"/>
    </row>
    <row r="45" spans="1:35" ht="13.5" thickBot="1" x14ac:dyDescent="0.25">
      <c r="A45" s="27" t="str">
        <f t="shared" ca="1" si="1"/>
        <v/>
      </c>
      <c r="B45" s="27" t="str">
        <f t="shared" ca="1" si="1"/>
        <v/>
      </c>
      <c r="D45" s="526"/>
      <c r="E45" s="534" t="s">
        <v>159</v>
      </c>
      <c r="F45" s="544">
        <v>10</v>
      </c>
      <c r="G45" s="545">
        <v>1</v>
      </c>
      <c r="H45" s="545">
        <v>4</v>
      </c>
      <c r="I45" s="546">
        <v>2</v>
      </c>
      <c r="J45" s="551"/>
      <c r="K45" s="554">
        <v>11</v>
      </c>
      <c r="L45" s="555">
        <v>6</v>
      </c>
      <c r="M45" s="555">
        <v>5</v>
      </c>
      <c r="N45" s="556">
        <v>3</v>
      </c>
      <c r="O45" s="535"/>
      <c r="P45" s="524"/>
      <c r="Q45" s="524"/>
      <c r="R45" s="524"/>
      <c r="S45" s="524"/>
      <c r="T45" s="524"/>
      <c r="U45" s="524"/>
      <c r="V45" s="524"/>
      <c r="W45" s="524"/>
      <c r="AB45" s="523" t="s">
        <v>213</v>
      </c>
      <c r="AC45" s="524"/>
      <c r="AD45" s="524"/>
      <c r="AE45" s="524"/>
      <c r="AF45" s="524"/>
      <c r="AG45" s="524"/>
      <c r="AH45" s="524"/>
      <c r="AI45" s="524"/>
    </row>
    <row r="46" spans="1:35" ht="15" x14ac:dyDescent="0.2">
      <c r="A46" s="27" t="str">
        <f t="shared" ca="1" si="1"/>
        <v/>
      </c>
      <c r="B46" s="27" t="str">
        <f t="shared" ca="1" si="1"/>
        <v/>
      </c>
      <c r="D46" s="526"/>
      <c r="E46" s="528"/>
      <c r="F46" s="537"/>
      <c r="G46" s="537"/>
      <c r="H46" s="537"/>
      <c r="I46" s="537"/>
      <c r="J46" s="524"/>
      <c r="K46" s="537"/>
      <c r="L46" s="537"/>
      <c r="M46" s="537"/>
      <c r="N46" s="537"/>
      <c r="O46" s="524"/>
      <c r="P46" s="524"/>
      <c r="Q46" s="524"/>
      <c r="R46" s="524"/>
      <c r="S46" s="524"/>
      <c r="T46" s="524"/>
      <c r="U46" s="524"/>
      <c r="V46" s="524"/>
      <c r="W46" s="524"/>
      <c r="AB46" s="532" t="s">
        <v>218</v>
      </c>
      <c r="AC46" s="524"/>
      <c r="AD46" s="524"/>
      <c r="AE46" s="524"/>
      <c r="AF46" s="524"/>
      <c r="AG46" s="524"/>
      <c r="AH46" s="524"/>
      <c r="AI46" s="524"/>
    </row>
    <row r="47" spans="1:35" ht="13.5" thickBot="1" x14ac:dyDescent="0.25">
      <c r="A47" s="27" t="str">
        <f t="shared" ref="A47:B66" ca="1" si="2">IF(INDIRECT(ADDRESS(A$6,ROW()-ROW(A$6)-1+COLUMN($F$8)))&gt;0,INDIRECT(ADDRESS(A$6,ROW()-ROW(A$6)-1+COLUMN($F$8))),"")</f>
        <v/>
      </c>
      <c r="B47" s="27" t="str">
        <f t="shared" ca="1" si="2"/>
        <v/>
      </c>
      <c r="D47" s="526">
        <v>12</v>
      </c>
      <c r="E47" s="527" t="s">
        <v>180</v>
      </c>
      <c r="F47" s="536"/>
      <c r="G47" s="536"/>
      <c r="H47" s="536"/>
      <c r="I47" s="536"/>
      <c r="J47" s="524"/>
      <c r="K47" s="536"/>
      <c r="L47" s="536"/>
      <c r="M47" s="536"/>
      <c r="N47" s="536"/>
      <c r="O47" s="524"/>
      <c r="P47" s="536"/>
      <c r="Q47" s="536"/>
      <c r="R47" s="536"/>
      <c r="S47" s="536"/>
      <c r="T47" s="524"/>
      <c r="U47" s="524"/>
      <c r="V47" s="524"/>
      <c r="W47" s="524"/>
      <c r="AB47" s="533" t="s">
        <v>214</v>
      </c>
      <c r="AC47" s="524"/>
      <c r="AD47" s="524"/>
      <c r="AE47" s="524"/>
      <c r="AF47" s="524"/>
      <c r="AG47" s="524"/>
      <c r="AH47" s="524"/>
      <c r="AI47" s="524"/>
    </row>
    <row r="48" spans="1:35" x14ac:dyDescent="0.2">
      <c r="A48" s="27" t="str">
        <f t="shared" ca="1" si="2"/>
        <v/>
      </c>
      <c r="B48" s="27" t="str">
        <f t="shared" ca="1" si="2"/>
        <v/>
      </c>
      <c r="D48" s="526"/>
      <c r="E48" s="534" t="s">
        <v>130</v>
      </c>
      <c r="F48" s="541">
        <v>1</v>
      </c>
      <c r="G48" s="542">
        <v>2</v>
      </c>
      <c r="H48" s="542">
        <v>3</v>
      </c>
      <c r="I48" s="543">
        <v>4</v>
      </c>
      <c r="J48" s="547"/>
      <c r="K48" s="541">
        <v>5</v>
      </c>
      <c r="L48" s="542">
        <v>6</v>
      </c>
      <c r="M48" s="542">
        <v>7</v>
      </c>
      <c r="N48" s="543">
        <v>8</v>
      </c>
      <c r="O48" s="547"/>
      <c r="P48" s="541">
        <v>9</v>
      </c>
      <c r="Q48" s="542">
        <v>10</v>
      </c>
      <c r="R48" s="542">
        <v>11</v>
      </c>
      <c r="S48" s="543">
        <v>12</v>
      </c>
      <c r="T48" s="535"/>
      <c r="U48" s="524"/>
      <c r="V48" s="524"/>
      <c r="W48" s="524"/>
      <c r="AE48" s="524"/>
      <c r="AF48" s="524"/>
      <c r="AG48" s="524"/>
      <c r="AH48" s="524"/>
    </row>
    <row r="49" spans="1:34" ht="13.5" thickBot="1" x14ac:dyDescent="0.25">
      <c r="A49" s="27" t="str">
        <f t="shared" ca="1" si="2"/>
        <v/>
      </c>
      <c r="B49" s="27" t="str">
        <f t="shared" ca="1" si="2"/>
        <v/>
      </c>
      <c r="D49" s="526"/>
      <c r="E49" s="534" t="s">
        <v>157</v>
      </c>
      <c r="F49" s="544">
        <v>4</v>
      </c>
      <c r="G49" s="545">
        <v>11</v>
      </c>
      <c r="H49" s="545">
        <v>9</v>
      </c>
      <c r="I49" s="546">
        <v>5</v>
      </c>
      <c r="J49" s="547"/>
      <c r="K49" s="544">
        <v>8</v>
      </c>
      <c r="L49" s="545">
        <v>3</v>
      </c>
      <c r="M49" s="545">
        <v>1</v>
      </c>
      <c r="N49" s="546">
        <v>10</v>
      </c>
      <c r="O49" s="547"/>
      <c r="P49" s="544">
        <v>12</v>
      </c>
      <c r="Q49" s="545">
        <v>7</v>
      </c>
      <c r="R49" s="545">
        <v>2</v>
      </c>
      <c r="S49" s="546">
        <v>6</v>
      </c>
      <c r="T49" s="535"/>
      <c r="U49" s="524"/>
      <c r="V49" s="524"/>
      <c r="W49" s="524"/>
      <c r="AE49" s="524"/>
      <c r="AF49" s="524"/>
      <c r="AG49" s="524"/>
      <c r="AH49" s="524"/>
    </row>
    <row r="50" spans="1:34" x14ac:dyDescent="0.2">
      <c r="A50" s="27" t="str">
        <f t="shared" ca="1" si="2"/>
        <v/>
      </c>
      <c r="B50" s="27" t="str">
        <f t="shared" ca="1" si="2"/>
        <v/>
      </c>
      <c r="D50" s="526"/>
      <c r="E50" s="528"/>
      <c r="F50" s="537"/>
      <c r="G50" s="537"/>
      <c r="H50" s="537"/>
      <c r="I50" s="537"/>
      <c r="J50" s="524"/>
      <c r="K50" s="537"/>
      <c r="L50" s="537"/>
      <c r="M50" s="537"/>
      <c r="N50" s="537"/>
      <c r="O50" s="524"/>
      <c r="P50" s="537"/>
      <c r="Q50" s="537"/>
      <c r="R50" s="537"/>
      <c r="S50" s="537"/>
      <c r="T50" s="524"/>
      <c r="U50" s="524"/>
      <c r="V50" s="524"/>
      <c r="W50" s="524"/>
      <c r="X50" s="524"/>
      <c r="Y50" s="524"/>
      <c r="Z50" s="524"/>
      <c r="AA50" s="524"/>
      <c r="AB50" s="524"/>
      <c r="AC50" s="524"/>
      <c r="AD50" s="524"/>
      <c r="AE50" s="524"/>
      <c r="AF50" s="524"/>
      <c r="AG50" s="524"/>
      <c r="AH50" s="524"/>
    </row>
    <row r="51" spans="1:34" x14ac:dyDescent="0.2">
      <c r="A51" s="27" t="str">
        <f t="shared" ca="1" si="2"/>
        <v/>
      </c>
      <c r="B51" s="27" t="str">
        <f t="shared" ca="1" si="2"/>
        <v/>
      </c>
      <c r="AE51" s="524"/>
      <c r="AF51" s="524"/>
      <c r="AG51" s="524"/>
      <c r="AH51" s="524"/>
    </row>
    <row r="52" spans="1:34" ht="13.5" thickBot="1" x14ac:dyDescent="0.25">
      <c r="A52" s="27" t="str">
        <f t="shared" ca="1" si="2"/>
        <v/>
      </c>
      <c r="B52" s="27" t="str">
        <f t="shared" ca="1" si="2"/>
        <v/>
      </c>
      <c r="D52" s="526">
        <v>13</v>
      </c>
      <c r="E52" s="527" t="s">
        <v>180</v>
      </c>
      <c r="F52" s="557"/>
      <c r="G52" s="536"/>
      <c r="H52" s="536"/>
      <c r="I52" s="536"/>
      <c r="J52" s="536"/>
      <c r="K52" s="536"/>
      <c r="L52" s="536"/>
      <c r="M52" s="536"/>
      <c r="N52" s="536"/>
      <c r="O52" s="524"/>
      <c r="P52" s="536"/>
      <c r="Q52" s="536"/>
      <c r="R52" s="536"/>
      <c r="S52" s="536"/>
      <c r="T52" s="524"/>
      <c r="U52" s="524"/>
      <c r="V52" s="524"/>
      <c r="W52" s="524"/>
      <c r="X52" s="524"/>
      <c r="Y52" s="524"/>
      <c r="Z52" s="524"/>
      <c r="AA52" s="524"/>
      <c r="AB52" s="524"/>
      <c r="AC52" s="524"/>
      <c r="AD52" s="524"/>
    </row>
    <row r="53" spans="1:34" x14ac:dyDescent="0.2">
      <c r="A53" s="27" t="str">
        <f t="shared" ca="1" si="2"/>
        <v/>
      </c>
      <c r="B53" s="27" t="str">
        <f t="shared" ca="1" si="2"/>
        <v/>
      </c>
      <c r="D53" s="526"/>
      <c r="E53" s="534" t="s">
        <v>130</v>
      </c>
      <c r="F53" s="541">
        <v>1</v>
      </c>
      <c r="G53" s="542">
        <v>2</v>
      </c>
      <c r="H53" s="542">
        <v>3</v>
      </c>
      <c r="I53" s="542">
        <v>4</v>
      </c>
      <c r="J53" s="543">
        <v>5</v>
      </c>
      <c r="K53" s="549">
        <v>6</v>
      </c>
      <c r="L53" s="542">
        <v>7</v>
      </c>
      <c r="M53" s="542">
        <v>8</v>
      </c>
      <c r="N53" s="543">
        <v>9</v>
      </c>
      <c r="O53" s="547"/>
      <c r="P53" s="541">
        <v>10</v>
      </c>
      <c r="Q53" s="542">
        <v>11</v>
      </c>
      <c r="R53" s="542">
        <v>12</v>
      </c>
      <c r="S53" s="543">
        <v>13</v>
      </c>
      <c r="T53" s="535"/>
      <c r="U53" s="524"/>
      <c r="V53" s="524"/>
      <c r="W53" s="524"/>
      <c r="X53" s="524"/>
      <c r="Y53" s="524"/>
      <c r="Z53" s="524"/>
      <c r="AA53" s="524"/>
      <c r="AB53" s="524"/>
      <c r="AC53" s="524"/>
      <c r="AD53" s="524"/>
      <c r="AE53" s="524"/>
      <c r="AF53" s="524"/>
      <c r="AG53" s="524"/>
      <c r="AH53" s="524"/>
    </row>
    <row r="54" spans="1:34" ht="13.5" thickBot="1" x14ac:dyDescent="0.25">
      <c r="A54" s="27" t="str">
        <f t="shared" ca="1" si="2"/>
        <v/>
      </c>
      <c r="B54" s="27" t="str">
        <f t="shared" ca="1" si="2"/>
        <v/>
      </c>
      <c r="D54" s="526"/>
      <c r="E54" s="534" t="s">
        <v>157</v>
      </c>
      <c r="F54" s="544">
        <v>4</v>
      </c>
      <c r="G54" s="545">
        <v>13</v>
      </c>
      <c r="H54" s="545">
        <v>6</v>
      </c>
      <c r="I54" s="545">
        <v>12</v>
      </c>
      <c r="J54" s="546">
        <v>7</v>
      </c>
      <c r="K54" s="550">
        <v>3</v>
      </c>
      <c r="L54" s="545">
        <v>8</v>
      </c>
      <c r="M54" s="545">
        <v>2</v>
      </c>
      <c r="N54" s="546">
        <v>10</v>
      </c>
      <c r="O54" s="547"/>
      <c r="P54" s="544">
        <v>11</v>
      </c>
      <c r="Q54" s="545">
        <v>5</v>
      </c>
      <c r="R54" s="545">
        <v>9</v>
      </c>
      <c r="S54" s="546">
        <v>1</v>
      </c>
      <c r="T54" s="535"/>
      <c r="U54" s="524"/>
      <c r="V54" s="524"/>
      <c r="W54" s="524"/>
      <c r="X54" s="524"/>
      <c r="Y54" s="524"/>
      <c r="Z54" s="524"/>
      <c r="AA54" s="524"/>
      <c r="AB54" s="524"/>
      <c r="AC54" s="524"/>
      <c r="AD54" s="524"/>
      <c r="AE54" s="524"/>
      <c r="AF54" s="524"/>
      <c r="AG54" s="524"/>
      <c r="AH54" s="524"/>
    </row>
    <row r="55" spans="1:34" x14ac:dyDescent="0.2">
      <c r="A55" s="27" t="str">
        <f t="shared" ca="1" si="2"/>
        <v/>
      </c>
      <c r="B55" s="27" t="str">
        <f t="shared" ca="1" si="2"/>
        <v/>
      </c>
      <c r="D55" s="526"/>
      <c r="E55" s="528"/>
      <c r="F55" s="537"/>
      <c r="G55" s="537"/>
      <c r="H55" s="537"/>
      <c r="I55" s="537"/>
      <c r="J55" s="537"/>
      <c r="K55" s="537"/>
      <c r="L55" s="537"/>
      <c r="M55" s="537"/>
      <c r="N55" s="537"/>
      <c r="O55" s="524"/>
      <c r="P55" s="537"/>
      <c r="Q55" s="537"/>
      <c r="R55" s="537"/>
      <c r="S55" s="537"/>
      <c r="T55" s="524"/>
      <c r="U55" s="524"/>
      <c r="V55" s="524"/>
      <c r="W55" s="524"/>
      <c r="X55" s="524"/>
      <c r="Y55" s="524"/>
      <c r="Z55" s="524"/>
      <c r="AA55" s="524"/>
      <c r="AB55" s="524"/>
      <c r="AC55" s="524"/>
      <c r="AD55" s="524"/>
      <c r="AE55" s="524"/>
      <c r="AF55" s="524"/>
      <c r="AG55" s="524"/>
      <c r="AH55" s="524"/>
    </row>
    <row r="56" spans="1:34" x14ac:dyDescent="0.2">
      <c r="A56" s="27" t="str">
        <f t="shared" ca="1" si="2"/>
        <v/>
      </c>
      <c r="B56" s="27" t="str">
        <f t="shared" ca="1" si="2"/>
        <v/>
      </c>
      <c r="AE56" s="524"/>
      <c r="AF56" s="524"/>
      <c r="AG56" s="524"/>
      <c r="AH56" s="524"/>
    </row>
    <row r="57" spans="1:34" ht="13.5" thickBot="1" x14ac:dyDescent="0.25">
      <c r="A57" s="27" t="str">
        <f t="shared" ca="1" si="2"/>
        <v/>
      </c>
      <c r="B57" s="27" t="str">
        <f t="shared" ca="1" si="2"/>
        <v/>
      </c>
      <c r="D57" s="526">
        <v>14</v>
      </c>
      <c r="E57" s="527" t="s">
        <v>180</v>
      </c>
      <c r="F57" s="536"/>
      <c r="G57" s="536"/>
      <c r="H57" s="536"/>
      <c r="I57" s="536"/>
      <c r="J57" s="536"/>
      <c r="K57" s="536"/>
      <c r="L57" s="536"/>
      <c r="M57" s="536"/>
      <c r="N57" s="536"/>
      <c r="O57" s="536"/>
      <c r="P57" s="536"/>
      <c r="Q57" s="536"/>
      <c r="R57" s="536"/>
      <c r="S57" s="536"/>
      <c r="T57" s="524"/>
      <c r="U57" s="524"/>
      <c r="V57" s="524"/>
      <c r="W57" s="524"/>
      <c r="X57" s="524"/>
      <c r="Y57" s="524"/>
      <c r="Z57" s="524"/>
      <c r="AA57" s="524"/>
      <c r="AB57" s="524"/>
      <c r="AC57" s="524"/>
      <c r="AD57" s="524"/>
      <c r="AE57" s="524"/>
      <c r="AF57" s="524"/>
      <c r="AG57" s="524"/>
      <c r="AH57" s="524"/>
    </row>
    <row r="58" spans="1:34" x14ac:dyDescent="0.2">
      <c r="A58" s="27" t="str">
        <f t="shared" ca="1" si="2"/>
        <v/>
      </c>
      <c r="B58" s="27" t="str">
        <f t="shared" ca="1" si="2"/>
        <v/>
      </c>
      <c r="D58" s="526"/>
      <c r="E58" s="534" t="s">
        <v>130</v>
      </c>
      <c r="F58" s="541">
        <v>1</v>
      </c>
      <c r="G58" s="542">
        <v>2</v>
      </c>
      <c r="H58" s="542">
        <v>3</v>
      </c>
      <c r="I58" s="542">
        <v>4</v>
      </c>
      <c r="J58" s="543">
        <v>5</v>
      </c>
      <c r="K58" s="549">
        <v>6</v>
      </c>
      <c r="L58" s="542">
        <v>7</v>
      </c>
      <c r="M58" s="542">
        <v>8</v>
      </c>
      <c r="N58" s="542">
        <v>9</v>
      </c>
      <c r="O58" s="543">
        <v>10</v>
      </c>
      <c r="P58" s="549">
        <v>11</v>
      </c>
      <c r="Q58" s="542">
        <v>12</v>
      </c>
      <c r="R58" s="542">
        <v>13</v>
      </c>
      <c r="S58" s="543">
        <v>14</v>
      </c>
      <c r="T58" s="535"/>
      <c r="U58" s="524"/>
      <c r="V58" s="524"/>
      <c r="W58" s="524"/>
      <c r="X58" s="524"/>
      <c r="Y58" s="524"/>
      <c r="Z58" s="524"/>
      <c r="AA58" s="524"/>
      <c r="AB58" s="524"/>
      <c r="AC58" s="524"/>
      <c r="AD58" s="524"/>
      <c r="AE58" s="524"/>
      <c r="AF58" s="524"/>
      <c r="AG58" s="524"/>
      <c r="AH58" s="524"/>
    </row>
    <row r="59" spans="1:34" ht="13.5" thickBot="1" x14ac:dyDescent="0.25">
      <c r="A59" s="27" t="str">
        <f t="shared" ca="1" si="2"/>
        <v/>
      </c>
      <c r="B59" s="27" t="str">
        <f t="shared" ca="1" si="2"/>
        <v/>
      </c>
      <c r="D59" s="526"/>
      <c r="E59" s="534" t="s">
        <v>157</v>
      </c>
      <c r="F59" s="544">
        <v>5</v>
      </c>
      <c r="G59" s="545">
        <v>3</v>
      </c>
      <c r="H59" s="545">
        <v>12</v>
      </c>
      <c r="I59" s="545">
        <v>7</v>
      </c>
      <c r="J59" s="546">
        <v>11</v>
      </c>
      <c r="K59" s="550">
        <v>9</v>
      </c>
      <c r="L59" s="545">
        <v>13</v>
      </c>
      <c r="M59" s="545">
        <v>2</v>
      </c>
      <c r="N59" s="545">
        <v>8</v>
      </c>
      <c r="O59" s="546">
        <v>1</v>
      </c>
      <c r="P59" s="550">
        <v>14</v>
      </c>
      <c r="Q59" s="545">
        <v>10</v>
      </c>
      <c r="R59" s="545">
        <v>4</v>
      </c>
      <c r="S59" s="546">
        <v>6</v>
      </c>
      <c r="T59" s="535"/>
      <c r="U59" s="524"/>
      <c r="V59" s="524"/>
      <c r="W59" s="524"/>
      <c r="X59" s="524"/>
      <c r="Y59" s="524"/>
      <c r="Z59" s="524"/>
      <c r="AA59" s="524"/>
      <c r="AB59" s="524"/>
      <c r="AC59" s="524"/>
      <c r="AD59" s="524"/>
      <c r="AE59" s="524"/>
      <c r="AF59" s="524"/>
      <c r="AG59" s="524"/>
      <c r="AH59" s="524"/>
    </row>
    <row r="60" spans="1:34" x14ac:dyDescent="0.2">
      <c r="A60" s="27" t="str">
        <f t="shared" ca="1" si="2"/>
        <v/>
      </c>
      <c r="B60" s="27" t="str">
        <f t="shared" ca="1" si="2"/>
        <v/>
      </c>
      <c r="D60" s="526"/>
      <c r="E60" s="528"/>
      <c r="F60" s="537"/>
      <c r="G60" s="537"/>
      <c r="H60" s="537"/>
      <c r="I60" s="537"/>
      <c r="J60" s="537"/>
      <c r="K60" s="537"/>
      <c r="L60" s="537"/>
      <c r="M60" s="537"/>
      <c r="N60" s="537"/>
      <c r="O60" s="537"/>
      <c r="P60" s="537"/>
      <c r="Q60" s="537"/>
      <c r="R60" s="537"/>
      <c r="S60" s="537"/>
      <c r="T60" s="524"/>
      <c r="U60" s="524"/>
      <c r="V60" s="524"/>
      <c r="W60" s="524"/>
      <c r="X60" s="524"/>
      <c r="Y60" s="524"/>
      <c r="Z60" s="524"/>
      <c r="AA60" s="524"/>
      <c r="AB60" s="524"/>
      <c r="AC60" s="524"/>
      <c r="AD60" s="524"/>
      <c r="AE60" s="524"/>
      <c r="AF60" s="524"/>
      <c r="AG60" s="524"/>
      <c r="AH60" s="524"/>
    </row>
    <row r="61" spans="1:34" x14ac:dyDescent="0.2">
      <c r="A61" s="27" t="str">
        <f t="shared" ca="1" si="2"/>
        <v/>
      </c>
      <c r="B61" s="27" t="str">
        <f t="shared" ca="1" si="2"/>
        <v/>
      </c>
      <c r="AC61" s="524"/>
      <c r="AD61" s="524"/>
      <c r="AE61" s="524"/>
      <c r="AF61" s="524"/>
      <c r="AG61" s="524"/>
      <c r="AH61" s="524"/>
    </row>
    <row r="62" spans="1:34" ht="13.5" thickBot="1" x14ac:dyDescent="0.25">
      <c r="A62" s="27" t="str">
        <f t="shared" ca="1" si="2"/>
        <v/>
      </c>
      <c r="B62" s="27" t="str">
        <f t="shared" ca="1" si="2"/>
        <v/>
      </c>
      <c r="D62" s="526">
        <v>15</v>
      </c>
      <c r="E62" s="527" t="s">
        <v>180</v>
      </c>
      <c r="F62" s="536"/>
      <c r="G62" s="536"/>
      <c r="H62" s="536"/>
      <c r="I62" s="536"/>
      <c r="J62" s="536"/>
      <c r="K62" s="536"/>
      <c r="L62" s="536"/>
      <c r="M62" s="536"/>
      <c r="N62" s="536"/>
      <c r="O62" s="536"/>
      <c r="P62" s="536"/>
      <c r="Q62" s="536"/>
      <c r="R62" s="536"/>
      <c r="S62" s="536"/>
      <c r="T62" s="536"/>
      <c r="U62" s="524"/>
      <c r="V62" s="524"/>
      <c r="W62" s="524"/>
      <c r="X62" s="524"/>
      <c r="Y62" s="524"/>
      <c r="Z62" s="524"/>
      <c r="AA62" s="524"/>
      <c r="AB62" s="524"/>
      <c r="AC62" s="524"/>
      <c r="AD62" s="524"/>
      <c r="AE62" s="524"/>
      <c r="AF62" s="524"/>
      <c r="AG62" s="524"/>
      <c r="AH62" s="524"/>
    </row>
    <row r="63" spans="1:34" x14ac:dyDescent="0.2">
      <c r="A63" s="27" t="str">
        <f t="shared" ca="1" si="2"/>
        <v/>
      </c>
      <c r="B63" s="27" t="str">
        <f t="shared" ca="1" si="2"/>
        <v/>
      </c>
      <c r="D63" s="526"/>
      <c r="E63" s="534" t="s">
        <v>130</v>
      </c>
      <c r="F63" s="541">
        <v>1</v>
      </c>
      <c r="G63" s="542">
        <v>2</v>
      </c>
      <c r="H63" s="542">
        <v>3</v>
      </c>
      <c r="I63" s="542">
        <v>4</v>
      </c>
      <c r="J63" s="543">
        <v>5</v>
      </c>
      <c r="K63" s="549">
        <v>6</v>
      </c>
      <c r="L63" s="542">
        <v>7</v>
      </c>
      <c r="M63" s="542">
        <v>8</v>
      </c>
      <c r="N63" s="542">
        <v>9</v>
      </c>
      <c r="O63" s="543">
        <v>10</v>
      </c>
      <c r="P63" s="549">
        <v>11</v>
      </c>
      <c r="Q63" s="542">
        <v>12</v>
      </c>
      <c r="R63" s="542">
        <v>13</v>
      </c>
      <c r="S63" s="542">
        <v>14</v>
      </c>
      <c r="T63" s="543">
        <v>15</v>
      </c>
      <c r="U63" s="535"/>
      <c r="V63" s="524"/>
      <c r="W63" s="524"/>
      <c r="X63" s="524"/>
      <c r="Y63" s="524"/>
      <c r="Z63" s="524"/>
      <c r="AA63" s="524"/>
      <c r="AB63" s="524"/>
      <c r="AC63" s="524"/>
      <c r="AD63" s="524"/>
      <c r="AE63" s="524"/>
      <c r="AF63" s="524"/>
      <c r="AG63" s="524"/>
      <c r="AH63" s="524"/>
    </row>
    <row r="64" spans="1:34" ht="13.5" thickBot="1" x14ac:dyDescent="0.25">
      <c r="A64" s="27" t="str">
        <f t="shared" ca="1" si="2"/>
        <v/>
      </c>
      <c r="B64" s="27" t="str">
        <f t="shared" ca="1" si="2"/>
        <v/>
      </c>
      <c r="D64" s="526"/>
      <c r="E64" s="534" t="s">
        <v>157</v>
      </c>
      <c r="F64" s="544">
        <v>9</v>
      </c>
      <c r="G64" s="545">
        <v>13</v>
      </c>
      <c r="H64" s="545">
        <v>7</v>
      </c>
      <c r="I64" s="545">
        <v>11</v>
      </c>
      <c r="J64" s="546">
        <v>1</v>
      </c>
      <c r="K64" s="550">
        <v>14</v>
      </c>
      <c r="L64" s="545">
        <v>5</v>
      </c>
      <c r="M64" s="545">
        <v>12</v>
      </c>
      <c r="N64" s="545">
        <v>6</v>
      </c>
      <c r="O64" s="546">
        <v>2</v>
      </c>
      <c r="P64" s="550">
        <v>15</v>
      </c>
      <c r="Q64" s="545">
        <v>4</v>
      </c>
      <c r="R64" s="545">
        <v>10</v>
      </c>
      <c r="S64" s="545">
        <v>8</v>
      </c>
      <c r="T64" s="546">
        <v>3</v>
      </c>
      <c r="U64" s="535"/>
      <c r="V64" s="524"/>
      <c r="W64" s="524"/>
      <c r="X64" s="524"/>
      <c r="Y64" s="524"/>
      <c r="Z64" s="524"/>
      <c r="AA64" s="524"/>
      <c r="AB64" s="524"/>
      <c r="AC64" s="524"/>
      <c r="AD64" s="524"/>
      <c r="AE64" s="524"/>
      <c r="AF64" s="524"/>
      <c r="AG64" s="524"/>
      <c r="AH64" s="524"/>
    </row>
    <row r="65" spans="1:34" x14ac:dyDescent="0.2">
      <c r="A65" s="27" t="str">
        <f t="shared" ca="1" si="2"/>
        <v/>
      </c>
      <c r="B65" s="27" t="str">
        <f t="shared" ca="1" si="2"/>
        <v/>
      </c>
      <c r="D65" s="526"/>
      <c r="E65" s="528"/>
      <c r="F65" s="537"/>
      <c r="G65" s="537"/>
      <c r="H65" s="537"/>
      <c r="I65" s="537"/>
      <c r="J65" s="537"/>
      <c r="K65" s="537"/>
      <c r="L65" s="537"/>
      <c r="M65" s="537"/>
      <c r="N65" s="537"/>
      <c r="O65" s="537"/>
      <c r="P65" s="537"/>
      <c r="Q65" s="537"/>
      <c r="R65" s="537"/>
      <c r="S65" s="537"/>
      <c r="T65" s="537"/>
      <c r="U65" s="524"/>
      <c r="V65" s="524"/>
      <c r="W65" s="524"/>
      <c r="X65" s="524"/>
      <c r="Y65" s="524"/>
      <c r="Z65" s="524"/>
      <c r="AA65" s="524"/>
      <c r="AB65" s="524"/>
      <c r="AC65" s="524"/>
      <c r="AD65" s="524"/>
      <c r="AE65" s="524"/>
      <c r="AF65" s="524"/>
      <c r="AG65" s="524"/>
      <c r="AH65" s="524"/>
    </row>
    <row r="66" spans="1:34" x14ac:dyDescent="0.2">
      <c r="A66" s="27" t="str">
        <f t="shared" ca="1" si="2"/>
        <v/>
      </c>
      <c r="B66" s="27" t="str">
        <f t="shared" ca="1" si="2"/>
        <v/>
      </c>
      <c r="AC66" s="524"/>
      <c r="AD66" s="524"/>
      <c r="AE66" s="524"/>
      <c r="AF66" s="524"/>
      <c r="AG66" s="524"/>
      <c r="AH66" s="524"/>
    </row>
    <row r="67" spans="1:34" ht="13.5" thickBot="1" x14ac:dyDescent="0.25">
      <c r="A67" s="27" t="str">
        <f t="shared" ref="A67:B86" ca="1" si="3">IF(INDIRECT(ADDRESS(A$6,ROW()-ROW(A$6)-1+COLUMN($F$8)))&gt;0,INDIRECT(ADDRESS(A$6,ROW()-ROW(A$6)-1+COLUMN($F$8))),"")</f>
        <v/>
      </c>
      <c r="B67" s="27" t="str">
        <f t="shared" ca="1" si="3"/>
        <v/>
      </c>
      <c r="D67" s="526">
        <v>16</v>
      </c>
      <c r="E67" s="527" t="s">
        <v>180</v>
      </c>
      <c r="F67" s="536"/>
      <c r="G67" s="536"/>
      <c r="H67" s="536"/>
      <c r="I67" s="536"/>
      <c r="J67" s="524"/>
      <c r="K67" s="536"/>
      <c r="L67" s="536"/>
      <c r="M67" s="536"/>
      <c r="N67" s="536"/>
      <c r="O67" s="524"/>
      <c r="P67" s="536"/>
      <c r="Q67" s="536"/>
      <c r="R67" s="536"/>
      <c r="S67" s="536"/>
      <c r="T67" s="524"/>
      <c r="U67" s="536"/>
      <c r="V67" s="536"/>
      <c r="W67" s="536"/>
      <c r="X67" s="536"/>
      <c r="Y67" s="524"/>
      <c r="Z67" s="524"/>
      <c r="AA67" s="524"/>
      <c r="AB67" s="524"/>
      <c r="AC67" s="524"/>
      <c r="AD67" s="524"/>
      <c r="AE67" s="524"/>
      <c r="AF67" s="524"/>
      <c r="AG67" s="524"/>
      <c r="AH67" s="524"/>
    </row>
    <row r="68" spans="1:34" x14ac:dyDescent="0.2">
      <c r="A68" s="27" t="str">
        <f t="shared" ca="1" si="3"/>
        <v/>
      </c>
      <c r="B68" s="27" t="str">
        <f t="shared" ca="1" si="3"/>
        <v/>
      </c>
      <c r="D68" s="526"/>
      <c r="E68" s="534" t="s">
        <v>130</v>
      </c>
      <c r="F68" s="541">
        <v>1</v>
      </c>
      <c r="G68" s="542">
        <v>2</v>
      </c>
      <c r="H68" s="542">
        <v>3</v>
      </c>
      <c r="I68" s="543">
        <v>4</v>
      </c>
      <c r="J68" s="547"/>
      <c r="K68" s="541">
        <v>5</v>
      </c>
      <c r="L68" s="542">
        <v>6</v>
      </c>
      <c r="M68" s="542">
        <v>7</v>
      </c>
      <c r="N68" s="543">
        <v>8</v>
      </c>
      <c r="O68" s="547"/>
      <c r="P68" s="541">
        <v>9</v>
      </c>
      <c r="Q68" s="542">
        <v>10</v>
      </c>
      <c r="R68" s="542">
        <v>11</v>
      </c>
      <c r="S68" s="543">
        <v>12</v>
      </c>
      <c r="T68" s="547"/>
      <c r="U68" s="541">
        <v>13</v>
      </c>
      <c r="V68" s="542">
        <v>14</v>
      </c>
      <c r="W68" s="542">
        <v>15</v>
      </c>
      <c r="X68" s="543">
        <v>16</v>
      </c>
      <c r="Y68" s="535"/>
      <c r="Z68" s="524"/>
      <c r="AA68" s="524"/>
      <c r="AB68" s="524"/>
      <c r="AC68" s="524"/>
      <c r="AD68" s="524"/>
      <c r="AE68" s="524"/>
      <c r="AF68" s="524"/>
      <c r="AG68" s="524"/>
      <c r="AH68" s="524"/>
    </row>
    <row r="69" spans="1:34" ht="13.5" thickBot="1" x14ac:dyDescent="0.25">
      <c r="A69" s="27" t="str">
        <f t="shared" ca="1" si="3"/>
        <v/>
      </c>
      <c r="B69" s="27" t="str">
        <f t="shared" ca="1" si="3"/>
        <v/>
      </c>
      <c r="D69" s="526"/>
      <c r="E69" s="534" t="s">
        <v>157</v>
      </c>
      <c r="F69" s="544">
        <v>16</v>
      </c>
      <c r="G69" s="545">
        <v>11</v>
      </c>
      <c r="H69" s="545">
        <v>6</v>
      </c>
      <c r="I69" s="546">
        <v>1</v>
      </c>
      <c r="J69" s="547"/>
      <c r="K69" s="544">
        <v>12</v>
      </c>
      <c r="L69" s="545">
        <v>15</v>
      </c>
      <c r="M69" s="545">
        <v>2</v>
      </c>
      <c r="N69" s="546">
        <v>5</v>
      </c>
      <c r="O69" s="547"/>
      <c r="P69" s="544">
        <v>8</v>
      </c>
      <c r="Q69" s="545">
        <v>3</v>
      </c>
      <c r="R69" s="545">
        <v>14</v>
      </c>
      <c r="S69" s="546">
        <v>9</v>
      </c>
      <c r="T69" s="547"/>
      <c r="U69" s="544">
        <v>4</v>
      </c>
      <c r="V69" s="545">
        <v>7</v>
      </c>
      <c r="W69" s="545">
        <v>10</v>
      </c>
      <c r="X69" s="546">
        <v>13</v>
      </c>
      <c r="Y69" s="535"/>
      <c r="Z69" s="524"/>
      <c r="AA69" s="524"/>
      <c r="AB69" s="524"/>
      <c r="AC69" s="524"/>
      <c r="AD69" s="524"/>
      <c r="AE69" s="524"/>
      <c r="AF69" s="524"/>
      <c r="AG69" s="524"/>
      <c r="AH69" s="524"/>
    </row>
    <row r="70" spans="1:34" x14ac:dyDescent="0.2">
      <c r="A70" s="27" t="str">
        <f t="shared" ca="1" si="3"/>
        <v/>
      </c>
      <c r="B70" s="27" t="str">
        <f t="shared" ca="1" si="3"/>
        <v/>
      </c>
      <c r="D70" s="526"/>
      <c r="E70" s="528"/>
      <c r="F70" s="537"/>
      <c r="G70" s="537"/>
      <c r="H70" s="537"/>
      <c r="I70" s="537"/>
      <c r="J70" s="524"/>
      <c r="K70" s="537"/>
      <c r="L70" s="537"/>
      <c r="M70" s="537"/>
      <c r="N70" s="537"/>
      <c r="O70" s="524"/>
      <c r="P70" s="537"/>
      <c r="Q70" s="537"/>
      <c r="R70" s="537"/>
      <c r="S70" s="537"/>
      <c r="T70" s="524"/>
      <c r="U70" s="537"/>
      <c r="V70" s="537"/>
      <c r="W70" s="537"/>
      <c r="X70" s="537"/>
      <c r="Y70" s="524"/>
      <c r="Z70" s="524"/>
      <c r="AA70" s="524"/>
      <c r="AB70" s="524"/>
      <c r="AC70" s="524"/>
      <c r="AD70" s="524"/>
      <c r="AE70" s="524"/>
      <c r="AF70" s="524"/>
      <c r="AG70" s="524"/>
      <c r="AH70" s="524"/>
    </row>
    <row r="71" spans="1:34" x14ac:dyDescent="0.2">
      <c r="A71" s="27" t="str">
        <f t="shared" ca="1" si="3"/>
        <v/>
      </c>
      <c r="B71" s="27" t="str">
        <f t="shared" ca="1" si="3"/>
        <v/>
      </c>
      <c r="AC71" s="524"/>
      <c r="AD71" s="524"/>
      <c r="AE71" s="524"/>
      <c r="AF71" s="524"/>
      <c r="AG71" s="524"/>
      <c r="AH71" s="524"/>
    </row>
    <row r="72" spans="1:34" ht="13.5" thickBot="1" x14ac:dyDescent="0.25">
      <c r="A72" s="27" t="str">
        <f t="shared" ca="1" si="3"/>
        <v/>
      </c>
      <c r="B72" s="27" t="str">
        <f t="shared" ca="1" si="3"/>
        <v/>
      </c>
      <c r="D72" s="526">
        <v>17</v>
      </c>
      <c r="E72" s="527" t="s">
        <v>180</v>
      </c>
      <c r="F72" s="536"/>
      <c r="G72" s="536"/>
      <c r="H72" s="536"/>
      <c r="I72" s="536"/>
      <c r="J72" s="536"/>
      <c r="K72" s="536"/>
      <c r="L72" s="536"/>
      <c r="M72" s="536"/>
      <c r="N72" s="536"/>
      <c r="O72" s="524"/>
      <c r="P72" s="536"/>
      <c r="Q72" s="536"/>
      <c r="R72" s="536"/>
      <c r="S72" s="536"/>
      <c r="T72" s="524"/>
      <c r="U72" s="536"/>
      <c r="V72" s="536"/>
      <c r="W72" s="536"/>
      <c r="X72" s="536"/>
      <c r="Y72" s="524"/>
      <c r="Z72" s="524"/>
      <c r="AA72" s="524"/>
      <c r="AB72" s="524"/>
      <c r="AC72" s="524"/>
      <c r="AD72" s="524"/>
      <c r="AE72" s="524"/>
      <c r="AF72" s="524"/>
      <c r="AG72" s="524"/>
      <c r="AH72" s="524"/>
    </row>
    <row r="73" spans="1:34" x14ac:dyDescent="0.2">
      <c r="A73" s="27" t="str">
        <f t="shared" ca="1" si="3"/>
        <v/>
      </c>
      <c r="B73" s="27" t="str">
        <f t="shared" ca="1" si="3"/>
        <v/>
      </c>
      <c r="D73" s="526"/>
      <c r="E73" s="534" t="s">
        <v>130</v>
      </c>
      <c r="F73" s="541">
        <v>1</v>
      </c>
      <c r="G73" s="542">
        <v>2</v>
      </c>
      <c r="H73" s="542">
        <v>3</v>
      </c>
      <c r="I73" s="542">
        <v>4</v>
      </c>
      <c r="J73" s="543">
        <v>5</v>
      </c>
      <c r="K73" s="549">
        <v>6</v>
      </c>
      <c r="L73" s="542">
        <v>7</v>
      </c>
      <c r="M73" s="542">
        <v>8</v>
      </c>
      <c r="N73" s="543">
        <v>9</v>
      </c>
      <c r="O73" s="547"/>
      <c r="P73" s="541">
        <v>10</v>
      </c>
      <c r="Q73" s="542">
        <v>11</v>
      </c>
      <c r="R73" s="542">
        <v>12</v>
      </c>
      <c r="S73" s="543">
        <v>13</v>
      </c>
      <c r="T73" s="547"/>
      <c r="U73" s="541">
        <v>14</v>
      </c>
      <c r="V73" s="542">
        <v>15</v>
      </c>
      <c r="W73" s="542">
        <v>16</v>
      </c>
      <c r="X73" s="543">
        <v>17</v>
      </c>
      <c r="Y73" s="535"/>
      <c r="Z73" s="524"/>
      <c r="AA73" s="524"/>
      <c r="AB73" s="524"/>
      <c r="AC73" s="524"/>
      <c r="AD73" s="524"/>
      <c r="AE73" s="524"/>
      <c r="AF73" s="524"/>
      <c r="AG73" s="524"/>
      <c r="AH73" s="524"/>
    </row>
    <row r="74" spans="1:34" ht="13.5" thickBot="1" x14ac:dyDescent="0.25">
      <c r="A74" s="27" t="str">
        <f t="shared" ca="1" si="3"/>
        <v/>
      </c>
      <c r="B74" s="27" t="str">
        <f t="shared" ca="1" si="3"/>
        <v/>
      </c>
      <c r="D74" s="526"/>
      <c r="E74" s="534" t="s">
        <v>157</v>
      </c>
      <c r="F74" s="544">
        <v>5</v>
      </c>
      <c r="G74" s="545">
        <v>3</v>
      </c>
      <c r="H74" s="545">
        <v>7</v>
      </c>
      <c r="I74" s="545">
        <v>14</v>
      </c>
      <c r="J74" s="546">
        <v>10</v>
      </c>
      <c r="K74" s="550">
        <v>4</v>
      </c>
      <c r="L74" s="545">
        <v>12</v>
      </c>
      <c r="M74" s="545">
        <v>15</v>
      </c>
      <c r="N74" s="546">
        <v>6</v>
      </c>
      <c r="O74" s="547"/>
      <c r="P74" s="544">
        <v>9</v>
      </c>
      <c r="Q74" s="545">
        <v>16</v>
      </c>
      <c r="R74" s="545">
        <v>11</v>
      </c>
      <c r="S74" s="546">
        <v>1</v>
      </c>
      <c r="T74" s="547"/>
      <c r="U74" s="544">
        <v>17</v>
      </c>
      <c r="V74" s="545">
        <v>13</v>
      </c>
      <c r="W74" s="545">
        <v>2</v>
      </c>
      <c r="X74" s="546">
        <v>8</v>
      </c>
      <c r="Y74" s="535"/>
      <c r="Z74" s="524"/>
      <c r="AA74" s="524"/>
      <c r="AB74" s="524"/>
      <c r="AC74" s="524"/>
      <c r="AD74" s="524"/>
      <c r="AE74" s="524"/>
      <c r="AF74" s="524"/>
      <c r="AG74" s="524"/>
      <c r="AH74" s="524"/>
    </row>
    <row r="75" spans="1:34" x14ac:dyDescent="0.2">
      <c r="A75" s="27" t="str">
        <f t="shared" ca="1" si="3"/>
        <v/>
      </c>
      <c r="B75" s="27" t="str">
        <f t="shared" ca="1" si="3"/>
        <v/>
      </c>
      <c r="D75" s="526"/>
      <c r="E75" s="528"/>
      <c r="F75" s="537"/>
      <c r="G75" s="537"/>
      <c r="H75" s="537"/>
      <c r="I75" s="537"/>
      <c r="J75" s="537"/>
      <c r="K75" s="537"/>
      <c r="L75" s="537"/>
      <c r="M75" s="537"/>
      <c r="N75" s="537"/>
      <c r="O75" s="524"/>
      <c r="P75" s="537"/>
      <c r="Q75" s="537"/>
      <c r="R75" s="537"/>
      <c r="S75" s="537"/>
      <c r="T75" s="524"/>
      <c r="U75" s="537"/>
      <c r="V75" s="537"/>
      <c r="W75" s="537"/>
      <c r="X75" s="537"/>
      <c r="Y75" s="524"/>
      <c r="Z75" s="524"/>
      <c r="AA75" s="524"/>
      <c r="AB75" s="524"/>
      <c r="AC75" s="524"/>
      <c r="AD75" s="524"/>
      <c r="AE75" s="524"/>
      <c r="AF75" s="524"/>
      <c r="AG75" s="524"/>
      <c r="AH75" s="524"/>
    </row>
    <row r="76" spans="1:34" x14ac:dyDescent="0.2">
      <c r="A76" s="27" t="str">
        <f t="shared" ca="1" si="3"/>
        <v/>
      </c>
      <c r="B76" s="27" t="str">
        <f t="shared" ca="1" si="3"/>
        <v/>
      </c>
      <c r="AB76" s="524"/>
      <c r="AC76" s="524"/>
      <c r="AD76" s="524"/>
      <c r="AE76" s="524"/>
      <c r="AF76" s="524"/>
      <c r="AG76" s="524"/>
      <c r="AH76" s="524"/>
    </row>
    <row r="77" spans="1:34" ht="13.5" thickBot="1" x14ac:dyDescent="0.25">
      <c r="A77" s="27" t="str">
        <f t="shared" ca="1" si="3"/>
        <v/>
      </c>
      <c r="B77" s="27" t="str">
        <f t="shared" ca="1" si="3"/>
        <v/>
      </c>
      <c r="D77" s="526">
        <v>18</v>
      </c>
      <c r="E77" s="527" t="s">
        <v>180</v>
      </c>
      <c r="F77" s="536"/>
      <c r="G77" s="536"/>
      <c r="H77" s="536"/>
      <c r="I77" s="536"/>
      <c r="J77" s="536"/>
      <c r="K77" s="536"/>
      <c r="L77" s="536"/>
      <c r="M77" s="536"/>
      <c r="N77" s="536"/>
      <c r="O77" s="536"/>
      <c r="P77" s="536"/>
      <c r="Q77" s="536"/>
      <c r="R77" s="536"/>
      <c r="S77" s="536"/>
      <c r="T77" s="524"/>
      <c r="U77" s="536"/>
      <c r="V77" s="536"/>
      <c r="W77" s="536"/>
      <c r="X77" s="536"/>
      <c r="Y77" s="524"/>
      <c r="Z77" s="524"/>
      <c r="AA77" s="524"/>
      <c r="AB77" s="524"/>
      <c r="AC77" s="524"/>
      <c r="AD77" s="524"/>
      <c r="AE77" s="524"/>
      <c r="AF77" s="524"/>
      <c r="AG77" s="524"/>
      <c r="AH77" s="524"/>
    </row>
    <row r="78" spans="1:34" x14ac:dyDescent="0.2">
      <c r="A78" s="27" t="str">
        <f t="shared" ca="1" si="3"/>
        <v/>
      </c>
      <c r="B78" s="27" t="str">
        <f t="shared" ca="1" si="3"/>
        <v/>
      </c>
      <c r="D78" s="526"/>
      <c r="E78" s="534" t="s">
        <v>130</v>
      </c>
      <c r="F78" s="541">
        <v>1</v>
      </c>
      <c r="G78" s="542">
        <v>2</v>
      </c>
      <c r="H78" s="542">
        <v>3</v>
      </c>
      <c r="I78" s="542">
        <v>4</v>
      </c>
      <c r="J78" s="543">
        <v>5</v>
      </c>
      <c r="K78" s="549">
        <v>6</v>
      </c>
      <c r="L78" s="542">
        <v>7</v>
      </c>
      <c r="M78" s="542">
        <v>8</v>
      </c>
      <c r="N78" s="542">
        <v>9</v>
      </c>
      <c r="O78" s="543">
        <v>10</v>
      </c>
      <c r="P78" s="549">
        <v>11</v>
      </c>
      <c r="Q78" s="542">
        <v>12</v>
      </c>
      <c r="R78" s="542">
        <v>13</v>
      </c>
      <c r="S78" s="543">
        <v>14</v>
      </c>
      <c r="T78" s="547"/>
      <c r="U78" s="541">
        <v>15</v>
      </c>
      <c r="V78" s="542">
        <v>16</v>
      </c>
      <c r="W78" s="542">
        <v>17</v>
      </c>
      <c r="X78" s="543">
        <v>18</v>
      </c>
      <c r="Y78" s="535"/>
      <c r="Z78" s="524"/>
      <c r="AA78" s="524"/>
      <c r="AB78" s="524"/>
      <c r="AC78" s="524"/>
      <c r="AD78" s="524"/>
      <c r="AE78" s="524"/>
      <c r="AF78" s="524"/>
      <c r="AG78" s="524"/>
      <c r="AH78" s="524"/>
    </row>
    <row r="79" spans="1:34" ht="13.5" thickBot="1" x14ac:dyDescent="0.25">
      <c r="A79" s="27" t="str">
        <f t="shared" ca="1" si="3"/>
        <v/>
      </c>
      <c r="B79" s="27" t="str">
        <f t="shared" ca="1" si="3"/>
        <v/>
      </c>
      <c r="D79" s="526"/>
      <c r="E79" s="534" t="s">
        <v>157</v>
      </c>
      <c r="F79" s="544">
        <v>9</v>
      </c>
      <c r="G79" s="545">
        <v>5</v>
      </c>
      <c r="H79" s="545">
        <v>7</v>
      </c>
      <c r="I79" s="545">
        <v>15</v>
      </c>
      <c r="J79" s="546">
        <v>11</v>
      </c>
      <c r="K79" s="550">
        <v>4</v>
      </c>
      <c r="L79" s="545">
        <v>13</v>
      </c>
      <c r="M79" s="545">
        <v>16</v>
      </c>
      <c r="N79" s="545">
        <v>6</v>
      </c>
      <c r="O79" s="546">
        <v>1</v>
      </c>
      <c r="P79" s="550">
        <v>10</v>
      </c>
      <c r="Q79" s="545">
        <v>17</v>
      </c>
      <c r="R79" s="545">
        <v>12</v>
      </c>
      <c r="S79" s="546">
        <v>2</v>
      </c>
      <c r="T79" s="547"/>
      <c r="U79" s="544">
        <v>18</v>
      </c>
      <c r="V79" s="545">
        <v>8</v>
      </c>
      <c r="W79" s="545">
        <v>14</v>
      </c>
      <c r="X79" s="546">
        <v>3</v>
      </c>
      <c r="Y79" s="535"/>
      <c r="Z79" s="524"/>
      <c r="AA79" s="524"/>
      <c r="AB79" s="524"/>
      <c r="AC79" s="524"/>
      <c r="AD79" s="524"/>
      <c r="AE79" s="524"/>
      <c r="AF79" s="524"/>
      <c r="AG79" s="524"/>
      <c r="AH79" s="524"/>
    </row>
    <row r="80" spans="1:34" x14ac:dyDescent="0.2">
      <c r="A80" s="27" t="str">
        <f t="shared" ca="1" si="3"/>
        <v/>
      </c>
      <c r="B80" s="27" t="str">
        <f t="shared" ca="1" si="3"/>
        <v/>
      </c>
      <c r="D80" s="526"/>
      <c r="E80" s="528"/>
      <c r="F80" s="537"/>
      <c r="G80" s="537"/>
      <c r="H80" s="537"/>
      <c r="I80" s="537"/>
      <c r="J80" s="537"/>
      <c r="K80" s="537"/>
      <c r="L80" s="537"/>
      <c r="M80" s="537"/>
      <c r="N80" s="537"/>
      <c r="O80" s="537"/>
      <c r="P80" s="537"/>
      <c r="Q80" s="537"/>
      <c r="R80" s="537"/>
      <c r="S80" s="537"/>
      <c r="T80" s="524"/>
      <c r="U80" s="537"/>
      <c r="V80" s="537"/>
      <c r="W80" s="537"/>
      <c r="X80" s="537"/>
      <c r="Y80" s="524"/>
      <c r="Z80" s="524"/>
      <c r="AA80" s="524"/>
      <c r="AB80" s="524"/>
      <c r="AC80" s="524"/>
      <c r="AD80" s="524"/>
      <c r="AE80" s="524"/>
      <c r="AF80" s="524"/>
      <c r="AG80" s="524"/>
      <c r="AH80" s="524"/>
    </row>
    <row r="81" spans="1:55" x14ac:dyDescent="0.2">
      <c r="A81" s="27" t="str">
        <f t="shared" ca="1" si="3"/>
        <v/>
      </c>
      <c r="B81" s="27" t="str">
        <f t="shared" ca="1" si="3"/>
        <v/>
      </c>
      <c r="AB81" s="524"/>
      <c r="AC81" s="524"/>
      <c r="AD81" s="524"/>
      <c r="AE81" s="524"/>
      <c r="AF81" s="524"/>
      <c r="AG81" s="524"/>
      <c r="AH81" s="524"/>
    </row>
    <row r="82" spans="1:55" ht="13.5" thickBot="1" x14ac:dyDescent="0.25">
      <c r="A82" s="27" t="str">
        <f t="shared" ca="1" si="3"/>
        <v/>
      </c>
      <c r="B82" s="27" t="str">
        <f t="shared" ca="1" si="3"/>
        <v/>
      </c>
      <c r="D82" s="526">
        <v>19</v>
      </c>
      <c r="E82" s="527" t="s">
        <v>180</v>
      </c>
      <c r="F82" s="536"/>
      <c r="G82" s="536"/>
      <c r="H82" s="536"/>
      <c r="I82" s="536"/>
      <c r="J82" s="536"/>
      <c r="K82" s="536"/>
      <c r="L82" s="536"/>
      <c r="M82" s="536"/>
      <c r="N82" s="536"/>
      <c r="O82" s="536"/>
      <c r="P82" s="536"/>
      <c r="Q82" s="536"/>
      <c r="R82" s="536"/>
      <c r="S82" s="536"/>
      <c r="T82" s="536"/>
      <c r="U82" s="536"/>
      <c r="V82" s="536"/>
      <c r="W82" s="536"/>
      <c r="X82" s="536"/>
      <c r="Y82" s="524"/>
      <c r="Z82" s="524"/>
      <c r="AA82" s="524"/>
      <c r="AB82" s="524"/>
      <c r="AC82" s="524"/>
      <c r="AD82" s="524"/>
      <c r="AE82" s="524"/>
      <c r="AF82" s="524"/>
    </row>
    <row r="83" spans="1:55" x14ac:dyDescent="0.2">
      <c r="A83" s="27" t="str">
        <f t="shared" ca="1" si="3"/>
        <v/>
      </c>
      <c r="B83" s="27" t="str">
        <f t="shared" ca="1" si="3"/>
        <v/>
      </c>
      <c r="D83" s="526"/>
      <c r="E83" s="534" t="s">
        <v>130</v>
      </c>
      <c r="F83" s="541">
        <v>1</v>
      </c>
      <c r="G83" s="542">
        <v>2</v>
      </c>
      <c r="H83" s="542">
        <v>3</v>
      </c>
      <c r="I83" s="542">
        <v>4</v>
      </c>
      <c r="J83" s="543">
        <v>5</v>
      </c>
      <c r="K83" s="549">
        <v>6</v>
      </c>
      <c r="L83" s="542">
        <v>7</v>
      </c>
      <c r="M83" s="542">
        <v>8</v>
      </c>
      <c r="N83" s="542">
        <v>9</v>
      </c>
      <c r="O83" s="543">
        <v>10</v>
      </c>
      <c r="P83" s="549">
        <v>11</v>
      </c>
      <c r="Q83" s="542">
        <v>12</v>
      </c>
      <c r="R83" s="542">
        <v>13</v>
      </c>
      <c r="S83" s="542">
        <v>14</v>
      </c>
      <c r="T83" s="543">
        <v>15</v>
      </c>
      <c r="U83" s="549">
        <v>16</v>
      </c>
      <c r="V83" s="542">
        <v>17</v>
      </c>
      <c r="W83" s="542">
        <v>18</v>
      </c>
      <c r="X83" s="543">
        <v>19</v>
      </c>
      <c r="Y83" s="535"/>
      <c r="Z83" s="524"/>
      <c r="AA83" s="524"/>
      <c r="AB83" s="524"/>
      <c r="AC83" s="524"/>
      <c r="AD83" s="524"/>
      <c r="AE83" s="524"/>
      <c r="AF83" s="524"/>
    </row>
    <row r="84" spans="1:55" ht="13.5" thickBot="1" x14ac:dyDescent="0.25">
      <c r="A84" s="27" t="str">
        <f t="shared" ca="1" si="3"/>
        <v/>
      </c>
      <c r="B84" s="27" t="str">
        <f t="shared" ca="1" si="3"/>
        <v/>
      </c>
      <c r="D84" s="526"/>
      <c r="E84" s="534" t="s">
        <v>157</v>
      </c>
      <c r="F84" s="544">
        <v>4</v>
      </c>
      <c r="G84" s="545">
        <v>18</v>
      </c>
      <c r="H84" s="545">
        <v>7</v>
      </c>
      <c r="I84" s="545">
        <v>11</v>
      </c>
      <c r="J84" s="546">
        <v>6</v>
      </c>
      <c r="K84" s="550">
        <v>19</v>
      </c>
      <c r="L84" s="545">
        <v>9</v>
      </c>
      <c r="M84" s="545">
        <v>12</v>
      </c>
      <c r="N84" s="545">
        <v>3</v>
      </c>
      <c r="O84" s="546">
        <v>1</v>
      </c>
      <c r="P84" s="550">
        <v>15</v>
      </c>
      <c r="Q84" s="545">
        <v>13</v>
      </c>
      <c r="R84" s="545">
        <v>17</v>
      </c>
      <c r="S84" s="545">
        <v>2</v>
      </c>
      <c r="T84" s="546">
        <v>8</v>
      </c>
      <c r="U84" s="550">
        <v>14</v>
      </c>
      <c r="V84" s="545">
        <v>10</v>
      </c>
      <c r="W84" s="545">
        <v>5</v>
      </c>
      <c r="X84" s="546">
        <v>16</v>
      </c>
      <c r="Y84" s="535"/>
      <c r="Z84" s="524"/>
      <c r="AA84" s="524"/>
      <c r="AB84" s="524"/>
    </row>
    <row r="85" spans="1:55" x14ac:dyDescent="0.2">
      <c r="A85" s="27" t="str">
        <f t="shared" ca="1" si="3"/>
        <v/>
      </c>
      <c r="B85" s="27" t="str">
        <f t="shared" ca="1" si="3"/>
        <v/>
      </c>
      <c r="D85" s="526"/>
      <c r="E85" s="528"/>
      <c r="F85" s="537"/>
      <c r="G85" s="537"/>
      <c r="H85" s="537"/>
      <c r="I85" s="537"/>
      <c r="J85" s="537"/>
      <c r="K85" s="537"/>
      <c r="L85" s="537"/>
      <c r="M85" s="537"/>
      <c r="N85" s="537"/>
      <c r="O85" s="537"/>
      <c r="P85" s="537"/>
      <c r="Q85" s="537"/>
      <c r="R85" s="537"/>
      <c r="S85" s="537"/>
      <c r="T85" s="537"/>
      <c r="U85" s="537"/>
      <c r="V85" s="537"/>
      <c r="W85" s="537"/>
      <c r="X85" s="537"/>
      <c r="Y85" s="524"/>
      <c r="Z85" s="524"/>
      <c r="AA85" s="524"/>
      <c r="AB85" s="524"/>
    </row>
    <row r="86" spans="1:55" x14ac:dyDescent="0.2">
      <c r="A86" s="27" t="str">
        <f t="shared" ca="1" si="3"/>
        <v/>
      </c>
      <c r="B86" s="27" t="str">
        <f t="shared" ca="1" si="3"/>
        <v/>
      </c>
      <c r="AB86" s="524"/>
    </row>
    <row r="87" spans="1:55" ht="13.5" thickBot="1" x14ac:dyDescent="0.25">
      <c r="A87" s="27" t="str">
        <f t="shared" ref="A87:A150" ca="1" si="4">IF(INDIRECT(ADDRESS(A$6,ROW()-ROW(A$6)-1+COLUMN($F$8)))&gt;0,INDIRECT(ADDRESS(A$6,ROW()-ROW(A$6)-1+COLUMN($F$8))),"")</f>
        <v/>
      </c>
      <c r="B87" s="27" t="str">
        <f t="shared" ref="B87:B150" ca="1" si="5">IF(INDIRECT(ADDRESS(B$6,ROW()-ROW(B$6)-1+COLUMN($F$8)))&gt;0,INDIRECT(ADDRESS(B$6,ROW()-ROW(B$6)-1+COLUMN($F$8))),"")</f>
        <v/>
      </c>
      <c r="D87" s="526">
        <v>20</v>
      </c>
      <c r="E87" s="527" t="s">
        <v>180</v>
      </c>
      <c r="F87" s="536"/>
      <c r="G87" s="536"/>
      <c r="H87" s="536"/>
      <c r="I87" s="536"/>
      <c r="J87" s="536"/>
      <c r="K87" s="536"/>
      <c r="L87" s="536"/>
      <c r="M87" s="536"/>
      <c r="N87" s="536"/>
      <c r="O87" s="536"/>
      <c r="P87" s="536"/>
      <c r="Q87" s="536"/>
      <c r="R87" s="536"/>
      <c r="S87" s="536"/>
      <c r="T87" s="536"/>
      <c r="U87" s="536"/>
      <c r="V87" s="536"/>
      <c r="W87" s="536"/>
      <c r="X87" s="536"/>
      <c r="Y87" s="536"/>
      <c r="Z87" s="524"/>
      <c r="AA87" s="524"/>
    </row>
    <row r="88" spans="1:55" x14ac:dyDescent="0.2">
      <c r="A88" s="27" t="str">
        <f t="shared" ca="1" si="4"/>
        <v/>
      </c>
      <c r="B88" s="27" t="str">
        <f t="shared" ca="1" si="5"/>
        <v/>
      </c>
      <c r="D88" s="526"/>
      <c r="E88" s="534" t="s">
        <v>130</v>
      </c>
      <c r="F88" s="541">
        <v>1</v>
      </c>
      <c r="G88" s="542">
        <v>2</v>
      </c>
      <c r="H88" s="542">
        <v>3</v>
      </c>
      <c r="I88" s="542">
        <v>4</v>
      </c>
      <c r="J88" s="543">
        <v>5</v>
      </c>
      <c r="K88" s="549">
        <v>6</v>
      </c>
      <c r="L88" s="542">
        <v>7</v>
      </c>
      <c r="M88" s="542">
        <v>8</v>
      </c>
      <c r="N88" s="542">
        <v>9</v>
      </c>
      <c r="O88" s="543">
        <v>10</v>
      </c>
      <c r="P88" s="549">
        <v>11</v>
      </c>
      <c r="Q88" s="542">
        <v>12</v>
      </c>
      <c r="R88" s="542">
        <v>13</v>
      </c>
      <c r="S88" s="542">
        <v>14</v>
      </c>
      <c r="T88" s="543">
        <v>15</v>
      </c>
      <c r="U88" s="549">
        <v>16</v>
      </c>
      <c r="V88" s="542">
        <v>17</v>
      </c>
      <c r="W88" s="542">
        <v>18</v>
      </c>
      <c r="X88" s="542">
        <v>19</v>
      </c>
      <c r="Y88" s="543">
        <v>20</v>
      </c>
      <c r="Z88" s="535"/>
      <c r="AA88" s="524"/>
    </row>
    <row r="89" spans="1:55" ht="13.5" thickBot="1" x14ac:dyDescent="0.25">
      <c r="A89" s="27" t="str">
        <f t="shared" ca="1" si="4"/>
        <v/>
      </c>
      <c r="B89" s="27" t="str">
        <f t="shared" ca="1" si="5"/>
        <v/>
      </c>
      <c r="D89" s="526"/>
      <c r="E89" s="534" t="s">
        <v>157</v>
      </c>
      <c r="F89" s="544">
        <v>9</v>
      </c>
      <c r="G89" s="545">
        <v>4</v>
      </c>
      <c r="H89" s="545">
        <v>12</v>
      </c>
      <c r="I89" s="545">
        <v>16</v>
      </c>
      <c r="J89" s="546">
        <v>11</v>
      </c>
      <c r="K89" s="550">
        <v>14</v>
      </c>
      <c r="L89" s="545">
        <v>18</v>
      </c>
      <c r="M89" s="545">
        <v>7</v>
      </c>
      <c r="N89" s="545">
        <v>2</v>
      </c>
      <c r="O89" s="546">
        <v>6</v>
      </c>
      <c r="P89" s="550">
        <v>19</v>
      </c>
      <c r="Q89" s="545">
        <v>10</v>
      </c>
      <c r="R89" s="545">
        <v>17</v>
      </c>
      <c r="S89" s="545">
        <v>13</v>
      </c>
      <c r="T89" s="546">
        <v>1</v>
      </c>
      <c r="U89" s="550">
        <v>20</v>
      </c>
      <c r="V89" s="545">
        <v>15</v>
      </c>
      <c r="W89" s="545">
        <v>5</v>
      </c>
      <c r="X89" s="545">
        <v>8</v>
      </c>
      <c r="Y89" s="546">
        <v>3</v>
      </c>
      <c r="Z89" s="535"/>
      <c r="AA89" s="524"/>
    </row>
    <row r="90" spans="1:55" x14ac:dyDescent="0.2">
      <c r="A90" s="27" t="str">
        <f t="shared" ca="1" si="4"/>
        <v/>
      </c>
      <c r="B90" s="27" t="str">
        <f t="shared" ca="1" si="5"/>
        <v/>
      </c>
      <c r="F90" s="558"/>
      <c r="G90" s="558"/>
      <c r="H90" s="558"/>
      <c r="I90" s="558"/>
      <c r="J90" s="558"/>
      <c r="K90" s="558"/>
      <c r="L90" s="558"/>
      <c r="M90" s="558"/>
      <c r="N90" s="558"/>
      <c r="O90" s="558"/>
      <c r="P90" s="558"/>
      <c r="Q90" s="558"/>
      <c r="R90" s="558"/>
      <c r="S90" s="558"/>
      <c r="T90" s="558"/>
      <c r="U90" s="558"/>
      <c r="V90" s="558"/>
      <c r="W90" s="558"/>
      <c r="X90" s="558"/>
      <c r="Y90" s="558"/>
    </row>
    <row r="91" spans="1:55" x14ac:dyDescent="0.2">
      <c r="A91" s="27" t="str">
        <f t="shared" ca="1" si="4"/>
        <v/>
      </c>
      <c r="B91" s="27" t="str">
        <f t="shared" ca="1" si="5"/>
        <v/>
      </c>
    </row>
    <row r="92" spans="1:55" ht="13.5" thickBot="1" x14ac:dyDescent="0.25">
      <c r="A92" s="27" t="str">
        <f t="shared" ca="1" si="4"/>
        <v/>
      </c>
      <c r="B92" s="27" t="str">
        <f t="shared" ca="1" si="5"/>
        <v/>
      </c>
      <c r="D92" s="348">
        <f>$D87+1</f>
        <v>21</v>
      </c>
      <c r="E92" s="349" t="s">
        <v>180</v>
      </c>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x14ac:dyDescent="0.2">
      <c r="A93" s="27" t="str">
        <f t="shared" ca="1" si="4"/>
        <v/>
      </c>
      <c r="B93" s="27" t="str">
        <f t="shared" ca="1" si="5"/>
        <v/>
      </c>
      <c r="D93" s="348"/>
      <c r="E93" s="350" t="s">
        <v>130</v>
      </c>
      <c r="F93" s="351">
        <v>1</v>
      </c>
      <c r="G93" s="352">
        <v>2</v>
      </c>
      <c r="H93" s="352">
        <v>3</v>
      </c>
      <c r="I93" s="352">
        <v>4</v>
      </c>
      <c r="J93" s="353">
        <v>5</v>
      </c>
      <c r="K93" s="351">
        <v>6</v>
      </c>
      <c r="L93" s="352">
        <v>7</v>
      </c>
      <c r="M93" s="352">
        <v>8</v>
      </c>
      <c r="N93" s="353">
        <v>9</v>
      </c>
      <c r="O93" s="27"/>
      <c r="P93" s="351">
        <v>10</v>
      </c>
      <c r="Q93" s="352">
        <v>11</v>
      </c>
      <c r="R93" s="352">
        <v>12</v>
      </c>
      <c r="S93" s="353">
        <v>13</v>
      </c>
      <c r="T93" s="27"/>
      <c r="U93" s="351">
        <v>14</v>
      </c>
      <c r="V93" s="352">
        <v>15</v>
      </c>
      <c r="W93" s="352">
        <v>16</v>
      </c>
      <c r="X93" s="353">
        <v>17</v>
      </c>
      <c r="Y93" s="27"/>
      <c r="Z93" s="351">
        <v>18</v>
      </c>
      <c r="AA93" s="352">
        <v>19</v>
      </c>
      <c r="AB93" s="352">
        <v>20</v>
      </c>
      <c r="AC93" s="353">
        <v>21</v>
      </c>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x14ac:dyDescent="0.2">
      <c r="A94" s="27" t="str">
        <f t="shared" ca="1" si="4"/>
        <v/>
      </c>
      <c r="B94" s="27" t="str">
        <f t="shared" ca="1" si="5"/>
        <v/>
      </c>
      <c r="D94" s="348"/>
      <c r="E94" s="350" t="s">
        <v>157</v>
      </c>
      <c r="F94" s="354">
        <v>13</v>
      </c>
      <c r="G94" s="355">
        <v>20</v>
      </c>
      <c r="H94" s="355">
        <v>7</v>
      </c>
      <c r="I94" s="355">
        <v>15</v>
      </c>
      <c r="J94" s="356">
        <v>1</v>
      </c>
      <c r="K94" s="354">
        <v>9</v>
      </c>
      <c r="L94" s="355">
        <v>16</v>
      </c>
      <c r="M94" s="355">
        <v>2</v>
      </c>
      <c r="N94" s="356">
        <v>18</v>
      </c>
      <c r="O94" s="27"/>
      <c r="P94" s="354">
        <v>4</v>
      </c>
      <c r="Q94" s="355">
        <v>12</v>
      </c>
      <c r="R94" s="355">
        <v>19</v>
      </c>
      <c r="S94" s="356">
        <v>14</v>
      </c>
      <c r="T94" s="27"/>
      <c r="U94" s="354">
        <v>21</v>
      </c>
      <c r="V94" s="355">
        <v>8</v>
      </c>
      <c r="W94" s="355">
        <v>17</v>
      </c>
      <c r="X94" s="356">
        <v>10</v>
      </c>
      <c r="Y94" s="27"/>
      <c r="Z94" s="354">
        <v>5</v>
      </c>
      <c r="AA94" s="355">
        <v>3</v>
      </c>
      <c r="AB94" s="355">
        <v>11</v>
      </c>
      <c r="AC94" s="356">
        <v>6</v>
      </c>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s="581" customFormat="1" x14ac:dyDescent="0.2">
      <c r="A95" s="27" t="str">
        <f t="shared" ca="1" si="4"/>
        <v/>
      </c>
      <c r="B95" s="27" t="str">
        <f t="shared" ca="1" si="5"/>
        <v/>
      </c>
      <c r="C95" s="361"/>
      <c r="D95" s="362"/>
      <c r="E95" s="579"/>
      <c r="F95" s="580"/>
      <c r="G95" s="580"/>
      <c r="H95" s="580"/>
      <c r="I95" s="580"/>
      <c r="J95" s="580"/>
      <c r="K95" s="580"/>
      <c r="L95" s="580"/>
      <c r="M95" s="580"/>
      <c r="N95" s="580"/>
      <c r="O95" s="361"/>
      <c r="P95" s="580"/>
      <c r="Q95" s="580"/>
      <c r="R95" s="580"/>
      <c r="S95" s="580"/>
      <c r="T95" s="361"/>
      <c r="U95" s="580"/>
      <c r="V95" s="580"/>
      <c r="W95" s="580"/>
      <c r="X95" s="580"/>
      <c r="Y95" s="361"/>
      <c r="Z95" s="580"/>
      <c r="AA95" s="580"/>
      <c r="AB95" s="580"/>
      <c r="AC95" s="580"/>
      <c r="AD95" s="361"/>
      <c r="AE95" s="361"/>
      <c r="AF95" s="361"/>
      <c r="AG95" s="361"/>
      <c r="AH95" s="361"/>
      <c r="AI95" s="361"/>
      <c r="AJ95" s="361"/>
      <c r="AK95" s="361"/>
      <c r="AL95" s="361"/>
      <c r="AM95" s="361"/>
      <c r="AN95" s="361"/>
      <c r="AO95" s="361"/>
      <c r="AP95" s="361"/>
      <c r="AQ95" s="361"/>
      <c r="AR95" s="361"/>
      <c r="AS95" s="361"/>
      <c r="AT95" s="361"/>
      <c r="AU95" s="361"/>
      <c r="AV95" s="361"/>
      <c r="AW95" s="361"/>
      <c r="AX95" s="361"/>
      <c r="AY95" s="361"/>
      <c r="AZ95" s="361"/>
      <c r="BA95" s="361"/>
      <c r="BB95" s="361"/>
      <c r="BC95" s="361"/>
    </row>
    <row r="96" spans="1:55" s="558" customFormat="1" x14ac:dyDescent="0.2">
      <c r="A96" s="27" t="str">
        <f t="shared" ca="1" si="4"/>
        <v/>
      </c>
      <c r="B96" s="27" t="str">
        <f t="shared" ca="1" si="5"/>
        <v/>
      </c>
      <c r="C96" s="27"/>
      <c r="D96" s="348"/>
      <c r="E96" s="360"/>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1:55" ht="13.5" thickBot="1" x14ac:dyDescent="0.25">
      <c r="A97" s="27" t="str">
        <f t="shared" ca="1" si="4"/>
        <v/>
      </c>
      <c r="B97" s="27" t="str">
        <f t="shared" ca="1" si="5"/>
        <v/>
      </c>
      <c r="D97" s="348">
        <f>$D92+1</f>
        <v>22</v>
      </c>
      <c r="E97" s="349" t="s">
        <v>180</v>
      </c>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1:55" x14ac:dyDescent="0.2">
      <c r="A98" s="27" t="str">
        <f t="shared" ca="1" si="4"/>
        <v/>
      </c>
      <c r="B98" s="27" t="str">
        <f t="shared" ca="1" si="5"/>
        <v/>
      </c>
      <c r="D98" s="348"/>
      <c r="E98" s="350" t="s">
        <v>130</v>
      </c>
      <c r="F98" s="351">
        <v>1</v>
      </c>
      <c r="G98" s="352">
        <v>2</v>
      </c>
      <c r="H98" s="352">
        <v>3</v>
      </c>
      <c r="I98" s="352">
        <v>4</v>
      </c>
      <c r="J98" s="353">
        <v>5</v>
      </c>
      <c r="K98" s="351">
        <v>6</v>
      </c>
      <c r="L98" s="352">
        <v>7</v>
      </c>
      <c r="M98" s="352">
        <v>8</v>
      </c>
      <c r="N98" s="352">
        <v>9</v>
      </c>
      <c r="O98" s="353">
        <v>10</v>
      </c>
      <c r="P98" s="351">
        <v>11</v>
      </c>
      <c r="Q98" s="352">
        <v>12</v>
      </c>
      <c r="R98" s="352">
        <v>13</v>
      </c>
      <c r="S98" s="353">
        <v>14</v>
      </c>
      <c r="T98" s="27"/>
      <c r="U98" s="351">
        <v>15</v>
      </c>
      <c r="V98" s="352">
        <v>16</v>
      </c>
      <c r="W98" s="352">
        <v>17</v>
      </c>
      <c r="X98" s="353">
        <v>18</v>
      </c>
      <c r="Y98" s="27"/>
      <c r="Z98" s="351">
        <v>19</v>
      </c>
      <c r="AA98" s="352">
        <v>20</v>
      </c>
      <c r="AB98" s="352">
        <v>21</v>
      </c>
      <c r="AC98" s="353">
        <v>22</v>
      </c>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row>
    <row r="99" spans="1:55" x14ac:dyDescent="0.2">
      <c r="A99" s="27" t="str">
        <f t="shared" ca="1" si="4"/>
        <v/>
      </c>
      <c r="B99" s="27" t="str">
        <f t="shared" ca="1" si="5"/>
        <v/>
      </c>
      <c r="D99" s="348"/>
      <c r="E99" s="350" t="s">
        <v>157</v>
      </c>
      <c r="F99" s="354">
        <v>18</v>
      </c>
      <c r="G99" s="355">
        <v>21</v>
      </c>
      <c r="H99" s="355">
        <v>16</v>
      </c>
      <c r="I99" s="355">
        <v>19</v>
      </c>
      <c r="J99" s="356">
        <v>1</v>
      </c>
      <c r="K99" s="354">
        <v>22</v>
      </c>
      <c r="L99" s="355">
        <v>17</v>
      </c>
      <c r="M99" s="355">
        <v>12</v>
      </c>
      <c r="N99" s="355">
        <v>2</v>
      </c>
      <c r="O99" s="356">
        <v>6</v>
      </c>
      <c r="P99" s="354">
        <v>9</v>
      </c>
      <c r="Q99" s="355">
        <v>13</v>
      </c>
      <c r="R99" s="355">
        <v>7</v>
      </c>
      <c r="S99" s="356">
        <v>15</v>
      </c>
      <c r="T99" s="27"/>
      <c r="U99" s="354">
        <v>4</v>
      </c>
      <c r="V99" s="355">
        <v>8</v>
      </c>
      <c r="W99" s="355">
        <v>10</v>
      </c>
      <c r="X99" s="356">
        <v>11</v>
      </c>
      <c r="Y99" s="27"/>
      <c r="Z99" s="354">
        <v>14</v>
      </c>
      <c r="AA99" s="355">
        <v>5</v>
      </c>
      <c r="AB99" s="355">
        <v>20</v>
      </c>
      <c r="AC99" s="356">
        <v>3</v>
      </c>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row>
    <row r="100" spans="1:55" s="581" customFormat="1" x14ac:dyDescent="0.2">
      <c r="A100" s="27" t="str">
        <f t="shared" ca="1" si="4"/>
        <v/>
      </c>
      <c r="B100" s="27" t="str">
        <f t="shared" ca="1" si="5"/>
        <v/>
      </c>
      <c r="C100" s="361"/>
      <c r="D100" s="362"/>
      <c r="E100" s="579"/>
      <c r="F100" s="580"/>
      <c r="G100" s="580"/>
      <c r="H100" s="580"/>
      <c r="I100" s="580"/>
      <c r="J100" s="580"/>
      <c r="K100" s="580"/>
      <c r="L100" s="580"/>
      <c r="M100" s="580"/>
      <c r="N100" s="580"/>
      <c r="O100" s="580"/>
      <c r="P100" s="580"/>
      <c r="Q100" s="580"/>
      <c r="R100" s="580"/>
      <c r="S100" s="580"/>
      <c r="T100" s="361"/>
      <c r="U100" s="580"/>
      <c r="V100" s="580"/>
      <c r="W100" s="580"/>
      <c r="X100" s="580"/>
      <c r="Y100" s="361"/>
      <c r="Z100" s="580"/>
      <c r="AA100" s="580"/>
      <c r="AB100" s="580"/>
      <c r="AC100" s="580"/>
      <c r="AD100" s="361"/>
      <c r="AE100" s="361"/>
      <c r="AF100" s="361"/>
      <c r="AG100" s="361"/>
      <c r="AH100" s="361"/>
      <c r="AI100" s="361"/>
      <c r="AJ100" s="361"/>
      <c r="AK100" s="361"/>
      <c r="AL100" s="361"/>
      <c r="AM100" s="361"/>
      <c r="AN100" s="361"/>
      <c r="AO100" s="361"/>
      <c r="AP100" s="361"/>
      <c r="AQ100" s="361"/>
      <c r="AR100" s="361"/>
      <c r="AS100" s="361"/>
      <c r="AT100" s="361"/>
      <c r="AU100" s="361"/>
      <c r="AV100" s="361"/>
      <c r="AW100" s="361"/>
      <c r="AX100" s="361"/>
      <c r="AY100" s="361"/>
      <c r="AZ100" s="361"/>
      <c r="BA100" s="361"/>
      <c r="BB100" s="361"/>
      <c r="BC100" s="361"/>
    </row>
    <row r="101" spans="1:55" s="558" customFormat="1" x14ac:dyDescent="0.2">
      <c r="A101" s="27" t="str">
        <f t="shared" ca="1" si="4"/>
        <v/>
      </c>
      <c r="B101" s="27" t="str">
        <f t="shared" ca="1" si="5"/>
        <v/>
      </c>
      <c r="C101" s="27"/>
      <c r="D101" s="348"/>
      <c r="E101" s="360"/>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row>
    <row r="102" spans="1:55" ht="13.5" thickBot="1" x14ac:dyDescent="0.25">
      <c r="A102" s="27" t="str">
        <f t="shared" ca="1" si="4"/>
        <v/>
      </c>
      <c r="B102" s="27" t="str">
        <f t="shared" ca="1" si="5"/>
        <v/>
      </c>
      <c r="D102" s="348">
        <f>$D97+1</f>
        <v>23</v>
      </c>
      <c r="E102" s="349" t="s">
        <v>180</v>
      </c>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row>
    <row r="103" spans="1:55" x14ac:dyDescent="0.2">
      <c r="A103" s="27" t="str">
        <f t="shared" ca="1" si="4"/>
        <v/>
      </c>
      <c r="B103" s="27" t="str">
        <f t="shared" ca="1" si="5"/>
        <v/>
      </c>
      <c r="D103" s="348"/>
      <c r="E103" s="350" t="s">
        <v>130</v>
      </c>
      <c r="F103" s="376">
        <v>1</v>
      </c>
      <c r="G103" s="377">
        <v>2</v>
      </c>
      <c r="H103" s="377">
        <v>3</v>
      </c>
      <c r="I103" s="377">
        <v>4</v>
      </c>
      <c r="J103" s="378">
        <v>5</v>
      </c>
      <c r="K103" s="376">
        <v>6</v>
      </c>
      <c r="L103" s="377">
        <v>7</v>
      </c>
      <c r="M103" s="377">
        <v>8</v>
      </c>
      <c r="N103" s="377">
        <v>9</v>
      </c>
      <c r="O103" s="378">
        <v>10</v>
      </c>
      <c r="P103" s="376">
        <v>11</v>
      </c>
      <c r="Q103" s="377">
        <v>12</v>
      </c>
      <c r="R103" s="377">
        <v>13</v>
      </c>
      <c r="S103" s="377">
        <v>14</v>
      </c>
      <c r="T103" s="378">
        <v>15</v>
      </c>
      <c r="U103" s="376">
        <v>16</v>
      </c>
      <c r="V103" s="377">
        <v>17</v>
      </c>
      <c r="W103" s="377">
        <v>18</v>
      </c>
      <c r="X103" s="378">
        <v>19</v>
      </c>
      <c r="Y103" s="385"/>
      <c r="Z103" s="376">
        <v>20</v>
      </c>
      <c r="AA103" s="377">
        <v>21</v>
      </c>
      <c r="AB103" s="377">
        <v>22</v>
      </c>
      <c r="AC103" s="378">
        <v>23</v>
      </c>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row>
    <row r="104" spans="1:55" x14ac:dyDescent="0.2">
      <c r="A104" s="27" t="str">
        <f t="shared" ca="1" si="4"/>
        <v/>
      </c>
      <c r="B104" s="27" t="str">
        <f t="shared" ca="1" si="5"/>
        <v/>
      </c>
      <c r="D104" s="348"/>
      <c r="E104" s="350" t="s">
        <v>157</v>
      </c>
      <c r="F104" s="379">
        <v>23</v>
      </c>
      <c r="G104" s="380">
        <v>18</v>
      </c>
      <c r="H104" s="380">
        <v>21</v>
      </c>
      <c r="I104" s="380">
        <v>11</v>
      </c>
      <c r="J104" s="381">
        <v>16</v>
      </c>
      <c r="K104" s="379">
        <v>19</v>
      </c>
      <c r="L104" s="380">
        <v>22</v>
      </c>
      <c r="M104" s="380">
        <v>17</v>
      </c>
      <c r="N104" s="380">
        <v>12</v>
      </c>
      <c r="O104" s="381">
        <v>6</v>
      </c>
      <c r="P104" s="379">
        <v>9</v>
      </c>
      <c r="Q104" s="380">
        <v>13</v>
      </c>
      <c r="R104" s="380">
        <v>7</v>
      </c>
      <c r="S104" s="380">
        <v>20</v>
      </c>
      <c r="T104" s="381">
        <v>1</v>
      </c>
      <c r="U104" s="379">
        <v>14</v>
      </c>
      <c r="V104" s="380">
        <v>4</v>
      </c>
      <c r="W104" s="380">
        <v>2</v>
      </c>
      <c r="X104" s="381">
        <v>8</v>
      </c>
      <c r="Y104" s="385"/>
      <c r="Z104" s="379">
        <v>15</v>
      </c>
      <c r="AA104" s="380">
        <v>5</v>
      </c>
      <c r="AB104" s="380">
        <v>10</v>
      </c>
      <c r="AC104" s="381">
        <v>3</v>
      </c>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row>
    <row r="105" spans="1:55" s="581" customFormat="1" x14ac:dyDescent="0.2">
      <c r="A105" s="27" t="str">
        <f t="shared" ca="1" si="4"/>
        <v/>
      </c>
      <c r="B105" s="27" t="str">
        <f t="shared" ca="1" si="5"/>
        <v/>
      </c>
      <c r="C105" s="361"/>
      <c r="D105" s="362"/>
      <c r="E105" s="579"/>
      <c r="F105" s="582"/>
      <c r="G105" s="582"/>
      <c r="H105" s="582"/>
      <c r="I105" s="582"/>
      <c r="J105" s="582"/>
      <c r="K105" s="582"/>
      <c r="L105" s="582"/>
      <c r="M105" s="582"/>
      <c r="N105" s="582"/>
      <c r="O105" s="582"/>
      <c r="P105" s="582"/>
      <c r="Q105" s="582"/>
      <c r="R105" s="582"/>
      <c r="S105" s="582"/>
      <c r="T105" s="582"/>
      <c r="U105" s="582"/>
      <c r="V105" s="582"/>
      <c r="W105" s="582"/>
      <c r="X105" s="582"/>
      <c r="Y105" s="583"/>
      <c r="Z105" s="582"/>
      <c r="AA105" s="582"/>
      <c r="AB105" s="582"/>
      <c r="AC105" s="582"/>
      <c r="AD105" s="361"/>
      <c r="AE105" s="361"/>
      <c r="AF105" s="361"/>
      <c r="AG105" s="361"/>
      <c r="AH105" s="361"/>
      <c r="AI105" s="361"/>
      <c r="AJ105" s="361"/>
      <c r="AK105" s="361"/>
      <c r="AL105" s="361"/>
      <c r="AM105" s="361"/>
      <c r="AN105" s="361"/>
      <c r="AO105" s="361"/>
      <c r="AP105" s="361"/>
      <c r="AQ105" s="361"/>
      <c r="AR105" s="361"/>
      <c r="AS105" s="361"/>
      <c r="AT105" s="361"/>
      <c r="AU105" s="361"/>
      <c r="AV105" s="361"/>
      <c r="AW105" s="361"/>
      <c r="AX105" s="361"/>
      <c r="AY105" s="361"/>
      <c r="AZ105" s="361"/>
      <c r="BA105" s="361"/>
      <c r="BB105" s="361"/>
      <c r="BC105" s="361"/>
    </row>
    <row r="106" spans="1:55" s="558" customFormat="1" x14ac:dyDescent="0.2">
      <c r="A106" s="27" t="str">
        <f t="shared" ca="1" si="4"/>
        <v/>
      </c>
      <c r="B106" s="27" t="str">
        <f t="shared" ca="1" si="5"/>
        <v/>
      </c>
      <c r="C106" s="27"/>
      <c r="D106" s="348"/>
      <c r="E106" s="360"/>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row>
    <row r="107" spans="1:55" ht="13.5" thickBot="1" x14ac:dyDescent="0.25">
      <c r="A107" s="27" t="str">
        <f t="shared" ca="1" si="4"/>
        <v/>
      </c>
      <c r="B107" s="27" t="str">
        <f t="shared" ca="1" si="5"/>
        <v/>
      </c>
      <c r="D107" s="348">
        <f>$D102+1</f>
        <v>24</v>
      </c>
      <c r="E107" s="349" t="s">
        <v>180</v>
      </c>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row>
    <row r="108" spans="1:55" x14ac:dyDescent="0.2">
      <c r="A108" s="27" t="str">
        <f t="shared" ca="1" si="4"/>
        <v/>
      </c>
      <c r="B108" s="27" t="str">
        <f t="shared" ca="1" si="5"/>
        <v/>
      </c>
      <c r="D108" s="348"/>
      <c r="E108" s="350" t="s">
        <v>130</v>
      </c>
      <c r="F108" s="351">
        <v>1</v>
      </c>
      <c r="G108" s="352">
        <v>2</v>
      </c>
      <c r="H108" s="352">
        <v>3</v>
      </c>
      <c r="I108" s="352">
        <v>4</v>
      </c>
      <c r="J108" s="353">
        <v>5</v>
      </c>
      <c r="K108" s="351">
        <v>6</v>
      </c>
      <c r="L108" s="352">
        <v>7</v>
      </c>
      <c r="M108" s="352">
        <v>8</v>
      </c>
      <c r="N108" s="352">
        <v>9</v>
      </c>
      <c r="O108" s="353">
        <v>10</v>
      </c>
      <c r="P108" s="351">
        <v>11</v>
      </c>
      <c r="Q108" s="352">
        <v>12</v>
      </c>
      <c r="R108" s="352">
        <v>13</v>
      </c>
      <c r="S108" s="352">
        <v>14</v>
      </c>
      <c r="T108" s="353">
        <v>15</v>
      </c>
      <c r="U108" s="351">
        <v>16</v>
      </c>
      <c r="V108" s="352">
        <v>17</v>
      </c>
      <c r="W108" s="352">
        <v>18</v>
      </c>
      <c r="X108" s="352">
        <v>19</v>
      </c>
      <c r="Y108" s="353">
        <v>20</v>
      </c>
      <c r="Z108" s="351">
        <v>21</v>
      </c>
      <c r="AA108" s="352">
        <v>22</v>
      </c>
      <c r="AB108" s="352">
        <v>23</v>
      </c>
      <c r="AC108" s="353">
        <v>24</v>
      </c>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row>
    <row r="109" spans="1:55" x14ac:dyDescent="0.2">
      <c r="A109" s="27" t="str">
        <f t="shared" ca="1" si="4"/>
        <v/>
      </c>
      <c r="B109" s="27" t="str">
        <f t="shared" ca="1" si="5"/>
        <v/>
      </c>
      <c r="D109" s="348"/>
      <c r="E109" s="350" t="s">
        <v>157</v>
      </c>
      <c r="F109" s="354">
        <v>19</v>
      </c>
      <c r="G109" s="355">
        <v>23</v>
      </c>
      <c r="H109" s="355">
        <v>17</v>
      </c>
      <c r="I109" s="355">
        <v>21</v>
      </c>
      <c r="J109" s="356">
        <v>16</v>
      </c>
      <c r="K109" s="354">
        <v>24</v>
      </c>
      <c r="L109" s="355">
        <v>18</v>
      </c>
      <c r="M109" s="355">
        <v>22</v>
      </c>
      <c r="N109" s="355">
        <v>11</v>
      </c>
      <c r="O109" s="356">
        <v>6</v>
      </c>
      <c r="P109" s="354">
        <v>14</v>
      </c>
      <c r="Q109" s="355">
        <v>20</v>
      </c>
      <c r="R109" s="355">
        <v>12</v>
      </c>
      <c r="S109" s="355">
        <v>1</v>
      </c>
      <c r="T109" s="356">
        <v>7</v>
      </c>
      <c r="U109" s="354">
        <v>4</v>
      </c>
      <c r="V109" s="355">
        <v>9</v>
      </c>
      <c r="W109" s="355">
        <v>2</v>
      </c>
      <c r="X109" s="355">
        <v>13</v>
      </c>
      <c r="Y109" s="356">
        <v>8</v>
      </c>
      <c r="Z109" s="354">
        <v>15</v>
      </c>
      <c r="AA109" s="355">
        <v>10</v>
      </c>
      <c r="AB109" s="355">
        <v>5</v>
      </c>
      <c r="AC109" s="356">
        <v>3</v>
      </c>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row>
    <row r="110" spans="1:55" s="581" customFormat="1" x14ac:dyDescent="0.2">
      <c r="A110" s="27" t="str">
        <f t="shared" ca="1" si="4"/>
        <v/>
      </c>
      <c r="B110" s="27" t="str">
        <f t="shared" ca="1" si="5"/>
        <v/>
      </c>
      <c r="C110" s="361"/>
      <c r="D110" s="362"/>
      <c r="E110" s="579"/>
      <c r="F110" s="580"/>
      <c r="G110" s="580"/>
      <c r="H110" s="580"/>
      <c r="I110" s="580"/>
      <c r="J110" s="580"/>
      <c r="K110" s="580"/>
      <c r="L110" s="580"/>
      <c r="M110" s="580"/>
      <c r="N110" s="580"/>
      <c r="O110" s="580"/>
      <c r="P110" s="580"/>
      <c r="Q110" s="580"/>
      <c r="R110" s="580"/>
      <c r="S110" s="580"/>
      <c r="T110" s="580"/>
      <c r="U110" s="580"/>
      <c r="V110" s="580"/>
      <c r="W110" s="580"/>
      <c r="X110" s="580"/>
      <c r="Y110" s="580"/>
      <c r="Z110" s="580"/>
      <c r="AA110" s="580"/>
      <c r="AB110" s="580"/>
      <c r="AC110" s="580"/>
      <c r="AD110" s="361"/>
      <c r="AE110" s="361"/>
      <c r="AF110" s="361"/>
      <c r="AG110" s="361"/>
      <c r="AH110" s="361"/>
      <c r="AI110" s="361"/>
      <c r="AJ110" s="361"/>
      <c r="AK110" s="361"/>
      <c r="AL110" s="361"/>
      <c r="AM110" s="361"/>
      <c r="AN110" s="361"/>
      <c r="AO110" s="361"/>
      <c r="AP110" s="361"/>
      <c r="AQ110" s="361"/>
      <c r="AR110" s="361"/>
      <c r="AS110" s="361"/>
      <c r="AT110" s="361"/>
      <c r="AU110" s="361"/>
      <c r="AV110" s="361"/>
      <c r="AW110" s="361"/>
      <c r="AX110" s="361"/>
      <c r="AY110" s="361"/>
      <c r="AZ110" s="361"/>
      <c r="BA110" s="361"/>
      <c r="BB110" s="361"/>
      <c r="BC110" s="361"/>
    </row>
    <row r="111" spans="1:55" s="558" customFormat="1" x14ac:dyDescent="0.2">
      <c r="A111" s="27" t="str">
        <f t="shared" ca="1" si="4"/>
        <v/>
      </c>
      <c r="B111" s="27" t="str">
        <f t="shared" ca="1" si="5"/>
        <v/>
      </c>
      <c r="C111" s="27"/>
      <c r="D111" s="348"/>
      <c r="E111" s="360"/>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row>
    <row r="112" spans="1:55" ht="13.5" thickBot="1" x14ac:dyDescent="0.25">
      <c r="A112" s="27" t="str">
        <f t="shared" ca="1" si="4"/>
        <v/>
      </c>
      <c r="B112" s="27" t="str">
        <f t="shared" ca="1" si="5"/>
        <v/>
      </c>
      <c r="D112" s="348">
        <f>$D107+1</f>
        <v>25</v>
      </c>
      <c r="E112" s="349" t="s">
        <v>180</v>
      </c>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row>
    <row r="113" spans="1:55" x14ac:dyDescent="0.2">
      <c r="A113" s="27" t="str">
        <f t="shared" ca="1" si="4"/>
        <v/>
      </c>
      <c r="B113" s="27" t="str">
        <f t="shared" ca="1" si="5"/>
        <v/>
      </c>
      <c r="D113" s="348"/>
      <c r="E113" s="350" t="s">
        <v>130</v>
      </c>
      <c r="F113" s="351">
        <v>1</v>
      </c>
      <c r="G113" s="352">
        <v>2</v>
      </c>
      <c r="H113" s="352">
        <v>3</v>
      </c>
      <c r="I113" s="352">
        <v>4</v>
      </c>
      <c r="J113" s="353">
        <v>5</v>
      </c>
      <c r="K113" s="351">
        <v>6</v>
      </c>
      <c r="L113" s="352">
        <v>7</v>
      </c>
      <c r="M113" s="352">
        <v>8</v>
      </c>
      <c r="N113" s="352">
        <v>9</v>
      </c>
      <c r="O113" s="353">
        <v>10</v>
      </c>
      <c r="P113" s="351">
        <v>11</v>
      </c>
      <c r="Q113" s="352">
        <v>12</v>
      </c>
      <c r="R113" s="352">
        <v>13</v>
      </c>
      <c r="S113" s="352">
        <v>14</v>
      </c>
      <c r="T113" s="353">
        <v>15</v>
      </c>
      <c r="U113" s="351">
        <v>16</v>
      </c>
      <c r="V113" s="352">
        <v>17</v>
      </c>
      <c r="W113" s="352">
        <v>18</v>
      </c>
      <c r="X113" s="352">
        <v>19</v>
      </c>
      <c r="Y113" s="353">
        <v>20</v>
      </c>
      <c r="Z113" s="351">
        <v>21</v>
      </c>
      <c r="AA113" s="352">
        <v>22</v>
      </c>
      <c r="AB113" s="352">
        <v>23</v>
      </c>
      <c r="AC113" s="352">
        <v>24</v>
      </c>
      <c r="AD113" s="353">
        <v>25</v>
      </c>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row>
    <row r="114" spans="1:55" x14ac:dyDescent="0.2">
      <c r="A114" s="27" t="str">
        <f t="shared" ca="1" si="4"/>
        <v/>
      </c>
      <c r="B114" s="27" t="str">
        <f t="shared" ca="1" si="5"/>
        <v/>
      </c>
      <c r="D114" s="348"/>
      <c r="E114" s="350" t="s">
        <v>157</v>
      </c>
      <c r="F114" s="354">
        <v>10</v>
      </c>
      <c r="G114" s="355">
        <v>14</v>
      </c>
      <c r="H114" s="355">
        <v>22</v>
      </c>
      <c r="I114" s="355">
        <v>18</v>
      </c>
      <c r="J114" s="356">
        <v>1</v>
      </c>
      <c r="K114" s="354">
        <v>15</v>
      </c>
      <c r="L114" s="355">
        <v>19</v>
      </c>
      <c r="M114" s="355">
        <v>2</v>
      </c>
      <c r="N114" s="355">
        <v>23</v>
      </c>
      <c r="O114" s="356">
        <v>6</v>
      </c>
      <c r="P114" s="354">
        <v>20</v>
      </c>
      <c r="Q114" s="355">
        <v>24</v>
      </c>
      <c r="R114" s="355">
        <v>7</v>
      </c>
      <c r="S114" s="355">
        <v>3</v>
      </c>
      <c r="T114" s="356">
        <v>11</v>
      </c>
      <c r="U114" s="354">
        <v>25</v>
      </c>
      <c r="V114" s="355">
        <v>4</v>
      </c>
      <c r="W114" s="355">
        <v>12</v>
      </c>
      <c r="X114" s="355">
        <v>8</v>
      </c>
      <c r="Y114" s="356">
        <v>16</v>
      </c>
      <c r="Z114" s="354">
        <v>5</v>
      </c>
      <c r="AA114" s="355">
        <v>9</v>
      </c>
      <c r="AB114" s="355">
        <v>17</v>
      </c>
      <c r="AC114" s="355">
        <v>13</v>
      </c>
      <c r="AD114" s="356">
        <v>21</v>
      </c>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row>
    <row r="115" spans="1:55" s="581" customFormat="1" x14ac:dyDescent="0.2">
      <c r="A115" s="27" t="str">
        <f t="shared" ca="1" si="4"/>
        <v/>
      </c>
      <c r="B115" s="27" t="str">
        <f t="shared" ca="1" si="5"/>
        <v/>
      </c>
      <c r="C115" s="361"/>
      <c r="D115" s="362"/>
      <c r="E115" s="579"/>
      <c r="F115" s="580"/>
      <c r="G115" s="580"/>
      <c r="H115" s="580"/>
      <c r="I115" s="580"/>
      <c r="J115" s="580"/>
      <c r="K115" s="580"/>
      <c r="L115" s="580"/>
      <c r="M115" s="580"/>
      <c r="N115" s="580"/>
      <c r="O115" s="580"/>
      <c r="P115" s="580"/>
      <c r="Q115" s="580"/>
      <c r="R115" s="580"/>
      <c r="S115" s="580"/>
      <c r="T115" s="580"/>
      <c r="U115" s="580"/>
      <c r="V115" s="580"/>
      <c r="W115" s="580"/>
      <c r="X115" s="580"/>
      <c r="Y115" s="580"/>
      <c r="Z115" s="580"/>
      <c r="AA115" s="580"/>
      <c r="AB115" s="580"/>
      <c r="AC115" s="580"/>
      <c r="AD115" s="580"/>
      <c r="AE115" s="361"/>
      <c r="AF115" s="361"/>
      <c r="AG115" s="361"/>
      <c r="AH115" s="361"/>
      <c r="AI115" s="361"/>
      <c r="AJ115" s="361"/>
      <c r="AK115" s="361"/>
      <c r="AL115" s="361"/>
      <c r="AM115" s="361"/>
      <c r="AN115" s="361"/>
      <c r="AO115" s="361"/>
      <c r="AP115" s="361"/>
      <c r="AQ115" s="361"/>
      <c r="AR115" s="361"/>
      <c r="AS115" s="361"/>
      <c r="AT115" s="361"/>
      <c r="AU115" s="361"/>
      <c r="AV115" s="361"/>
      <c r="AW115" s="361"/>
      <c r="AX115" s="361"/>
      <c r="AY115" s="361"/>
      <c r="AZ115" s="361"/>
      <c r="BA115" s="361"/>
      <c r="BB115" s="361"/>
      <c r="BC115" s="361"/>
    </row>
    <row r="116" spans="1:55" s="558" customFormat="1" x14ac:dyDescent="0.2">
      <c r="A116" s="27" t="str">
        <f t="shared" ca="1" si="4"/>
        <v/>
      </c>
      <c r="B116" s="27" t="str">
        <f t="shared" ca="1" si="5"/>
        <v/>
      </c>
      <c r="C116" s="27"/>
      <c r="D116" s="348"/>
      <c r="E116" s="360"/>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row>
    <row r="117" spans="1:55" ht="13.5" thickBot="1" x14ac:dyDescent="0.25">
      <c r="A117" s="27" t="str">
        <f t="shared" ca="1" si="4"/>
        <v/>
      </c>
      <c r="B117" s="27" t="str">
        <f t="shared" ca="1" si="5"/>
        <v/>
      </c>
      <c r="D117" s="348">
        <f>$D112+1</f>
        <v>26</v>
      </c>
      <c r="E117" s="349" t="s">
        <v>180</v>
      </c>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row>
    <row r="118" spans="1:55" x14ac:dyDescent="0.2">
      <c r="A118" s="27" t="str">
        <f t="shared" ca="1" si="4"/>
        <v/>
      </c>
      <c r="B118" s="27" t="str">
        <f t="shared" ca="1" si="5"/>
        <v/>
      </c>
      <c r="D118" s="348"/>
      <c r="E118" s="350" t="s">
        <v>130</v>
      </c>
      <c r="F118" s="351">
        <v>1</v>
      </c>
      <c r="G118" s="352">
        <v>2</v>
      </c>
      <c r="H118" s="352">
        <v>3</v>
      </c>
      <c r="I118" s="352">
        <v>4</v>
      </c>
      <c r="J118" s="353">
        <v>5</v>
      </c>
      <c r="K118" s="351">
        <v>6</v>
      </c>
      <c r="L118" s="352">
        <v>7</v>
      </c>
      <c r="M118" s="352">
        <v>8</v>
      </c>
      <c r="N118" s="352">
        <v>9</v>
      </c>
      <c r="O118" s="353">
        <v>10</v>
      </c>
      <c r="P118" s="351">
        <v>11</v>
      </c>
      <c r="Q118" s="352">
        <v>12</v>
      </c>
      <c r="R118" s="352">
        <v>13</v>
      </c>
      <c r="S118" s="353">
        <v>14</v>
      </c>
      <c r="T118" s="27"/>
      <c r="U118" s="351">
        <v>15</v>
      </c>
      <c r="V118" s="352">
        <v>16</v>
      </c>
      <c r="W118" s="352">
        <v>17</v>
      </c>
      <c r="X118" s="353">
        <v>18</v>
      </c>
      <c r="Y118" s="27"/>
      <c r="Z118" s="351">
        <v>19</v>
      </c>
      <c r="AA118" s="352">
        <v>20</v>
      </c>
      <c r="AB118" s="352">
        <v>21</v>
      </c>
      <c r="AC118" s="353">
        <v>22</v>
      </c>
      <c r="AD118" s="27"/>
      <c r="AE118" s="351">
        <v>23</v>
      </c>
      <c r="AF118" s="352">
        <v>24</v>
      </c>
      <c r="AG118" s="352">
        <v>25</v>
      </c>
      <c r="AH118" s="353">
        <v>26</v>
      </c>
      <c r="AI118" s="27"/>
      <c r="AJ118" s="27"/>
      <c r="AK118" s="27"/>
      <c r="AL118" s="27"/>
      <c r="AM118" s="27"/>
      <c r="AN118" s="27"/>
      <c r="AO118" s="27"/>
      <c r="AP118" s="27"/>
      <c r="AQ118" s="27"/>
      <c r="AR118" s="27"/>
      <c r="AS118" s="27"/>
      <c r="AT118" s="27"/>
      <c r="AU118" s="27"/>
      <c r="AV118" s="27"/>
      <c r="AW118" s="27"/>
      <c r="AX118" s="27"/>
      <c r="AY118" s="27"/>
      <c r="AZ118" s="27"/>
      <c r="BA118" s="27"/>
      <c r="BB118" s="27"/>
      <c r="BC118" s="27"/>
    </row>
    <row r="119" spans="1:55" x14ac:dyDescent="0.2">
      <c r="A119" s="27" t="str">
        <f t="shared" ca="1" si="4"/>
        <v/>
      </c>
      <c r="B119" s="27" t="str">
        <f t="shared" ca="1" si="5"/>
        <v/>
      </c>
      <c r="D119" s="348"/>
      <c r="E119" s="350" t="s">
        <v>157</v>
      </c>
      <c r="F119" s="354">
        <v>26</v>
      </c>
      <c r="G119" s="355">
        <v>21</v>
      </c>
      <c r="H119" s="355">
        <v>24</v>
      </c>
      <c r="I119" s="355">
        <v>19</v>
      </c>
      <c r="J119" s="356">
        <v>11</v>
      </c>
      <c r="K119" s="354">
        <v>22</v>
      </c>
      <c r="L119" s="355">
        <v>25</v>
      </c>
      <c r="M119" s="355">
        <v>20</v>
      </c>
      <c r="N119" s="355">
        <v>16</v>
      </c>
      <c r="O119" s="356">
        <v>12</v>
      </c>
      <c r="P119" s="354">
        <v>14</v>
      </c>
      <c r="Q119" s="355">
        <v>17</v>
      </c>
      <c r="R119" s="355">
        <v>7</v>
      </c>
      <c r="S119" s="356">
        <v>23</v>
      </c>
      <c r="T119" s="27"/>
      <c r="U119" s="354">
        <v>4</v>
      </c>
      <c r="V119" s="355">
        <v>13</v>
      </c>
      <c r="W119" s="355">
        <v>2</v>
      </c>
      <c r="X119" s="356">
        <v>15</v>
      </c>
      <c r="Y119" s="27"/>
      <c r="Z119" s="354">
        <v>18</v>
      </c>
      <c r="AA119" s="355">
        <v>8</v>
      </c>
      <c r="AB119" s="355">
        <v>5</v>
      </c>
      <c r="AC119" s="356">
        <v>6</v>
      </c>
      <c r="AD119" s="27"/>
      <c r="AE119" s="354">
        <v>9</v>
      </c>
      <c r="AF119" s="355">
        <v>3</v>
      </c>
      <c r="AG119" s="355">
        <v>10</v>
      </c>
      <c r="AH119" s="356">
        <v>1</v>
      </c>
      <c r="AI119" s="27"/>
      <c r="AJ119" s="27"/>
      <c r="AK119" s="27"/>
      <c r="AL119" s="27"/>
      <c r="AM119" s="27"/>
      <c r="AN119" s="27"/>
      <c r="AO119" s="27"/>
      <c r="AP119" s="27"/>
      <c r="AQ119" s="27"/>
      <c r="AR119" s="27"/>
      <c r="AS119" s="27"/>
      <c r="AT119" s="27"/>
      <c r="AU119" s="27"/>
      <c r="AV119" s="27"/>
      <c r="AW119" s="27"/>
      <c r="AX119" s="27"/>
      <c r="AY119" s="27"/>
      <c r="AZ119" s="27"/>
      <c r="BA119" s="27"/>
      <c r="BB119" s="27"/>
      <c r="BC119" s="27"/>
    </row>
    <row r="120" spans="1:55" s="581" customFormat="1" x14ac:dyDescent="0.2">
      <c r="A120" s="27" t="str">
        <f t="shared" ca="1" si="4"/>
        <v/>
      </c>
      <c r="B120" s="27" t="str">
        <f t="shared" ca="1" si="5"/>
        <v/>
      </c>
      <c r="C120" s="361"/>
      <c r="D120" s="362"/>
      <c r="E120" s="579"/>
      <c r="F120" s="580"/>
      <c r="G120" s="580"/>
      <c r="H120" s="580"/>
      <c r="I120" s="580"/>
      <c r="J120" s="580"/>
      <c r="K120" s="580"/>
      <c r="L120" s="580"/>
      <c r="M120" s="580"/>
      <c r="N120" s="580"/>
      <c r="O120" s="580"/>
      <c r="P120" s="580"/>
      <c r="Q120" s="580"/>
      <c r="R120" s="580"/>
      <c r="S120" s="580"/>
      <c r="T120" s="361"/>
      <c r="U120" s="580"/>
      <c r="V120" s="580"/>
      <c r="W120" s="580"/>
      <c r="X120" s="580"/>
      <c r="Y120" s="361"/>
      <c r="Z120" s="580"/>
      <c r="AA120" s="580"/>
      <c r="AB120" s="580"/>
      <c r="AC120" s="580"/>
      <c r="AD120" s="361"/>
      <c r="AE120" s="580"/>
      <c r="AF120" s="580"/>
      <c r="AG120" s="580"/>
      <c r="AH120" s="580"/>
      <c r="AI120" s="361"/>
      <c r="AJ120" s="361"/>
      <c r="AK120" s="361"/>
      <c r="AL120" s="361"/>
      <c r="AM120" s="361"/>
      <c r="AN120" s="361"/>
      <c r="AO120" s="361"/>
      <c r="AP120" s="361"/>
      <c r="AQ120" s="361"/>
      <c r="AR120" s="361"/>
      <c r="AS120" s="361"/>
      <c r="AT120" s="361"/>
      <c r="AU120" s="361"/>
      <c r="AV120" s="361"/>
      <c r="AW120" s="361"/>
      <c r="AX120" s="361"/>
      <c r="AY120" s="361"/>
      <c r="AZ120" s="361"/>
      <c r="BA120" s="361"/>
      <c r="BB120" s="361"/>
      <c r="BC120" s="361"/>
    </row>
    <row r="121" spans="1:55" s="558" customFormat="1" x14ac:dyDescent="0.2">
      <c r="A121" s="27" t="str">
        <f t="shared" ca="1" si="4"/>
        <v/>
      </c>
      <c r="B121" s="27" t="str">
        <f t="shared" ca="1" si="5"/>
        <v/>
      </c>
      <c r="C121" s="27"/>
      <c r="D121" s="348"/>
      <c r="E121" s="360"/>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row>
    <row r="122" spans="1:55" ht="13.5" thickBot="1" x14ac:dyDescent="0.25">
      <c r="A122" s="27" t="str">
        <f t="shared" ca="1" si="4"/>
        <v/>
      </c>
      <c r="B122" s="27" t="str">
        <f t="shared" ca="1" si="5"/>
        <v/>
      </c>
      <c r="D122" s="348">
        <f>$D117+1</f>
        <v>27</v>
      </c>
      <c r="E122" s="349" t="s">
        <v>180</v>
      </c>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row>
    <row r="123" spans="1:55" x14ac:dyDescent="0.2">
      <c r="A123" s="27" t="str">
        <f t="shared" ca="1" si="4"/>
        <v/>
      </c>
      <c r="B123" s="27" t="str">
        <f t="shared" ca="1" si="5"/>
        <v/>
      </c>
      <c r="D123" s="348"/>
      <c r="E123" s="350" t="s">
        <v>130</v>
      </c>
      <c r="F123" s="351">
        <v>1</v>
      </c>
      <c r="G123" s="352">
        <v>2</v>
      </c>
      <c r="H123" s="352">
        <v>3</v>
      </c>
      <c r="I123" s="352">
        <v>4</v>
      </c>
      <c r="J123" s="353">
        <v>5</v>
      </c>
      <c r="K123" s="351">
        <v>6</v>
      </c>
      <c r="L123" s="352">
        <v>7</v>
      </c>
      <c r="M123" s="352">
        <v>8</v>
      </c>
      <c r="N123" s="352">
        <v>9</v>
      </c>
      <c r="O123" s="353">
        <v>10</v>
      </c>
      <c r="P123" s="351">
        <v>11</v>
      </c>
      <c r="Q123" s="352">
        <v>12</v>
      </c>
      <c r="R123" s="352">
        <v>13</v>
      </c>
      <c r="S123" s="352">
        <v>14</v>
      </c>
      <c r="T123" s="353">
        <v>15</v>
      </c>
      <c r="U123" s="351">
        <v>16</v>
      </c>
      <c r="V123" s="352">
        <v>17</v>
      </c>
      <c r="W123" s="352">
        <v>18</v>
      </c>
      <c r="X123" s="353">
        <v>19</v>
      </c>
      <c r="Y123" s="27"/>
      <c r="Z123" s="351">
        <v>20</v>
      </c>
      <c r="AA123" s="352">
        <v>21</v>
      </c>
      <c r="AB123" s="352">
        <v>22</v>
      </c>
      <c r="AC123" s="353">
        <v>23</v>
      </c>
      <c r="AD123" s="27"/>
      <c r="AE123" s="351">
        <v>24</v>
      </c>
      <c r="AF123" s="352">
        <v>25</v>
      </c>
      <c r="AG123" s="352">
        <v>26</v>
      </c>
      <c r="AH123" s="353">
        <v>27</v>
      </c>
      <c r="AI123" s="27"/>
      <c r="AJ123" s="27"/>
      <c r="AK123" s="27"/>
      <c r="AL123" s="27"/>
      <c r="AM123" s="27"/>
      <c r="AN123" s="27"/>
      <c r="AO123" s="27"/>
      <c r="AP123" s="27"/>
      <c r="AQ123" s="27"/>
      <c r="AR123" s="27"/>
      <c r="AS123" s="27"/>
      <c r="AT123" s="27"/>
      <c r="AU123" s="27"/>
      <c r="AV123" s="27"/>
      <c r="AW123" s="27"/>
      <c r="AX123" s="27"/>
      <c r="AY123" s="27"/>
      <c r="AZ123" s="27"/>
      <c r="BA123" s="27"/>
      <c r="BB123" s="27"/>
      <c r="BC123" s="27"/>
    </row>
    <row r="124" spans="1:55" x14ac:dyDescent="0.2">
      <c r="A124" s="27" t="str">
        <f t="shared" ca="1" si="4"/>
        <v/>
      </c>
      <c r="B124" s="27" t="str">
        <f t="shared" ca="1" si="5"/>
        <v/>
      </c>
      <c r="D124" s="348"/>
      <c r="E124" s="350" t="s">
        <v>157</v>
      </c>
      <c r="F124" s="354">
        <v>19</v>
      </c>
      <c r="G124" s="355">
        <v>26</v>
      </c>
      <c r="H124" s="355">
        <v>17</v>
      </c>
      <c r="I124" s="355">
        <v>24</v>
      </c>
      <c r="J124" s="356">
        <v>11</v>
      </c>
      <c r="K124" s="354">
        <v>27</v>
      </c>
      <c r="L124" s="355">
        <v>22</v>
      </c>
      <c r="M124" s="355">
        <v>25</v>
      </c>
      <c r="N124" s="355">
        <v>20</v>
      </c>
      <c r="O124" s="356">
        <v>1</v>
      </c>
      <c r="P124" s="354">
        <v>23</v>
      </c>
      <c r="Q124" s="355">
        <v>18</v>
      </c>
      <c r="R124" s="355">
        <v>21</v>
      </c>
      <c r="S124" s="355">
        <v>16</v>
      </c>
      <c r="T124" s="356">
        <v>6</v>
      </c>
      <c r="U124" s="354">
        <v>14</v>
      </c>
      <c r="V124" s="355">
        <v>9</v>
      </c>
      <c r="W124" s="355">
        <v>12</v>
      </c>
      <c r="X124" s="356">
        <v>7</v>
      </c>
      <c r="Y124" s="27"/>
      <c r="Z124" s="354">
        <v>4</v>
      </c>
      <c r="AA124" s="355">
        <v>13</v>
      </c>
      <c r="AB124" s="355">
        <v>2</v>
      </c>
      <c r="AC124" s="356">
        <v>8</v>
      </c>
      <c r="AD124" s="27"/>
      <c r="AE124" s="354">
        <v>15</v>
      </c>
      <c r="AF124" s="355">
        <v>10</v>
      </c>
      <c r="AG124" s="355">
        <v>5</v>
      </c>
      <c r="AH124" s="356">
        <v>3</v>
      </c>
      <c r="AI124" s="27"/>
      <c r="AJ124" s="27"/>
      <c r="AK124" s="27"/>
      <c r="AL124" s="27"/>
      <c r="AM124" s="27"/>
      <c r="AN124" s="27"/>
      <c r="AO124" s="27"/>
      <c r="AP124" s="27"/>
      <c r="AQ124" s="27"/>
      <c r="AR124" s="27"/>
      <c r="AS124" s="27"/>
      <c r="AT124" s="27"/>
      <c r="AU124" s="27"/>
      <c r="AV124" s="27"/>
      <c r="AW124" s="27"/>
      <c r="AX124" s="27"/>
      <c r="AY124" s="27"/>
      <c r="AZ124" s="27"/>
      <c r="BA124" s="27"/>
      <c r="BB124" s="27"/>
      <c r="BC124" s="27"/>
    </row>
    <row r="125" spans="1:55" s="581" customFormat="1" x14ac:dyDescent="0.2">
      <c r="A125" s="27" t="str">
        <f t="shared" ca="1" si="4"/>
        <v/>
      </c>
      <c r="B125" s="27" t="str">
        <f t="shared" ca="1" si="5"/>
        <v/>
      </c>
      <c r="C125" s="361"/>
      <c r="D125" s="362"/>
      <c r="E125" s="579"/>
      <c r="F125" s="580"/>
      <c r="G125" s="580"/>
      <c r="H125" s="580"/>
      <c r="I125" s="580"/>
      <c r="J125" s="580"/>
      <c r="K125" s="580"/>
      <c r="L125" s="580"/>
      <c r="M125" s="580"/>
      <c r="N125" s="580"/>
      <c r="O125" s="580"/>
      <c r="P125" s="580"/>
      <c r="Q125" s="580"/>
      <c r="R125" s="580"/>
      <c r="S125" s="580"/>
      <c r="T125" s="580"/>
      <c r="U125" s="580"/>
      <c r="V125" s="580"/>
      <c r="W125" s="580"/>
      <c r="X125" s="580"/>
      <c r="Y125" s="361"/>
      <c r="Z125" s="580"/>
      <c r="AA125" s="580"/>
      <c r="AB125" s="580"/>
      <c r="AC125" s="580"/>
      <c r="AD125" s="361"/>
      <c r="AE125" s="580"/>
      <c r="AF125" s="580"/>
      <c r="AG125" s="580"/>
      <c r="AH125" s="580"/>
      <c r="AI125" s="361"/>
      <c r="AJ125" s="361"/>
      <c r="AK125" s="361"/>
      <c r="AL125" s="361"/>
      <c r="AM125" s="361"/>
      <c r="AN125" s="361"/>
      <c r="AO125" s="361"/>
      <c r="AP125" s="361"/>
      <c r="AQ125" s="361"/>
      <c r="AR125" s="361"/>
      <c r="AS125" s="361"/>
      <c r="AT125" s="361"/>
      <c r="AU125" s="361"/>
      <c r="AV125" s="361"/>
      <c r="AW125" s="361"/>
      <c r="AX125" s="361"/>
      <c r="AY125" s="361"/>
      <c r="AZ125" s="361"/>
      <c r="BA125" s="361"/>
      <c r="BB125" s="361"/>
      <c r="BC125" s="361"/>
    </row>
    <row r="126" spans="1:55" s="558" customFormat="1" x14ac:dyDescent="0.2">
      <c r="A126" s="27" t="str">
        <f t="shared" ca="1" si="4"/>
        <v/>
      </c>
      <c r="B126" s="27" t="str">
        <f t="shared" ca="1" si="5"/>
        <v/>
      </c>
      <c r="C126" s="27"/>
      <c r="D126" s="348"/>
      <c r="E126" s="360"/>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row>
    <row r="127" spans="1:55" ht="13.5" thickBot="1" x14ac:dyDescent="0.25">
      <c r="A127" s="27" t="str">
        <f t="shared" ca="1" si="4"/>
        <v/>
      </c>
      <c r="B127" s="27" t="str">
        <f t="shared" ca="1" si="5"/>
        <v/>
      </c>
      <c r="D127" s="348">
        <f>$D122+1</f>
        <v>28</v>
      </c>
      <c r="E127" s="349" t="s">
        <v>180</v>
      </c>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row>
    <row r="128" spans="1:55" x14ac:dyDescent="0.2">
      <c r="A128" s="27" t="str">
        <f t="shared" ca="1" si="4"/>
        <v/>
      </c>
      <c r="B128" s="27" t="str">
        <f t="shared" ca="1" si="5"/>
        <v/>
      </c>
      <c r="D128" s="348"/>
      <c r="E128" s="350" t="s">
        <v>130</v>
      </c>
      <c r="F128" s="351">
        <v>1</v>
      </c>
      <c r="G128" s="352">
        <v>2</v>
      </c>
      <c r="H128" s="352">
        <v>3</v>
      </c>
      <c r="I128" s="352">
        <v>4</v>
      </c>
      <c r="J128" s="353">
        <v>5</v>
      </c>
      <c r="K128" s="351">
        <v>6</v>
      </c>
      <c r="L128" s="352">
        <v>7</v>
      </c>
      <c r="M128" s="352">
        <v>8</v>
      </c>
      <c r="N128" s="352">
        <v>9</v>
      </c>
      <c r="O128" s="353">
        <v>10</v>
      </c>
      <c r="P128" s="351">
        <v>11</v>
      </c>
      <c r="Q128" s="352">
        <v>12</v>
      </c>
      <c r="R128" s="352">
        <v>13</v>
      </c>
      <c r="S128" s="352">
        <v>14</v>
      </c>
      <c r="T128" s="353">
        <v>15</v>
      </c>
      <c r="U128" s="351">
        <v>16</v>
      </c>
      <c r="V128" s="352">
        <v>17</v>
      </c>
      <c r="W128" s="352">
        <v>18</v>
      </c>
      <c r="X128" s="352">
        <v>19</v>
      </c>
      <c r="Y128" s="353">
        <v>20</v>
      </c>
      <c r="Z128" s="351">
        <v>21</v>
      </c>
      <c r="AA128" s="352">
        <v>22</v>
      </c>
      <c r="AB128" s="352">
        <v>23</v>
      </c>
      <c r="AC128" s="353">
        <v>24</v>
      </c>
      <c r="AD128" s="27"/>
      <c r="AE128" s="351">
        <v>25</v>
      </c>
      <c r="AF128" s="352">
        <v>26</v>
      </c>
      <c r="AG128" s="352">
        <v>27</v>
      </c>
      <c r="AH128" s="353">
        <v>28</v>
      </c>
      <c r="AI128" s="27"/>
      <c r="AJ128" s="27"/>
      <c r="AK128" s="27"/>
      <c r="AL128" s="27"/>
      <c r="AM128" s="27"/>
      <c r="AN128" s="27"/>
      <c r="AO128" s="27"/>
      <c r="AP128" s="27"/>
      <c r="AQ128" s="27"/>
      <c r="AR128" s="27"/>
      <c r="AS128" s="27"/>
      <c r="AT128" s="27"/>
      <c r="AU128" s="27"/>
      <c r="AV128" s="27"/>
      <c r="AW128" s="27"/>
      <c r="AX128" s="27"/>
      <c r="AY128" s="27"/>
      <c r="AZ128" s="27"/>
      <c r="BA128" s="27"/>
      <c r="BB128" s="27"/>
      <c r="BC128" s="27"/>
    </row>
    <row r="129" spans="1:55" x14ac:dyDescent="0.2">
      <c r="A129" s="27" t="str">
        <f t="shared" ca="1" si="4"/>
        <v/>
      </c>
      <c r="B129" s="27" t="str">
        <f t="shared" ca="1" si="5"/>
        <v/>
      </c>
      <c r="D129" s="348"/>
      <c r="E129" s="350" t="s">
        <v>157</v>
      </c>
      <c r="F129" s="354">
        <v>2</v>
      </c>
      <c r="G129" s="355">
        <v>21</v>
      </c>
      <c r="H129" s="355">
        <v>20</v>
      </c>
      <c r="I129" s="355">
        <v>27</v>
      </c>
      <c r="J129" s="356">
        <v>9</v>
      </c>
      <c r="K129" s="354">
        <v>15</v>
      </c>
      <c r="L129" s="355">
        <v>25</v>
      </c>
      <c r="M129" s="355">
        <v>16</v>
      </c>
      <c r="N129" s="355">
        <v>3</v>
      </c>
      <c r="O129" s="356">
        <v>24</v>
      </c>
      <c r="P129" s="354">
        <v>8</v>
      </c>
      <c r="Q129" s="355">
        <v>11</v>
      </c>
      <c r="R129" s="355">
        <v>22</v>
      </c>
      <c r="S129" s="355">
        <v>5</v>
      </c>
      <c r="T129" s="356">
        <v>28</v>
      </c>
      <c r="U129" s="354">
        <v>17</v>
      </c>
      <c r="V129" s="355">
        <v>10</v>
      </c>
      <c r="W129" s="355">
        <v>26</v>
      </c>
      <c r="X129" s="355">
        <v>23</v>
      </c>
      <c r="Y129" s="356">
        <v>14</v>
      </c>
      <c r="Z129" s="354">
        <v>19</v>
      </c>
      <c r="AA129" s="355">
        <v>1</v>
      </c>
      <c r="AB129" s="355">
        <v>7</v>
      </c>
      <c r="AC129" s="356">
        <v>13</v>
      </c>
      <c r="AD129" s="27"/>
      <c r="AE129" s="354">
        <v>4</v>
      </c>
      <c r="AF129" s="355">
        <v>6</v>
      </c>
      <c r="AG129" s="355">
        <v>12</v>
      </c>
      <c r="AH129" s="356">
        <v>18</v>
      </c>
      <c r="AI129" s="27"/>
      <c r="AJ129" s="27"/>
      <c r="AK129" s="27"/>
      <c r="AL129" s="27"/>
      <c r="AM129" s="27"/>
      <c r="AN129" s="27"/>
      <c r="AO129" s="27"/>
      <c r="AP129" s="27"/>
      <c r="AQ129" s="27"/>
      <c r="AR129" s="27"/>
      <c r="AS129" s="27"/>
      <c r="AT129" s="27"/>
      <c r="AU129" s="27"/>
      <c r="AV129" s="27"/>
      <c r="AW129" s="27"/>
      <c r="AX129" s="27"/>
      <c r="AY129" s="27"/>
      <c r="AZ129" s="27"/>
      <c r="BA129" s="27"/>
      <c r="BB129" s="27"/>
      <c r="BC129" s="27"/>
    </row>
    <row r="130" spans="1:55" s="581" customFormat="1" x14ac:dyDescent="0.2">
      <c r="A130" s="27" t="str">
        <f t="shared" ca="1" si="4"/>
        <v/>
      </c>
      <c r="B130" s="27" t="str">
        <f t="shared" ca="1" si="5"/>
        <v/>
      </c>
      <c r="C130" s="361"/>
      <c r="D130" s="362"/>
      <c r="E130" s="579"/>
      <c r="F130" s="580"/>
      <c r="G130" s="580"/>
      <c r="H130" s="580"/>
      <c r="I130" s="580"/>
      <c r="J130" s="580"/>
      <c r="K130" s="580"/>
      <c r="L130" s="580"/>
      <c r="M130" s="580"/>
      <c r="N130" s="580"/>
      <c r="O130" s="580"/>
      <c r="P130" s="580"/>
      <c r="Q130" s="580"/>
      <c r="R130" s="580"/>
      <c r="S130" s="580"/>
      <c r="T130" s="580"/>
      <c r="U130" s="580"/>
      <c r="V130" s="580"/>
      <c r="W130" s="580"/>
      <c r="X130" s="580"/>
      <c r="Y130" s="580"/>
      <c r="Z130" s="580"/>
      <c r="AA130" s="580"/>
      <c r="AB130" s="580"/>
      <c r="AC130" s="580"/>
      <c r="AD130" s="361"/>
      <c r="AE130" s="580"/>
      <c r="AF130" s="580"/>
      <c r="AG130" s="580"/>
      <c r="AH130" s="580"/>
      <c r="AI130" s="361"/>
      <c r="AJ130" s="361"/>
      <c r="AK130" s="361"/>
      <c r="AL130" s="361"/>
      <c r="AM130" s="361"/>
      <c r="AN130" s="361"/>
      <c r="AO130" s="361"/>
      <c r="AP130" s="361"/>
      <c r="AQ130" s="361"/>
      <c r="AR130" s="361"/>
      <c r="AS130" s="361"/>
      <c r="AT130" s="361"/>
      <c r="AU130" s="361"/>
      <c r="AV130" s="361"/>
      <c r="AW130" s="361"/>
      <c r="AX130" s="361"/>
      <c r="AY130" s="361"/>
      <c r="AZ130" s="361"/>
      <c r="BA130" s="361"/>
      <c r="BB130" s="361"/>
      <c r="BC130" s="361"/>
    </row>
    <row r="131" spans="1:55" s="558" customFormat="1" x14ac:dyDescent="0.2">
      <c r="A131" s="27" t="str">
        <f t="shared" ca="1" si="4"/>
        <v/>
      </c>
      <c r="B131" s="27" t="str">
        <f t="shared" ca="1" si="5"/>
        <v/>
      </c>
      <c r="C131" s="27"/>
      <c r="D131" s="348"/>
      <c r="E131" s="360"/>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row>
    <row r="132" spans="1:55" ht="13.5" thickBot="1" x14ac:dyDescent="0.25">
      <c r="A132" s="27" t="str">
        <f t="shared" ca="1" si="4"/>
        <v/>
      </c>
      <c r="B132" s="27" t="str">
        <f t="shared" ca="1" si="5"/>
        <v/>
      </c>
      <c r="D132" s="348">
        <f>$D127+1</f>
        <v>29</v>
      </c>
      <c r="E132" s="349" t="s">
        <v>180</v>
      </c>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row>
    <row r="133" spans="1:55" x14ac:dyDescent="0.2">
      <c r="A133" s="27" t="str">
        <f t="shared" ca="1" si="4"/>
        <v/>
      </c>
      <c r="B133" s="27" t="str">
        <f t="shared" ca="1" si="5"/>
        <v/>
      </c>
      <c r="D133" s="348"/>
      <c r="E133" s="350" t="s">
        <v>130</v>
      </c>
      <c r="F133" s="351">
        <v>1</v>
      </c>
      <c r="G133" s="352">
        <v>2</v>
      </c>
      <c r="H133" s="352">
        <v>3</v>
      </c>
      <c r="I133" s="352">
        <v>4</v>
      </c>
      <c r="J133" s="353">
        <v>5</v>
      </c>
      <c r="K133" s="351">
        <v>6</v>
      </c>
      <c r="L133" s="352">
        <v>7</v>
      </c>
      <c r="M133" s="352">
        <v>8</v>
      </c>
      <c r="N133" s="352">
        <v>9</v>
      </c>
      <c r="O133" s="353">
        <v>10</v>
      </c>
      <c r="P133" s="351">
        <v>11</v>
      </c>
      <c r="Q133" s="352">
        <v>12</v>
      </c>
      <c r="R133" s="352">
        <v>13</v>
      </c>
      <c r="S133" s="352">
        <v>14</v>
      </c>
      <c r="T133" s="353">
        <v>15</v>
      </c>
      <c r="U133" s="351">
        <v>16</v>
      </c>
      <c r="V133" s="352">
        <v>17</v>
      </c>
      <c r="W133" s="352">
        <v>18</v>
      </c>
      <c r="X133" s="352">
        <v>19</v>
      </c>
      <c r="Y133" s="353">
        <v>20</v>
      </c>
      <c r="Z133" s="351">
        <v>21</v>
      </c>
      <c r="AA133" s="352">
        <v>22</v>
      </c>
      <c r="AB133" s="352">
        <v>23</v>
      </c>
      <c r="AC133" s="352">
        <v>24</v>
      </c>
      <c r="AD133" s="353">
        <v>25</v>
      </c>
      <c r="AE133" s="351">
        <v>26</v>
      </c>
      <c r="AF133" s="352">
        <v>27</v>
      </c>
      <c r="AG133" s="352">
        <v>28</v>
      </c>
      <c r="AH133" s="353">
        <v>29</v>
      </c>
      <c r="AI133" s="27"/>
      <c r="AJ133" s="27"/>
      <c r="AK133" s="27"/>
      <c r="AL133" s="27"/>
      <c r="AM133" s="27"/>
      <c r="AN133" s="27"/>
      <c r="AO133" s="27"/>
      <c r="AP133" s="27"/>
      <c r="AQ133" s="27"/>
      <c r="AR133" s="27"/>
      <c r="AS133" s="27"/>
      <c r="AT133" s="27"/>
      <c r="AU133" s="27"/>
      <c r="AV133" s="27"/>
      <c r="AW133" s="27"/>
      <c r="AX133" s="27"/>
      <c r="AY133" s="27"/>
      <c r="AZ133" s="27"/>
      <c r="BA133" s="27"/>
      <c r="BB133" s="27"/>
      <c r="BC133" s="27"/>
    </row>
    <row r="134" spans="1:55" x14ac:dyDescent="0.2">
      <c r="A134" s="27" t="str">
        <f t="shared" ca="1" si="4"/>
        <v/>
      </c>
      <c r="B134" s="27" t="str">
        <f t="shared" ca="1" si="5"/>
        <v/>
      </c>
      <c r="D134" s="348"/>
      <c r="E134" s="350" t="s">
        <v>157</v>
      </c>
      <c r="F134" s="354">
        <v>24</v>
      </c>
      <c r="G134" s="355">
        <v>28</v>
      </c>
      <c r="H134" s="355">
        <v>22</v>
      </c>
      <c r="I134" s="355">
        <v>26</v>
      </c>
      <c r="J134" s="356">
        <v>21</v>
      </c>
      <c r="K134" s="354">
        <v>29</v>
      </c>
      <c r="L134" s="355">
        <v>23</v>
      </c>
      <c r="M134" s="355">
        <v>27</v>
      </c>
      <c r="N134" s="355">
        <v>16</v>
      </c>
      <c r="O134" s="356">
        <v>11</v>
      </c>
      <c r="P134" s="354">
        <v>19</v>
      </c>
      <c r="Q134" s="355">
        <v>14</v>
      </c>
      <c r="R134" s="355">
        <v>17</v>
      </c>
      <c r="S134" s="355">
        <v>6</v>
      </c>
      <c r="T134" s="356">
        <v>1</v>
      </c>
      <c r="U134" s="354">
        <v>4</v>
      </c>
      <c r="V134" s="355">
        <v>18</v>
      </c>
      <c r="W134" s="355">
        <v>12</v>
      </c>
      <c r="X134" s="355">
        <v>7</v>
      </c>
      <c r="Y134" s="356">
        <v>2</v>
      </c>
      <c r="Z134" s="354">
        <v>25</v>
      </c>
      <c r="AA134" s="355">
        <v>9</v>
      </c>
      <c r="AB134" s="355">
        <v>20</v>
      </c>
      <c r="AC134" s="355">
        <v>13</v>
      </c>
      <c r="AD134" s="356">
        <v>8</v>
      </c>
      <c r="AE134" s="354">
        <v>15</v>
      </c>
      <c r="AF134" s="355">
        <v>10</v>
      </c>
      <c r="AG134" s="355">
        <v>5</v>
      </c>
      <c r="AH134" s="356">
        <v>3</v>
      </c>
      <c r="AI134" s="27"/>
      <c r="AJ134" s="27"/>
      <c r="AK134" s="27"/>
      <c r="AL134" s="27"/>
      <c r="AM134" s="27"/>
      <c r="AN134" s="27"/>
      <c r="AO134" s="27"/>
      <c r="AP134" s="27"/>
      <c r="AQ134" s="27"/>
      <c r="AR134" s="27"/>
      <c r="AS134" s="27"/>
      <c r="AT134" s="27"/>
      <c r="AU134" s="27"/>
      <c r="AV134" s="27"/>
      <c r="AW134" s="27"/>
      <c r="AX134" s="27"/>
      <c r="AY134" s="27"/>
      <c r="AZ134" s="27"/>
      <c r="BA134" s="27"/>
      <c r="BB134" s="27"/>
      <c r="BC134" s="27"/>
    </row>
    <row r="135" spans="1:55" s="581" customFormat="1" x14ac:dyDescent="0.2">
      <c r="A135" s="27" t="str">
        <f t="shared" ca="1" si="4"/>
        <v/>
      </c>
      <c r="B135" s="27" t="str">
        <f t="shared" ca="1" si="5"/>
        <v/>
      </c>
      <c r="C135" s="361"/>
      <c r="D135" s="362"/>
      <c r="E135" s="579"/>
      <c r="F135" s="580"/>
      <c r="G135" s="580"/>
      <c r="H135" s="580"/>
      <c r="I135" s="580"/>
      <c r="J135" s="580"/>
      <c r="K135" s="580"/>
      <c r="L135" s="580"/>
      <c r="M135" s="580"/>
      <c r="N135" s="580"/>
      <c r="O135" s="580"/>
      <c r="P135" s="580"/>
      <c r="Q135" s="580"/>
      <c r="R135" s="580"/>
      <c r="S135" s="580"/>
      <c r="T135" s="580"/>
      <c r="U135" s="580"/>
      <c r="V135" s="580"/>
      <c r="W135" s="580"/>
      <c r="X135" s="580"/>
      <c r="Y135" s="580"/>
      <c r="Z135" s="580"/>
      <c r="AA135" s="580"/>
      <c r="AB135" s="580"/>
      <c r="AC135" s="580"/>
      <c r="AD135" s="580"/>
      <c r="AE135" s="580"/>
      <c r="AF135" s="580"/>
      <c r="AG135" s="580"/>
      <c r="AH135" s="580"/>
      <c r="AI135" s="361"/>
      <c r="AJ135" s="361"/>
      <c r="AK135" s="361"/>
      <c r="AL135" s="361"/>
      <c r="AM135" s="361"/>
      <c r="AN135" s="361"/>
      <c r="AO135" s="361"/>
      <c r="AP135" s="361"/>
      <c r="AQ135" s="361"/>
      <c r="AR135" s="361"/>
      <c r="AS135" s="361"/>
      <c r="AT135" s="361"/>
      <c r="AU135" s="361"/>
      <c r="AV135" s="361"/>
      <c r="AW135" s="361"/>
      <c r="AX135" s="361"/>
      <c r="AY135" s="361"/>
      <c r="AZ135" s="361"/>
      <c r="BA135" s="361"/>
      <c r="BB135" s="361"/>
      <c r="BC135" s="361"/>
    </row>
    <row r="136" spans="1:55" s="558" customFormat="1" x14ac:dyDescent="0.2">
      <c r="A136" s="27" t="str">
        <f t="shared" ca="1" si="4"/>
        <v/>
      </c>
      <c r="B136" s="27" t="str">
        <f t="shared" ca="1" si="5"/>
        <v/>
      </c>
      <c r="C136" s="27"/>
      <c r="D136" s="348"/>
      <c r="E136" s="360"/>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row>
    <row r="137" spans="1:55" ht="13.5" thickBot="1" x14ac:dyDescent="0.25">
      <c r="A137" s="27" t="str">
        <f t="shared" ca="1" si="4"/>
        <v/>
      </c>
      <c r="B137" s="27" t="str">
        <f t="shared" ca="1" si="5"/>
        <v/>
      </c>
      <c r="D137" s="348">
        <f>$D132+1</f>
        <v>30</v>
      </c>
      <c r="E137" s="349" t="s">
        <v>180</v>
      </c>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row>
    <row r="138" spans="1:55" x14ac:dyDescent="0.2">
      <c r="A138" s="27" t="str">
        <f t="shared" ca="1" si="4"/>
        <v/>
      </c>
      <c r="B138" s="27" t="str">
        <f t="shared" ca="1" si="5"/>
        <v/>
      </c>
      <c r="D138" s="348"/>
      <c r="E138" s="350" t="s">
        <v>130</v>
      </c>
      <c r="F138" s="351">
        <v>1</v>
      </c>
      <c r="G138" s="352">
        <v>2</v>
      </c>
      <c r="H138" s="352">
        <v>3</v>
      </c>
      <c r="I138" s="352">
        <v>4</v>
      </c>
      <c r="J138" s="353">
        <v>5</v>
      </c>
      <c r="K138" s="351">
        <v>6</v>
      </c>
      <c r="L138" s="352">
        <v>7</v>
      </c>
      <c r="M138" s="352">
        <v>8</v>
      </c>
      <c r="N138" s="352">
        <v>9</v>
      </c>
      <c r="O138" s="353">
        <v>10</v>
      </c>
      <c r="P138" s="351">
        <v>11</v>
      </c>
      <c r="Q138" s="352">
        <v>12</v>
      </c>
      <c r="R138" s="352">
        <v>13</v>
      </c>
      <c r="S138" s="352">
        <v>14</v>
      </c>
      <c r="T138" s="353">
        <v>15</v>
      </c>
      <c r="U138" s="351">
        <v>16</v>
      </c>
      <c r="V138" s="352">
        <v>17</v>
      </c>
      <c r="W138" s="352">
        <v>18</v>
      </c>
      <c r="X138" s="352">
        <v>19</v>
      </c>
      <c r="Y138" s="353">
        <v>20</v>
      </c>
      <c r="Z138" s="351">
        <v>21</v>
      </c>
      <c r="AA138" s="352">
        <v>22</v>
      </c>
      <c r="AB138" s="352">
        <v>23</v>
      </c>
      <c r="AC138" s="352">
        <v>24</v>
      </c>
      <c r="AD138" s="353">
        <v>25</v>
      </c>
      <c r="AE138" s="351">
        <v>26</v>
      </c>
      <c r="AF138" s="352">
        <v>27</v>
      </c>
      <c r="AG138" s="352">
        <v>28</v>
      </c>
      <c r="AH138" s="352">
        <v>29</v>
      </c>
      <c r="AI138" s="353">
        <v>30</v>
      </c>
      <c r="AJ138" s="27"/>
      <c r="AK138" s="27"/>
      <c r="AL138" s="27"/>
      <c r="AM138" s="27"/>
      <c r="AN138" s="27"/>
      <c r="AO138" s="27"/>
      <c r="AP138" s="27"/>
      <c r="AQ138" s="27"/>
      <c r="AR138" s="27"/>
      <c r="AS138" s="27"/>
      <c r="AT138" s="27"/>
      <c r="AU138" s="27"/>
      <c r="AV138" s="27"/>
      <c r="AW138" s="27"/>
      <c r="AX138" s="27"/>
      <c r="AY138" s="27"/>
      <c r="AZ138" s="27"/>
      <c r="BA138" s="27"/>
      <c r="BB138" s="27"/>
      <c r="BC138" s="27"/>
    </row>
    <row r="139" spans="1:55" x14ac:dyDescent="0.2">
      <c r="A139" s="27" t="str">
        <f t="shared" ca="1" si="4"/>
        <v/>
      </c>
      <c r="B139" s="27" t="str">
        <f t="shared" ca="1" si="5"/>
        <v/>
      </c>
      <c r="D139" s="348"/>
      <c r="E139" s="350" t="s">
        <v>157</v>
      </c>
      <c r="F139" s="354">
        <v>24</v>
      </c>
      <c r="G139" s="355">
        <v>28</v>
      </c>
      <c r="H139" s="355">
        <v>22</v>
      </c>
      <c r="I139" s="355">
        <v>26</v>
      </c>
      <c r="J139" s="356">
        <v>21</v>
      </c>
      <c r="K139" s="354">
        <v>29</v>
      </c>
      <c r="L139" s="355">
        <v>23</v>
      </c>
      <c r="M139" s="355">
        <v>27</v>
      </c>
      <c r="N139" s="355">
        <v>16</v>
      </c>
      <c r="O139" s="356">
        <v>11</v>
      </c>
      <c r="P139" s="354">
        <v>19</v>
      </c>
      <c r="Q139" s="355">
        <v>14</v>
      </c>
      <c r="R139" s="355">
        <v>17</v>
      </c>
      <c r="S139" s="355">
        <v>6</v>
      </c>
      <c r="T139" s="356">
        <v>1</v>
      </c>
      <c r="U139" s="354">
        <v>4</v>
      </c>
      <c r="V139" s="355">
        <v>9</v>
      </c>
      <c r="W139" s="355">
        <v>12</v>
      </c>
      <c r="X139" s="355">
        <v>7</v>
      </c>
      <c r="Y139" s="356">
        <v>2</v>
      </c>
      <c r="Z139" s="354">
        <v>30</v>
      </c>
      <c r="AA139" s="355">
        <v>25</v>
      </c>
      <c r="AB139" s="355">
        <v>20</v>
      </c>
      <c r="AC139" s="355">
        <v>18</v>
      </c>
      <c r="AD139" s="356">
        <v>13</v>
      </c>
      <c r="AE139" s="354">
        <v>15</v>
      </c>
      <c r="AF139" s="355">
        <v>10</v>
      </c>
      <c r="AG139" s="355">
        <v>5</v>
      </c>
      <c r="AH139" s="355">
        <v>8</v>
      </c>
      <c r="AI139" s="356">
        <v>3</v>
      </c>
      <c r="AJ139" s="27"/>
      <c r="AK139" s="27"/>
      <c r="AL139" s="27"/>
      <c r="AM139" s="27"/>
      <c r="AN139" s="27"/>
      <c r="AO139" s="27"/>
      <c r="AP139" s="27"/>
      <c r="AQ139" s="27"/>
      <c r="AR139" s="27"/>
      <c r="AS139" s="27"/>
      <c r="AT139" s="27"/>
      <c r="AU139" s="27"/>
      <c r="AV139" s="27"/>
      <c r="AW139" s="27"/>
      <c r="AX139" s="27"/>
      <c r="AY139" s="27"/>
      <c r="AZ139" s="27"/>
      <c r="BA139" s="27"/>
      <c r="BB139" s="27"/>
      <c r="BC139" s="27"/>
    </row>
    <row r="140" spans="1:55" s="581" customFormat="1" x14ac:dyDescent="0.2">
      <c r="A140" s="27" t="str">
        <f t="shared" ca="1" si="4"/>
        <v/>
      </c>
      <c r="B140" s="27" t="str">
        <f t="shared" ca="1" si="5"/>
        <v/>
      </c>
      <c r="C140" s="361"/>
      <c r="D140" s="362"/>
      <c r="E140" s="579"/>
      <c r="F140" s="580"/>
      <c r="G140" s="580"/>
      <c r="H140" s="580"/>
      <c r="I140" s="580"/>
      <c r="J140" s="580"/>
      <c r="K140" s="580"/>
      <c r="L140" s="580"/>
      <c r="M140" s="580"/>
      <c r="N140" s="580"/>
      <c r="O140" s="580"/>
      <c r="P140" s="580"/>
      <c r="Q140" s="580"/>
      <c r="R140" s="580"/>
      <c r="S140" s="580"/>
      <c r="T140" s="580"/>
      <c r="U140" s="580"/>
      <c r="V140" s="580"/>
      <c r="W140" s="580"/>
      <c r="X140" s="580"/>
      <c r="Y140" s="580"/>
      <c r="Z140" s="580"/>
      <c r="AA140" s="580"/>
      <c r="AB140" s="580"/>
      <c r="AC140" s="580"/>
      <c r="AD140" s="580"/>
      <c r="AE140" s="580"/>
      <c r="AF140" s="580"/>
      <c r="AG140" s="580"/>
      <c r="AH140" s="580"/>
      <c r="AI140" s="580"/>
      <c r="AJ140" s="361"/>
      <c r="AK140" s="361"/>
      <c r="AL140" s="361"/>
      <c r="AM140" s="361"/>
      <c r="AN140" s="361"/>
      <c r="AO140" s="361"/>
      <c r="AP140" s="361"/>
      <c r="AQ140" s="361"/>
      <c r="AR140" s="361"/>
      <c r="AS140" s="361"/>
      <c r="AT140" s="361"/>
      <c r="AU140" s="361"/>
      <c r="AV140" s="361"/>
      <c r="AW140" s="361"/>
      <c r="AX140" s="361"/>
      <c r="AY140" s="361"/>
      <c r="AZ140" s="361"/>
      <c r="BA140" s="361"/>
      <c r="BB140" s="361"/>
      <c r="BC140" s="361"/>
    </row>
    <row r="141" spans="1:55" s="558" customFormat="1" x14ac:dyDescent="0.2">
      <c r="A141" s="27" t="str">
        <f t="shared" ca="1" si="4"/>
        <v/>
      </c>
      <c r="B141" s="27" t="str">
        <f t="shared" ca="1" si="5"/>
        <v/>
      </c>
      <c r="C141" s="27"/>
      <c r="D141" s="348"/>
      <c r="E141" s="360"/>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row>
    <row r="142" spans="1:55" ht="13.5" thickBot="1" x14ac:dyDescent="0.25">
      <c r="A142" s="27" t="str">
        <f t="shared" ca="1" si="4"/>
        <v/>
      </c>
      <c r="B142" s="27" t="str">
        <f t="shared" ca="1" si="5"/>
        <v/>
      </c>
      <c r="D142" s="348">
        <f>$D137+1</f>
        <v>31</v>
      </c>
      <c r="E142" s="349" t="s">
        <v>180</v>
      </c>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row>
    <row r="143" spans="1:55" x14ac:dyDescent="0.2">
      <c r="A143" s="27" t="str">
        <f t="shared" ca="1" si="4"/>
        <v/>
      </c>
      <c r="B143" s="27" t="str">
        <f t="shared" ca="1" si="5"/>
        <v/>
      </c>
      <c r="D143" s="348"/>
      <c r="E143" s="350" t="s">
        <v>130</v>
      </c>
      <c r="F143" s="351">
        <v>1</v>
      </c>
      <c r="G143" s="352">
        <v>2</v>
      </c>
      <c r="H143" s="352">
        <v>3</v>
      </c>
      <c r="I143" s="352">
        <v>4</v>
      </c>
      <c r="J143" s="353">
        <v>5</v>
      </c>
      <c r="K143" s="351">
        <v>6</v>
      </c>
      <c r="L143" s="352">
        <v>7</v>
      </c>
      <c r="M143" s="352">
        <v>8</v>
      </c>
      <c r="N143" s="352">
        <v>9</v>
      </c>
      <c r="O143" s="353">
        <v>10</v>
      </c>
      <c r="P143" s="351">
        <v>11</v>
      </c>
      <c r="Q143" s="352">
        <v>12</v>
      </c>
      <c r="R143" s="352">
        <v>13</v>
      </c>
      <c r="S143" s="352">
        <v>14</v>
      </c>
      <c r="T143" s="353">
        <v>15</v>
      </c>
      <c r="U143" s="351">
        <v>16</v>
      </c>
      <c r="V143" s="352">
        <v>17</v>
      </c>
      <c r="W143" s="352">
        <v>18</v>
      </c>
      <c r="X143" s="353">
        <v>19</v>
      </c>
      <c r="Y143" s="27"/>
      <c r="Z143" s="351">
        <v>20</v>
      </c>
      <c r="AA143" s="352">
        <v>21</v>
      </c>
      <c r="AB143" s="352">
        <v>22</v>
      </c>
      <c r="AC143" s="353">
        <v>23</v>
      </c>
      <c r="AD143" s="27"/>
      <c r="AE143" s="351">
        <v>24</v>
      </c>
      <c r="AF143" s="352">
        <v>25</v>
      </c>
      <c r="AG143" s="352">
        <v>26</v>
      </c>
      <c r="AH143" s="353">
        <v>27</v>
      </c>
      <c r="AI143" s="27"/>
      <c r="AJ143" s="351">
        <v>28</v>
      </c>
      <c r="AK143" s="352">
        <v>29</v>
      </c>
      <c r="AL143" s="352">
        <v>30</v>
      </c>
      <c r="AM143" s="353">
        <v>31</v>
      </c>
      <c r="AN143" s="27"/>
      <c r="AO143" s="27"/>
      <c r="AP143" s="27"/>
      <c r="AQ143" s="27"/>
      <c r="AR143" s="27"/>
      <c r="AS143" s="27"/>
      <c r="AT143" s="27"/>
      <c r="AU143" s="27"/>
      <c r="AV143" s="27"/>
      <c r="AW143" s="27"/>
      <c r="AX143" s="27"/>
      <c r="AY143" s="27"/>
      <c r="AZ143" s="27"/>
      <c r="BA143" s="27"/>
      <c r="BB143" s="27"/>
      <c r="BC143" s="27"/>
    </row>
    <row r="144" spans="1:55" x14ac:dyDescent="0.2">
      <c r="A144" s="27" t="str">
        <f t="shared" ca="1" si="4"/>
        <v/>
      </c>
      <c r="B144" s="27" t="str">
        <f t="shared" ca="1" si="5"/>
        <v/>
      </c>
      <c r="D144" s="348"/>
      <c r="E144" s="350" t="s">
        <v>157</v>
      </c>
      <c r="F144" s="354">
        <v>23</v>
      </c>
      <c r="G144" s="355">
        <v>26</v>
      </c>
      <c r="H144" s="355">
        <v>29</v>
      </c>
      <c r="I144" s="355">
        <v>25</v>
      </c>
      <c r="J144" s="356">
        <v>28</v>
      </c>
      <c r="K144" s="354">
        <v>27</v>
      </c>
      <c r="L144" s="355">
        <v>30</v>
      </c>
      <c r="M144" s="355">
        <v>21</v>
      </c>
      <c r="N144" s="355">
        <v>24</v>
      </c>
      <c r="O144" s="356">
        <v>17</v>
      </c>
      <c r="P144" s="354">
        <v>31</v>
      </c>
      <c r="Q144" s="355">
        <v>22</v>
      </c>
      <c r="R144" s="355">
        <v>19</v>
      </c>
      <c r="S144" s="355">
        <v>20</v>
      </c>
      <c r="T144" s="356">
        <v>18</v>
      </c>
      <c r="U144" s="354">
        <v>14</v>
      </c>
      <c r="V144" s="355">
        <v>8</v>
      </c>
      <c r="W144" s="355">
        <v>12</v>
      </c>
      <c r="X144" s="356">
        <v>16</v>
      </c>
      <c r="Y144" s="27"/>
      <c r="Z144" s="354">
        <v>4</v>
      </c>
      <c r="AA144" s="355">
        <v>13</v>
      </c>
      <c r="AB144" s="355">
        <v>7</v>
      </c>
      <c r="AC144" s="356">
        <v>11</v>
      </c>
      <c r="AD144" s="27"/>
      <c r="AE144" s="354">
        <v>9</v>
      </c>
      <c r="AF144" s="355">
        <v>5</v>
      </c>
      <c r="AG144" s="355">
        <v>2</v>
      </c>
      <c r="AH144" s="356">
        <v>6</v>
      </c>
      <c r="AI144" s="27"/>
      <c r="AJ144" s="354">
        <v>15</v>
      </c>
      <c r="AK144" s="355">
        <v>3</v>
      </c>
      <c r="AL144" s="355">
        <v>10</v>
      </c>
      <c r="AM144" s="356">
        <v>1</v>
      </c>
      <c r="AN144" s="27"/>
      <c r="AO144" s="27"/>
      <c r="AP144" s="27"/>
      <c r="AQ144" s="27"/>
      <c r="AR144" s="27"/>
      <c r="AS144" s="27"/>
      <c r="AT144" s="27"/>
      <c r="AU144" s="27"/>
      <c r="AV144" s="27"/>
      <c r="AW144" s="27"/>
      <c r="AX144" s="27"/>
      <c r="AY144" s="27"/>
      <c r="AZ144" s="27"/>
      <c r="BA144" s="27"/>
      <c r="BB144" s="27"/>
      <c r="BC144" s="27"/>
    </row>
    <row r="145" spans="1:55" s="581" customFormat="1" x14ac:dyDescent="0.2">
      <c r="A145" s="27" t="str">
        <f t="shared" ca="1" si="4"/>
        <v/>
      </c>
      <c r="B145" s="27" t="str">
        <f t="shared" ca="1" si="5"/>
        <v/>
      </c>
      <c r="C145" s="361"/>
      <c r="D145" s="362"/>
      <c r="E145" s="579"/>
      <c r="F145" s="580"/>
      <c r="G145" s="580"/>
      <c r="H145" s="580"/>
      <c r="I145" s="580"/>
      <c r="J145" s="580"/>
      <c r="K145" s="580"/>
      <c r="L145" s="580"/>
      <c r="M145" s="580"/>
      <c r="N145" s="580"/>
      <c r="O145" s="580"/>
      <c r="P145" s="580"/>
      <c r="Q145" s="580"/>
      <c r="R145" s="580"/>
      <c r="S145" s="580"/>
      <c r="T145" s="580"/>
      <c r="U145" s="580"/>
      <c r="V145" s="580"/>
      <c r="W145" s="580"/>
      <c r="X145" s="580"/>
      <c r="Y145" s="361"/>
      <c r="Z145" s="580"/>
      <c r="AA145" s="580"/>
      <c r="AB145" s="580"/>
      <c r="AC145" s="580"/>
      <c r="AD145" s="361"/>
      <c r="AE145" s="580"/>
      <c r="AF145" s="580"/>
      <c r="AG145" s="580"/>
      <c r="AH145" s="580"/>
      <c r="AI145" s="361"/>
      <c r="AJ145" s="580"/>
      <c r="AK145" s="580"/>
      <c r="AL145" s="580"/>
      <c r="AM145" s="580"/>
      <c r="AN145" s="361"/>
      <c r="AO145" s="361"/>
      <c r="AP145" s="361"/>
      <c r="AQ145" s="361"/>
      <c r="AR145" s="361"/>
      <c r="AS145" s="361"/>
      <c r="AT145" s="361"/>
      <c r="AU145" s="361"/>
      <c r="AV145" s="361"/>
      <c r="AW145" s="361"/>
      <c r="AX145" s="361"/>
      <c r="AY145" s="361"/>
      <c r="AZ145" s="361"/>
      <c r="BA145" s="361"/>
      <c r="BB145" s="361"/>
      <c r="BC145" s="361"/>
    </row>
    <row r="146" spans="1:55" s="558" customFormat="1" x14ac:dyDescent="0.2">
      <c r="A146" s="27" t="str">
        <f t="shared" ca="1" si="4"/>
        <v/>
      </c>
      <c r="B146" s="27" t="str">
        <f t="shared" ca="1" si="5"/>
        <v/>
      </c>
      <c r="C146" s="27"/>
      <c r="D146" s="348"/>
      <c r="E146" s="360"/>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row>
    <row r="147" spans="1:55" ht="13.5" thickBot="1" x14ac:dyDescent="0.25">
      <c r="A147" s="27" t="str">
        <f t="shared" ca="1" si="4"/>
        <v/>
      </c>
      <c r="B147" s="27" t="str">
        <f t="shared" ca="1" si="5"/>
        <v/>
      </c>
      <c r="D147" s="348">
        <f>$D142+1</f>
        <v>32</v>
      </c>
      <c r="E147" s="349" t="s">
        <v>180</v>
      </c>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row>
    <row r="148" spans="1:55" x14ac:dyDescent="0.2">
      <c r="A148" s="27" t="str">
        <f t="shared" ca="1" si="4"/>
        <v/>
      </c>
      <c r="B148" s="27" t="str">
        <f t="shared" ca="1" si="5"/>
        <v/>
      </c>
      <c r="D148" s="348"/>
      <c r="E148" s="350" t="s">
        <v>130</v>
      </c>
      <c r="F148" s="351">
        <v>1</v>
      </c>
      <c r="G148" s="352">
        <v>2</v>
      </c>
      <c r="H148" s="352">
        <v>3</v>
      </c>
      <c r="I148" s="352">
        <v>4</v>
      </c>
      <c r="J148" s="353">
        <v>5</v>
      </c>
      <c r="K148" s="351">
        <v>6</v>
      </c>
      <c r="L148" s="352">
        <v>7</v>
      </c>
      <c r="M148" s="352">
        <v>8</v>
      </c>
      <c r="N148" s="352">
        <v>9</v>
      </c>
      <c r="O148" s="353">
        <v>10</v>
      </c>
      <c r="P148" s="351">
        <v>11</v>
      </c>
      <c r="Q148" s="352">
        <v>12</v>
      </c>
      <c r="R148" s="352">
        <v>13</v>
      </c>
      <c r="S148" s="352">
        <v>14</v>
      </c>
      <c r="T148" s="353">
        <v>15</v>
      </c>
      <c r="U148" s="351">
        <v>16</v>
      </c>
      <c r="V148" s="352">
        <v>17</v>
      </c>
      <c r="W148" s="352">
        <v>18</v>
      </c>
      <c r="X148" s="352">
        <v>19</v>
      </c>
      <c r="Y148" s="353">
        <v>20</v>
      </c>
      <c r="Z148" s="351">
        <v>21</v>
      </c>
      <c r="AA148" s="352">
        <v>22</v>
      </c>
      <c r="AB148" s="352">
        <v>23</v>
      </c>
      <c r="AC148" s="353">
        <v>24</v>
      </c>
      <c r="AD148" s="27"/>
      <c r="AE148" s="351">
        <v>25</v>
      </c>
      <c r="AF148" s="352">
        <v>26</v>
      </c>
      <c r="AG148" s="352">
        <v>27</v>
      </c>
      <c r="AH148" s="353">
        <v>28</v>
      </c>
      <c r="AI148" s="27"/>
      <c r="AJ148" s="351">
        <v>29</v>
      </c>
      <c r="AK148" s="352">
        <v>30</v>
      </c>
      <c r="AL148" s="352">
        <v>31</v>
      </c>
      <c r="AM148" s="353">
        <v>32</v>
      </c>
      <c r="AN148" s="27"/>
      <c r="AO148" s="27"/>
      <c r="AP148" s="27"/>
      <c r="AQ148" s="27"/>
      <c r="AR148" s="27"/>
      <c r="AS148" s="27"/>
      <c r="AT148" s="27"/>
      <c r="AU148" s="27"/>
      <c r="AV148" s="27"/>
      <c r="AW148" s="27"/>
      <c r="AX148" s="27"/>
      <c r="AY148" s="27"/>
      <c r="AZ148" s="27"/>
      <c r="BA148" s="27"/>
      <c r="BB148" s="27"/>
      <c r="BC148" s="27"/>
    </row>
    <row r="149" spans="1:55" x14ac:dyDescent="0.2">
      <c r="A149" s="27" t="str">
        <f t="shared" ca="1" si="4"/>
        <v/>
      </c>
      <c r="B149" s="27" t="str">
        <f t="shared" ca="1" si="5"/>
        <v/>
      </c>
      <c r="D149" s="348"/>
      <c r="E149" s="350" t="s">
        <v>157</v>
      </c>
      <c r="F149" s="354">
        <v>28</v>
      </c>
      <c r="G149" s="355">
        <v>5</v>
      </c>
      <c r="H149" s="355">
        <v>21</v>
      </c>
      <c r="I149" s="355">
        <v>31</v>
      </c>
      <c r="J149" s="356">
        <v>18</v>
      </c>
      <c r="K149" s="354">
        <v>19</v>
      </c>
      <c r="L149" s="355">
        <v>25</v>
      </c>
      <c r="M149" s="355">
        <v>30</v>
      </c>
      <c r="N149" s="355">
        <v>22</v>
      </c>
      <c r="O149" s="356">
        <v>13</v>
      </c>
      <c r="P149" s="354">
        <v>23</v>
      </c>
      <c r="Q149" s="355">
        <v>29</v>
      </c>
      <c r="R149" s="355">
        <v>26</v>
      </c>
      <c r="S149" s="355">
        <v>12</v>
      </c>
      <c r="T149" s="356">
        <v>6</v>
      </c>
      <c r="U149" s="354">
        <v>32</v>
      </c>
      <c r="V149" s="355">
        <v>24</v>
      </c>
      <c r="W149" s="355">
        <v>7</v>
      </c>
      <c r="X149" s="355">
        <v>1</v>
      </c>
      <c r="Y149" s="356">
        <v>27</v>
      </c>
      <c r="Z149" s="354">
        <v>14</v>
      </c>
      <c r="AA149" s="355">
        <v>20</v>
      </c>
      <c r="AB149" s="355">
        <v>2</v>
      </c>
      <c r="AC149" s="356">
        <v>8</v>
      </c>
      <c r="AD149" s="27"/>
      <c r="AE149" s="354">
        <v>9</v>
      </c>
      <c r="AF149" s="355">
        <v>16</v>
      </c>
      <c r="AG149" s="355">
        <v>15</v>
      </c>
      <c r="AH149" s="356">
        <v>3</v>
      </c>
      <c r="AI149" s="27"/>
      <c r="AJ149" s="354">
        <v>4</v>
      </c>
      <c r="AK149" s="355">
        <v>10</v>
      </c>
      <c r="AL149" s="355">
        <v>11</v>
      </c>
      <c r="AM149" s="356">
        <v>17</v>
      </c>
      <c r="AN149" s="27"/>
      <c r="AO149" s="27"/>
      <c r="AP149" s="27"/>
      <c r="AQ149" s="27"/>
      <c r="AR149" s="27"/>
      <c r="AS149" s="27"/>
      <c r="AT149" s="27"/>
      <c r="AU149" s="27"/>
      <c r="AV149" s="27"/>
      <c r="AW149" s="27"/>
      <c r="AX149" s="27"/>
      <c r="AY149" s="27"/>
      <c r="AZ149" s="27"/>
      <c r="BA149" s="27"/>
      <c r="BB149" s="27"/>
      <c r="BC149" s="27"/>
    </row>
    <row r="150" spans="1:55" s="581" customFormat="1" x14ac:dyDescent="0.2">
      <c r="A150" s="27" t="str">
        <f t="shared" ca="1" si="4"/>
        <v/>
      </c>
      <c r="B150" s="27" t="str">
        <f t="shared" ca="1" si="5"/>
        <v/>
      </c>
      <c r="C150" s="361"/>
      <c r="D150" s="362"/>
      <c r="E150" s="579"/>
      <c r="F150" s="580"/>
      <c r="G150" s="580"/>
      <c r="H150" s="580"/>
      <c r="I150" s="580"/>
      <c r="J150" s="580"/>
      <c r="K150" s="580"/>
      <c r="L150" s="580"/>
      <c r="M150" s="580"/>
      <c r="N150" s="580"/>
      <c r="O150" s="580"/>
      <c r="P150" s="580"/>
      <c r="Q150" s="580"/>
      <c r="R150" s="580"/>
      <c r="S150" s="580"/>
      <c r="T150" s="580"/>
      <c r="U150" s="580"/>
      <c r="V150" s="580"/>
      <c r="W150" s="580"/>
      <c r="X150" s="580"/>
      <c r="Y150" s="580"/>
      <c r="Z150" s="580"/>
      <c r="AA150" s="580"/>
      <c r="AB150" s="580"/>
      <c r="AC150" s="580"/>
      <c r="AD150" s="361"/>
      <c r="AE150" s="580"/>
      <c r="AF150" s="580"/>
      <c r="AG150" s="580"/>
      <c r="AH150" s="580"/>
      <c r="AI150" s="361"/>
      <c r="AJ150" s="580"/>
      <c r="AK150" s="580"/>
      <c r="AL150" s="580"/>
      <c r="AM150" s="580"/>
      <c r="AN150" s="361"/>
      <c r="AO150" s="361"/>
      <c r="AP150" s="361"/>
      <c r="AQ150" s="361"/>
      <c r="AR150" s="361"/>
      <c r="AS150" s="361"/>
      <c r="AT150" s="361"/>
      <c r="AU150" s="361"/>
      <c r="AV150" s="361"/>
      <c r="AW150" s="361"/>
      <c r="AX150" s="361"/>
      <c r="AY150" s="361"/>
      <c r="AZ150" s="361"/>
      <c r="BA150" s="361"/>
      <c r="BB150" s="361"/>
      <c r="BC150" s="361"/>
    </row>
    <row r="151" spans="1:55" s="558" customFormat="1" x14ac:dyDescent="0.2">
      <c r="A151" s="27" t="str">
        <f t="shared" ref="A151:B214" ca="1" si="6">IF(INDIRECT(ADDRESS(A$6,ROW()-ROW(A$6)-1+COLUMN($F$8)))&gt;0,INDIRECT(ADDRESS(A$6,ROW()-ROW(A$6)-1+COLUMN($F$8))),"")</f>
        <v/>
      </c>
      <c r="B151" s="27" t="str">
        <f t="shared" ca="1" si="6"/>
        <v/>
      </c>
      <c r="C151" s="27"/>
      <c r="D151" s="348"/>
      <c r="E151" s="360"/>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row>
    <row r="152" spans="1:55" ht="13.5" thickBot="1" x14ac:dyDescent="0.25">
      <c r="A152" s="27" t="str">
        <f t="shared" ca="1" si="6"/>
        <v/>
      </c>
      <c r="B152" s="27" t="str">
        <f t="shared" ca="1" si="6"/>
        <v/>
      </c>
      <c r="D152" s="348">
        <f>$D147+1</f>
        <v>33</v>
      </c>
      <c r="E152" s="349" t="s">
        <v>180</v>
      </c>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row>
    <row r="153" spans="1:55" x14ac:dyDescent="0.2">
      <c r="A153" s="27" t="str">
        <f t="shared" ca="1" si="6"/>
        <v/>
      </c>
      <c r="B153" s="27" t="str">
        <f t="shared" ca="1" si="6"/>
        <v/>
      </c>
      <c r="D153" s="348"/>
      <c r="E153" s="350" t="s">
        <v>130</v>
      </c>
      <c r="F153" s="351">
        <v>1</v>
      </c>
      <c r="G153" s="352">
        <v>2</v>
      </c>
      <c r="H153" s="352">
        <v>3</v>
      </c>
      <c r="I153" s="352">
        <v>4</v>
      </c>
      <c r="J153" s="353">
        <v>5</v>
      </c>
      <c r="K153" s="351">
        <v>6</v>
      </c>
      <c r="L153" s="352">
        <v>7</v>
      </c>
      <c r="M153" s="352">
        <v>8</v>
      </c>
      <c r="N153" s="352">
        <v>9</v>
      </c>
      <c r="O153" s="353">
        <v>10</v>
      </c>
      <c r="P153" s="351">
        <v>11</v>
      </c>
      <c r="Q153" s="352">
        <v>12</v>
      </c>
      <c r="R153" s="352">
        <v>13</v>
      </c>
      <c r="S153" s="352">
        <v>14</v>
      </c>
      <c r="T153" s="353">
        <v>15</v>
      </c>
      <c r="U153" s="351">
        <v>16</v>
      </c>
      <c r="V153" s="352">
        <v>17</v>
      </c>
      <c r="W153" s="352">
        <v>18</v>
      </c>
      <c r="X153" s="352">
        <v>19</v>
      </c>
      <c r="Y153" s="353">
        <v>20</v>
      </c>
      <c r="Z153" s="351">
        <v>21</v>
      </c>
      <c r="AA153" s="352">
        <v>22</v>
      </c>
      <c r="AB153" s="352">
        <v>23</v>
      </c>
      <c r="AC153" s="352">
        <v>24</v>
      </c>
      <c r="AD153" s="353">
        <v>25</v>
      </c>
      <c r="AE153" s="351">
        <v>26</v>
      </c>
      <c r="AF153" s="352">
        <v>27</v>
      </c>
      <c r="AG153" s="352">
        <v>28</v>
      </c>
      <c r="AH153" s="353">
        <v>29</v>
      </c>
      <c r="AI153" s="27"/>
      <c r="AJ153" s="351">
        <v>30</v>
      </c>
      <c r="AK153" s="352">
        <v>31</v>
      </c>
      <c r="AL153" s="352">
        <v>32</v>
      </c>
      <c r="AM153" s="353">
        <v>33</v>
      </c>
      <c r="AN153" s="27"/>
      <c r="AO153" s="27"/>
      <c r="AP153" s="27"/>
      <c r="AQ153" s="27"/>
      <c r="AR153" s="27"/>
      <c r="AS153" s="27"/>
      <c r="AT153" s="27"/>
      <c r="AU153" s="27"/>
      <c r="AV153" s="27"/>
      <c r="AW153" s="27"/>
      <c r="AX153" s="27"/>
      <c r="AY153" s="27"/>
      <c r="AZ153" s="27"/>
      <c r="BA153" s="27"/>
      <c r="BB153" s="27"/>
      <c r="BC153" s="27"/>
    </row>
    <row r="154" spans="1:55" x14ac:dyDescent="0.2">
      <c r="A154" s="27" t="str">
        <f t="shared" ca="1" si="6"/>
        <v/>
      </c>
      <c r="B154" s="27" t="str">
        <f t="shared" ca="1" si="6"/>
        <v/>
      </c>
      <c r="D154" s="348"/>
      <c r="E154" s="350" t="s">
        <v>157</v>
      </c>
      <c r="F154" s="354">
        <v>20</v>
      </c>
      <c r="G154" s="355">
        <v>1</v>
      </c>
      <c r="H154" s="355">
        <v>31</v>
      </c>
      <c r="I154" s="355">
        <v>27</v>
      </c>
      <c r="J154" s="356">
        <v>24</v>
      </c>
      <c r="K154" s="354">
        <v>25</v>
      </c>
      <c r="L154" s="355">
        <v>6</v>
      </c>
      <c r="M154" s="355">
        <v>2</v>
      </c>
      <c r="N154" s="355">
        <v>32</v>
      </c>
      <c r="O154" s="356">
        <v>28</v>
      </c>
      <c r="P154" s="354">
        <v>29</v>
      </c>
      <c r="Q154" s="355">
        <v>11</v>
      </c>
      <c r="R154" s="355">
        <v>7</v>
      </c>
      <c r="S154" s="355">
        <v>3</v>
      </c>
      <c r="T154" s="356">
        <v>33</v>
      </c>
      <c r="U154" s="354">
        <v>19</v>
      </c>
      <c r="V154" s="355">
        <v>26</v>
      </c>
      <c r="W154" s="355">
        <v>22</v>
      </c>
      <c r="X154" s="355">
        <v>30</v>
      </c>
      <c r="Y154" s="356">
        <v>14</v>
      </c>
      <c r="Z154" s="354">
        <v>5</v>
      </c>
      <c r="AA154" s="355">
        <v>21</v>
      </c>
      <c r="AB154" s="355">
        <v>17</v>
      </c>
      <c r="AC154" s="355">
        <v>13</v>
      </c>
      <c r="AD154" s="356">
        <v>9</v>
      </c>
      <c r="AE154" s="354">
        <v>15</v>
      </c>
      <c r="AF154" s="355">
        <v>23</v>
      </c>
      <c r="AG154" s="355">
        <v>10</v>
      </c>
      <c r="AH154" s="356">
        <v>18</v>
      </c>
      <c r="AI154" s="27"/>
      <c r="AJ154" s="354">
        <v>12</v>
      </c>
      <c r="AK154" s="355">
        <v>16</v>
      </c>
      <c r="AL154" s="355">
        <v>4</v>
      </c>
      <c r="AM154" s="356">
        <v>8</v>
      </c>
      <c r="AN154" s="27"/>
      <c r="AO154" s="27"/>
      <c r="AP154" s="27"/>
      <c r="AQ154" s="27"/>
      <c r="AR154" s="27"/>
      <c r="AS154" s="27"/>
      <c r="AT154" s="27"/>
      <c r="AU154" s="27"/>
      <c r="AV154" s="27"/>
      <c r="AW154" s="27"/>
      <c r="AX154" s="27"/>
      <c r="AY154" s="27"/>
      <c r="AZ154" s="27"/>
      <c r="BA154" s="27"/>
      <c r="BB154" s="27"/>
      <c r="BC154" s="27"/>
    </row>
    <row r="155" spans="1:55" s="581" customFormat="1" x14ac:dyDescent="0.2">
      <c r="A155" s="27" t="str">
        <f t="shared" ca="1" si="6"/>
        <v/>
      </c>
      <c r="B155" s="27" t="str">
        <f t="shared" ca="1" si="6"/>
        <v/>
      </c>
      <c r="C155" s="361"/>
      <c r="D155" s="362"/>
      <c r="E155" s="579"/>
      <c r="F155" s="580"/>
      <c r="G155" s="580"/>
      <c r="H155" s="580"/>
      <c r="I155" s="580"/>
      <c r="J155" s="580"/>
      <c r="K155" s="580"/>
      <c r="L155" s="580"/>
      <c r="M155" s="580"/>
      <c r="N155" s="580"/>
      <c r="O155" s="580"/>
      <c r="P155" s="580"/>
      <c r="Q155" s="580"/>
      <c r="R155" s="580"/>
      <c r="S155" s="580"/>
      <c r="T155" s="580"/>
      <c r="U155" s="580"/>
      <c r="V155" s="580"/>
      <c r="W155" s="580"/>
      <c r="X155" s="580"/>
      <c r="Y155" s="580"/>
      <c r="Z155" s="580"/>
      <c r="AA155" s="580"/>
      <c r="AB155" s="580"/>
      <c r="AC155" s="580"/>
      <c r="AD155" s="580"/>
      <c r="AE155" s="580"/>
      <c r="AF155" s="580"/>
      <c r="AG155" s="580"/>
      <c r="AH155" s="580"/>
      <c r="AI155" s="361"/>
      <c r="AJ155" s="580"/>
      <c r="AK155" s="580"/>
      <c r="AL155" s="580"/>
      <c r="AM155" s="580"/>
      <c r="AN155" s="361"/>
      <c r="AO155" s="361"/>
      <c r="AP155" s="361"/>
      <c r="AQ155" s="361"/>
      <c r="AR155" s="361"/>
      <c r="AS155" s="361"/>
      <c r="AT155" s="361"/>
      <c r="AU155" s="361"/>
      <c r="AV155" s="361"/>
      <c r="AW155" s="361"/>
      <c r="AX155" s="361"/>
      <c r="AY155" s="361"/>
      <c r="AZ155" s="361"/>
      <c r="BA155" s="361"/>
      <c r="BB155" s="361"/>
      <c r="BC155" s="361"/>
    </row>
    <row r="156" spans="1:55" s="558" customFormat="1" x14ac:dyDescent="0.2">
      <c r="A156" s="27" t="str">
        <f t="shared" ca="1" si="6"/>
        <v/>
      </c>
      <c r="B156" s="27" t="str">
        <f t="shared" ca="1" si="6"/>
        <v/>
      </c>
      <c r="C156" s="27"/>
      <c r="D156" s="348"/>
      <c r="E156" s="360"/>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row>
    <row r="157" spans="1:55" ht="13.5" thickBot="1" x14ac:dyDescent="0.25">
      <c r="A157" s="27" t="str">
        <f t="shared" ca="1" si="6"/>
        <v/>
      </c>
      <c r="B157" s="27" t="str">
        <f t="shared" ca="1" si="6"/>
        <v/>
      </c>
      <c r="D157" s="348">
        <f>$D152+1</f>
        <v>34</v>
      </c>
      <c r="E157" s="349" t="s">
        <v>180</v>
      </c>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row>
    <row r="158" spans="1:55" x14ac:dyDescent="0.2">
      <c r="A158" s="27" t="str">
        <f t="shared" ca="1" si="6"/>
        <v/>
      </c>
      <c r="B158" s="27" t="str">
        <f t="shared" ca="1" si="6"/>
        <v/>
      </c>
      <c r="D158" s="348"/>
      <c r="E158" s="350" t="s">
        <v>130</v>
      </c>
      <c r="F158" s="351">
        <v>1</v>
      </c>
      <c r="G158" s="352">
        <v>2</v>
      </c>
      <c r="H158" s="352">
        <v>3</v>
      </c>
      <c r="I158" s="352">
        <v>4</v>
      </c>
      <c r="J158" s="353">
        <v>5</v>
      </c>
      <c r="K158" s="351">
        <v>6</v>
      </c>
      <c r="L158" s="352">
        <v>7</v>
      </c>
      <c r="M158" s="352">
        <v>8</v>
      </c>
      <c r="N158" s="352">
        <v>9</v>
      </c>
      <c r="O158" s="353">
        <v>10</v>
      </c>
      <c r="P158" s="351">
        <v>11</v>
      </c>
      <c r="Q158" s="352">
        <v>12</v>
      </c>
      <c r="R158" s="352">
        <v>13</v>
      </c>
      <c r="S158" s="352">
        <v>14</v>
      </c>
      <c r="T158" s="353">
        <v>15</v>
      </c>
      <c r="U158" s="351">
        <v>16</v>
      </c>
      <c r="V158" s="352">
        <v>17</v>
      </c>
      <c r="W158" s="352">
        <v>18</v>
      </c>
      <c r="X158" s="352">
        <v>19</v>
      </c>
      <c r="Y158" s="353">
        <v>20</v>
      </c>
      <c r="Z158" s="351">
        <v>21</v>
      </c>
      <c r="AA158" s="352">
        <v>22</v>
      </c>
      <c r="AB158" s="352">
        <v>23</v>
      </c>
      <c r="AC158" s="352">
        <v>24</v>
      </c>
      <c r="AD158" s="353">
        <v>25</v>
      </c>
      <c r="AE158" s="351">
        <v>26</v>
      </c>
      <c r="AF158" s="352">
        <v>27</v>
      </c>
      <c r="AG158" s="352">
        <v>28</v>
      </c>
      <c r="AH158" s="352">
        <v>29</v>
      </c>
      <c r="AI158" s="353">
        <v>30</v>
      </c>
      <c r="AJ158" s="351">
        <v>31</v>
      </c>
      <c r="AK158" s="352">
        <v>32</v>
      </c>
      <c r="AL158" s="352">
        <v>33</v>
      </c>
      <c r="AM158" s="353">
        <v>34</v>
      </c>
      <c r="AN158" s="27"/>
      <c r="AO158" s="27"/>
      <c r="AP158" s="27"/>
      <c r="AQ158" s="27"/>
      <c r="AR158" s="27"/>
      <c r="AS158" s="27"/>
      <c r="AT158" s="27"/>
      <c r="AU158" s="27"/>
      <c r="AV158" s="27"/>
      <c r="AW158" s="27"/>
      <c r="AX158" s="27"/>
      <c r="AY158" s="27"/>
      <c r="AZ158" s="27"/>
      <c r="BA158" s="27"/>
      <c r="BB158" s="27"/>
      <c r="BC158" s="27"/>
    </row>
    <row r="159" spans="1:55" x14ac:dyDescent="0.2">
      <c r="A159" s="27" t="str">
        <f t="shared" ca="1" si="6"/>
        <v/>
      </c>
      <c r="B159" s="27" t="str">
        <f t="shared" ca="1" si="6"/>
        <v/>
      </c>
      <c r="D159" s="348"/>
      <c r="E159" s="350" t="s">
        <v>157</v>
      </c>
      <c r="F159" s="354">
        <v>20</v>
      </c>
      <c r="G159" s="355">
        <v>1</v>
      </c>
      <c r="H159" s="355">
        <v>32</v>
      </c>
      <c r="I159" s="355">
        <v>28</v>
      </c>
      <c r="J159" s="356">
        <v>24</v>
      </c>
      <c r="K159" s="354">
        <v>25</v>
      </c>
      <c r="L159" s="355">
        <v>6</v>
      </c>
      <c r="M159" s="355">
        <v>2</v>
      </c>
      <c r="N159" s="355">
        <v>33</v>
      </c>
      <c r="O159" s="356">
        <v>29</v>
      </c>
      <c r="P159" s="354">
        <v>30</v>
      </c>
      <c r="Q159" s="355">
        <v>11</v>
      </c>
      <c r="R159" s="355">
        <v>7</v>
      </c>
      <c r="S159" s="355">
        <v>3</v>
      </c>
      <c r="T159" s="356">
        <v>34</v>
      </c>
      <c r="U159" s="354">
        <v>15</v>
      </c>
      <c r="V159" s="355">
        <v>31</v>
      </c>
      <c r="W159" s="355">
        <v>27</v>
      </c>
      <c r="X159" s="355">
        <v>23</v>
      </c>
      <c r="Y159" s="356">
        <v>19</v>
      </c>
      <c r="Z159" s="354">
        <v>5</v>
      </c>
      <c r="AA159" s="355">
        <v>21</v>
      </c>
      <c r="AB159" s="355">
        <v>17</v>
      </c>
      <c r="AC159" s="355">
        <v>13</v>
      </c>
      <c r="AD159" s="356">
        <v>9</v>
      </c>
      <c r="AE159" s="354">
        <v>10</v>
      </c>
      <c r="AF159" s="355">
        <v>26</v>
      </c>
      <c r="AG159" s="355">
        <v>22</v>
      </c>
      <c r="AH159" s="355">
        <v>18</v>
      </c>
      <c r="AI159" s="356">
        <v>14</v>
      </c>
      <c r="AJ159" s="354">
        <v>12</v>
      </c>
      <c r="AK159" s="355">
        <v>16</v>
      </c>
      <c r="AL159" s="355">
        <v>4</v>
      </c>
      <c r="AM159" s="356">
        <v>8</v>
      </c>
      <c r="AN159" s="27"/>
      <c r="AO159" s="27"/>
      <c r="AP159" s="27"/>
      <c r="AQ159" s="27"/>
      <c r="AR159" s="27"/>
      <c r="AS159" s="27"/>
      <c r="AT159" s="27"/>
      <c r="AU159" s="27"/>
      <c r="AV159" s="27"/>
      <c r="AW159" s="27"/>
      <c r="AX159" s="27"/>
      <c r="AY159" s="27"/>
      <c r="AZ159" s="27"/>
      <c r="BA159" s="27"/>
      <c r="BB159" s="27"/>
      <c r="BC159" s="27"/>
    </row>
    <row r="160" spans="1:55" s="581" customFormat="1" x14ac:dyDescent="0.2">
      <c r="A160" s="27" t="str">
        <f t="shared" ca="1" si="6"/>
        <v/>
      </c>
      <c r="B160" s="27" t="str">
        <f t="shared" ca="1" si="6"/>
        <v/>
      </c>
      <c r="C160" s="361"/>
      <c r="D160" s="362"/>
      <c r="E160" s="579"/>
      <c r="F160" s="580"/>
      <c r="G160" s="580"/>
      <c r="H160" s="580"/>
      <c r="I160" s="580"/>
      <c r="J160" s="580"/>
      <c r="K160" s="580"/>
      <c r="L160" s="580"/>
      <c r="M160" s="580"/>
      <c r="N160" s="580"/>
      <c r="O160" s="580"/>
      <c r="P160" s="580"/>
      <c r="Q160" s="580"/>
      <c r="R160" s="580"/>
      <c r="S160" s="580"/>
      <c r="T160" s="580"/>
      <c r="U160" s="580"/>
      <c r="V160" s="580"/>
      <c r="W160" s="580"/>
      <c r="X160" s="580"/>
      <c r="Y160" s="580"/>
      <c r="Z160" s="580"/>
      <c r="AA160" s="580"/>
      <c r="AB160" s="580"/>
      <c r="AC160" s="580"/>
      <c r="AD160" s="580"/>
      <c r="AE160" s="580"/>
      <c r="AF160" s="580"/>
      <c r="AG160" s="580"/>
      <c r="AH160" s="580"/>
      <c r="AI160" s="580"/>
      <c r="AJ160" s="580"/>
      <c r="AK160" s="580"/>
      <c r="AL160" s="580"/>
      <c r="AM160" s="580"/>
      <c r="AN160" s="361"/>
      <c r="AO160" s="361"/>
      <c r="AP160" s="361"/>
      <c r="AQ160" s="361"/>
      <c r="AR160" s="361"/>
      <c r="AS160" s="361"/>
      <c r="AT160" s="361"/>
      <c r="AU160" s="361"/>
      <c r="AV160" s="361"/>
      <c r="AW160" s="361"/>
      <c r="AX160" s="361"/>
      <c r="AY160" s="361"/>
      <c r="AZ160" s="361"/>
      <c r="BA160" s="361"/>
      <c r="BB160" s="361"/>
      <c r="BC160" s="361"/>
    </row>
    <row r="161" spans="1:55" s="558" customFormat="1" x14ac:dyDescent="0.2">
      <c r="A161" s="27" t="str">
        <f t="shared" ca="1" si="6"/>
        <v/>
      </c>
      <c r="B161" s="27" t="str">
        <f t="shared" ca="1" si="6"/>
        <v/>
      </c>
      <c r="C161" s="27"/>
      <c r="D161" s="348"/>
      <c r="E161" s="360"/>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row>
    <row r="162" spans="1:55" ht="13.5" thickBot="1" x14ac:dyDescent="0.25">
      <c r="A162" s="27" t="str">
        <f t="shared" ca="1" si="6"/>
        <v/>
      </c>
      <c r="B162" s="27" t="str">
        <f t="shared" ca="1" si="6"/>
        <v/>
      </c>
      <c r="D162" s="348">
        <f>$D157+1</f>
        <v>35</v>
      </c>
      <c r="E162" s="349" t="s">
        <v>180</v>
      </c>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row>
    <row r="163" spans="1:55" x14ac:dyDescent="0.2">
      <c r="A163" s="27" t="str">
        <f t="shared" ca="1" si="6"/>
        <v/>
      </c>
      <c r="B163" s="27" t="str">
        <f t="shared" ca="1" si="6"/>
        <v/>
      </c>
      <c r="D163" s="348"/>
      <c r="E163" s="350" t="s">
        <v>130</v>
      </c>
      <c r="F163" s="351">
        <v>1</v>
      </c>
      <c r="G163" s="352">
        <v>2</v>
      </c>
      <c r="H163" s="352">
        <v>3</v>
      </c>
      <c r="I163" s="352">
        <v>4</v>
      </c>
      <c r="J163" s="353">
        <v>5</v>
      </c>
      <c r="K163" s="351">
        <v>6</v>
      </c>
      <c r="L163" s="352">
        <v>7</v>
      </c>
      <c r="M163" s="352">
        <v>8</v>
      </c>
      <c r="N163" s="352">
        <v>9</v>
      </c>
      <c r="O163" s="353">
        <v>10</v>
      </c>
      <c r="P163" s="351">
        <v>11</v>
      </c>
      <c r="Q163" s="352">
        <v>12</v>
      </c>
      <c r="R163" s="352">
        <v>13</v>
      </c>
      <c r="S163" s="352">
        <v>14</v>
      </c>
      <c r="T163" s="353">
        <v>15</v>
      </c>
      <c r="U163" s="351">
        <v>16</v>
      </c>
      <c r="V163" s="352">
        <v>17</v>
      </c>
      <c r="W163" s="352">
        <v>18</v>
      </c>
      <c r="X163" s="352">
        <v>19</v>
      </c>
      <c r="Y163" s="353">
        <v>20</v>
      </c>
      <c r="Z163" s="351">
        <v>21</v>
      </c>
      <c r="AA163" s="352">
        <v>22</v>
      </c>
      <c r="AB163" s="352">
        <v>23</v>
      </c>
      <c r="AC163" s="352">
        <v>24</v>
      </c>
      <c r="AD163" s="353">
        <v>25</v>
      </c>
      <c r="AE163" s="351">
        <v>26</v>
      </c>
      <c r="AF163" s="352">
        <v>27</v>
      </c>
      <c r="AG163" s="352">
        <v>28</v>
      </c>
      <c r="AH163" s="352">
        <v>29</v>
      </c>
      <c r="AI163" s="353">
        <v>30</v>
      </c>
      <c r="AJ163" s="351">
        <v>31</v>
      </c>
      <c r="AK163" s="352">
        <v>32</v>
      </c>
      <c r="AL163" s="352">
        <v>33</v>
      </c>
      <c r="AM163" s="352">
        <v>34</v>
      </c>
      <c r="AN163" s="353">
        <v>35</v>
      </c>
      <c r="AO163" s="27"/>
      <c r="AP163" s="27"/>
      <c r="AQ163" s="27"/>
      <c r="AR163" s="27"/>
      <c r="AS163" s="27"/>
      <c r="AT163" s="27"/>
      <c r="AU163" s="27"/>
      <c r="AV163" s="27"/>
      <c r="AW163" s="27"/>
      <c r="AX163" s="27"/>
      <c r="AY163" s="27"/>
      <c r="AZ163" s="27"/>
      <c r="BA163" s="27"/>
      <c r="BB163" s="27"/>
      <c r="BC163" s="27"/>
    </row>
    <row r="164" spans="1:55" x14ac:dyDescent="0.2">
      <c r="A164" s="27" t="str">
        <f t="shared" ca="1" si="6"/>
        <v/>
      </c>
      <c r="B164" s="27" t="str">
        <f t="shared" ca="1" si="6"/>
        <v/>
      </c>
      <c r="D164" s="348"/>
      <c r="E164" s="350" t="s">
        <v>157</v>
      </c>
      <c r="F164" s="354">
        <v>20</v>
      </c>
      <c r="G164" s="355">
        <v>1</v>
      </c>
      <c r="H164" s="355">
        <v>32</v>
      </c>
      <c r="I164" s="355">
        <v>28</v>
      </c>
      <c r="J164" s="356">
        <v>24</v>
      </c>
      <c r="K164" s="354">
        <v>25</v>
      </c>
      <c r="L164" s="355">
        <v>6</v>
      </c>
      <c r="M164" s="355">
        <v>2</v>
      </c>
      <c r="N164" s="355">
        <v>33</v>
      </c>
      <c r="O164" s="356">
        <v>29</v>
      </c>
      <c r="P164" s="354">
        <v>30</v>
      </c>
      <c r="Q164" s="355">
        <v>11</v>
      </c>
      <c r="R164" s="355">
        <v>7</v>
      </c>
      <c r="S164" s="355">
        <v>3</v>
      </c>
      <c r="T164" s="356">
        <v>34</v>
      </c>
      <c r="U164" s="354">
        <v>35</v>
      </c>
      <c r="V164" s="355">
        <v>16</v>
      </c>
      <c r="W164" s="355">
        <v>12</v>
      </c>
      <c r="X164" s="355">
        <v>8</v>
      </c>
      <c r="Y164" s="356">
        <v>4</v>
      </c>
      <c r="Z164" s="354">
        <v>5</v>
      </c>
      <c r="AA164" s="355">
        <v>21</v>
      </c>
      <c r="AB164" s="355">
        <v>17</v>
      </c>
      <c r="AC164" s="355">
        <v>13</v>
      </c>
      <c r="AD164" s="356">
        <v>9</v>
      </c>
      <c r="AE164" s="354">
        <v>10</v>
      </c>
      <c r="AF164" s="355">
        <v>26</v>
      </c>
      <c r="AG164" s="355">
        <v>22</v>
      </c>
      <c r="AH164" s="355">
        <v>18</v>
      </c>
      <c r="AI164" s="356">
        <v>14</v>
      </c>
      <c r="AJ164" s="354">
        <v>15</v>
      </c>
      <c r="AK164" s="355">
        <v>31</v>
      </c>
      <c r="AL164" s="355">
        <v>27</v>
      </c>
      <c r="AM164" s="355">
        <v>23</v>
      </c>
      <c r="AN164" s="356">
        <v>19</v>
      </c>
      <c r="AO164" s="27"/>
      <c r="AP164" s="27"/>
      <c r="AQ164" s="27"/>
      <c r="AR164" s="27"/>
      <c r="AS164" s="27"/>
      <c r="AT164" s="27"/>
      <c r="AU164" s="27"/>
      <c r="AV164" s="27"/>
      <c r="AW164" s="27"/>
      <c r="AX164" s="27"/>
      <c r="AY164" s="27"/>
      <c r="AZ164" s="27"/>
      <c r="BA164" s="27"/>
      <c r="BB164" s="27"/>
      <c r="BC164" s="27"/>
    </row>
    <row r="165" spans="1:55" s="581" customFormat="1" x14ac:dyDescent="0.2">
      <c r="A165" s="27" t="str">
        <f t="shared" ca="1" si="6"/>
        <v/>
      </c>
      <c r="B165" s="27" t="str">
        <f t="shared" ca="1" si="6"/>
        <v/>
      </c>
      <c r="C165" s="361"/>
      <c r="D165" s="362"/>
      <c r="E165" s="579"/>
      <c r="F165" s="580"/>
      <c r="G165" s="580"/>
      <c r="H165" s="580"/>
      <c r="I165" s="580"/>
      <c r="J165" s="580"/>
      <c r="K165" s="580"/>
      <c r="L165" s="580"/>
      <c r="M165" s="580"/>
      <c r="N165" s="580"/>
      <c r="O165" s="580"/>
      <c r="P165" s="580"/>
      <c r="Q165" s="580"/>
      <c r="R165" s="580"/>
      <c r="S165" s="580"/>
      <c r="T165" s="580"/>
      <c r="U165" s="580"/>
      <c r="V165" s="580"/>
      <c r="W165" s="580"/>
      <c r="X165" s="580"/>
      <c r="Y165" s="580"/>
      <c r="Z165" s="580"/>
      <c r="AA165" s="580"/>
      <c r="AB165" s="580"/>
      <c r="AC165" s="580"/>
      <c r="AD165" s="580"/>
      <c r="AE165" s="580"/>
      <c r="AF165" s="580"/>
      <c r="AG165" s="580"/>
      <c r="AH165" s="580"/>
      <c r="AI165" s="580"/>
      <c r="AJ165" s="580"/>
      <c r="AK165" s="580"/>
      <c r="AL165" s="580"/>
      <c r="AM165" s="580"/>
      <c r="AN165" s="580"/>
      <c r="AO165" s="361"/>
      <c r="AP165" s="361"/>
      <c r="AQ165" s="361"/>
      <c r="AR165" s="361"/>
      <c r="AS165" s="361"/>
      <c r="AT165" s="361"/>
      <c r="AU165" s="361"/>
      <c r="AV165" s="361"/>
      <c r="AW165" s="361"/>
      <c r="AX165" s="361"/>
      <c r="AY165" s="361"/>
      <c r="AZ165" s="361"/>
      <c r="BA165" s="361"/>
      <c r="BB165" s="361"/>
      <c r="BC165" s="361"/>
    </row>
    <row r="166" spans="1:55" s="558" customFormat="1" x14ac:dyDescent="0.2">
      <c r="A166" s="27" t="str">
        <f t="shared" ca="1" si="6"/>
        <v/>
      </c>
      <c r="B166" s="27" t="str">
        <f t="shared" ca="1" si="6"/>
        <v/>
      </c>
      <c r="C166" s="27"/>
      <c r="D166" s="348"/>
      <c r="E166" s="360"/>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row>
    <row r="167" spans="1:55" ht="13.5" thickBot="1" x14ac:dyDescent="0.25">
      <c r="A167" s="27" t="str">
        <f t="shared" ca="1" si="6"/>
        <v/>
      </c>
      <c r="B167" s="27" t="str">
        <f t="shared" ca="1" si="6"/>
        <v/>
      </c>
      <c r="D167" s="348">
        <f>$D162+1</f>
        <v>36</v>
      </c>
      <c r="E167" s="349" t="s">
        <v>180</v>
      </c>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row>
    <row r="168" spans="1:55" x14ac:dyDescent="0.2">
      <c r="A168" s="27" t="str">
        <f t="shared" ca="1" si="6"/>
        <v/>
      </c>
      <c r="B168" s="27" t="str">
        <f t="shared" ca="1" si="6"/>
        <v/>
      </c>
      <c r="D168" s="348"/>
      <c r="E168" s="350" t="s">
        <v>130</v>
      </c>
      <c r="F168" s="351">
        <v>1</v>
      </c>
      <c r="G168" s="352">
        <v>2</v>
      </c>
      <c r="H168" s="352">
        <v>3</v>
      </c>
      <c r="I168" s="352">
        <v>4</v>
      </c>
      <c r="J168" s="353">
        <v>5</v>
      </c>
      <c r="K168" s="351">
        <v>6</v>
      </c>
      <c r="L168" s="352">
        <v>7</v>
      </c>
      <c r="M168" s="352">
        <v>8</v>
      </c>
      <c r="N168" s="352">
        <v>9</v>
      </c>
      <c r="O168" s="353">
        <v>10</v>
      </c>
      <c r="P168" s="351">
        <v>11</v>
      </c>
      <c r="Q168" s="352">
        <v>12</v>
      </c>
      <c r="R168" s="352">
        <v>13</v>
      </c>
      <c r="S168" s="352">
        <v>14</v>
      </c>
      <c r="T168" s="353">
        <v>15</v>
      </c>
      <c r="U168" s="351">
        <v>16</v>
      </c>
      <c r="V168" s="352">
        <v>17</v>
      </c>
      <c r="W168" s="352">
        <v>18</v>
      </c>
      <c r="X168" s="352">
        <v>19</v>
      </c>
      <c r="Y168" s="353">
        <v>20</v>
      </c>
      <c r="Z168" s="351">
        <v>21</v>
      </c>
      <c r="AA168" s="352">
        <v>22</v>
      </c>
      <c r="AB168" s="352">
        <v>23</v>
      </c>
      <c r="AC168" s="353">
        <v>24</v>
      </c>
      <c r="AD168" s="27"/>
      <c r="AE168" s="351">
        <v>25</v>
      </c>
      <c r="AF168" s="352">
        <v>26</v>
      </c>
      <c r="AG168" s="352">
        <v>27</v>
      </c>
      <c r="AH168" s="353">
        <v>28</v>
      </c>
      <c r="AI168" s="27"/>
      <c r="AJ168" s="351">
        <v>29</v>
      </c>
      <c r="AK168" s="352">
        <v>30</v>
      </c>
      <c r="AL168" s="352">
        <v>31</v>
      </c>
      <c r="AM168" s="353">
        <v>32</v>
      </c>
      <c r="AN168" s="27"/>
      <c r="AO168" s="351">
        <v>33</v>
      </c>
      <c r="AP168" s="352">
        <v>34</v>
      </c>
      <c r="AQ168" s="352">
        <v>35</v>
      </c>
      <c r="AR168" s="353">
        <v>36</v>
      </c>
      <c r="AS168" s="27"/>
      <c r="AT168" s="27"/>
      <c r="AU168" s="27"/>
      <c r="AV168" s="27"/>
      <c r="AW168" s="27"/>
      <c r="AX168" s="27"/>
      <c r="AY168" s="27"/>
      <c r="AZ168" s="27"/>
      <c r="BA168" s="27"/>
      <c r="BB168" s="27"/>
      <c r="BC168" s="27"/>
    </row>
    <row r="169" spans="1:55" x14ac:dyDescent="0.2">
      <c r="A169" s="27" t="str">
        <f t="shared" ca="1" si="6"/>
        <v/>
      </c>
      <c r="B169" s="27" t="str">
        <f t="shared" ca="1" si="6"/>
        <v/>
      </c>
      <c r="D169" s="348"/>
      <c r="E169" s="350" t="s">
        <v>157</v>
      </c>
      <c r="F169" s="354">
        <v>5</v>
      </c>
      <c r="G169" s="355">
        <v>33</v>
      </c>
      <c r="H169" s="355">
        <v>17</v>
      </c>
      <c r="I169" s="355">
        <v>13</v>
      </c>
      <c r="J169" s="356">
        <v>30</v>
      </c>
      <c r="K169" s="354">
        <v>24</v>
      </c>
      <c r="L169" s="355">
        <v>6</v>
      </c>
      <c r="M169" s="355">
        <v>25</v>
      </c>
      <c r="N169" s="355">
        <v>18</v>
      </c>
      <c r="O169" s="356">
        <v>34</v>
      </c>
      <c r="P169" s="354">
        <v>32</v>
      </c>
      <c r="Q169" s="355">
        <v>11</v>
      </c>
      <c r="R169" s="355">
        <v>10</v>
      </c>
      <c r="S169" s="355">
        <v>23</v>
      </c>
      <c r="T169" s="356">
        <v>19</v>
      </c>
      <c r="U169" s="354">
        <v>36</v>
      </c>
      <c r="V169" s="355">
        <v>4</v>
      </c>
      <c r="W169" s="355">
        <v>12</v>
      </c>
      <c r="X169" s="355">
        <v>31</v>
      </c>
      <c r="Y169" s="356">
        <v>26</v>
      </c>
      <c r="Z169" s="354">
        <v>9</v>
      </c>
      <c r="AA169" s="355">
        <v>29</v>
      </c>
      <c r="AB169" s="355">
        <v>1</v>
      </c>
      <c r="AC169" s="356">
        <v>27</v>
      </c>
      <c r="AD169" s="27"/>
      <c r="AE169" s="354">
        <v>3</v>
      </c>
      <c r="AF169" s="355">
        <v>28</v>
      </c>
      <c r="AG169" s="355">
        <v>16</v>
      </c>
      <c r="AH169" s="356">
        <v>15</v>
      </c>
      <c r="AI169" s="27"/>
      <c r="AJ169" s="354">
        <v>22</v>
      </c>
      <c r="AK169" s="355">
        <v>35</v>
      </c>
      <c r="AL169" s="355">
        <v>7</v>
      </c>
      <c r="AM169" s="356">
        <v>2</v>
      </c>
      <c r="AN169" s="27"/>
      <c r="AO169" s="354">
        <v>14</v>
      </c>
      <c r="AP169" s="355">
        <v>20</v>
      </c>
      <c r="AQ169" s="355">
        <v>21</v>
      </c>
      <c r="AR169" s="356">
        <v>8</v>
      </c>
      <c r="AS169" s="27"/>
      <c r="AT169" s="27"/>
      <c r="AU169" s="27"/>
      <c r="AV169" s="27"/>
      <c r="AW169" s="27"/>
      <c r="AX169" s="27"/>
      <c r="AY169" s="27"/>
      <c r="AZ169" s="27"/>
      <c r="BA169" s="27"/>
      <c r="BB169" s="27"/>
      <c r="BC169" s="27"/>
    </row>
    <row r="170" spans="1:55" s="581" customFormat="1" x14ac:dyDescent="0.2">
      <c r="A170" s="27" t="str">
        <f t="shared" ca="1" si="6"/>
        <v/>
      </c>
      <c r="B170" s="27" t="str">
        <f t="shared" ca="1" si="6"/>
        <v/>
      </c>
      <c r="C170" s="361"/>
      <c r="D170" s="362"/>
      <c r="E170" s="579"/>
      <c r="F170" s="580"/>
      <c r="G170" s="580"/>
      <c r="H170" s="580"/>
      <c r="I170" s="580"/>
      <c r="J170" s="580"/>
      <c r="K170" s="580"/>
      <c r="L170" s="580"/>
      <c r="M170" s="580"/>
      <c r="N170" s="580"/>
      <c r="O170" s="580"/>
      <c r="P170" s="580"/>
      <c r="Q170" s="580"/>
      <c r="R170" s="580"/>
      <c r="S170" s="580"/>
      <c r="T170" s="580"/>
      <c r="U170" s="580"/>
      <c r="V170" s="580"/>
      <c r="W170" s="580"/>
      <c r="X170" s="580"/>
      <c r="Y170" s="580"/>
      <c r="Z170" s="580"/>
      <c r="AA170" s="580"/>
      <c r="AB170" s="580"/>
      <c r="AC170" s="580"/>
      <c r="AD170" s="361"/>
      <c r="AE170" s="580"/>
      <c r="AF170" s="580"/>
      <c r="AG170" s="580"/>
      <c r="AH170" s="580"/>
      <c r="AI170" s="361"/>
      <c r="AJ170" s="580"/>
      <c r="AK170" s="580"/>
      <c r="AL170" s="580"/>
      <c r="AM170" s="580"/>
      <c r="AN170" s="361"/>
      <c r="AO170" s="580"/>
      <c r="AP170" s="580"/>
      <c r="AQ170" s="580"/>
      <c r="AR170" s="580"/>
      <c r="AS170" s="361"/>
      <c r="AT170" s="361"/>
      <c r="AU170" s="361"/>
      <c r="AV170" s="361"/>
      <c r="AW170" s="361"/>
      <c r="AX170" s="361"/>
      <c r="AY170" s="361"/>
      <c r="AZ170" s="361"/>
      <c r="BA170" s="361"/>
      <c r="BB170" s="361"/>
      <c r="BC170" s="361"/>
    </row>
    <row r="171" spans="1:55" s="558" customFormat="1" x14ac:dyDescent="0.2">
      <c r="A171" s="27" t="str">
        <f t="shared" ca="1" si="6"/>
        <v/>
      </c>
      <c r="B171" s="27" t="str">
        <f t="shared" ca="1" si="6"/>
        <v/>
      </c>
      <c r="C171" s="27"/>
      <c r="D171" s="348"/>
      <c r="E171" s="360"/>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row>
    <row r="172" spans="1:55" ht="13.5" thickBot="1" x14ac:dyDescent="0.25">
      <c r="A172" s="27" t="str">
        <f t="shared" ca="1" si="6"/>
        <v/>
      </c>
      <c r="B172" s="27" t="str">
        <f t="shared" ca="1" si="6"/>
        <v/>
      </c>
      <c r="D172" s="348">
        <f>$D167+1</f>
        <v>37</v>
      </c>
      <c r="E172" s="349" t="s">
        <v>180</v>
      </c>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row>
    <row r="173" spans="1:55" x14ac:dyDescent="0.2">
      <c r="A173" s="27" t="str">
        <f t="shared" ca="1" si="6"/>
        <v/>
      </c>
      <c r="B173" s="27" t="str">
        <f t="shared" ca="1" si="6"/>
        <v/>
      </c>
      <c r="D173" s="348"/>
      <c r="E173" s="350" t="s">
        <v>130</v>
      </c>
      <c r="F173" s="351">
        <v>1</v>
      </c>
      <c r="G173" s="352">
        <v>2</v>
      </c>
      <c r="H173" s="352">
        <v>3</v>
      </c>
      <c r="I173" s="352">
        <v>4</v>
      </c>
      <c r="J173" s="353">
        <v>5</v>
      </c>
      <c r="K173" s="351">
        <v>6</v>
      </c>
      <c r="L173" s="352">
        <v>7</v>
      </c>
      <c r="M173" s="352">
        <v>8</v>
      </c>
      <c r="N173" s="352">
        <v>9</v>
      </c>
      <c r="O173" s="353">
        <v>10</v>
      </c>
      <c r="P173" s="351">
        <v>11</v>
      </c>
      <c r="Q173" s="352">
        <v>12</v>
      </c>
      <c r="R173" s="352">
        <v>13</v>
      </c>
      <c r="S173" s="352">
        <v>14</v>
      </c>
      <c r="T173" s="353">
        <v>15</v>
      </c>
      <c r="U173" s="351">
        <v>16</v>
      </c>
      <c r="V173" s="352">
        <v>17</v>
      </c>
      <c r="W173" s="352">
        <v>18</v>
      </c>
      <c r="X173" s="352">
        <v>19</v>
      </c>
      <c r="Y173" s="353">
        <v>20</v>
      </c>
      <c r="Z173" s="351">
        <v>21</v>
      </c>
      <c r="AA173" s="352">
        <v>22</v>
      </c>
      <c r="AB173" s="352">
        <v>23</v>
      </c>
      <c r="AC173" s="352">
        <v>24</v>
      </c>
      <c r="AD173" s="353">
        <v>25</v>
      </c>
      <c r="AE173" s="351">
        <v>26</v>
      </c>
      <c r="AF173" s="352">
        <v>27</v>
      </c>
      <c r="AG173" s="352">
        <v>28</v>
      </c>
      <c r="AH173" s="353">
        <v>29</v>
      </c>
      <c r="AI173" s="27"/>
      <c r="AJ173" s="351">
        <v>30</v>
      </c>
      <c r="AK173" s="352">
        <v>31</v>
      </c>
      <c r="AL173" s="352">
        <v>32</v>
      </c>
      <c r="AM173" s="353">
        <v>33</v>
      </c>
      <c r="AN173" s="27"/>
      <c r="AO173" s="351">
        <v>34</v>
      </c>
      <c r="AP173" s="352">
        <v>35</v>
      </c>
      <c r="AQ173" s="352">
        <v>36</v>
      </c>
      <c r="AR173" s="353">
        <v>37</v>
      </c>
      <c r="AS173" s="27"/>
      <c r="AT173" s="27"/>
      <c r="AU173" s="27"/>
      <c r="AV173" s="27"/>
      <c r="AW173" s="27"/>
      <c r="AX173" s="27"/>
      <c r="AY173" s="27"/>
      <c r="AZ173" s="27"/>
      <c r="BA173" s="27"/>
      <c r="BB173" s="27"/>
      <c r="BC173" s="27"/>
    </row>
    <row r="174" spans="1:55" x14ac:dyDescent="0.2">
      <c r="A174" s="27" t="str">
        <f t="shared" ca="1" si="6"/>
        <v/>
      </c>
      <c r="B174" s="27" t="str">
        <f t="shared" ca="1" si="6"/>
        <v/>
      </c>
      <c r="D174" s="348"/>
      <c r="E174" s="350" t="s">
        <v>157</v>
      </c>
      <c r="F174" s="354">
        <v>12</v>
      </c>
      <c r="G174" s="355">
        <v>26</v>
      </c>
      <c r="H174" s="355">
        <v>22</v>
      </c>
      <c r="I174" s="355">
        <v>18</v>
      </c>
      <c r="J174" s="356">
        <v>37</v>
      </c>
      <c r="K174" s="354">
        <v>15</v>
      </c>
      <c r="L174" s="355">
        <v>30</v>
      </c>
      <c r="M174" s="355">
        <v>27</v>
      </c>
      <c r="N174" s="355">
        <v>23</v>
      </c>
      <c r="O174" s="356">
        <v>6</v>
      </c>
      <c r="P174" s="354">
        <v>10</v>
      </c>
      <c r="Q174" s="355">
        <v>34</v>
      </c>
      <c r="R174" s="355">
        <v>31</v>
      </c>
      <c r="S174" s="355">
        <v>28</v>
      </c>
      <c r="T174" s="356">
        <v>24</v>
      </c>
      <c r="U174" s="354">
        <v>29</v>
      </c>
      <c r="V174" s="355">
        <v>16</v>
      </c>
      <c r="W174" s="355">
        <v>35</v>
      </c>
      <c r="X174" s="355">
        <v>5</v>
      </c>
      <c r="Y174" s="356">
        <v>32</v>
      </c>
      <c r="Z174" s="354">
        <v>17</v>
      </c>
      <c r="AA174" s="355">
        <v>11</v>
      </c>
      <c r="AB174" s="355">
        <v>4</v>
      </c>
      <c r="AC174" s="355">
        <v>36</v>
      </c>
      <c r="AD174" s="356">
        <v>33</v>
      </c>
      <c r="AE174" s="354">
        <v>19</v>
      </c>
      <c r="AF174" s="355">
        <v>1</v>
      </c>
      <c r="AG174" s="355">
        <v>7</v>
      </c>
      <c r="AH174" s="356">
        <v>21</v>
      </c>
      <c r="AI174" s="27"/>
      <c r="AJ174" s="354">
        <v>8</v>
      </c>
      <c r="AK174" s="355">
        <v>20</v>
      </c>
      <c r="AL174" s="355">
        <v>2</v>
      </c>
      <c r="AM174" s="356">
        <v>13</v>
      </c>
      <c r="AN174" s="27"/>
      <c r="AO174" s="354">
        <v>14</v>
      </c>
      <c r="AP174" s="355">
        <v>25</v>
      </c>
      <c r="AQ174" s="355">
        <v>9</v>
      </c>
      <c r="AR174" s="356">
        <v>3</v>
      </c>
      <c r="AS174" s="27"/>
      <c r="AT174" s="27"/>
      <c r="AU174" s="27"/>
      <c r="AV174" s="27"/>
      <c r="AW174" s="27"/>
      <c r="AX174" s="27"/>
      <c r="AY174" s="27"/>
      <c r="AZ174" s="27"/>
      <c r="BA174" s="27"/>
      <c r="BB174" s="27"/>
      <c r="BC174" s="27"/>
    </row>
    <row r="175" spans="1:55" s="581" customFormat="1" x14ac:dyDescent="0.2">
      <c r="A175" s="27" t="str">
        <f t="shared" ca="1" si="6"/>
        <v/>
      </c>
      <c r="B175" s="27" t="str">
        <f t="shared" ca="1" si="6"/>
        <v/>
      </c>
      <c r="C175" s="361"/>
      <c r="D175" s="362"/>
      <c r="E175" s="579"/>
      <c r="F175" s="580"/>
      <c r="G175" s="580"/>
      <c r="H175" s="580"/>
      <c r="I175" s="580"/>
      <c r="J175" s="580"/>
      <c r="K175" s="580"/>
      <c r="L175" s="580"/>
      <c r="M175" s="580"/>
      <c r="N175" s="580"/>
      <c r="O175" s="580"/>
      <c r="P175" s="580"/>
      <c r="Q175" s="580"/>
      <c r="R175" s="580"/>
      <c r="S175" s="580"/>
      <c r="T175" s="580"/>
      <c r="U175" s="580"/>
      <c r="V175" s="580"/>
      <c r="W175" s="580"/>
      <c r="X175" s="580"/>
      <c r="Y175" s="580"/>
      <c r="Z175" s="580"/>
      <c r="AA175" s="580"/>
      <c r="AB175" s="580"/>
      <c r="AC175" s="580"/>
      <c r="AD175" s="580"/>
      <c r="AE175" s="580"/>
      <c r="AF175" s="580"/>
      <c r="AG175" s="580"/>
      <c r="AH175" s="580"/>
      <c r="AI175" s="361"/>
      <c r="AJ175" s="580"/>
      <c r="AK175" s="580"/>
      <c r="AL175" s="580"/>
      <c r="AM175" s="580"/>
      <c r="AN175" s="361"/>
      <c r="AO175" s="580"/>
      <c r="AP175" s="580"/>
      <c r="AQ175" s="580"/>
      <c r="AR175" s="580"/>
      <c r="AS175" s="361"/>
      <c r="AT175" s="361"/>
      <c r="AU175" s="361"/>
      <c r="AV175" s="361"/>
      <c r="AW175" s="361"/>
      <c r="AX175" s="361"/>
      <c r="AY175" s="361"/>
      <c r="AZ175" s="361"/>
      <c r="BA175" s="361"/>
      <c r="BB175" s="361"/>
      <c r="BC175" s="361"/>
    </row>
    <row r="176" spans="1:55" s="558" customFormat="1" x14ac:dyDescent="0.2">
      <c r="A176" s="27" t="str">
        <f t="shared" ca="1" si="6"/>
        <v/>
      </c>
      <c r="B176" s="27" t="str">
        <f t="shared" ca="1" si="6"/>
        <v/>
      </c>
      <c r="C176" s="27"/>
      <c r="D176" s="348"/>
      <c r="E176" s="360"/>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row>
    <row r="177" spans="1:55" ht="13.5" thickBot="1" x14ac:dyDescent="0.25">
      <c r="A177" s="27" t="str">
        <f t="shared" ca="1" si="6"/>
        <v/>
      </c>
      <c r="B177" s="27" t="str">
        <f t="shared" ca="1" si="6"/>
        <v/>
      </c>
      <c r="D177" s="348">
        <f>$D172+1</f>
        <v>38</v>
      </c>
      <c r="E177" s="349" t="s">
        <v>180</v>
      </c>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row>
    <row r="178" spans="1:55" x14ac:dyDescent="0.2">
      <c r="A178" s="27" t="str">
        <f t="shared" ca="1" si="6"/>
        <v/>
      </c>
      <c r="B178" s="27" t="str">
        <f t="shared" ca="1" si="6"/>
        <v/>
      </c>
      <c r="D178" s="348"/>
      <c r="E178" s="350" t="s">
        <v>130</v>
      </c>
      <c r="F178" s="351">
        <v>1</v>
      </c>
      <c r="G178" s="352">
        <v>2</v>
      </c>
      <c r="H178" s="352">
        <v>3</v>
      </c>
      <c r="I178" s="352">
        <v>4</v>
      </c>
      <c r="J178" s="353">
        <v>5</v>
      </c>
      <c r="K178" s="351">
        <v>6</v>
      </c>
      <c r="L178" s="352">
        <v>7</v>
      </c>
      <c r="M178" s="352">
        <v>8</v>
      </c>
      <c r="N178" s="352">
        <v>9</v>
      </c>
      <c r="O178" s="353">
        <v>10</v>
      </c>
      <c r="P178" s="351">
        <v>11</v>
      </c>
      <c r="Q178" s="352">
        <v>12</v>
      </c>
      <c r="R178" s="352">
        <v>13</v>
      </c>
      <c r="S178" s="352">
        <v>14</v>
      </c>
      <c r="T178" s="353">
        <v>15</v>
      </c>
      <c r="U178" s="351">
        <v>16</v>
      </c>
      <c r="V178" s="352">
        <v>17</v>
      </c>
      <c r="W178" s="352">
        <v>18</v>
      </c>
      <c r="X178" s="352">
        <v>19</v>
      </c>
      <c r="Y178" s="353">
        <v>20</v>
      </c>
      <c r="Z178" s="351">
        <v>21</v>
      </c>
      <c r="AA178" s="352">
        <v>22</v>
      </c>
      <c r="AB178" s="352">
        <v>23</v>
      </c>
      <c r="AC178" s="352">
        <v>24</v>
      </c>
      <c r="AD178" s="353">
        <v>25</v>
      </c>
      <c r="AE178" s="351">
        <v>26</v>
      </c>
      <c r="AF178" s="352">
        <v>27</v>
      </c>
      <c r="AG178" s="352">
        <v>28</v>
      </c>
      <c r="AH178" s="352">
        <v>29</v>
      </c>
      <c r="AI178" s="353">
        <v>30</v>
      </c>
      <c r="AJ178" s="351">
        <v>31</v>
      </c>
      <c r="AK178" s="352">
        <v>32</v>
      </c>
      <c r="AL178" s="352">
        <v>33</v>
      </c>
      <c r="AM178" s="353">
        <v>34</v>
      </c>
      <c r="AN178" s="27"/>
      <c r="AO178" s="351">
        <v>35</v>
      </c>
      <c r="AP178" s="352">
        <v>36</v>
      </c>
      <c r="AQ178" s="352">
        <v>37</v>
      </c>
      <c r="AR178" s="353">
        <v>38</v>
      </c>
      <c r="AS178" s="27"/>
      <c r="AT178" s="27"/>
      <c r="AU178" s="27"/>
      <c r="AV178" s="27"/>
      <c r="AW178" s="27"/>
      <c r="AX178" s="27"/>
      <c r="AY178" s="27"/>
      <c r="AZ178" s="27"/>
      <c r="BA178" s="27"/>
      <c r="BB178" s="27"/>
      <c r="BC178" s="27"/>
    </row>
    <row r="179" spans="1:55" x14ac:dyDescent="0.2">
      <c r="A179" s="27" t="str">
        <f t="shared" ca="1" si="6"/>
        <v/>
      </c>
      <c r="B179" s="27" t="str">
        <f t="shared" ca="1" si="6"/>
        <v/>
      </c>
      <c r="D179" s="348"/>
      <c r="E179" s="350" t="s">
        <v>157</v>
      </c>
      <c r="F179" s="354">
        <v>25</v>
      </c>
      <c r="G179" s="355">
        <v>1</v>
      </c>
      <c r="H179" s="355">
        <v>36</v>
      </c>
      <c r="I179" s="355">
        <v>33</v>
      </c>
      <c r="J179" s="356">
        <v>29</v>
      </c>
      <c r="K179" s="354">
        <v>28</v>
      </c>
      <c r="L179" s="355">
        <v>6</v>
      </c>
      <c r="M179" s="355">
        <v>2</v>
      </c>
      <c r="N179" s="355">
        <v>37</v>
      </c>
      <c r="O179" s="356">
        <v>34</v>
      </c>
      <c r="P179" s="354">
        <v>20</v>
      </c>
      <c r="Q179" s="355">
        <v>11</v>
      </c>
      <c r="R179" s="355">
        <v>7</v>
      </c>
      <c r="S179" s="355">
        <v>3</v>
      </c>
      <c r="T179" s="356">
        <v>38</v>
      </c>
      <c r="U179" s="354">
        <v>10</v>
      </c>
      <c r="V179" s="355">
        <v>35</v>
      </c>
      <c r="W179" s="355">
        <v>32</v>
      </c>
      <c r="X179" s="355">
        <v>30</v>
      </c>
      <c r="Y179" s="356">
        <v>24</v>
      </c>
      <c r="Z179" s="354">
        <v>5</v>
      </c>
      <c r="AA179" s="355">
        <v>21</v>
      </c>
      <c r="AB179" s="355">
        <v>17</v>
      </c>
      <c r="AC179" s="355">
        <v>13</v>
      </c>
      <c r="AD179" s="356">
        <v>9</v>
      </c>
      <c r="AE179" s="354">
        <v>15</v>
      </c>
      <c r="AF179" s="355">
        <v>31</v>
      </c>
      <c r="AG179" s="355">
        <v>27</v>
      </c>
      <c r="AH179" s="355">
        <v>23</v>
      </c>
      <c r="AI179" s="356">
        <v>19</v>
      </c>
      <c r="AJ179" s="354">
        <v>22</v>
      </c>
      <c r="AK179" s="355">
        <v>26</v>
      </c>
      <c r="AL179" s="355">
        <v>14</v>
      </c>
      <c r="AM179" s="356">
        <v>18</v>
      </c>
      <c r="AN179" s="27"/>
      <c r="AO179" s="354">
        <v>12</v>
      </c>
      <c r="AP179" s="355">
        <v>16</v>
      </c>
      <c r="AQ179" s="355">
        <v>4</v>
      </c>
      <c r="AR179" s="356">
        <v>8</v>
      </c>
      <c r="AS179" s="27"/>
      <c r="AT179" s="27"/>
      <c r="AU179" s="27"/>
      <c r="AV179" s="27"/>
      <c r="AW179" s="27"/>
      <c r="AX179" s="27"/>
      <c r="AY179" s="27"/>
      <c r="AZ179" s="27"/>
      <c r="BA179" s="27"/>
      <c r="BB179" s="27"/>
      <c r="BC179" s="27"/>
    </row>
    <row r="180" spans="1:55" s="581" customFormat="1" x14ac:dyDescent="0.2">
      <c r="A180" s="27" t="str">
        <f t="shared" ca="1" si="6"/>
        <v/>
      </c>
      <c r="B180" s="27" t="str">
        <f t="shared" ca="1" si="6"/>
        <v/>
      </c>
      <c r="C180" s="361"/>
      <c r="D180" s="362"/>
      <c r="E180" s="579"/>
      <c r="F180" s="580"/>
      <c r="G180" s="580"/>
      <c r="H180" s="580"/>
      <c r="I180" s="580"/>
      <c r="J180" s="580"/>
      <c r="K180" s="580"/>
      <c r="L180" s="580"/>
      <c r="M180" s="580"/>
      <c r="N180" s="580"/>
      <c r="O180" s="580"/>
      <c r="P180" s="580"/>
      <c r="Q180" s="580"/>
      <c r="R180" s="580"/>
      <c r="S180" s="580"/>
      <c r="T180" s="580"/>
      <c r="U180" s="580"/>
      <c r="V180" s="580"/>
      <c r="W180" s="580"/>
      <c r="X180" s="580"/>
      <c r="Y180" s="580"/>
      <c r="Z180" s="580"/>
      <c r="AA180" s="580"/>
      <c r="AB180" s="580"/>
      <c r="AC180" s="580"/>
      <c r="AD180" s="580"/>
      <c r="AE180" s="580"/>
      <c r="AF180" s="580"/>
      <c r="AG180" s="580"/>
      <c r="AH180" s="580"/>
      <c r="AI180" s="580"/>
      <c r="AJ180" s="580"/>
      <c r="AK180" s="580"/>
      <c r="AL180" s="580"/>
      <c r="AM180" s="580"/>
      <c r="AN180" s="361"/>
      <c r="AO180" s="580"/>
      <c r="AP180" s="580"/>
      <c r="AQ180" s="580"/>
      <c r="AR180" s="580"/>
      <c r="AS180" s="361"/>
      <c r="AT180" s="361"/>
      <c r="AU180" s="361"/>
      <c r="AV180" s="361"/>
      <c r="AW180" s="361"/>
      <c r="AX180" s="361"/>
      <c r="AY180" s="361"/>
      <c r="AZ180" s="361"/>
      <c r="BA180" s="361"/>
      <c r="BB180" s="361"/>
      <c r="BC180" s="361"/>
    </row>
    <row r="181" spans="1:55" s="558" customFormat="1" x14ac:dyDescent="0.2">
      <c r="A181" s="27" t="str">
        <f t="shared" ca="1" si="6"/>
        <v/>
      </c>
      <c r="B181" s="27" t="str">
        <f t="shared" ca="1" si="6"/>
        <v/>
      </c>
      <c r="C181" s="27"/>
      <c r="D181" s="348"/>
      <c r="E181" s="360"/>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row>
    <row r="182" spans="1:55" ht="13.5" thickBot="1" x14ac:dyDescent="0.25">
      <c r="A182" s="27" t="str">
        <f t="shared" ca="1" si="6"/>
        <v/>
      </c>
      <c r="B182" s="27" t="str">
        <f t="shared" ca="1" si="6"/>
        <v/>
      </c>
      <c r="D182" s="348">
        <f>$D177+1</f>
        <v>39</v>
      </c>
      <c r="E182" s="349" t="s">
        <v>180</v>
      </c>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row>
    <row r="183" spans="1:55" x14ac:dyDescent="0.2">
      <c r="A183" s="27" t="str">
        <f t="shared" ca="1" si="6"/>
        <v/>
      </c>
      <c r="B183" s="27" t="str">
        <f t="shared" ca="1" si="6"/>
        <v/>
      </c>
      <c r="D183" s="348"/>
      <c r="E183" s="350" t="s">
        <v>130</v>
      </c>
      <c r="F183" s="351">
        <v>1</v>
      </c>
      <c r="G183" s="352">
        <v>2</v>
      </c>
      <c r="H183" s="352">
        <v>3</v>
      </c>
      <c r="I183" s="352">
        <v>4</v>
      </c>
      <c r="J183" s="353">
        <v>5</v>
      </c>
      <c r="K183" s="351">
        <v>6</v>
      </c>
      <c r="L183" s="352">
        <v>7</v>
      </c>
      <c r="M183" s="352">
        <v>8</v>
      </c>
      <c r="N183" s="352">
        <v>9</v>
      </c>
      <c r="O183" s="353">
        <v>10</v>
      </c>
      <c r="P183" s="351">
        <v>11</v>
      </c>
      <c r="Q183" s="352">
        <v>12</v>
      </c>
      <c r="R183" s="352">
        <v>13</v>
      </c>
      <c r="S183" s="352">
        <v>14</v>
      </c>
      <c r="T183" s="353">
        <v>15</v>
      </c>
      <c r="U183" s="351">
        <v>16</v>
      </c>
      <c r="V183" s="352">
        <v>17</v>
      </c>
      <c r="W183" s="352">
        <v>18</v>
      </c>
      <c r="X183" s="352">
        <v>19</v>
      </c>
      <c r="Y183" s="353">
        <v>20</v>
      </c>
      <c r="Z183" s="351">
        <v>21</v>
      </c>
      <c r="AA183" s="352">
        <v>22</v>
      </c>
      <c r="AB183" s="352">
        <v>23</v>
      </c>
      <c r="AC183" s="352">
        <v>24</v>
      </c>
      <c r="AD183" s="353">
        <v>25</v>
      </c>
      <c r="AE183" s="351">
        <v>26</v>
      </c>
      <c r="AF183" s="352">
        <v>27</v>
      </c>
      <c r="AG183" s="352">
        <v>28</v>
      </c>
      <c r="AH183" s="352">
        <v>29</v>
      </c>
      <c r="AI183" s="353">
        <v>30</v>
      </c>
      <c r="AJ183" s="351">
        <v>31</v>
      </c>
      <c r="AK183" s="352">
        <v>32</v>
      </c>
      <c r="AL183" s="352">
        <v>33</v>
      </c>
      <c r="AM183" s="352">
        <v>34</v>
      </c>
      <c r="AN183" s="353">
        <v>35</v>
      </c>
      <c r="AO183" s="351">
        <v>36</v>
      </c>
      <c r="AP183" s="352">
        <v>37</v>
      </c>
      <c r="AQ183" s="352">
        <v>38</v>
      </c>
      <c r="AR183" s="353">
        <v>39</v>
      </c>
      <c r="AS183" s="27"/>
      <c r="AT183" s="27"/>
      <c r="AU183" s="27"/>
      <c r="AV183" s="27"/>
      <c r="AW183" s="27"/>
      <c r="AX183" s="27"/>
      <c r="AY183" s="27"/>
      <c r="AZ183" s="27"/>
      <c r="BA183" s="27"/>
      <c r="BB183" s="27"/>
      <c r="BC183" s="27"/>
    </row>
    <row r="184" spans="1:55" x14ac:dyDescent="0.2">
      <c r="A184" s="27" t="str">
        <f t="shared" ca="1" si="6"/>
        <v/>
      </c>
      <c r="B184" s="27" t="str">
        <f t="shared" ca="1" si="6"/>
        <v/>
      </c>
      <c r="D184" s="348"/>
      <c r="E184" s="350" t="s">
        <v>157</v>
      </c>
      <c r="F184" s="354">
        <v>25</v>
      </c>
      <c r="G184" s="355">
        <v>1</v>
      </c>
      <c r="H184" s="355">
        <v>37</v>
      </c>
      <c r="I184" s="355">
        <v>33</v>
      </c>
      <c r="J184" s="356">
        <v>29</v>
      </c>
      <c r="K184" s="354">
        <v>30</v>
      </c>
      <c r="L184" s="355">
        <v>6</v>
      </c>
      <c r="M184" s="355">
        <v>2</v>
      </c>
      <c r="N184" s="355">
        <v>38</v>
      </c>
      <c r="O184" s="356">
        <v>34</v>
      </c>
      <c r="P184" s="354">
        <v>35</v>
      </c>
      <c r="Q184" s="355">
        <v>11</v>
      </c>
      <c r="R184" s="355">
        <v>7</v>
      </c>
      <c r="S184" s="355">
        <v>3</v>
      </c>
      <c r="T184" s="356">
        <v>39</v>
      </c>
      <c r="U184" s="354">
        <v>20</v>
      </c>
      <c r="V184" s="355">
        <v>36</v>
      </c>
      <c r="W184" s="355">
        <v>32</v>
      </c>
      <c r="X184" s="355">
        <v>28</v>
      </c>
      <c r="Y184" s="356">
        <v>24</v>
      </c>
      <c r="Z184" s="354">
        <v>5</v>
      </c>
      <c r="AA184" s="355">
        <v>21</v>
      </c>
      <c r="AB184" s="355">
        <v>17</v>
      </c>
      <c r="AC184" s="355">
        <v>13</v>
      </c>
      <c r="AD184" s="356">
        <v>9</v>
      </c>
      <c r="AE184" s="354">
        <v>10</v>
      </c>
      <c r="AF184" s="355">
        <v>26</v>
      </c>
      <c r="AG184" s="355">
        <v>22</v>
      </c>
      <c r="AH184" s="355">
        <v>18</v>
      </c>
      <c r="AI184" s="356">
        <v>14</v>
      </c>
      <c r="AJ184" s="354">
        <v>15</v>
      </c>
      <c r="AK184" s="355">
        <v>31</v>
      </c>
      <c r="AL184" s="355">
        <v>27</v>
      </c>
      <c r="AM184" s="355">
        <v>23</v>
      </c>
      <c r="AN184" s="356">
        <v>19</v>
      </c>
      <c r="AO184" s="354">
        <v>12</v>
      </c>
      <c r="AP184" s="355">
        <v>16</v>
      </c>
      <c r="AQ184" s="355">
        <v>4</v>
      </c>
      <c r="AR184" s="356">
        <v>8</v>
      </c>
      <c r="AS184" s="27"/>
      <c r="AT184" s="27"/>
      <c r="AU184" s="27"/>
      <c r="AV184" s="27"/>
      <c r="AW184" s="27"/>
      <c r="AX184" s="27"/>
      <c r="AY184" s="27"/>
      <c r="AZ184" s="27"/>
      <c r="BA184" s="27"/>
      <c r="BB184" s="27"/>
      <c r="BC184" s="27"/>
    </row>
    <row r="185" spans="1:55" s="581" customFormat="1" x14ac:dyDescent="0.2">
      <c r="A185" s="27" t="str">
        <f t="shared" ca="1" si="6"/>
        <v/>
      </c>
      <c r="B185" s="27" t="str">
        <f t="shared" ca="1" si="6"/>
        <v/>
      </c>
      <c r="C185" s="361"/>
      <c r="D185" s="362"/>
      <c r="E185" s="579"/>
      <c r="F185" s="580"/>
      <c r="G185" s="580"/>
      <c r="H185" s="580"/>
      <c r="I185" s="580"/>
      <c r="J185" s="580"/>
      <c r="K185" s="580"/>
      <c r="L185" s="580"/>
      <c r="M185" s="580"/>
      <c r="N185" s="580"/>
      <c r="O185" s="580"/>
      <c r="P185" s="580"/>
      <c r="Q185" s="580"/>
      <c r="R185" s="580"/>
      <c r="S185" s="580"/>
      <c r="T185" s="580"/>
      <c r="U185" s="580"/>
      <c r="V185" s="580"/>
      <c r="W185" s="580"/>
      <c r="X185" s="580"/>
      <c r="Y185" s="580"/>
      <c r="Z185" s="580"/>
      <c r="AA185" s="580"/>
      <c r="AB185" s="580"/>
      <c r="AC185" s="580"/>
      <c r="AD185" s="580"/>
      <c r="AE185" s="580"/>
      <c r="AF185" s="580"/>
      <c r="AG185" s="580"/>
      <c r="AH185" s="580"/>
      <c r="AI185" s="580"/>
      <c r="AJ185" s="580"/>
      <c r="AK185" s="580"/>
      <c r="AL185" s="580"/>
      <c r="AM185" s="580"/>
      <c r="AN185" s="580"/>
      <c r="AO185" s="580"/>
      <c r="AP185" s="580"/>
      <c r="AQ185" s="580"/>
      <c r="AR185" s="580"/>
      <c r="AS185" s="361"/>
      <c r="AT185" s="361"/>
      <c r="AU185" s="361"/>
      <c r="AV185" s="361"/>
      <c r="AW185" s="361"/>
      <c r="AX185" s="361"/>
      <c r="AY185" s="361"/>
      <c r="AZ185" s="361"/>
      <c r="BA185" s="361"/>
      <c r="BB185" s="361"/>
      <c r="BC185" s="361"/>
    </row>
    <row r="186" spans="1:55" s="558" customFormat="1" x14ac:dyDescent="0.2">
      <c r="A186" s="27" t="str">
        <f t="shared" ca="1" si="6"/>
        <v/>
      </c>
      <c r="B186" s="27" t="str">
        <f t="shared" ca="1" si="6"/>
        <v/>
      </c>
      <c r="C186" s="27"/>
      <c r="D186" s="348"/>
      <c r="E186" s="360"/>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row>
    <row r="187" spans="1:55" ht="13.5" thickBot="1" x14ac:dyDescent="0.25">
      <c r="A187" s="27" t="str">
        <f t="shared" ca="1" si="6"/>
        <v/>
      </c>
      <c r="B187" s="27" t="str">
        <f t="shared" ca="1" si="6"/>
        <v/>
      </c>
      <c r="D187" s="348">
        <f>$D182+1</f>
        <v>40</v>
      </c>
      <c r="E187" s="349" t="s">
        <v>180</v>
      </c>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row>
    <row r="188" spans="1:55" x14ac:dyDescent="0.2">
      <c r="A188" s="27" t="str">
        <f t="shared" ca="1" si="6"/>
        <v/>
      </c>
      <c r="B188" s="27" t="str">
        <f t="shared" ca="1" si="6"/>
        <v/>
      </c>
      <c r="D188" s="348"/>
      <c r="E188" s="350" t="s">
        <v>130</v>
      </c>
      <c r="F188" s="351">
        <v>1</v>
      </c>
      <c r="G188" s="352">
        <v>2</v>
      </c>
      <c r="H188" s="352">
        <v>3</v>
      </c>
      <c r="I188" s="352">
        <v>4</v>
      </c>
      <c r="J188" s="353">
        <v>5</v>
      </c>
      <c r="K188" s="351">
        <v>6</v>
      </c>
      <c r="L188" s="352">
        <v>7</v>
      </c>
      <c r="M188" s="352">
        <v>8</v>
      </c>
      <c r="N188" s="352">
        <v>9</v>
      </c>
      <c r="O188" s="353">
        <v>10</v>
      </c>
      <c r="P188" s="351">
        <v>11</v>
      </c>
      <c r="Q188" s="352">
        <v>12</v>
      </c>
      <c r="R188" s="352">
        <v>13</v>
      </c>
      <c r="S188" s="352">
        <v>14</v>
      </c>
      <c r="T188" s="353">
        <v>15</v>
      </c>
      <c r="U188" s="351">
        <v>16</v>
      </c>
      <c r="V188" s="352">
        <v>17</v>
      </c>
      <c r="W188" s="352">
        <v>18</v>
      </c>
      <c r="X188" s="352">
        <v>19</v>
      </c>
      <c r="Y188" s="353">
        <v>20</v>
      </c>
      <c r="Z188" s="351">
        <v>21</v>
      </c>
      <c r="AA188" s="352">
        <v>22</v>
      </c>
      <c r="AB188" s="352">
        <v>23</v>
      </c>
      <c r="AC188" s="352">
        <v>24</v>
      </c>
      <c r="AD188" s="353">
        <v>25</v>
      </c>
      <c r="AE188" s="351">
        <v>26</v>
      </c>
      <c r="AF188" s="352">
        <v>27</v>
      </c>
      <c r="AG188" s="352">
        <v>28</v>
      </c>
      <c r="AH188" s="352">
        <v>29</v>
      </c>
      <c r="AI188" s="353">
        <v>30</v>
      </c>
      <c r="AJ188" s="351">
        <v>31</v>
      </c>
      <c r="AK188" s="352">
        <v>32</v>
      </c>
      <c r="AL188" s="352">
        <v>33</v>
      </c>
      <c r="AM188" s="352">
        <v>34</v>
      </c>
      <c r="AN188" s="353">
        <v>35</v>
      </c>
      <c r="AO188" s="351">
        <v>36</v>
      </c>
      <c r="AP188" s="352">
        <v>37</v>
      </c>
      <c r="AQ188" s="352">
        <v>38</v>
      </c>
      <c r="AR188" s="352">
        <v>39</v>
      </c>
      <c r="AS188" s="353">
        <v>40</v>
      </c>
      <c r="AT188" s="27"/>
      <c r="AU188" s="27"/>
      <c r="AV188" s="27"/>
      <c r="AW188" s="27"/>
      <c r="AX188" s="27"/>
      <c r="AY188" s="27"/>
      <c r="AZ188" s="27"/>
      <c r="BA188" s="27"/>
      <c r="BB188" s="27"/>
      <c r="BC188" s="27"/>
    </row>
    <row r="189" spans="1:55" x14ac:dyDescent="0.2">
      <c r="A189" s="27" t="str">
        <f t="shared" ca="1" si="6"/>
        <v/>
      </c>
      <c r="B189" s="27" t="str">
        <f t="shared" ca="1" si="6"/>
        <v/>
      </c>
      <c r="D189" s="348"/>
      <c r="E189" s="350" t="s">
        <v>157</v>
      </c>
      <c r="F189" s="354">
        <v>25</v>
      </c>
      <c r="G189" s="355">
        <v>1</v>
      </c>
      <c r="H189" s="355">
        <v>37</v>
      </c>
      <c r="I189" s="355">
        <v>33</v>
      </c>
      <c r="J189" s="356">
        <v>29</v>
      </c>
      <c r="K189" s="354">
        <v>30</v>
      </c>
      <c r="L189" s="355">
        <v>6</v>
      </c>
      <c r="M189" s="355">
        <v>2</v>
      </c>
      <c r="N189" s="355">
        <v>38</v>
      </c>
      <c r="O189" s="356">
        <v>34</v>
      </c>
      <c r="P189" s="354">
        <v>35</v>
      </c>
      <c r="Q189" s="355">
        <v>11</v>
      </c>
      <c r="R189" s="355">
        <v>7</v>
      </c>
      <c r="S189" s="355">
        <v>3</v>
      </c>
      <c r="T189" s="356">
        <v>39</v>
      </c>
      <c r="U189" s="354">
        <v>40</v>
      </c>
      <c r="V189" s="355">
        <v>16</v>
      </c>
      <c r="W189" s="355">
        <v>12</v>
      </c>
      <c r="X189" s="355">
        <v>8</v>
      </c>
      <c r="Y189" s="356">
        <v>4</v>
      </c>
      <c r="Z189" s="354">
        <v>5</v>
      </c>
      <c r="AA189" s="355">
        <v>21</v>
      </c>
      <c r="AB189" s="355">
        <v>17</v>
      </c>
      <c r="AC189" s="355">
        <v>13</v>
      </c>
      <c r="AD189" s="356">
        <v>9</v>
      </c>
      <c r="AE189" s="354">
        <v>10</v>
      </c>
      <c r="AF189" s="355">
        <v>26</v>
      </c>
      <c r="AG189" s="355">
        <v>22</v>
      </c>
      <c r="AH189" s="355">
        <v>18</v>
      </c>
      <c r="AI189" s="356">
        <v>14</v>
      </c>
      <c r="AJ189" s="354">
        <v>15</v>
      </c>
      <c r="AK189" s="355">
        <v>31</v>
      </c>
      <c r="AL189" s="355">
        <v>27</v>
      </c>
      <c r="AM189" s="355">
        <v>23</v>
      </c>
      <c r="AN189" s="356">
        <v>19</v>
      </c>
      <c r="AO189" s="354">
        <v>20</v>
      </c>
      <c r="AP189" s="355">
        <v>36</v>
      </c>
      <c r="AQ189" s="355">
        <v>32</v>
      </c>
      <c r="AR189" s="355">
        <v>28</v>
      </c>
      <c r="AS189" s="356">
        <v>24</v>
      </c>
      <c r="AT189" s="27"/>
      <c r="AU189" s="27"/>
      <c r="AV189" s="27"/>
      <c r="AW189" s="27"/>
      <c r="AX189" s="27"/>
      <c r="AY189" s="27"/>
      <c r="AZ189" s="27"/>
      <c r="BA189" s="27"/>
      <c r="BB189" s="27"/>
      <c r="BC189" s="27"/>
    </row>
    <row r="190" spans="1:55" s="581" customFormat="1" x14ac:dyDescent="0.2">
      <c r="A190" s="27" t="str">
        <f t="shared" ca="1" si="6"/>
        <v/>
      </c>
      <c r="B190" s="27" t="str">
        <f t="shared" ca="1" si="6"/>
        <v/>
      </c>
      <c r="C190" s="361"/>
      <c r="D190" s="362"/>
      <c r="E190" s="579"/>
      <c r="F190" s="580"/>
      <c r="G190" s="580"/>
      <c r="H190" s="580"/>
      <c r="I190" s="580"/>
      <c r="J190" s="580"/>
      <c r="K190" s="580"/>
      <c r="L190" s="580"/>
      <c r="M190" s="580"/>
      <c r="N190" s="580"/>
      <c r="O190" s="580"/>
      <c r="P190" s="580"/>
      <c r="Q190" s="580"/>
      <c r="R190" s="580"/>
      <c r="S190" s="580"/>
      <c r="T190" s="580"/>
      <c r="U190" s="580"/>
      <c r="V190" s="580"/>
      <c r="W190" s="580"/>
      <c r="X190" s="580"/>
      <c r="Y190" s="580"/>
      <c r="Z190" s="580"/>
      <c r="AA190" s="580"/>
      <c r="AB190" s="580"/>
      <c r="AC190" s="580"/>
      <c r="AD190" s="580"/>
      <c r="AE190" s="580"/>
      <c r="AF190" s="580"/>
      <c r="AG190" s="580"/>
      <c r="AH190" s="580"/>
      <c r="AI190" s="580"/>
      <c r="AJ190" s="580"/>
      <c r="AK190" s="580"/>
      <c r="AL190" s="580"/>
      <c r="AM190" s="580"/>
      <c r="AN190" s="580"/>
      <c r="AO190" s="580"/>
      <c r="AP190" s="580"/>
      <c r="AQ190" s="580"/>
      <c r="AR190" s="580"/>
      <c r="AS190" s="580"/>
      <c r="AT190" s="361"/>
      <c r="AU190" s="361"/>
      <c r="AV190" s="361"/>
      <c r="AW190" s="361"/>
      <c r="AX190" s="361"/>
      <c r="AY190" s="361"/>
      <c r="AZ190" s="361"/>
      <c r="BA190" s="361"/>
      <c r="BB190" s="361"/>
      <c r="BC190" s="361"/>
    </row>
    <row r="191" spans="1:55" s="558" customFormat="1" x14ac:dyDescent="0.2">
      <c r="A191" s="27" t="str">
        <f t="shared" ca="1" si="6"/>
        <v/>
      </c>
      <c r="B191" s="27" t="str">
        <f t="shared" ca="1" si="6"/>
        <v/>
      </c>
      <c r="C191" s="27"/>
      <c r="D191" s="348"/>
      <c r="E191" s="360"/>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row>
    <row r="192" spans="1:55" ht="13.5" thickBot="1" x14ac:dyDescent="0.25">
      <c r="A192" s="27" t="str">
        <f t="shared" ca="1" si="6"/>
        <v/>
      </c>
      <c r="B192" s="27" t="str">
        <f t="shared" ca="1" si="6"/>
        <v/>
      </c>
      <c r="D192" s="348">
        <f>$D187+1</f>
        <v>41</v>
      </c>
      <c r="E192" s="349" t="s">
        <v>180</v>
      </c>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row>
    <row r="193" spans="1:55" x14ac:dyDescent="0.2">
      <c r="A193" s="27" t="str">
        <f t="shared" ca="1" si="6"/>
        <v/>
      </c>
      <c r="B193" s="27" t="str">
        <f t="shared" ca="1" si="6"/>
        <v/>
      </c>
      <c r="D193" s="348"/>
      <c r="E193" s="350" t="s">
        <v>130</v>
      </c>
      <c r="F193" s="351">
        <v>1</v>
      </c>
      <c r="G193" s="352">
        <v>2</v>
      </c>
      <c r="H193" s="352">
        <v>3</v>
      </c>
      <c r="I193" s="352">
        <v>4</v>
      </c>
      <c r="J193" s="353">
        <v>5</v>
      </c>
      <c r="K193" s="351">
        <v>6</v>
      </c>
      <c r="L193" s="352">
        <v>7</v>
      </c>
      <c r="M193" s="352">
        <v>8</v>
      </c>
      <c r="N193" s="352">
        <v>9</v>
      </c>
      <c r="O193" s="353">
        <v>10</v>
      </c>
      <c r="P193" s="351">
        <v>11</v>
      </c>
      <c r="Q193" s="352">
        <v>12</v>
      </c>
      <c r="R193" s="352">
        <v>13</v>
      </c>
      <c r="S193" s="352">
        <v>14</v>
      </c>
      <c r="T193" s="353">
        <v>15</v>
      </c>
      <c r="U193" s="351">
        <v>16</v>
      </c>
      <c r="V193" s="352">
        <v>17</v>
      </c>
      <c r="W193" s="352">
        <v>18</v>
      </c>
      <c r="X193" s="352">
        <v>19</v>
      </c>
      <c r="Y193" s="353">
        <v>20</v>
      </c>
      <c r="Z193" s="351">
        <v>21</v>
      </c>
      <c r="AA193" s="352">
        <v>22</v>
      </c>
      <c r="AB193" s="352">
        <v>23</v>
      </c>
      <c r="AC193" s="352">
        <v>24</v>
      </c>
      <c r="AD193" s="353">
        <v>25</v>
      </c>
      <c r="AE193" s="351">
        <v>26</v>
      </c>
      <c r="AF193" s="352">
        <v>27</v>
      </c>
      <c r="AG193" s="352">
        <v>28</v>
      </c>
      <c r="AH193" s="353">
        <v>29</v>
      </c>
      <c r="AI193" s="27"/>
      <c r="AJ193" s="351">
        <v>30</v>
      </c>
      <c r="AK193" s="352">
        <v>31</v>
      </c>
      <c r="AL193" s="352">
        <v>32</v>
      </c>
      <c r="AM193" s="353">
        <v>33</v>
      </c>
      <c r="AN193" s="27"/>
      <c r="AO193" s="351">
        <v>34</v>
      </c>
      <c r="AP193" s="352">
        <v>35</v>
      </c>
      <c r="AQ193" s="352">
        <v>36</v>
      </c>
      <c r="AR193" s="353">
        <v>37</v>
      </c>
      <c r="AS193" s="27"/>
      <c r="AT193" s="351">
        <v>38</v>
      </c>
      <c r="AU193" s="352">
        <v>39</v>
      </c>
      <c r="AV193" s="352">
        <v>40</v>
      </c>
      <c r="AW193" s="353">
        <v>41</v>
      </c>
      <c r="AX193" s="27"/>
      <c r="AY193" s="27"/>
      <c r="AZ193" s="27"/>
      <c r="BA193" s="27"/>
      <c r="BB193" s="27"/>
      <c r="BC193" s="27"/>
    </row>
    <row r="194" spans="1:55" x14ac:dyDescent="0.2">
      <c r="A194" s="27" t="str">
        <f t="shared" ca="1" si="6"/>
        <v/>
      </c>
      <c r="B194" s="27" t="str">
        <f t="shared" ca="1" si="6"/>
        <v/>
      </c>
      <c r="D194" s="348"/>
      <c r="E194" s="350" t="s">
        <v>157</v>
      </c>
      <c r="F194" s="354">
        <v>10</v>
      </c>
      <c r="G194" s="355">
        <v>30</v>
      </c>
      <c r="H194" s="355">
        <v>39</v>
      </c>
      <c r="I194" s="355">
        <v>18</v>
      </c>
      <c r="J194" s="356">
        <v>28</v>
      </c>
      <c r="K194" s="354">
        <v>40</v>
      </c>
      <c r="L194" s="355">
        <v>23</v>
      </c>
      <c r="M194" s="355">
        <v>31</v>
      </c>
      <c r="N194" s="355">
        <v>6</v>
      </c>
      <c r="O194" s="356">
        <v>34</v>
      </c>
      <c r="P194" s="354">
        <v>35</v>
      </c>
      <c r="Q194" s="355">
        <v>11</v>
      </c>
      <c r="R194" s="355">
        <v>41</v>
      </c>
      <c r="S194" s="355">
        <v>32</v>
      </c>
      <c r="T194" s="356">
        <v>24</v>
      </c>
      <c r="U194" s="354">
        <v>33</v>
      </c>
      <c r="V194" s="355">
        <v>29</v>
      </c>
      <c r="W194" s="355">
        <v>12</v>
      </c>
      <c r="X194" s="355">
        <v>36</v>
      </c>
      <c r="Y194" s="356">
        <v>4</v>
      </c>
      <c r="Z194" s="354">
        <v>5</v>
      </c>
      <c r="AA194" s="355">
        <v>38</v>
      </c>
      <c r="AB194" s="355">
        <v>27</v>
      </c>
      <c r="AC194" s="355">
        <v>17</v>
      </c>
      <c r="AD194" s="356">
        <v>37</v>
      </c>
      <c r="AE194" s="354">
        <v>14</v>
      </c>
      <c r="AF194" s="355">
        <v>26</v>
      </c>
      <c r="AG194" s="355">
        <v>1</v>
      </c>
      <c r="AH194" s="356">
        <v>25</v>
      </c>
      <c r="AI194" s="27"/>
      <c r="AJ194" s="354">
        <v>2</v>
      </c>
      <c r="AK194" s="355">
        <v>19</v>
      </c>
      <c r="AL194" s="355">
        <v>21</v>
      </c>
      <c r="AM194" s="356">
        <v>7</v>
      </c>
      <c r="AN194" s="27"/>
      <c r="AO194" s="354">
        <v>20</v>
      </c>
      <c r="AP194" s="355">
        <v>8</v>
      </c>
      <c r="AQ194" s="355">
        <v>15</v>
      </c>
      <c r="AR194" s="356">
        <v>3</v>
      </c>
      <c r="AS194" s="27"/>
      <c r="AT194" s="354">
        <v>22</v>
      </c>
      <c r="AU194" s="355">
        <v>9</v>
      </c>
      <c r="AV194" s="355">
        <v>16</v>
      </c>
      <c r="AW194" s="356">
        <v>13</v>
      </c>
      <c r="AX194" s="27"/>
      <c r="AY194" s="27"/>
      <c r="AZ194" s="27"/>
      <c r="BA194" s="27"/>
      <c r="BB194" s="27"/>
      <c r="BC194" s="27"/>
    </row>
    <row r="195" spans="1:55" s="581" customFormat="1" x14ac:dyDescent="0.2">
      <c r="A195" s="27" t="str">
        <f t="shared" ca="1" si="6"/>
        <v/>
      </c>
      <c r="B195" s="27" t="str">
        <f t="shared" ca="1" si="6"/>
        <v/>
      </c>
      <c r="C195" s="361"/>
      <c r="D195" s="362"/>
      <c r="E195" s="579"/>
      <c r="F195" s="580"/>
      <c r="G195" s="580"/>
      <c r="H195" s="580"/>
      <c r="I195" s="580"/>
      <c r="J195" s="580"/>
      <c r="K195" s="580"/>
      <c r="L195" s="580"/>
      <c r="M195" s="580"/>
      <c r="N195" s="580"/>
      <c r="O195" s="580"/>
      <c r="P195" s="580"/>
      <c r="Q195" s="580"/>
      <c r="R195" s="580"/>
      <c r="S195" s="580"/>
      <c r="T195" s="580"/>
      <c r="U195" s="580"/>
      <c r="V195" s="580"/>
      <c r="W195" s="580"/>
      <c r="X195" s="580"/>
      <c r="Y195" s="580"/>
      <c r="Z195" s="580"/>
      <c r="AA195" s="580"/>
      <c r="AB195" s="580"/>
      <c r="AC195" s="580"/>
      <c r="AD195" s="580"/>
      <c r="AE195" s="580"/>
      <c r="AF195" s="580"/>
      <c r="AG195" s="580"/>
      <c r="AH195" s="580"/>
      <c r="AI195" s="361"/>
      <c r="AJ195" s="580"/>
      <c r="AK195" s="580"/>
      <c r="AL195" s="580"/>
      <c r="AM195" s="580"/>
      <c r="AN195" s="361"/>
      <c r="AO195" s="580"/>
      <c r="AP195" s="580"/>
      <c r="AQ195" s="580"/>
      <c r="AR195" s="580"/>
      <c r="AS195" s="361"/>
      <c r="AT195" s="580"/>
      <c r="AU195" s="580"/>
      <c r="AV195" s="580"/>
      <c r="AW195" s="580"/>
      <c r="AX195" s="361"/>
      <c r="AY195" s="361"/>
      <c r="AZ195" s="361"/>
      <c r="BA195" s="361"/>
      <c r="BB195" s="361"/>
      <c r="BC195" s="361"/>
    </row>
    <row r="196" spans="1:55" s="558" customFormat="1" x14ac:dyDescent="0.2">
      <c r="A196" s="27" t="str">
        <f t="shared" ca="1" si="6"/>
        <v/>
      </c>
      <c r="B196" s="27" t="str">
        <f t="shared" ca="1" si="6"/>
        <v/>
      </c>
      <c r="C196" s="27"/>
      <c r="D196" s="348"/>
      <c r="E196" s="360"/>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row>
    <row r="197" spans="1:55" ht="13.5" thickBot="1" x14ac:dyDescent="0.25">
      <c r="A197" s="27" t="str">
        <f t="shared" ca="1" si="6"/>
        <v/>
      </c>
      <c r="B197" s="27" t="str">
        <f t="shared" ca="1" si="6"/>
        <v/>
      </c>
      <c r="D197" s="348">
        <f>$D192+1</f>
        <v>42</v>
      </c>
      <c r="E197" s="349" t="s">
        <v>180</v>
      </c>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row>
    <row r="198" spans="1:55" x14ac:dyDescent="0.2">
      <c r="A198" s="27" t="str">
        <f t="shared" ca="1" si="6"/>
        <v/>
      </c>
      <c r="B198" s="27" t="str">
        <f t="shared" ca="1" si="6"/>
        <v/>
      </c>
      <c r="D198" s="348"/>
      <c r="E198" s="350" t="s">
        <v>130</v>
      </c>
      <c r="F198" s="351">
        <v>1</v>
      </c>
      <c r="G198" s="352">
        <v>2</v>
      </c>
      <c r="H198" s="352">
        <v>3</v>
      </c>
      <c r="I198" s="352">
        <v>4</v>
      </c>
      <c r="J198" s="353">
        <v>5</v>
      </c>
      <c r="K198" s="351">
        <v>6</v>
      </c>
      <c r="L198" s="352">
        <v>7</v>
      </c>
      <c r="M198" s="352">
        <v>8</v>
      </c>
      <c r="N198" s="352">
        <v>9</v>
      </c>
      <c r="O198" s="353">
        <v>10</v>
      </c>
      <c r="P198" s="351">
        <v>11</v>
      </c>
      <c r="Q198" s="352">
        <v>12</v>
      </c>
      <c r="R198" s="352">
        <v>13</v>
      </c>
      <c r="S198" s="352">
        <v>14</v>
      </c>
      <c r="T198" s="353">
        <v>15</v>
      </c>
      <c r="U198" s="351">
        <v>16</v>
      </c>
      <c r="V198" s="352">
        <v>17</v>
      </c>
      <c r="W198" s="352">
        <v>18</v>
      </c>
      <c r="X198" s="352">
        <v>19</v>
      </c>
      <c r="Y198" s="353">
        <v>20</v>
      </c>
      <c r="Z198" s="351">
        <v>21</v>
      </c>
      <c r="AA198" s="352">
        <v>22</v>
      </c>
      <c r="AB198" s="352">
        <v>23</v>
      </c>
      <c r="AC198" s="352">
        <v>24</v>
      </c>
      <c r="AD198" s="353">
        <v>25</v>
      </c>
      <c r="AE198" s="351">
        <v>26</v>
      </c>
      <c r="AF198" s="352">
        <v>27</v>
      </c>
      <c r="AG198" s="352">
        <v>28</v>
      </c>
      <c r="AH198" s="352">
        <v>29</v>
      </c>
      <c r="AI198" s="353">
        <v>30</v>
      </c>
      <c r="AJ198" s="351">
        <v>31</v>
      </c>
      <c r="AK198" s="352">
        <v>32</v>
      </c>
      <c r="AL198" s="352">
        <v>33</v>
      </c>
      <c r="AM198" s="353">
        <v>34</v>
      </c>
      <c r="AN198" s="27"/>
      <c r="AO198" s="351">
        <v>35</v>
      </c>
      <c r="AP198" s="352">
        <v>36</v>
      </c>
      <c r="AQ198" s="352">
        <v>37</v>
      </c>
      <c r="AR198" s="353">
        <v>38</v>
      </c>
      <c r="AS198" s="27"/>
      <c r="AT198" s="351">
        <v>39</v>
      </c>
      <c r="AU198" s="352">
        <v>40</v>
      </c>
      <c r="AV198" s="352">
        <v>41</v>
      </c>
      <c r="AW198" s="353">
        <v>42</v>
      </c>
      <c r="AX198" s="27"/>
      <c r="AY198" s="27"/>
      <c r="AZ198" s="27"/>
      <c r="BA198" s="27"/>
      <c r="BB198" s="27"/>
      <c r="BC198" s="27"/>
    </row>
    <row r="199" spans="1:55" x14ac:dyDescent="0.2">
      <c r="A199" s="27" t="str">
        <f t="shared" ca="1" si="6"/>
        <v/>
      </c>
      <c r="B199" s="27" t="str">
        <f t="shared" ca="1" si="6"/>
        <v/>
      </c>
      <c r="D199" s="348"/>
      <c r="E199" s="350" t="s">
        <v>157</v>
      </c>
      <c r="F199" s="354">
        <v>15</v>
      </c>
      <c r="G199" s="355">
        <v>31</v>
      </c>
      <c r="H199" s="355">
        <v>36</v>
      </c>
      <c r="I199" s="355">
        <v>3</v>
      </c>
      <c r="J199" s="356">
        <v>29</v>
      </c>
      <c r="K199" s="354">
        <v>30</v>
      </c>
      <c r="L199" s="355">
        <v>6</v>
      </c>
      <c r="M199" s="355">
        <v>32</v>
      </c>
      <c r="N199" s="355">
        <v>37</v>
      </c>
      <c r="O199" s="356">
        <v>4</v>
      </c>
      <c r="P199" s="354">
        <v>23</v>
      </c>
      <c r="Q199" s="355">
        <v>5</v>
      </c>
      <c r="R199" s="355">
        <v>11</v>
      </c>
      <c r="S199" s="355">
        <v>33</v>
      </c>
      <c r="T199" s="356">
        <v>41</v>
      </c>
      <c r="U199" s="354">
        <v>42</v>
      </c>
      <c r="V199" s="355">
        <v>34</v>
      </c>
      <c r="W199" s="355">
        <v>12</v>
      </c>
      <c r="X199" s="355">
        <v>22</v>
      </c>
      <c r="Y199" s="356">
        <v>16</v>
      </c>
      <c r="Z199" s="354">
        <v>18</v>
      </c>
      <c r="AA199" s="355">
        <v>39</v>
      </c>
      <c r="AB199" s="355">
        <v>38</v>
      </c>
      <c r="AC199" s="355">
        <v>28</v>
      </c>
      <c r="AD199" s="356">
        <v>9</v>
      </c>
      <c r="AE199" s="354">
        <v>10</v>
      </c>
      <c r="AF199" s="355">
        <v>35</v>
      </c>
      <c r="AG199" s="355">
        <v>40</v>
      </c>
      <c r="AH199" s="355">
        <v>17</v>
      </c>
      <c r="AI199" s="356">
        <v>24</v>
      </c>
      <c r="AJ199" s="354">
        <v>19</v>
      </c>
      <c r="AK199" s="355">
        <v>1</v>
      </c>
      <c r="AL199" s="355">
        <v>21</v>
      </c>
      <c r="AM199" s="356">
        <v>8</v>
      </c>
      <c r="AN199" s="27"/>
      <c r="AO199" s="354">
        <v>27</v>
      </c>
      <c r="AP199" s="355">
        <v>20</v>
      </c>
      <c r="AQ199" s="355">
        <v>2</v>
      </c>
      <c r="AR199" s="356">
        <v>13</v>
      </c>
      <c r="AS199" s="27"/>
      <c r="AT199" s="354">
        <v>14</v>
      </c>
      <c r="AU199" s="355">
        <v>25</v>
      </c>
      <c r="AV199" s="355">
        <v>7</v>
      </c>
      <c r="AW199" s="356">
        <v>26</v>
      </c>
      <c r="AX199" s="27"/>
      <c r="AY199" s="27"/>
      <c r="AZ199" s="27"/>
      <c r="BA199" s="27"/>
      <c r="BB199" s="27"/>
      <c r="BC199" s="27"/>
    </row>
    <row r="200" spans="1:55" s="581" customFormat="1" x14ac:dyDescent="0.2">
      <c r="A200" s="27" t="str">
        <f t="shared" ca="1" si="6"/>
        <v/>
      </c>
      <c r="B200" s="27" t="str">
        <f t="shared" ca="1" si="6"/>
        <v/>
      </c>
      <c r="C200" s="361"/>
      <c r="D200" s="362"/>
      <c r="E200" s="579"/>
      <c r="F200" s="580"/>
      <c r="G200" s="580"/>
      <c r="H200" s="580"/>
      <c r="I200" s="580"/>
      <c r="J200" s="580"/>
      <c r="K200" s="580"/>
      <c r="L200" s="580"/>
      <c r="M200" s="580"/>
      <c r="N200" s="580"/>
      <c r="O200" s="580"/>
      <c r="P200" s="580"/>
      <c r="Q200" s="580"/>
      <c r="R200" s="580"/>
      <c r="S200" s="580"/>
      <c r="T200" s="580"/>
      <c r="U200" s="580"/>
      <c r="V200" s="580"/>
      <c r="W200" s="580"/>
      <c r="X200" s="580"/>
      <c r="Y200" s="580"/>
      <c r="Z200" s="580"/>
      <c r="AA200" s="580"/>
      <c r="AB200" s="580"/>
      <c r="AC200" s="580"/>
      <c r="AD200" s="580"/>
      <c r="AE200" s="580"/>
      <c r="AF200" s="580"/>
      <c r="AG200" s="580"/>
      <c r="AH200" s="580"/>
      <c r="AI200" s="580"/>
      <c r="AJ200" s="580"/>
      <c r="AK200" s="580"/>
      <c r="AL200" s="580"/>
      <c r="AM200" s="580"/>
      <c r="AN200" s="361"/>
      <c r="AO200" s="580"/>
      <c r="AP200" s="580"/>
      <c r="AQ200" s="580"/>
      <c r="AR200" s="580"/>
      <c r="AS200" s="361"/>
      <c r="AT200" s="580"/>
      <c r="AU200" s="580"/>
      <c r="AV200" s="580"/>
      <c r="AW200" s="580"/>
      <c r="AX200" s="361"/>
      <c r="AY200" s="361"/>
      <c r="AZ200" s="361"/>
      <c r="BA200" s="361"/>
      <c r="BB200" s="361"/>
      <c r="BC200" s="361"/>
    </row>
    <row r="201" spans="1:55" s="558" customFormat="1" x14ac:dyDescent="0.2">
      <c r="A201" s="27" t="str">
        <f t="shared" ca="1" si="6"/>
        <v/>
      </c>
      <c r="B201" s="27" t="str">
        <f t="shared" ca="1" si="6"/>
        <v/>
      </c>
      <c r="C201" s="27"/>
      <c r="D201" s="348"/>
      <c r="E201" s="360"/>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row>
    <row r="202" spans="1:55" ht="13.5" thickBot="1" x14ac:dyDescent="0.25">
      <c r="A202" s="27" t="str">
        <f t="shared" ca="1" si="6"/>
        <v/>
      </c>
      <c r="B202" s="27" t="str">
        <f t="shared" ca="1" si="6"/>
        <v/>
      </c>
      <c r="D202" s="348">
        <f>$D197+1</f>
        <v>43</v>
      </c>
      <c r="E202" s="349" t="s">
        <v>180</v>
      </c>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row>
    <row r="203" spans="1:55" x14ac:dyDescent="0.2">
      <c r="A203" s="27" t="str">
        <f t="shared" ca="1" si="6"/>
        <v/>
      </c>
      <c r="B203" s="27" t="str">
        <f t="shared" ca="1" si="6"/>
        <v/>
      </c>
      <c r="D203" s="348"/>
      <c r="E203" s="350" t="s">
        <v>130</v>
      </c>
      <c r="F203" s="351">
        <v>1</v>
      </c>
      <c r="G203" s="352">
        <v>2</v>
      </c>
      <c r="H203" s="352">
        <v>3</v>
      </c>
      <c r="I203" s="352">
        <v>4</v>
      </c>
      <c r="J203" s="353">
        <v>5</v>
      </c>
      <c r="K203" s="351">
        <v>6</v>
      </c>
      <c r="L203" s="352">
        <v>7</v>
      </c>
      <c r="M203" s="352">
        <v>8</v>
      </c>
      <c r="N203" s="352">
        <v>9</v>
      </c>
      <c r="O203" s="353">
        <v>10</v>
      </c>
      <c r="P203" s="351">
        <v>11</v>
      </c>
      <c r="Q203" s="352">
        <v>12</v>
      </c>
      <c r="R203" s="352">
        <v>13</v>
      </c>
      <c r="S203" s="352">
        <v>14</v>
      </c>
      <c r="T203" s="353">
        <v>15</v>
      </c>
      <c r="U203" s="351">
        <v>16</v>
      </c>
      <c r="V203" s="352">
        <v>17</v>
      </c>
      <c r="W203" s="352">
        <v>18</v>
      </c>
      <c r="X203" s="352">
        <v>19</v>
      </c>
      <c r="Y203" s="353">
        <v>20</v>
      </c>
      <c r="Z203" s="351">
        <v>21</v>
      </c>
      <c r="AA203" s="352">
        <v>22</v>
      </c>
      <c r="AB203" s="352">
        <v>23</v>
      </c>
      <c r="AC203" s="352">
        <v>24</v>
      </c>
      <c r="AD203" s="353">
        <v>25</v>
      </c>
      <c r="AE203" s="351">
        <v>26</v>
      </c>
      <c r="AF203" s="352">
        <v>27</v>
      </c>
      <c r="AG203" s="352">
        <v>28</v>
      </c>
      <c r="AH203" s="352">
        <v>29</v>
      </c>
      <c r="AI203" s="353">
        <v>30</v>
      </c>
      <c r="AJ203" s="351">
        <v>31</v>
      </c>
      <c r="AK203" s="352">
        <v>32</v>
      </c>
      <c r="AL203" s="352">
        <v>33</v>
      </c>
      <c r="AM203" s="352">
        <v>34</v>
      </c>
      <c r="AN203" s="353">
        <v>35</v>
      </c>
      <c r="AO203" s="351">
        <v>36</v>
      </c>
      <c r="AP203" s="352">
        <v>37</v>
      </c>
      <c r="AQ203" s="352">
        <v>38</v>
      </c>
      <c r="AR203" s="353">
        <v>39</v>
      </c>
      <c r="AS203" s="27"/>
      <c r="AT203" s="351">
        <v>40</v>
      </c>
      <c r="AU203" s="352">
        <v>41</v>
      </c>
      <c r="AV203" s="352">
        <v>42</v>
      </c>
      <c r="AW203" s="353">
        <v>43</v>
      </c>
      <c r="AX203" s="27"/>
      <c r="AY203" s="27"/>
      <c r="AZ203" s="27"/>
      <c r="BA203" s="27"/>
      <c r="BB203" s="27"/>
      <c r="BC203" s="27"/>
    </row>
    <row r="204" spans="1:55" x14ac:dyDescent="0.2">
      <c r="A204" s="27" t="str">
        <f t="shared" ca="1" si="6"/>
        <v/>
      </c>
      <c r="B204" s="27" t="str">
        <f t="shared" ca="1" si="6"/>
        <v/>
      </c>
      <c r="D204" s="348"/>
      <c r="E204" s="350" t="s">
        <v>157</v>
      </c>
      <c r="F204" s="354">
        <v>30</v>
      </c>
      <c r="G204" s="355">
        <v>1</v>
      </c>
      <c r="H204" s="355">
        <v>41</v>
      </c>
      <c r="I204" s="355">
        <v>37</v>
      </c>
      <c r="J204" s="356">
        <v>34</v>
      </c>
      <c r="K204" s="354">
        <v>35</v>
      </c>
      <c r="L204" s="355">
        <v>6</v>
      </c>
      <c r="M204" s="355">
        <v>2</v>
      </c>
      <c r="N204" s="355">
        <v>42</v>
      </c>
      <c r="O204" s="356">
        <v>38</v>
      </c>
      <c r="P204" s="354">
        <v>39</v>
      </c>
      <c r="Q204" s="355">
        <v>11</v>
      </c>
      <c r="R204" s="355">
        <v>7</v>
      </c>
      <c r="S204" s="355">
        <v>3</v>
      </c>
      <c r="T204" s="356">
        <v>43</v>
      </c>
      <c r="U204" s="354">
        <v>25</v>
      </c>
      <c r="V204" s="355">
        <v>40</v>
      </c>
      <c r="W204" s="355">
        <v>36</v>
      </c>
      <c r="X204" s="355">
        <v>33</v>
      </c>
      <c r="Y204" s="356">
        <v>29</v>
      </c>
      <c r="Z204" s="354">
        <v>5</v>
      </c>
      <c r="AA204" s="355">
        <v>21</v>
      </c>
      <c r="AB204" s="355">
        <v>17</v>
      </c>
      <c r="AC204" s="355">
        <v>13</v>
      </c>
      <c r="AD204" s="356">
        <v>9</v>
      </c>
      <c r="AE204" s="354">
        <v>10</v>
      </c>
      <c r="AF204" s="355">
        <v>26</v>
      </c>
      <c r="AG204" s="355">
        <v>22</v>
      </c>
      <c r="AH204" s="355">
        <v>18</v>
      </c>
      <c r="AI204" s="356">
        <v>14</v>
      </c>
      <c r="AJ204" s="354">
        <v>15</v>
      </c>
      <c r="AK204" s="355">
        <v>31</v>
      </c>
      <c r="AL204" s="355">
        <v>27</v>
      </c>
      <c r="AM204" s="355">
        <v>23</v>
      </c>
      <c r="AN204" s="356">
        <v>19</v>
      </c>
      <c r="AO204" s="354">
        <v>20</v>
      </c>
      <c r="AP204" s="355">
        <v>24</v>
      </c>
      <c r="AQ204" s="355">
        <v>32</v>
      </c>
      <c r="AR204" s="356">
        <v>28</v>
      </c>
      <c r="AS204" s="27"/>
      <c r="AT204" s="354">
        <v>12</v>
      </c>
      <c r="AU204" s="355">
        <v>16</v>
      </c>
      <c r="AV204" s="355">
        <v>4</v>
      </c>
      <c r="AW204" s="356">
        <v>8</v>
      </c>
      <c r="AX204" s="27"/>
      <c r="AY204" s="27"/>
      <c r="AZ204" s="27"/>
      <c r="BA204" s="27"/>
      <c r="BB204" s="27"/>
      <c r="BC204" s="27"/>
    </row>
    <row r="205" spans="1:55" s="581" customFormat="1" x14ac:dyDescent="0.2">
      <c r="A205" s="27" t="str">
        <f t="shared" ca="1" si="6"/>
        <v/>
      </c>
      <c r="B205" s="27" t="str">
        <f t="shared" ca="1" si="6"/>
        <v/>
      </c>
      <c r="C205" s="361"/>
      <c r="D205" s="362"/>
      <c r="E205" s="579"/>
      <c r="F205" s="580"/>
      <c r="G205" s="580"/>
      <c r="H205" s="580"/>
      <c r="I205" s="580"/>
      <c r="J205" s="580"/>
      <c r="K205" s="580"/>
      <c r="L205" s="580"/>
      <c r="M205" s="580"/>
      <c r="N205" s="580"/>
      <c r="O205" s="580"/>
      <c r="P205" s="580"/>
      <c r="Q205" s="580"/>
      <c r="R205" s="580"/>
      <c r="S205" s="580"/>
      <c r="T205" s="580"/>
      <c r="U205" s="580"/>
      <c r="V205" s="580"/>
      <c r="W205" s="580"/>
      <c r="X205" s="580"/>
      <c r="Y205" s="580"/>
      <c r="Z205" s="580"/>
      <c r="AA205" s="580"/>
      <c r="AB205" s="580"/>
      <c r="AC205" s="580"/>
      <c r="AD205" s="580"/>
      <c r="AE205" s="580"/>
      <c r="AF205" s="580"/>
      <c r="AG205" s="580"/>
      <c r="AH205" s="580"/>
      <c r="AI205" s="580"/>
      <c r="AJ205" s="580"/>
      <c r="AK205" s="580"/>
      <c r="AL205" s="580"/>
      <c r="AM205" s="580"/>
      <c r="AN205" s="580"/>
      <c r="AO205" s="580"/>
      <c r="AP205" s="580"/>
      <c r="AQ205" s="580"/>
      <c r="AR205" s="580"/>
      <c r="AS205" s="361"/>
      <c r="AT205" s="580"/>
      <c r="AU205" s="580"/>
      <c r="AV205" s="580"/>
      <c r="AW205" s="580"/>
      <c r="AX205" s="361"/>
      <c r="AY205" s="361"/>
      <c r="AZ205" s="361"/>
      <c r="BA205" s="361"/>
      <c r="BB205" s="361"/>
      <c r="BC205" s="361"/>
    </row>
    <row r="206" spans="1:55" s="558" customFormat="1" x14ac:dyDescent="0.2">
      <c r="A206" s="27" t="str">
        <f t="shared" ca="1" si="6"/>
        <v/>
      </c>
      <c r="B206" s="27" t="str">
        <f t="shared" ca="1" si="6"/>
        <v/>
      </c>
      <c r="C206" s="27"/>
      <c r="D206" s="348"/>
      <c r="E206" s="360"/>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row>
    <row r="207" spans="1:55" ht="13.5" thickBot="1" x14ac:dyDescent="0.25">
      <c r="A207" s="27" t="str">
        <f t="shared" ca="1" si="6"/>
        <v/>
      </c>
      <c r="B207" s="27" t="str">
        <f t="shared" ca="1" si="6"/>
        <v/>
      </c>
      <c r="D207" s="348">
        <f>$D202+1</f>
        <v>44</v>
      </c>
      <c r="E207" s="349" t="s">
        <v>180</v>
      </c>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row>
    <row r="208" spans="1:55" x14ac:dyDescent="0.2">
      <c r="A208" s="27" t="str">
        <f t="shared" ca="1" si="6"/>
        <v/>
      </c>
      <c r="B208" s="27" t="str">
        <f t="shared" ca="1" si="6"/>
        <v/>
      </c>
      <c r="D208" s="348"/>
      <c r="E208" s="350" t="s">
        <v>130</v>
      </c>
      <c r="F208" s="351">
        <v>1</v>
      </c>
      <c r="G208" s="352">
        <v>2</v>
      </c>
      <c r="H208" s="352">
        <v>3</v>
      </c>
      <c r="I208" s="352">
        <v>4</v>
      </c>
      <c r="J208" s="353">
        <v>5</v>
      </c>
      <c r="K208" s="351">
        <v>6</v>
      </c>
      <c r="L208" s="352">
        <v>7</v>
      </c>
      <c r="M208" s="352">
        <v>8</v>
      </c>
      <c r="N208" s="352">
        <v>9</v>
      </c>
      <c r="O208" s="353">
        <v>10</v>
      </c>
      <c r="P208" s="351">
        <v>11</v>
      </c>
      <c r="Q208" s="352">
        <v>12</v>
      </c>
      <c r="R208" s="352">
        <v>13</v>
      </c>
      <c r="S208" s="352">
        <v>14</v>
      </c>
      <c r="T208" s="353">
        <v>15</v>
      </c>
      <c r="U208" s="351">
        <v>16</v>
      </c>
      <c r="V208" s="352">
        <v>17</v>
      </c>
      <c r="W208" s="352">
        <v>18</v>
      </c>
      <c r="X208" s="352">
        <v>19</v>
      </c>
      <c r="Y208" s="353">
        <v>20</v>
      </c>
      <c r="Z208" s="351">
        <v>21</v>
      </c>
      <c r="AA208" s="352">
        <v>22</v>
      </c>
      <c r="AB208" s="352">
        <v>23</v>
      </c>
      <c r="AC208" s="352">
        <v>24</v>
      </c>
      <c r="AD208" s="353">
        <v>25</v>
      </c>
      <c r="AE208" s="351">
        <v>26</v>
      </c>
      <c r="AF208" s="352">
        <v>27</v>
      </c>
      <c r="AG208" s="352">
        <v>28</v>
      </c>
      <c r="AH208" s="352">
        <v>29</v>
      </c>
      <c r="AI208" s="353">
        <v>30</v>
      </c>
      <c r="AJ208" s="351">
        <v>31</v>
      </c>
      <c r="AK208" s="352">
        <v>32</v>
      </c>
      <c r="AL208" s="352">
        <v>33</v>
      </c>
      <c r="AM208" s="352">
        <v>34</v>
      </c>
      <c r="AN208" s="353">
        <v>35</v>
      </c>
      <c r="AO208" s="351">
        <v>36</v>
      </c>
      <c r="AP208" s="352">
        <v>37</v>
      </c>
      <c r="AQ208" s="352">
        <v>38</v>
      </c>
      <c r="AR208" s="352">
        <v>39</v>
      </c>
      <c r="AS208" s="353">
        <v>40</v>
      </c>
      <c r="AT208" s="351">
        <v>41</v>
      </c>
      <c r="AU208" s="352">
        <v>42</v>
      </c>
      <c r="AV208" s="352">
        <v>43</v>
      </c>
      <c r="AW208" s="353">
        <v>44</v>
      </c>
      <c r="AX208" s="27"/>
      <c r="AY208" s="27"/>
      <c r="AZ208" s="27"/>
      <c r="BA208" s="27"/>
      <c r="BB208" s="27"/>
      <c r="BC208" s="27"/>
    </row>
    <row r="209" spans="1:55" x14ac:dyDescent="0.2">
      <c r="A209" s="27" t="str">
        <f t="shared" ca="1" si="6"/>
        <v/>
      </c>
      <c r="B209" s="27" t="str">
        <f t="shared" ca="1" si="6"/>
        <v/>
      </c>
      <c r="D209" s="348"/>
      <c r="E209" s="350" t="s">
        <v>157</v>
      </c>
      <c r="F209" s="354">
        <v>30</v>
      </c>
      <c r="G209" s="355">
        <v>1</v>
      </c>
      <c r="H209" s="355">
        <v>42</v>
      </c>
      <c r="I209" s="355">
        <v>38</v>
      </c>
      <c r="J209" s="356">
        <v>34</v>
      </c>
      <c r="K209" s="354">
        <v>35</v>
      </c>
      <c r="L209" s="355">
        <v>6</v>
      </c>
      <c r="M209" s="355">
        <v>2</v>
      </c>
      <c r="N209" s="355">
        <v>43</v>
      </c>
      <c r="O209" s="356">
        <v>39</v>
      </c>
      <c r="P209" s="354">
        <v>40</v>
      </c>
      <c r="Q209" s="355">
        <v>11</v>
      </c>
      <c r="R209" s="355">
        <v>7</v>
      </c>
      <c r="S209" s="355">
        <v>3</v>
      </c>
      <c r="T209" s="356">
        <v>44</v>
      </c>
      <c r="U209" s="354">
        <v>25</v>
      </c>
      <c r="V209" s="355">
        <v>41</v>
      </c>
      <c r="W209" s="355">
        <v>37</v>
      </c>
      <c r="X209" s="355">
        <v>33</v>
      </c>
      <c r="Y209" s="356">
        <v>29</v>
      </c>
      <c r="Z209" s="354">
        <v>5</v>
      </c>
      <c r="AA209" s="355">
        <v>21</v>
      </c>
      <c r="AB209" s="355">
        <v>17</v>
      </c>
      <c r="AC209" s="355">
        <v>13</v>
      </c>
      <c r="AD209" s="356">
        <v>9</v>
      </c>
      <c r="AE209" s="354">
        <v>10</v>
      </c>
      <c r="AF209" s="355">
        <v>26</v>
      </c>
      <c r="AG209" s="355">
        <v>22</v>
      </c>
      <c r="AH209" s="355">
        <v>18</v>
      </c>
      <c r="AI209" s="356">
        <v>14</v>
      </c>
      <c r="AJ209" s="354">
        <v>15</v>
      </c>
      <c r="AK209" s="355">
        <v>31</v>
      </c>
      <c r="AL209" s="355">
        <v>27</v>
      </c>
      <c r="AM209" s="355">
        <v>23</v>
      </c>
      <c r="AN209" s="356">
        <v>19</v>
      </c>
      <c r="AO209" s="354">
        <v>20</v>
      </c>
      <c r="AP209" s="355">
        <v>36</v>
      </c>
      <c r="AQ209" s="355">
        <v>32</v>
      </c>
      <c r="AR209" s="355">
        <v>28</v>
      </c>
      <c r="AS209" s="356">
        <v>24</v>
      </c>
      <c r="AT209" s="354">
        <v>12</v>
      </c>
      <c r="AU209" s="355">
        <v>16</v>
      </c>
      <c r="AV209" s="355">
        <v>4</v>
      </c>
      <c r="AW209" s="356">
        <v>8</v>
      </c>
      <c r="AX209" s="27"/>
      <c r="AY209" s="27"/>
      <c r="AZ209" s="27"/>
      <c r="BA209" s="27"/>
      <c r="BB209" s="27"/>
      <c r="BC209" s="27"/>
    </row>
    <row r="210" spans="1:55" s="581" customFormat="1" x14ac:dyDescent="0.2">
      <c r="A210" s="27" t="str">
        <f t="shared" ca="1" si="6"/>
        <v/>
      </c>
      <c r="B210" s="27" t="str">
        <f t="shared" ca="1" si="6"/>
        <v/>
      </c>
      <c r="C210" s="361"/>
      <c r="D210" s="362"/>
      <c r="E210" s="579"/>
      <c r="F210" s="580"/>
      <c r="G210" s="580"/>
      <c r="H210" s="580"/>
      <c r="I210" s="580"/>
      <c r="J210" s="580"/>
      <c r="K210" s="580"/>
      <c r="L210" s="580"/>
      <c r="M210" s="580"/>
      <c r="N210" s="580"/>
      <c r="O210" s="580"/>
      <c r="P210" s="580"/>
      <c r="Q210" s="580"/>
      <c r="R210" s="580"/>
      <c r="S210" s="580"/>
      <c r="T210" s="580"/>
      <c r="U210" s="580"/>
      <c r="V210" s="580"/>
      <c r="W210" s="580"/>
      <c r="X210" s="580"/>
      <c r="Y210" s="580"/>
      <c r="Z210" s="580"/>
      <c r="AA210" s="580"/>
      <c r="AB210" s="580"/>
      <c r="AC210" s="580"/>
      <c r="AD210" s="580"/>
      <c r="AE210" s="580"/>
      <c r="AF210" s="580"/>
      <c r="AG210" s="580"/>
      <c r="AH210" s="580"/>
      <c r="AI210" s="580"/>
      <c r="AJ210" s="580"/>
      <c r="AK210" s="580"/>
      <c r="AL210" s="580"/>
      <c r="AM210" s="580"/>
      <c r="AN210" s="580"/>
      <c r="AO210" s="580"/>
      <c r="AP210" s="580"/>
      <c r="AQ210" s="580"/>
      <c r="AR210" s="580"/>
      <c r="AS210" s="580"/>
      <c r="AT210" s="580"/>
      <c r="AU210" s="580"/>
      <c r="AV210" s="580"/>
      <c r="AW210" s="580"/>
      <c r="AX210" s="361"/>
      <c r="AY210" s="361"/>
      <c r="AZ210" s="361"/>
      <c r="BA210" s="361"/>
      <c r="BB210" s="361"/>
      <c r="BC210" s="361"/>
    </row>
    <row r="211" spans="1:55" s="558" customFormat="1" x14ac:dyDescent="0.2">
      <c r="A211" s="27" t="str">
        <f t="shared" ca="1" si="6"/>
        <v/>
      </c>
      <c r="B211" s="27" t="str">
        <f t="shared" ca="1" si="6"/>
        <v/>
      </c>
      <c r="C211" s="27"/>
      <c r="D211" s="348"/>
      <c r="E211" s="360"/>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row>
    <row r="212" spans="1:55" ht="13.5" thickBot="1" x14ac:dyDescent="0.25">
      <c r="A212" s="27" t="str">
        <f t="shared" ca="1" si="6"/>
        <v/>
      </c>
      <c r="B212" s="27" t="str">
        <f t="shared" ca="1" si="6"/>
        <v/>
      </c>
      <c r="D212" s="348">
        <f>$D207+1</f>
        <v>45</v>
      </c>
      <c r="E212" s="349" t="s">
        <v>180</v>
      </c>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row>
    <row r="213" spans="1:55" x14ac:dyDescent="0.2">
      <c r="A213" s="27" t="str">
        <f t="shared" ca="1" si="6"/>
        <v/>
      </c>
      <c r="B213" s="27" t="str">
        <f t="shared" ca="1" si="6"/>
        <v/>
      </c>
      <c r="D213" s="348"/>
      <c r="E213" s="350" t="s">
        <v>130</v>
      </c>
      <c r="F213" s="351">
        <v>1</v>
      </c>
      <c r="G213" s="352">
        <v>2</v>
      </c>
      <c r="H213" s="352">
        <v>3</v>
      </c>
      <c r="I213" s="352">
        <v>4</v>
      </c>
      <c r="J213" s="353">
        <v>5</v>
      </c>
      <c r="K213" s="351">
        <v>6</v>
      </c>
      <c r="L213" s="352">
        <v>7</v>
      </c>
      <c r="M213" s="352">
        <v>8</v>
      </c>
      <c r="N213" s="352">
        <v>9</v>
      </c>
      <c r="O213" s="353">
        <v>10</v>
      </c>
      <c r="P213" s="351">
        <v>11</v>
      </c>
      <c r="Q213" s="352">
        <v>12</v>
      </c>
      <c r="R213" s="352">
        <v>13</v>
      </c>
      <c r="S213" s="352">
        <v>14</v>
      </c>
      <c r="T213" s="353">
        <v>15</v>
      </c>
      <c r="U213" s="351">
        <v>16</v>
      </c>
      <c r="V213" s="352">
        <v>17</v>
      </c>
      <c r="W213" s="352">
        <v>18</v>
      </c>
      <c r="X213" s="352">
        <v>19</v>
      </c>
      <c r="Y213" s="353">
        <v>20</v>
      </c>
      <c r="Z213" s="351">
        <v>21</v>
      </c>
      <c r="AA213" s="352">
        <v>22</v>
      </c>
      <c r="AB213" s="352">
        <v>23</v>
      </c>
      <c r="AC213" s="352">
        <v>24</v>
      </c>
      <c r="AD213" s="353">
        <v>25</v>
      </c>
      <c r="AE213" s="351">
        <v>26</v>
      </c>
      <c r="AF213" s="352">
        <v>27</v>
      </c>
      <c r="AG213" s="352">
        <v>28</v>
      </c>
      <c r="AH213" s="352">
        <v>29</v>
      </c>
      <c r="AI213" s="353">
        <v>30</v>
      </c>
      <c r="AJ213" s="351">
        <v>31</v>
      </c>
      <c r="AK213" s="352">
        <v>32</v>
      </c>
      <c r="AL213" s="352">
        <v>33</v>
      </c>
      <c r="AM213" s="352">
        <v>34</v>
      </c>
      <c r="AN213" s="353">
        <v>35</v>
      </c>
      <c r="AO213" s="351">
        <v>36</v>
      </c>
      <c r="AP213" s="352">
        <v>37</v>
      </c>
      <c r="AQ213" s="352">
        <v>38</v>
      </c>
      <c r="AR213" s="352">
        <v>39</v>
      </c>
      <c r="AS213" s="353">
        <v>40</v>
      </c>
      <c r="AT213" s="351">
        <v>41</v>
      </c>
      <c r="AU213" s="352">
        <v>42</v>
      </c>
      <c r="AV213" s="352">
        <v>43</v>
      </c>
      <c r="AW213" s="352">
        <v>44</v>
      </c>
      <c r="AX213" s="353">
        <v>45</v>
      </c>
      <c r="AY213" s="27"/>
      <c r="AZ213" s="27"/>
      <c r="BA213" s="27"/>
      <c r="BB213" s="27"/>
      <c r="BC213" s="27"/>
    </row>
    <row r="214" spans="1:55" x14ac:dyDescent="0.2">
      <c r="A214" s="27" t="str">
        <f t="shared" ca="1" si="6"/>
        <v/>
      </c>
      <c r="B214" s="27" t="str">
        <f t="shared" ca="1" si="6"/>
        <v/>
      </c>
      <c r="D214" s="348"/>
      <c r="E214" s="350" t="s">
        <v>157</v>
      </c>
      <c r="F214" s="354">
        <v>30</v>
      </c>
      <c r="G214" s="355">
        <v>1</v>
      </c>
      <c r="H214" s="355">
        <v>42</v>
      </c>
      <c r="I214" s="355">
        <v>38</v>
      </c>
      <c r="J214" s="356">
        <v>34</v>
      </c>
      <c r="K214" s="354">
        <v>35</v>
      </c>
      <c r="L214" s="355">
        <v>6</v>
      </c>
      <c r="M214" s="355">
        <v>2</v>
      </c>
      <c r="N214" s="355">
        <v>43</v>
      </c>
      <c r="O214" s="356">
        <v>39</v>
      </c>
      <c r="P214" s="354">
        <v>40</v>
      </c>
      <c r="Q214" s="355">
        <v>11</v>
      </c>
      <c r="R214" s="355">
        <v>7</v>
      </c>
      <c r="S214" s="355">
        <v>3</v>
      </c>
      <c r="T214" s="356">
        <v>44</v>
      </c>
      <c r="U214" s="354">
        <v>45</v>
      </c>
      <c r="V214" s="355">
        <v>16</v>
      </c>
      <c r="W214" s="355">
        <v>12</v>
      </c>
      <c r="X214" s="355">
        <v>8</v>
      </c>
      <c r="Y214" s="356">
        <v>4</v>
      </c>
      <c r="Z214" s="354">
        <v>5</v>
      </c>
      <c r="AA214" s="355">
        <v>21</v>
      </c>
      <c r="AB214" s="355">
        <v>17</v>
      </c>
      <c r="AC214" s="355">
        <v>13</v>
      </c>
      <c r="AD214" s="356">
        <v>9</v>
      </c>
      <c r="AE214" s="354">
        <v>10</v>
      </c>
      <c r="AF214" s="355">
        <v>26</v>
      </c>
      <c r="AG214" s="355">
        <v>22</v>
      </c>
      <c r="AH214" s="355">
        <v>18</v>
      </c>
      <c r="AI214" s="356">
        <v>14</v>
      </c>
      <c r="AJ214" s="354">
        <v>15</v>
      </c>
      <c r="AK214" s="355">
        <v>31</v>
      </c>
      <c r="AL214" s="355">
        <v>27</v>
      </c>
      <c r="AM214" s="355">
        <v>23</v>
      </c>
      <c r="AN214" s="356">
        <v>19</v>
      </c>
      <c r="AO214" s="354">
        <v>20</v>
      </c>
      <c r="AP214" s="355">
        <v>36</v>
      </c>
      <c r="AQ214" s="355">
        <v>32</v>
      </c>
      <c r="AR214" s="355">
        <v>28</v>
      </c>
      <c r="AS214" s="356">
        <v>24</v>
      </c>
      <c r="AT214" s="354">
        <v>25</v>
      </c>
      <c r="AU214" s="355">
        <v>41</v>
      </c>
      <c r="AV214" s="355">
        <v>37</v>
      </c>
      <c r="AW214" s="355">
        <v>33</v>
      </c>
      <c r="AX214" s="356">
        <v>29</v>
      </c>
      <c r="AY214" s="27"/>
      <c r="AZ214" s="27"/>
      <c r="BA214" s="27"/>
      <c r="BB214" s="27"/>
      <c r="BC214" s="27"/>
    </row>
    <row r="215" spans="1:55" s="581" customFormat="1" x14ac:dyDescent="0.2">
      <c r="A215" s="27" t="str">
        <f t="shared" ref="A215:B257" ca="1" si="7">IF(INDIRECT(ADDRESS(A$6,ROW()-ROW(A$6)-1+COLUMN($F$8)))&gt;0,INDIRECT(ADDRESS(A$6,ROW()-ROW(A$6)-1+COLUMN($F$8))),"")</f>
        <v/>
      </c>
      <c r="B215" s="27" t="str">
        <f t="shared" ca="1" si="7"/>
        <v/>
      </c>
      <c r="C215" s="361"/>
      <c r="D215" s="362"/>
      <c r="E215" s="579"/>
      <c r="F215" s="580"/>
      <c r="G215" s="580"/>
      <c r="H215" s="580"/>
      <c r="I215" s="580"/>
      <c r="J215" s="580"/>
      <c r="K215" s="580"/>
      <c r="L215" s="580"/>
      <c r="M215" s="580"/>
      <c r="N215" s="580"/>
      <c r="O215" s="580"/>
      <c r="P215" s="580"/>
      <c r="Q215" s="580"/>
      <c r="R215" s="580"/>
      <c r="S215" s="580"/>
      <c r="T215" s="580"/>
      <c r="U215" s="580"/>
      <c r="V215" s="580"/>
      <c r="W215" s="580"/>
      <c r="X215" s="580"/>
      <c r="Y215" s="580"/>
      <c r="Z215" s="580"/>
      <c r="AA215" s="580"/>
      <c r="AB215" s="580"/>
      <c r="AC215" s="580"/>
      <c r="AD215" s="580"/>
      <c r="AE215" s="580"/>
      <c r="AF215" s="580"/>
      <c r="AG215" s="580"/>
      <c r="AH215" s="580"/>
      <c r="AI215" s="580"/>
      <c r="AJ215" s="580"/>
      <c r="AK215" s="580"/>
      <c r="AL215" s="580"/>
      <c r="AM215" s="580"/>
      <c r="AN215" s="580"/>
      <c r="AO215" s="580"/>
      <c r="AP215" s="580"/>
      <c r="AQ215" s="580"/>
      <c r="AR215" s="580"/>
      <c r="AS215" s="580"/>
      <c r="AT215" s="580"/>
      <c r="AU215" s="580"/>
      <c r="AV215" s="580"/>
      <c r="AW215" s="580"/>
      <c r="AX215" s="580"/>
      <c r="AY215" s="361"/>
      <c r="AZ215" s="361"/>
      <c r="BA215" s="361"/>
      <c r="BB215" s="361"/>
      <c r="BC215" s="361"/>
    </row>
    <row r="216" spans="1:55" s="558" customFormat="1" x14ac:dyDescent="0.2">
      <c r="A216" s="27" t="str">
        <f t="shared" ca="1" si="7"/>
        <v/>
      </c>
      <c r="B216" s="27" t="str">
        <f t="shared" ca="1" si="7"/>
        <v/>
      </c>
      <c r="C216" s="27"/>
      <c r="D216" s="348"/>
      <c r="E216" s="360"/>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row>
    <row r="217" spans="1:55" ht="13.5" thickBot="1" x14ac:dyDescent="0.25">
      <c r="A217" s="27" t="str">
        <f t="shared" ca="1" si="7"/>
        <v/>
      </c>
      <c r="B217" s="27" t="str">
        <f t="shared" ca="1" si="7"/>
        <v/>
      </c>
      <c r="D217" s="348">
        <f>$D212+1</f>
        <v>46</v>
      </c>
      <c r="E217" s="349" t="s">
        <v>180</v>
      </c>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row>
    <row r="218" spans="1:55" x14ac:dyDescent="0.2">
      <c r="A218" s="27" t="str">
        <f t="shared" ca="1" si="7"/>
        <v/>
      </c>
      <c r="B218" s="27" t="str">
        <f t="shared" ca="1" si="7"/>
        <v/>
      </c>
      <c r="D218" s="348"/>
      <c r="E218" s="350" t="s">
        <v>130</v>
      </c>
      <c r="F218" s="351">
        <v>1</v>
      </c>
      <c r="G218" s="352">
        <v>2</v>
      </c>
      <c r="H218" s="352">
        <v>3</v>
      </c>
      <c r="I218" s="352">
        <v>4</v>
      </c>
      <c r="J218" s="353">
        <v>5</v>
      </c>
      <c r="K218" s="351">
        <v>6</v>
      </c>
      <c r="L218" s="352">
        <v>7</v>
      </c>
      <c r="M218" s="352">
        <v>8</v>
      </c>
      <c r="N218" s="352">
        <v>9</v>
      </c>
      <c r="O218" s="353">
        <v>10</v>
      </c>
      <c r="P218" s="351">
        <v>11</v>
      </c>
      <c r="Q218" s="352">
        <v>12</v>
      </c>
      <c r="R218" s="352">
        <v>13</v>
      </c>
      <c r="S218" s="352">
        <v>14</v>
      </c>
      <c r="T218" s="353">
        <v>15</v>
      </c>
      <c r="U218" s="351">
        <v>16</v>
      </c>
      <c r="V218" s="352">
        <v>17</v>
      </c>
      <c r="W218" s="352">
        <v>18</v>
      </c>
      <c r="X218" s="352">
        <v>19</v>
      </c>
      <c r="Y218" s="353">
        <v>20</v>
      </c>
      <c r="Z218" s="351">
        <v>21</v>
      </c>
      <c r="AA218" s="352">
        <v>22</v>
      </c>
      <c r="AB218" s="352">
        <v>23</v>
      </c>
      <c r="AC218" s="352">
        <v>24</v>
      </c>
      <c r="AD218" s="353">
        <v>25</v>
      </c>
      <c r="AE218" s="351">
        <v>26</v>
      </c>
      <c r="AF218" s="352">
        <v>27</v>
      </c>
      <c r="AG218" s="352">
        <v>28</v>
      </c>
      <c r="AH218" s="352">
        <v>29</v>
      </c>
      <c r="AI218" s="353">
        <v>30</v>
      </c>
      <c r="AJ218" s="351">
        <v>31</v>
      </c>
      <c r="AK218" s="352">
        <v>32</v>
      </c>
      <c r="AL218" s="352">
        <v>33</v>
      </c>
      <c r="AM218" s="353">
        <v>34</v>
      </c>
      <c r="AN218" s="27"/>
      <c r="AO218" s="351">
        <v>35</v>
      </c>
      <c r="AP218" s="352">
        <v>36</v>
      </c>
      <c r="AQ218" s="352">
        <v>37</v>
      </c>
      <c r="AR218" s="353">
        <v>38</v>
      </c>
      <c r="AS218" s="27"/>
      <c r="AT218" s="351">
        <v>39</v>
      </c>
      <c r="AU218" s="352">
        <v>40</v>
      </c>
      <c r="AV218" s="352">
        <v>41</v>
      </c>
      <c r="AW218" s="353">
        <v>42</v>
      </c>
      <c r="AX218" s="27"/>
      <c r="AY218" s="351">
        <v>43</v>
      </c>
      <c r="AZ218" s="352">
        <v>44</v>
      </c>
      <c r="BA218" s="352">
        <v>45</v>
      </c>
      <c r="BB218" s="353">
        <v>46</v>
      </c>
      <c r="BC218" s="27"/>
    </row>
    <row r="219" spans="1:55" x14ac:dyDescent="0.2">
      <c r="A219" s="27" t="str">
        <f t="shared" ca="1" si="7"/>
        <v/>
      </c>
      <c r="B219" s="27" t="str">
        <f t="shared" ca="1" si="7"/>
        <v/>
      </c>
      <c r="D219" s="348"/>
      <c r="E219" s="350" t="s">
        <v>157</v>
      </c>
      <c r="F219" s="354">
        <v>33</v>
      </c>
      <c r="G219" s="355">
        <v>16</v>
      </c>
      <c r="H219" s="355">
        <v>40</v>
      </c>
      <c r="I219" s="355">
        <v>28</v>
      </c>
      <c r="J219" s="356">
        <v>4</v>
      </c>
      <c r="K219" s="354">
        <v>17</v>
      </c>
      <c r="L219" s="355">
        <v>35</v>
      </c>
      <c r="M219" s="355">
        <v>5</v>
      </c>
      <c r="N219" s="355">
        <v>41</v>
      </c>
      <c r="O219" s="356">
        <v>29</v>
      </c>
      <c r="P219" s="354">
        <v>18</v>
      </c>
      <c r="Q219" s="355">
        <v>43</v>
      </c>
      <c r="R219" s="355">
        <v>36</v>
      </c>
      <c r="S219" s="355">
        <v>30</v>
      </c>
      <c r="T219" s="356">
        <v>42</v>
      </c>
      <c r="U219" s="354">
        <v>46</v>
      </c>
      <c r="V219" s="355">
        <v>37</v>
      </c>
      <c r="W219" s="355">
        <v>22</v>
      </c>
      <c r="X219" s="355">
        <v>6</v>
      </c>
      <c r="Y219" s="356">
        <v>34</v>
      </c>
      <c r="Z219" s="354">
        <v>10</v>
      </c>
      <c r="AA219" s="355">
        <v>11</v>
      </c>
      <c r="AB219" s="355">
        <v>44</v>
      </c>
      <c r="AC219" s="355">
        <v>23</v>
      </c>
      <c r="AD219" s="356">
        <v>38</v>
      </c>
      <c r="AE219" s="354">
        <v>32</v>
      </c>
      <c r="AF219" s="355">
        <v>39</v>
      </c>
      <c r="AG219" s="355">
        <v>12</v>
      </c>
      <c r="AH219" s="355">
        <v>45</v>
      </c>
      <c r="AI219" s="356">
        <v>24</v>
      </c>
      <c r="AJ219" s="354">
        <v>9</v>
      </c>
      <c r="AK219" s="355">
        <v>1</v>
      </c>
      <c r="AL219" s="355">
        <v>26</v>
      </c>
      <c r="AM219" s="356">
        <v>13</v>
      </c>
      <c r="AN219" s="27"/>
      <c r="AO219" s="354">
        <v>14</v>
      </c>
      <c r="AP219" s="355">
        <v>19</v>
      </c>
      <c r="AQ219" s="355">
        <v>2</v>
      </c>
      <c r="AR219" s="356">
        <v>27</v>
      </c>
      <c r="AS219" s="27"/>
      <c r="AT219" s="354">
        <v>20</v>
      </c>
      <c r="AU219" s="355">
        <v>25</v>
      </c>
      <c r="AV219" s="355">
        <v>7</v>
      </c>
      <c r="AW219" s="356">
        <v>3</v>
      </c>
      <c r="AX219" s="27"/>
      <c r="AY219" s="354">
        <v>8</v>
      </c>
      <c r="AZ219" s="355">
        <v>15</v>
      </c>
      <c r="BA219" s="355">
        <v>21</v>
      </c>
      <c r="BB219" s="356">
        <v>31</v>
      </c>
      <c r="BC219" s="27"/>
    </row>
    <row r="220" spans="1:55" s="581" customFormat="1" x14ac:dyDescent="0.2">
      <c r="A220" s="27" t="str">
        <f t="shared" ca="1" si="7"/>
        <v/>
      </c>
      <c r="B220" s="27" t="str">
        <f t="shared" ca="1" si="7"/>
        <v/>
      </c>
      <c r="C220" s="361"/>
      <c r="D220" s="362"/>
      <c r="E220" s="579"/>
      <c r="F220" s="580"/>
      <c r="G220" s="580"/>
      <c r="H220" s="580"/>
      <c r="I220" s="580"/>
      <c r="J220" s="580"/>
      <c r="K220" s="580"/>
      <c r="L220" s="580"/>
      <c r="M220" s="580"/>
      <c r="N220" s="580"/>
      <c r="O220" s="580"/>
      <c r="P220" s="580"/>
      <c r="Q220" s="580"/>
      <c r="R220" s="580"/>
      <c r="S220" s="580"/>
      <c r="T220" s="580"/>
      <c r="U220" s="580"/>
      <c r="V220" s="580"/>
      <c r="W220" s="580"/>
      <c r="X220" s="580"/>
      <c r="Y220" s="580"/>
      <c r="Z220" s="580"/>
      <c r="AA220" s="580"/>
      <c r="AB220" s="580"/>
      <c r="AC220" s="580"/>
      <c r="AD220" s="580"/>
      <c r="AE220" s="580"/>
      <c r="AF220" s="580"/>
      <c r="AG220" s="580"/>
      <c r="AH220" s="580"/>
      <c r="AI220" s="580"/>
      <c r="AJ220" s="580"/>
      <c r="AK220" s="580"/>
      <c r="AL220" s="580"/>
      <c r="AM220" s="580"/>
      <c r="AN220" s="361"/>
      <c r="AO220" s="580"/>
      <c r="AP220" s="580"/>
      <c r="AQ220" s="580"/>
      <c r="AR220" s="580"/>
      <c r="AS220" s="361"/>
      <c r="AT220" s="580"/>
      <c r="AU220" s="580"/>
      <c r="AV220" s="580"/>
      <c r="AW220" s="580"/>
      <c r="AX220" s="361"/>
      <c r="AY220" s="580"/>
      <c r="AZ220" s="580"/>
      <c r="BA220" s="580"/>
      <c r="BB220" s="580"/>
      <c r="BC220" s="361"/>
    </row>
    <row r="221" spans="1:55" s="558" customFormat="1" x14ac:dyDescent="0.2">
      <c r="A221" s="27" t="str">
        <f t="shared" ca="1" si="7"/>
        <v/>
      </c>
      <c r="B221" s="27" t="str">
        <f t="shared" ca="1" si="7"/>
        <v/>
      </c>
      <c r="C221" s="27"/>
      <c r="D221" s="348"/>
      <c r="E221" s="360"/>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row>
    <row r="222" spans="1:55" ht="13.5" thickBot="1" x14ac:dyDescent="0.25">
      <c r="A222" s="27" t="str">
        <f t="shared" ca="1" si="7"/>
        <v/>
      </c>
      <c r="B222" s="27" t="str">
        <f t="shared" ca="1" si="7"/>
        <v/>
      </c>
      <c r="D222" s="348">
        <f>$D217+1</f>
        <v>47</v>
      </c>
      <c r="E222" s="349" t="s">
        <v>180</v>
      </c>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row>
    <row r="223" spans="1:55" x14ac:dyDescent="0.2">
      <c r="A223" s="27" t="str">
        <f t="shared" ca="1" si="7"/>
        <v/>
      </c>
      <c r="B223" s="27" t="str">
        <f t="shared" ca="1" si="7"/>
        <v/>
      </c>
      <c r="D223" s="348"/>
      <c r="E223" s="350" t="s">
        <v>130</v>
      </c>
      <c r="F223" s="351">
        <v>1</v>
      </c>
      <c r="G223" s="352">
        <v>2</v>
      </c>
      <c r="H223" s="352">
        <v>3</v>
      </c>
      <c r="I223" s="352">
        <v>4</v>
      </c>
      <c r="J223" s="353">
        <v>5</v>
      </c>
      <c r="K223" s="351">
        <v>6</v>
      </c>
      <c r="L223" s="352">
        <v>7</v>
      </c>
      <c r="M223" s="352">
        <v>8</v>
      </c>
      <c r="N223" s="352">
        <v>9</v>
      </c>
      <c r="O223" s="353">
        <v>10</v>
      </c>
      <c r="P223" s="351">
        <v>11</v>
      </c>
      <c r="Q223" s="352">
        <v>12</v>
      </c>
      <c r="R223" s="352">
        <v>13</v>
      </c>
      <c r="S223" s="352">
        <v>14</v>
      </c>
      <c r="T223" s="353">
        <v>15</v>
      </c>
      <c r="U223" s="351">
        <v>16</v>
      </c>
      <c r="V223" s="352">
        <v>17</v>
      </c>
      <c r="W223" s="352">
        <v>18</v>
      </c>
      <c r="X223" s="352">
        <v>19</v>
      </c>
      <c r="Y223" s="353">
        <v>20</v>
      </c>
      <c r="Z223" s="351">
        <v>21</v>
      </c>
      <c r="AA223" s="352">
        <v>22</v>
      </c>
      <c r="AB223" s="352">
        <v>23</v>
      </c>
      <c r="AC223" s="352">
        <v>24</v>
      </c>
      <c r="AD223" s="353">
        <v>25</v>
      </c>
      <c r="AE223" s="351">
        <v>26</v>
      </c>
      <c r="AF223" s="352">
        <v>27</v>
      </c>
      <c r="AG223" s="352">
        <v>28</v>
      </c>
      <c r="AH223" s="352">
        <v>29</v>
      </c>
      <c r="AI223" s="353">
        <v>30</v>
      </c>
      <c r="AJ223" s="351">
        <v>31</v>
      </c>
      <c r="AK223" s="352">
        <v>32</v>
      </c>
      <c r="AL223" s="352">
        <v>33</v>
      </c>
      <c r="AM223" s="352">
        <v>34</v>
      </c>
      <c r="AN223" s="353">
        <v>35</v>
      </c>
      <c r="AO223" s="351">
        <v>36</v>
      </c>
      <c r="AP223" s="352">
        <v>37</v>
      </c>
      <c r="AQ223" s="352">
        <v>38</v>
      </c>
      <c r="AR223" s="353">
        <v>39</v>
      </c>
      <c r="AS223" s="27"/>
      <c r="AT223" s="351">
        <v>40</v>
      </c>
      <c r="AU223" s="352">
        <v>41</v>
      </c>
      <c r="AV223" s="352">
        <v>42</v>
      </c>
      <c r="AW223" s="353">
        <v>43</v>
      </c>
      <c r="AX223" s="27"/>
      <c r="AY223" s="351">
        <v>44</v>
      </c>
      <c r="AZ223" s="352">
        <v>45</v>
      </c>
      <c r="BA223" s="352">
        <v>46</v>
      </c>
      <c r="BB223" s="353">
        <v>47</v>
      </c>
      <c r="BC223" s="27"/>
    </row>
    <row r="224" spans="1:55" x14ac:dyDescent="0.2">
      <c r="A224" s="27" t="str">
        <f t="shared" ca="1" si="7"/>
        <v/>
      </c>
      <c r="B224" s="27" t="str">
        <f t="shared" ca="1" si="7"/>
        <v/>
      </c>
      <c r="D224" s="348"/>
      <c r="E224" s="350" t="s">
        <v>157</v>
      </c>
      <c r="F224" s="354">
        <v>10</v>
      </c>
      <c r="G224" s="355">
        <v>36</v>
      </c>
      <c r="H224" s="355">
        <v>29</v>
      </c>
      <c r="I224" s="355">
        <v>40</v>
      </c>
      <c r="J224" s="356">
        <v>4</v>
      </c>
      <c r="K224" s="354">
        <v>5</v>
      </c>
      <c r="L224" s="355">
        <v>6</v>
      </c>
      <c r="M224" s="355">
        <v>37</v>
      </c>
      <c r="N224" s="355">
        <v>30</v>
      </c>
      <c r="O224" s="356">
        <v>44</v>
      </c>
      <c r="P224" s="354">
        <v>45</v>
      </c>
      <c r="Q224" s="355">
        <v>11</v>
      </c>
      <c r="R224" s="355">
        <v>16</v>
      </c>
      <c r="S224" s="355">
        <v>38</v>
      </c>
      <c r="T224" s="356">
        <v>34</v>
      </c>
      <c r="U224" s="354">
        <v>35</v>
      </c>
      <c r="V224" s="355">
        <v>46</v>
      </c>
      <c r="W224" s="355">
        <v>12</v>
      </c>
      <c r="X224" s="355">
        <v>17</v>
      </c>
      <c r="Y224" s="356">
        <v>39</v>
      </c>
      <c r="Z224" s="354">
        <v>41</v>
      </c>
      <c r="AA224" s="355">
        <v>31</v>
      </c>
      <c r="AB224" s="355">
        <v>47</v>
      </c>
      <c r="AC224" s="355">
        <v>15</v>
      </c>
      <c r="AD224" s="356">
        <v>22</v>
      </c>
      <c r="AE224" s="354">
        <v>33</v>
      </c>
      <c r="AF224" s="355">
        <v>42</v>
      </c>
      <c r="AG224" s="355">
        <v>24</v>
      </c>
      <c r="AH224" s="355">
        <v>27</v>
      </c>
      <c r="AI224" s="356">
        <v>18</v>
      </c>
      <c r="AJ224" s="354">
        <v>28</v>
      </c>
      <c r="AK224" s="355">
        <v>9</v>
      </c>
      <c r="AL224" s="355">
        <v>43</v>
      </c>
      <c r="AM224" s="355">
        <v>3</v>
      </c>
      <c r="AN224" s="356">
        <v>23</v>
      </c>
      <c r="AO224" s="354">
        <v>19</v>
      </c>
      <c r="AP224" s="355">
        <v>1</v>
      </c>
      <c r="AQ224" s="355">
        <v>21</v>
      </c>
      <c r="AR224" s="356">
        <v>8</v>
      </c>
      <c r="AS224" s="27"/>
      <c r="AT224" s="354">
        <v>32</v>
      </c>
      <c r="AU224" s="355">
        <v>20</v>
      </c>
      <c r="AV224" s="355">
        <v>2</v>
      </c>
      <c r="AW224" s="356">
        <v>13</v>
      </c>
      <c r="AX224" s="27"/>
      <c r="AY224" s="354">
        <v>14</v>
      </c>
      <c r="AZ224" s="355">
        <v>25</v>
      </c>
      <c r="BA224" s="355">
        <v>7</v>
      </c>
      <c r="BB224" s="356">
        <v>26</v>
      </c>
      <c r="BC224" s="27"/>
    </row>
    <row r="225" spans="1:55" s="581" customFormat="1" x14ac:dyDescent="0.2">
      <c r="A225" s="27" t="str">
        <f t="shared" ca="1" si="7"/>
        <v/>
      </c>
      <c r="B225" s="27" t="str">
        <f t="shared" ca="1" si="7"/>
        <v/>
      </c>
      <c r="C225" s="361"/>
      <c r="D225" s="362"/>
      <c r="E225" s="579"/>
      <c r="F225" s="580"/>
      <c r="G225" s="580"/>
      <c r="H225" s="580"/>
      <c r="I225" s="580"/>
      <c r="J225" s="580"/>
      <c r="K225" s="580"/>
      <c r="L225" s="580"/>
      <c r="M225" s="580"/>
      <c r="N225" s="580"/>
      <c r="O225" s="580"/>
      <c r="P225" s="580"/>
      <c r="Q225" s="580"/>
      <c r="R225" s="580"/>
      <c r="S225" s="580"/>
      <c r="T225" s="580"/>
      <c r="U225" s="580"/>
      <c r="V225" s="580"/>
      <c r="W225" s="580"/>
      <c r="X225" s="580"/>
      <c r="Y225" s="580"/>
      <c r="Z225" s="580"/>
      <c r="AA225" s="580"/>
      <c r="AB225" s="580"/>
      <c r="AC225" s="580"/>
      <c r="AD225" s="580"/>
      <c r="AE225" s="580"/>
      <c r="AF225" s="580"/>
      <c r="AG225" s="580"/>
      <c r="AH225" s="580"/>
      <c r="AI225" s="580"/>
      <c r="AJ225" s="580"/>
      <c r="AK225" s="580"/>
      <c r="AL225" s="580"/>
      <c r="AM225" s="580"/>
      <c r="AN225" s="580"/>
      <c r="AO225" s="580"/>
      <c r="AP225" s="580"/>
      <c r="AQ225" s="580"/>
      <c r="AR225" s="580"/>
      <c r="AS225" s="361"/>
      <c r="AT225" s="580"/>
      <c r="AU225" s="580"/>
      <c r="AV225" s="580"/>
      <c r="AW225" s="580"/>
      <c r="AX225" s="361"/>
      <c r="AY225" s="580"/>
      <c r="AZ225" s="580"/>
      <c r="BA225" s="580"/>
      <c r="BB225" s="580"/>
      <c r="BC225" s="361"/>
    </row>
    <row r="226" spans="1:55" s="558" customFormat="1" x14ac:dyDescent="0.2">
      <c r="A226" s="27" t="str">
        <f t="shared" ca="1" si="7"/>
        <v/>
      </c>
      <c r="B226" s="27" t="str">
        <f t="shared" ca="1" si="7"/>
        <v/>
      </c>
      <c r="C226" s="27"/>
      <c r="D226" s="348"/>
      <c r="E226" s="360"/>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row>
    <row r="227" spans="1:55" ht="13.5" thickBot="1" x14ac:dyDescent="0.25">
      <c r="A227" s="27" t="str">
        <f t="shared" ca="1" si="7"/>
        <v/>
      </c>
      <c r="B227" s="27" t="str">
        <f t="shared" ca="1" si="7"/>
        <v/>
      </c>
      <c r="D227" s="348">
        <f>$D222+1</f>
        <v>48</v>
      </c>
      <c r="E227" s="349" t="s">
        <v>180</v>
      </c>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row>
    <row r="228" spans="1:55" x14ac:dyDescent="0.2">
      <c r="A228" s="27" t="str">
        <f t="shared" ca="1" si="7"/>
        <v/>
      </c>
      <c r="B228" s="27" t="str">
        <f t="shared" ca="1" si="7"/>
        <v/>
      </c>
      <c r="D228" s="348"/>
      <c r="E228" s="350" t="s">
        <v>130</v>
      </c>
      <c r="F228" s="351">
        <v>1</v>
      </c>
      <c r="G228" s="352">
        <v>2</v>
      </c>
      <c r="H228" s="352">
        <v>3</v>
      </c>
      <c r="I228" s="352">
        <v>4</v>
      </c>
      <c r="J228" s="353">
        <v>5</v>
      </c>
      <c r="K228" s="351">
        <v>6</v>
      </c>
      <c r="L228" s="352">
        <v>7</v>
      </c>
      <c r="M228" s="352">
        <v>8</v>
      </c>
      <c r="N228" s="352">
        <v>9</v>
      </c>
      <c r="O228" s="353">
        <v>10</v>
      </c>
      <c r="P228" s="351">
        <v>11</v>
      </c>
      <c r="Q228" s="352">
        <v>12</v>
      </c>
      <c r="R228" s="352">
        <v>13</v>
      </c>
      <c r="S228" s="352">
        <v>14</v>
      </c>
      <c r="T228" s="353">
        <v>15</v>
      </c>
      <c r="U228" s="351">
        <v>16</v>
      </c>
      <c r="V228" s="352">
        <v>17</v>
      </c>
      <c r="W228" s="352">
        <v>18</v>
      </c>
      <c r="X228" s="352">
        <v>19</v>
      </c>
      <c r="Y228" s="353">
        <v>20</v>
      </c>
      <c r="Z228" s="351">
        <v>21</v>
      </c>
      <c r="AA228" s="352">
        <v>22</v>
      </c>
      <c r="AB228" s="352">
        <v>23</v>
      </c>
      <c r="AC228" s="353">
        <v>24</v>
      </c>
      <c r="AD228" s="27"/>
      <c r="AE228" s="351">
        <f t="shared" ref="AE228:AT229" si="8">F228+24</f>
        <v>25</v>
      </c>
      <c r="AF228" s="352">
        <f t="shared" si="8"/>
        <v>26</v>
      </c>
      <c r="AG228" s="352">
        <f t="shared" si="8"/>
        <v>27</v>
      </c>
      <c r="AH228" s="352">
        <f t="shared" si="8"/>
        <v>28</v>
      </c>
      <c r="AI228" s="353">
        <f t="shared" si="8"/>
        <v>29</v>
      </c>
      <c r="AJ228" s="351">
        <f t="shared" si="8"/>
        <v>30</v>
      </c>
      <c r="AK228" s="352">
        <f t="shared" si="8"/>
        <v>31</v>
      </c>
      <c r="AL228" s="352">
        <f t="shared" si="8"/>
        <v>32</v>
      </c>
      <c r="AM228" s="352">
        <f t="shared" si="8"/>
        <v>33</v>
      </c>
      <c r="AN228" s="353">
        <f t="shared" si="8"/>
        <v>34</v>
      </c>
      <c r="AO228" s="351">
        <f t="shared" si="8"/>
        <v>35</v>
      </c>
      <c r="AP228" s="352">
        <f t="shared" si="8"/>
        <v>36</v>
      </c>
      <c r="AQ228" s="352">
        <f t="shared" si="8"/>
        <v>37</v>
      </c>
      <c r="AR228" s="352">
        <f t="shared" si="8"/>
        <v>38</v>
      </c>
      <c r="AS228" s="353">
        <f t="shared" si="8"/>
        <v>39</v>
      </c>
      <c r="AT228" s="351">
        <f t="shared" si="8"/>
        <v>40</v>
      </c>
      <c r="AU228" s="352">
        <f t="shared" ref="AO228:BB229" si="9">V228+24</f>
        <v>41</v>
      </c>
      <c r="AV228" s="352">
        <f t="shared" si="9"/>
        <v>42</v>
      </c>
      <c r="AW228" s="352">
        <f t="shared" si="9"/>
        <v>43</v>
      </c>
      <c r="AX228" s="353">
        <f t="shared" si="9"/>
        <v>44</v>
      </c>
      <c r="AY228" s="351">
        <f t="shared" si="9"/>
        <v>45</v>
      </c>
      <c r="AZ228" s="352">
        <f t="shared" si="9"/>
        <v>46</v>
      </c>
      <c r="BA228" s="352">
        <f t="shared" si="9"/>
        <v>47</v>
      </c>
      <c r="BB228" s="353">
        <f t="shared" si="9"/>
        <v>48</v>
      </c>
      <c r="BC228" s="27"/>
    </row>
    <row r="229" spans="1:55" x14ac:dyDescent="0.2">
      <c r="A229" s="27" t="str">
        <f t="shared" ca="1" si="7"/>
        <v/>
      </c>
      <c r="B229" s="27" t="str">
        <f t="shared" ca="1" si="7"/>
        <v/>
      </c>
      <c r="D229" s="348"/>
      <c r="E229" s="350" t="s">
        <v>157</v>
      </c>
      <c r="F229" s="354">
        <v>14</v>
      </c>
      <c r="G229" s="355">
        <v>10</v>
      </c>
      <c r="H229" s="355">
        <v>1</v>
      </c>
      <c r="I229" s="355">
        <v>22</v>
      </c>
      <c r="J229" s="356">
        <v>18</v>
      </c>
      <c r="K229" s="354">
        <v>19</v>
      </c>
      <c r="L229" s="355">
        <v>15</v>
      </c>
      <c r="M229" s="355">
        <v>6</v>
      </c>
      <c r="N229" s="355">
        <v>2</v>
      </c>
      <c r="O229" s="356">
        <v>23</v>
      </c>
      <c r="P229" s="354">
        <v>24</v>
      </c>
      <c r="Q229" s="355">
        <v>20</v>
      </c>
      <c r="R229" s="355">
        <v>11</v>
      </c>
      <c r="S229" s="355">
        <v>7</v>
      </c>
      <c r="T229" s="356">
        <v>3</v>
      </c>
      <c r="U229" s="354">
        <v>9</v>
      </c>
      <c r="V229" s="355">
        <v>5</v>
      </c>
      <c r="W229" s="355">
        <v>21</v>
      </c>
      <c r="X229" s="355">
        <v>17</v>
      </c>
      <c r="Y229" s="356">
        <v>13</v>
      </c>
      <c r="Z229" s="354">
        <v>4</v>
      </c>
      <c r="AA229" s="355">
        <v>16</v>
      </c>
      <c r="AB229" s="355">
        <v>12</v>
      </c>
      <c r="AC229" s="356">
        <v>8</v>
      </c>
      <c r="AD229" s="27"/>
      <c r="AE229" s="354">
        <f t="shared" si="8"/>
        <v>38</v>
      </c>
      <c r="AF229" s="355">
        <f t="shared" si="8"/>
        <v>34</v>
      </c>
      <c r="AG229" s="355">
        <f t="shared" si="8"/>
        <v>25</v>
      </c>
      <c r="AH229" s="355">
        <f t="shared" si="8"/>
        <v>46</v>
      </c>
      <c r="AI229" s="356">
        <f t="shared" si="8"/>
        <v>42</v>
      </c>
      <c r="AJ229" s="354">
        <f t="shared" si="8"/>
        <v>43</v>
      </c>
      <c r="AK229" s="355">
        <f t="shared" si="8"/>
        <v>39</v>
      </c>
      <c r="AL229" s="355">
        <f t="shared" si="8"/>
        <v>30</v>
      </c>
      <c r="AM229" s="355">
        <f t="shared" si="8"/>
        <v>26</v>
      </c>
      <c r="AN229" s="356">
        <f t="shared" si="8"/>
        <v>47</v>
      </c>
      <c r="AO229" s="354">
        <f t="shared" si="9"/>
        <v>48</v>
      </c>
      <c r="AP229" s="355">
        <f t="shared" si="9"/>
        <v>44</v>
      </c>
      <c r="AQ229" s="355">
        <f t="shared" si="9"/>
        <v>35</v>
      </c>
      <c r="AR229" s="355">
        <f t="shared" si="9"/>
        <v>31</v>
      </c>
      <c r="AS229" s="356">
        <f t="shared" si="9"/>
        <v>27</v>
      </c>
      <c r="AT229" s="354">
        <f t="shared" si="9"/>
        <v>33</v>
      </c>
      <c r="AU229" s="355">
        <f t="shared" si="9"/>
        <v>29</v>
      </c>
      <c r="AV229" s="355">
        <f t="shared" si="9"/>
        <v>45</v>
      </c>
      <c r="AW229" s="355">
        <f t="shared" si="9"/>
        <v>41</v>
      </c>
      <c r="AX229" s="356">
        <f t="shared" si="9"/>
        <v>37</v>
      </c>
      <c r="AY229" s="354">
        <f t="shared" si="9"/>
        <v>28</v>
      </c>
      <c r="AZ229" s="355">
        <f t="shared" si="9"/>
        <v>40</v>
      </c>
      <c r="BA229" s="355">
        <f t="shared" si="9"/>
        <v>36</v>
      </c>
      <c r="BB229" s="356">
        <f t="shared" si="9"/>
        <v>32</v>
      </c>
      <c r="BC229" s="27"/>
    </row>
    <row r="230" spans="1:55" s="581" customFormat="1" x14ac:dyDescent="0.2">
      <c r="A230" s="27" t="str">
        <f t="shared" ca="1" si="7"/>
        <v/>
      </c>
      <c r="B230" s="27" t="str">
        <f t="shared" ca="1" si="7"/>
        <v/>
      </c>
      <c r="C230" s="361"/>
      <c r="D230" s="362"/>
      <c r="E230" s="579"/>
      <c r="F230" s="580"/>
      <c r="G230" s="580"/>
      <c r="H230" s="580"/>
      <c r="I230" s="580"/>
      <c r="J230" s="580"/>
      <c r="K230" s="580"/>
      <c r="L230" s="580"/>
      <c r="M230" s="580"/>
      <c r="N230" s="580"/>
      <c r="O230" s="580"/>
      <c r="P230" s="580"/>
      <c r="Q230" s="580"/>
      <c r="R230" s="580"/>
      <c r="S230" s="580"/>
      <c r="T230" s="580"/>
      <c r="U230" s="580"/>
      <c r="V230" s="580"/>
      <c r="W230" s="580"/>
      <c r="X230" s="580"/>
      <c r="Y230" s="580"/>
      <c r="Z230" s="580"/>
      <c r="AA230" s="580"/>
      <c r="AB230" s="580"/>
      <c r="AC230" s="580"/>
      <c r="AD230" s="361"/>
      <c r="AE230" s="580"/>
      <c r="AF230" s="580"/>
      <c r="AG230" s="580"/>
      <c r="AH230" s="580"/>
      <c r="AI230" s="580"/>
      <c r="AJ230" s="580"/>
      <c r="AK230" s="580"/>
      <c r="AL230" s="580"/>
      <c r="AM230" s="580"/>
      <c r="AN230" s="580"/>
      <c r="AO230" s="580"/>
      <c r="AP230" s="580"/>
      <c r="AQ230" s="580"/>
      <c r="AR230" s="580"/>
      <c r="AS230" s="580"/>
      <c r="AT230" s="580"/>
      <c r="AU230" s="580"/>
      <c r="AV230" s="580"/>
      <c r="AW230" s="580"/>
      <c r="AX230" s="580"/>
      <c r="AY230" s="580"/>
      <c r="AZ230" s="580"/>
      <c r="BA230" s="580"/>
      <c r="BB230" s="580"/>
      <c r="BC230" s="361"/>
    </row>
    <row r="231" spans="1:55" s="558" customFormat="1" x14ac:dyDescent="0.2">
      <c r="A231" s="27" t="str">
        <f t="shared" ca="1" si="7"/>
        <v/>
      </c>
      <c r="B231" s="27" t="str">
        <f t="shared" ca="1" si="7"/>
        <v/>
      </c>
      <c r="C231" s="27"/>
      <c r="D231" s="348"/>
      <c r="E231" s="350"/>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row>
    <row r="232" spans="1:55" ht="13.5" thickBot="1" x14ac:dyDescent="0.25">
      <c r="A232" s="27" t="str">
        <f t="shared" ca="1" si="7"/>
        <v/>
      </c>
      <c r="B232" s="27" t="str">
        <f t="shared" ca="1" si="7"/>
        <v/>
      </c>
      <c r="D232" s="348">
        <f>$D227+1</f>
        <v>49</v>
      </c>
      <c r="E232" s="349" t="s">
        <v>180</v>
      </c>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row>
    <row r="233" spans="1:55" x14ac:dyDescent="0.2">
      <c r="A233" s="27" t="str">
        <f t="shared" ca="1" si="7"/>
        <v/>
      </c>
      <c r="B233" s="27" t="str">
        <f t="shared" ca="1" si="7"/>
        <v/>
      </c>
      <c r="D233" s="348"/>
      <c r="E233" s="350" t="s">
        <v>130</v>
      </c>
      <c r="F233" s="351">
        <v>1</v>
      </c>
      <c r="G233" s="352">
        <v>2</v>
      </c>
      <c r="H233" s="352">
        <v>3</v>
      </c>
      <c r="I233" s="352">
        <v>4</v>
      </c>
      <c r="J233" s="353">
        <v>5</v>
      </c>
      <c r="K233" s="351">
        <v>6</v>
      </c>
      <c r="L233" s="352">
        <v>7</v>
      </c>
      <c r="M233" s="352">
        <v>8</v>
      </c>
      <c r="N233" s="352">
        <v>9</v>
      </c>
      <c r="O233" s="353">
        <v>10</v>
      </c>
      <c r="P233" s="351">
        <v>11</v>
      </c>
      <c r="Q233" s="352">
        <v>12</v>
      </c>
      <c r="R233" s="352">
        <v>13</v>
      </c>
      <c r="S233" s="352">
        <v>14</v>
      </c>
      <c r="T233" s="353">
        <v>15</v>
      </c>
      <c r="U233" s="351">
        <v>16</v>
      </c>
      <c r="V233" s="352">
        <v>17</v>
      </c>
      <c r="W233" s="352">
        <v>18</v>
      </c>
      <c r="X233" s="352">
        <v>19</v>
      </c>
      <c r="Y233" s="353">
        <v>20</v>
      </c>
      <c r="Z233" s="351">
        <v>21</v>
      </c>
      <c r="AA233" s="352">
        <v>22</v>
      </c>
      <c r="AB233" s="352">
        <v>23</v>
      </c>
      <c r="AC233" s="352">
        <v>24</v>
      </c>
      <c r="AD233" s="353">
        <v>25</v>
      </c>
      <c r="AE233" s="351">
        <f t="shared" ref="AE233:AT234" si="10">F228+25</f>
        <v>26</v>
      </c>
      <c r="AF233" s="352">
        <f t="shared" si="10"/>
        <v>27</v>
      </c>
      <c r="AG233" s="352">
        <f t="shared" si="10"/>
        <v>28</v>
      </c>
      <c r="AH233" s="352">
        <f t="shared" si="10"/>
        <v>29</v>
      </c>
      <c r="AI233" s="353">
        <f t="shared" si="10"/>
        <v>30</v>
      </c>
      <c r="AJ233" s="351">
        <f t="shared" si="10"/>
        <v>31</v>
      </c>
      <c r="AK233" s="352">
        <f t="shared" si="10"/>
        <v>32</v>
      </c>
      <c r="AL233" s="352">
        <f t="shared" si="10"/>
        <v>33</v>
      </c>
      <c r="AM233" s="352">
        <f t="shared" si="10"/>
        <v>34</v>
      </c>
      <c r="AN233" s="353">
        <f t="shared" si="10"/>
        <v>35</v>
      </c>
      <c r="AO233" s="351">
        <f t="shared" si="10"/>
        <v>36</v>
      </c>
      <c r="AP233" s="352">
        <f t="shared" si="10"/>
        <v>37</v>
      </c>
      <c r="AQ233" s="352">
        <f t="shared" si="10"/>
        <v>38</v>
      </c>
      <c r="AR233" s="352">
        <f t="shared" si="10"/>
        <v>39</v>
      </c>
      <c r="AS233" s="353">
        <f t="shared" si="10"/>
        <v>40</v>
      </c>
      <c r="AT233" s="351">
        <f t="shared" si="10"/>
        <v>41</v>
      </c>
      <c r="AU233" s="352">
        <f t="shared" ref="AO233:BB234" si="11">V228+25</f>
        <v>42</v>
      </c>
      <c r="AV233" s="352">
        <f t="shared" si="11"/>
        <v>43</v>
      </c>
      <c r="AW233" s="352">
        <f t="shared" si="11"/>
        <v>44</v>
      </c>
      <c r="AX233" s="353">
        <f t="shared" si="11"/>
        <v>45</v>
      </c>
      <c r="AY233" s="351">
        <f t="shared" si="11"/>
        <v>46</v>
      </c>
      <c r="AZ233" s="352">
        <f t="shared" si="11"/>
        <v>47</v>
      </c>
      <c r="BA233" s="352">
        <f t="shared" si="11"/>
        <v>48</v>
      </c>
      <c r="BB233" s="353">
        <f t="shared" si="11"/>
        <v>49</v>
      </c>
      <c r="BC233" s="27"/>
    </row>
    <row r="234" spans="1:55" x14ac:dyDescent="0.2">
      <c r="A234" s="27" t="str">
        <f t="shared" ca="1" si="7"/>
        <v/>
      </c>
      <c r="B234" s="27" t="str">
        <f t="shared" ca="1" si="7"/>
        <v/>
      </c>
      <c r="D234" s="348"/>
      <c r="E234" s="350" t="s">
        <v>157</v>
      </c>
      <c r="F234" s="354">
        <v>14</v>
      </c>
      <c r="G234" s="355">
        <v>10</v>
      </c>
      <c r="H234" s="355">
        <v>1</v>
      </c>
      <c r="I234" s="355">
        <v>22</v>
      </c>
      <c r="J234" s="356">
        <v>18</v>
      </c>
      <c r="K234" s="354">
        <v>19</v>
      </c>
      <c r="L234" s="355">
        <v>15</v>
      </c>
      <c r="M234" s="355">
        <v>6</v>
      </c>
      <c r="N234" s="355">
        <v>2</v>
      </c>
      <c r="O234" s="356">
        <v>23</v>
      </c>
      <c r="P234" s="354">
        <v>24</v>
      </c>
      <c r="Q234" s="355">
        <v>20</v>
      </c>
      <c r="R234" s="355">
        <v>11</v>
      </c>
      <c r="S234" s="355">
        <v>7</v>
      </c>
      <c r="T234" s="356">
        <v>3</v>
      </c>
      <c r="U234" s="354">
        <v>4</v>
      </c>
      <c r="V234" s="355">
        <v>25</v>
      </c>
      <c r="W234" s="355">
        <v>16</v>
      </c>
      <c r="X234" s="355">
        <v>12</v>
      </c>
      <c r="Y234" s="356">
        <v>8</v>
      </c>
      <c r="Z234" s="354">
        <v>9</v>
      </c>
      <c r="AA234" s="355">
        <v>5</v>
      </c>
      <c r="AB234" s="355">
        <v>21</v>
      </c>
      <c r="AC234" s="355">
        <v>17</v>
      </c>
      <c r="AD234" s="356">
        <v>13</v>
      </c>
      <c r="AE234" s="354">
        <f t="shared" si="10"/>
        <v>39</v>
      </c>
      <c r="AF234" s="355">
        <f t="shared" si="10"/>
        <v>35</v>
      </c>
      <c r="AG234" s="355">
        <f t="shared" si="10"/>
        <v>26</v>
      </c>
      <c r="AH234" s="355">
        <f t="shared" si="10"/>
        <v>47</v>
      </c>
      <c r="AI234" s="356">
        <f t="shared" si="10"/>
        <v>43</v>
      </c>
      <c r="AJ234" s="354">
        <f t="shared" si="10"/>
        <v>44</v>
      </c>
      <c r="AK234" s="355">
        <f t="shared" si="10"/>
        <v>40</v>
      </c>
      <c r="AL234" s="355">
        <f t="shared" si="10"/>
        <v>31</v>
      </c>
      <c r="AM234" s="355">
        <f t="shared" si="10"/>
        <v>27</v>
      </c>
      <c r="AN234" s="356">
        <f t="shared" si="10"/>
        <v>48</v>
      </c>
      <c r="AO234" s="354">
        <f t="shared" si="11"/>
        <v>49</v>
      </c>
      <c r="AP234" s="355">
        <f t="shared" si="11"/>
        <v>45</v>
      </c>
      <c r="AQ234" s="355">
        <f t="shared" si="11"/>
        <v>36</v>
      </c>
      <c r="AR234" s="355">
        <f t="shared" si="11"/>
        <v>32</v>
      </c>
      <c r="AS234" s="356">
        <f t="shared" si="11"/>
        <v>28</v>
      </c>
      <c r="AT234" s="354">
        <f t="shared" si="11"/>
        <v>34</v>
      </c>
      <c r="AU234" s="355">
        <f t="shared" si="11"/>
        <v>30</v>
      </c>
      <c r="AV234" s="355">
        <f t="shared" si="11"/>
        <v>46</v>
      </c>
      <c r="AW234" s="355">
        <f t="shared" si="11"/>
        <v>42</v>
      </c>
      <c r="AX234" s="356">
        <f t="shared" si="11"/>
        <v>38</v>
      </c>
      <c r="AY234" s="354">
        <f t="shared" si="11"/>
        <v>29</v>
      </c>
      <c r="AZ234" s="355">
        <f t="shared" si="11"/>
        <v>41</v>
      </c>
      <c r="BA234" s="355">
        <f t="shared" si="11"/>
        <v>37</v>
      </c>
      <c r="BB234" s="356">
        <f t="shared" si="11"/>
        <v>33</v>
      </c>
      <c r="BC234" s="27"/>
    </row>
    <row r="235" spans="1:55" s="581" customFormat="1" x14ac:dyDescent="0.2">
      <c r="A235" s="27" t="str">
        <f t="shared" ca="1" si="7"/>
        <v/>
      </c>
      <c r="B235" s="27" t="str">
        <f t="shared" ca="1" si="7"/>
        <v/>
      </c>
      <c r="C235" s="361"/>
      <c r="D235" s="362"/>
      <c r="E235" s="579"/>
      <c r="F235" s="580"/>
      <c r="G235" s="580"/>
      <c r="H235" s="580"/>
      <c r="I235" s="580"/>
      <c r="J235" s="580"/>
      <c r="K235" s="580"/>
      <c r="L235" s="580"/>
      <c r="M235" s="580"/>
      <c r="N235" s="580"/>
      <c r="O235" s="580"/>
      <c r="P235" s="580"/>
      <c r="Q235" s="580"/>
      <c r="R235" s="580"/>
      <c r="S235" s="580"/>
      <c r="T235" s="580"/>
      <c r="U235" s="580"/>
      <c r="V235" s="580"/>
      <c r="W235" s="580"/>
      <c r="X235" s="580"/>
      <c r="Y235" s="580"/>
      <c r="Z235" s="580"/>
      <c r="AA235" s="580"/>
      <c r="AB235" s="580"/>
      <c r="AC235" s="580"/>
      <c r="AD235" s="580"/>
      <c r="AE235" s="580"/>
      <c r="AF235" s="580"/>
      <c r="AG235" s="580"/>
      <c r="AH235" s="580"/>
      <c r="AI235" s="580"/>
      <c r="AJ235" s="580"/>
      <c r="AK235" s="580"/>
      <c r="AL235" s="580"/>
      <c r="AM235" s="580"/>
      <c r="AN235" s="580"/>
      <c r="AO235" s="580"/>
      <c r="AP235" s="580"/>
      <c r="AQ235" s="580"/>
      <c r="AR235" s="580"/>
      <c r="AS235" s="580"/>
      <c r="AT235" s="580"/>
      <c r="AU235" s="580"/>
      <c r="AV235" s="580"/>
      <c r="AW235" s="580"/>
      <c r="AX235" s="580"/>
      <c r="AY235" s="580"/>
      <c r="AZ235" s="580"/>
      <c r="BA235" s="580"/>
      <c r="BB235" s="580"/>
      <c r="BC235" s="361"/>
    </row>
    <row r="236" spans="1:55" s="558" customFormat="1" x14ac:dyDescent="0.2">
      <c r="A236" s="27" t="str">
        <f t="shared" ca="1" si="7"/>
        <v/>
      </c>
      <c r="B236" s="27" t="str">
        <f t="shared" ca="1" si="7"/>
        <v/>
      </c>
      <c r="C236" s="27"/>
      <c r="D236" s="348"/>
      <c r="E236" s="350"/>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row>
    <row r="237" spans="1:55" ht="13.5" thickBot="1" x14ac:dyDescent="0.25">
      <c r="A237" s="27" t="str">
        <f t="shared" ca="1" si="7"/>
        <v/>
      </c>
      <c r="B237" s="27" t="str">
        <f t="shared" ca="1" si="7"/>
        <v/>
      </c>
      <c r="D237" s="348">
        <f>$D232+1</f>
        <v>50</v>
      </c>
      <c r="E237" s="349" t="s">
        <v>180</v>
      </c>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row>
    <row r="238" spans="1:55" x14ac:dyDescent="0.2">
      <c r="A238" s="27" t="str">
        <f t="shared" ca="1" si="7"/>
        <v/>
      </c>
      <c r="B238" s="27" t="str">
        <f t="shared" ca="1" si="7"/>
        <v/>
      </c>
      <c r="D238" s="348"/>
      <c r="E238" s="350" t="s">
        <v>130</v>
      </c>
      <c r="F238" s="351">
        <v>1</v>
      </c>
      <c r="G238" s="352">
        <v>2</v>
      </c>
      <c r="H238" s="352">
        <v>3</v>
      </c>
      <c r="I238" s="352">
        <v>4</v>
      </c>
      <c r="J238" s="353">
        <v>5</v>
      </c>
      <c r="K238" s="351">
        <v>6</v>
      </c>
      <c r="L238" s="352">
        <v>7</v>
      </c>
      <c r="M238" s="352">
        <v>8</v>
      </c>
      <c r="N238" s="352">
        <v>9</v>
      </c>
      <c r="O238" s="353">
        <v>10</v>
      </c>
      <c r="P238" s="351">
        <v>11</v>
      </c>
      <c r="Q238" s="352">
        <v>12</v>
      </c>
      <c r="R238" s="352">
        <v>13</v>
      </c>
      <c r="S238" s="352">
        <v>14</v>
      </c>
      <c r="T238" s="353">
        <v>15</v>
      </c>
      <c r="U238" s="351">
        <v>16</v>
      </c>
      <c r="V238" s="352">
        <v>17</v>
      </c>
      <c r="W238" s="352">
        <v>18</v>
      </c>
      <c r="X238" s="352">
        <v>19</v>
      </c>
      <c r="Y238" s="353">
        <v>20</v>
      </c>
      <c r="Z238" s="351">
        <v>21</v>
      </c>
      <c r="AA238" s="352">
        <v>22</v>
      </c>
      <c r="AB238" s="352">
        <v>23</v>
      </c>
      <c r="AC238" s="352">
        <v>24</v>
      </c>
      <c r="AD238" s="353">
        <v>25</v>
      </c>
      <c r="AE238" s="351">
        <f t="shared" ref="AE238:AT239" si="12">F238+25</f>
        <v>26</v>
      </c>
      <c r="AF238" s="352">
        <f t="shared" si="12"/>
        <v>27</v>
      </c>
      <c r="AG238" s="352">
        <f t="shared" si="12"/>
        <v>28</v>
      </c>
      <c r="AH238" s="352">
        <f t="shared" si="12"/>
        <v>29</v>
      </c>
      <c r="AI238" s="353">
        <f t="shared" si="12"/>
        <v>30</v>
      </c>
      <c r="AJ238" s="351">
        <f t="shared" si="12"/>
        <v>31</v>
      </c>
      <c r="AK238" s="352">
        <f t="shared" si="12"/>
        <v>32</v>
      </c>
      <c r="AL238" s="352">
        <f t="shared" si="12"/>
        <v>33</v>
      </c>
      <c r="AM238" s="352">
        <f t="shared" si="12"/>
        <v>34</v>
      </c>
      <c r="AN238" s="353">
        <f t="shared" si="12"/>
        <v>35</v>
      </c>
      <c r="AO238" s="351">
        <f t="shared" si="12"/>
        <v>36</v>
      </c>
      <c r="AP238" s="352">
        <f t="shared" si="12"/>
        <v>37</v>
      </c>
      <c r="AQ238" s="352">
        <f t="shared" si="12"/>
        <v>38</v>
      </c>
      <c r="AR238" s="352">
        <f t="shared" si="12"/>
        <v>39</v>
      </c>
      <c r="AS238" s="353">
        <f t="shared" si="12"/>
        <v>40</v>
      </c>
      <c r="AT238" s="351">
        <f t="shared" si="12"/>
        <v>41</v>
      </c>
      <c r="AU238" s="352">
        <f t="shared" ref="AO238:BC239" si="13">V238+25</f>
        <v>42</v>
      </c>
      <c r="AV238" s="352">
        <f t="shared" si="13"/>
        <v>43</v>
      </c>
      <c r="AW238" s="352">
        <f t="shared" si="13"/>
        <v>44</v>
      </c>
      <c r="AX238" s="353">
        <f t="shared" si="13"/>
        <v>45</v>
      </c>
      <c r="AY238" s="351">
        <f t="shared" si="13"/>
        <v>46</v>
      </c>
      <c r="AZ238" s="352">
        <f t="shared" si="13"/>
        <v>47</v>
      </c>
      <c r="BA238" s="352">
        <f t="shared" si="13"/>
        <v>48</v>
      </c>
      <c r="BB238" s="352">
        <f t="shared" si="13"/>
        <v>49</v>
      </c>
      <c r="BC238" s="353">
        <f t="shared" si="13"/>
        <v>50</v>
      </c>
    </row>
    <row r="239" spans="1:55" x14ac:dyDescent="0.2">
      <c r="A239" s="27" t="str">
        <f t="shared" ca="1" si="7"/>
        <v/>
      </c>
      <c r="B239" s="27" t="str">
        <f t="shared" ca="1" si="7"/>
        <v/>
      </c>
      <c r="D239" s="348"/>
      <c r="E239" s="350" t="s">
        <v>157</v>
      </c>
      <c r="F239" s="354">
        <v>14</v>
      </c>
      <c r="G239" s="355">
        <v>10</v>
      </c>
      <c r="H239" s="355">
        <v>1</v>
      </c>
      <c r="I239" s="355">
        <v>22</v>
      </c>
      <c r="J239" s="356">
        <v>18</v>
      </c>
      <c r="K239" s="354">
        <v>19</v>
      </c>
      <c r="L239" s="355">
        <v>15</v>
      </c>
      <c r="M239" s="355">
        <v>6</v>
      </c>
      <c r="N239" s="355">
        <v>2</v>
      </c>
      <c r="O239" s="356">
        <v>23</v>
      </c>
      <c r="P239" s="354">
        <v>24</v>
      </c>
      <c r="Q239" s="355">
        <v>20</v>
      </c>
      <c r="R239" s="355">
        <v>11</v>
      </c>
      <c r="S239" s="355">
        <v>7</v>
      </c>
      <c r="T239" s="356">
        <v>3</v>
      </c>
      <c r="U239" s="354">
        <v>4</v>
      </c>
      <c r="V239" s="355">
        <v>25</v>
      </c>
      <c r="W239" s="355">
        <v>16</v>
      </c>
      <c r="X239" s="355">
        <v>12</v>
      </c>
      <c r="Y239" s="356">
        <v>8</v>
      </c>
      <c r="Z239" s="354">
        <v>9</v>
      </c>
      <c r="AA239" s="355">
        <v>5</v>
      </c>
      <c r="AB239" s="355">
        <v>21</v>
      </c>
      <c r="AC239" s="355">
        <v>17</v>
      </c>
      <c r="AD239" s="356">
        <v>13</v>
      </c>
      <c r="AE239" s="354">
        <f t="shared" si="12"/>
        <v>39</v>
      </c>
      <c r="AF239" s="355">
        <f t="shared" si="12"/>
        <v>35</v>
      </c>
      <c r="AG239" s="355">
        <f t="shared" si="12"/>
        <v>26</v>
      </c>
      <c r="AH239" s="355">
        <f t="shared" si="12"/>
        <v>47</v>
      </c>
      <c r="AI239" s="356">
        <f t="shared" si="12"/>
        <v>43</v>
      </c>
      <c r="AJ239" s="354">
        <f t="shared" si="12"/>
        <v>44</v>
      </c>
      <c r="AK239" s="355">
        <f t="shared" si="12"/>
        <v>40</v>
      </c>
      <c r="AL239" s="355">
        <f t="shared" si="12"/>
        <v>31</v>
      </c>
      <c r="AM239" s="355">
        <f t="shared" si="12"/>
        <v>27</v>
      </c>
      <c r="AN239" s="356">
        <f t="shared" si="12"/>
        <v>48</v>
      </c>
      <c r="AO239" s="354">
        <f t="shared" si="13"/>
        <v>49</v>
      </c>
      <c r="AP239" s="355">
        <f t="shared" si="13"/>
        <v>45</v>
      </c>
      <c r="AQ239" s="355">
        <f t="shared" si="13"/>
        <v>36</v>
      </c>
      <c r="AR239" s="355">
        <f t="shared" si="13"/>
        <v>32</v>
      </c>
      <c r="AS239" s="356">
        <f t="shared" si="13"/>
        <v>28</v>
      </c>
      <c r="AT239" s="354">
        <f t="shared" si="13"/>
        <v>29</v>
      </c>
      <c r="AU239" s="355">
        <f t="shared" si="13"/>
        <v>50</v>
      </c>
      <c r="AV239" s="355">
        <f t="shared" si="13"/>
        <v>41</v>
      </c>
      <c r="AW239" s="355">
        <f t="shared" si="13"/>
        <v>37</v>
      </c>
      <c r="AX239" s="356">
        <f t="shared" si="13"/>
        <v>33</v>
      </c>
      <c r="AY239" s="354">
        <f t="shared" si="13"/>
        <v>34</v>
      </c>
      <c r="AZ239" s="355">
        <f t="shared" si="13"/>
        <v>30</v>
      </c>
      <c r="BA239" s="355">
        <f t="shared" si="13"/>
        <v>46</v>
      </c>
      <c r="BB239" s="355">
        <f t="shared" si="13"/>
        <v>42</v>
      </c>
      <c r="BC239" s="356">
        <f t="shared" si="13"/>
        <v>38</v>
      </c>
    </row>
    <row r="240" spans="1:55" s="581" customFormat="1" x14ac:dyDescent="0.2">
      <c r="A240" s="27" t="str">
        <f t="shared" ca="1" si="7"/>
        <v/>
      </c>
      <c r="B240" s="27" t="str">
        <f t="shared" ca="1" si="7"/>
        <v/>
      </c>
      <c r="C240" s="361"/>
      <c r="D240" s="362"/>
      <c r="E240" s="579"/>
      <c r="F240" s="580"/>
      <c r="G240" s="580"/>
      <c r="H240" s="580"/>
      <c r="I240" s="580"/>
      <c r="J240" s="580"/>
      <c r="K240" s="580"/>
      <c r="L240" s="580"/>
      <c r="M240" s="580"/>
      <c r="N240" s="580"/>
      <c r="O240" s="580"/>
      <c r="P240" s="580"/>
      <c r="Q240" s="580"/>
      <c r="R240" s="580"/>
      <c r="S240" s="580"/>
      <c r="T240" s="580"/>
      <c r="U240" s="580"/>
      <c r="V240" s="580"/>
      <c r="W240" s="580"/>
      <c r="X240" s="580"/>
      <c r="Y240" s="580"/>
      <c r="Z240" s="580"/>
      <c r="AA240" s="580"/>
      <c r="AB240" s="580"/>
      <c r="AC240" s="580"/>
      <c r="AD240" s="580"/>
      <c r="AE240" s="580"/>
      <c r="AF240" s="580"/>
      <c r="AG240" s="580"/>
      <c r="AH240" s="580"/>
      <c r="AI240" s="580"/>
      <c r="AJ240" s="580"/>
      <c r="AK240" s="580"/>
      <c r="AL240" s="580"/>
      <c r="AM240" s="580"/>
      <c r="AN240" s="580"/>
      <c r="AO240" s="580"/>
      <c r="AP240" s="580"/>
      <c r="AQ240" s="580"/>
      <c r="AR240" s="580"/>
      <c r="AS240" s="580"/>
      <c r="AT240" s="580"/>
      <c r="AU240" s="580"/>
      <c r="AV240" s="580"/>
      <c r="AW240" s="580"/>
      <c r="AX240" s="580"/>
      <c r="AY240" s="580"/>
      <c r="AZ240" s="580"/>
      <c r="BA240" s="580"/>
      <c r="BB240" s="580"/>
      <c r="BC240" s="580"/>
    </row>
    <row r="241" spans="1:3" s="558" customFormat="1" x14ac:dyDescent="0.2">
      <c r="A241" s="27" t="str">
        <f t="shared" ca="1" si="7"/>
        <v/>
      </c>
      <c r="B241" s="27" t="str">
        <f t="shared" ca="1" si="7"/>
        <v/>
      </c>
      <c r="C241" s="27"/>
    </row>
    <row r="242" spans="1:3" x14ac:dyDescent="0.2">
      <c r="A242" s="27" t="str">
        <f t="shared" ca="1" si="7"/>
        <v/>
      </c>
      <c r="B242" s="27" t="str">
        <f t="shared" ca="1" si="7"/>
        <v/>
      </c>
    </row>
    <row r="243" spans="1:3" x14ac:dyDescent="0.2">
      <c r="A243" s="27" t="str">
        <f t="shared" ca="1" si="7"/>
        <v/>
      </c>
      <c r="B243" s="27" t="str">
        <f t="shared" ca="1" si="7"/>
        <v/>
      </c>
    </row>
    <row r="244" spans="1:3" x14ac:dyDescent="0.2">
      <c r="A244" s="27" t="str">
        <f t="shared" ca="1" si="7"/>
        <v/>
      </c>
      <c r="B244" s="27" t="str">
        <f t="shared" ca="1" si="7"/>
        <v/>
      </c>
    </row>
    <row r="245" spans="1:3" x14ac:dyDescent="0.2">
      <c r="A245" s="27" t="str">
        <f t="shared" ca="1" si="7"/>
        <v/>
      </c>
      <c r="B245" s="27" t="str">
        <f t="shared" ca="1" si="7"/>
        <v/>
      </c>
    </row>
    <row r="246" spans="1:3" x14ac:dyDescent="0.2">
      <c r="A246" s="27" t="str">
        <f t="shared" ca="1" si="7"/>
        <v/>
      </c>
      <c r="B246" s="27" t="str">
        <f t="shared" ca="1" si="7"/>
        <v/>
      </c>
    </row>
    <row r="247" spans="1:3" x14ac:dyDescent="0.2">
      <c r="A247" s="27" t="str">
        <f t="shared" ca="1" si="7"/>
        <v/>
      </c>
      <c r="B247" s="27" t="str">
        <f t="shared" ca="1" si="7"/>
        <v/>
      </c>
    </row>
    <row r="248" spans="1:3" x14ac:dyDescent="0.2">
      <c r="A248" s="27" t="str">
        <f t="shared" ca="1" si="7"/>
        <v/>
      </c>
      <c r="B248" s="27" t="str">
        <f t="shared" ca="1" si="7"/>
        <v/>
      </c>
    </row>
    <row r="249" spans="1:3" x14ac:dyDescent="0.2">
      <c r="A249" s="27" t="str">
        <f t="shared" ca="1" si="7"/>
        <v/>
      </c>
      <c r="B249" s="27" t="str">
        <f t="shared" ca="1" si="7"/>
        <v/>
      </c>
    </row>
    <row r="250" spans="1:3" x14ac:dyDescent="0.2">
      <c r="A250" s="27" t="str">
        <f t="shared" ca="1" si="7"/>
        <v/>
      </c>
      <c r="B250" s="27" t="str">
        <f t="shared" ca="1" si="7"/>
        <v/>
      </c>
    </row>
    <row r="251" spans="1:3" x14ac:dyDescent="0.2">
      <c r="A251" s="27" t="str">
        <f t="shared" ca="1" si="7"/>
        <v/>
      </c>
      <c r="B251" s="27" t="str">
        <f t="shared" ca="1" si="7"/>
        <v/>
      </c>
    </row>
    <row r="252" spans="1:3" x14ac:dyDescent="0.2">
      <c r="A252" s="27" t="str">
        <f t="shared" ca="1" si="7"/>
        <v/>
      </c>
      <c r="B252" s="27" t="str">
        <f t="shared" ca="1" si="7"/>
        <v/>
      </c>
    </row>
    <row r="253" spans="1:3" x14ac:dyDescent="0.2">
      <c r="A253" s="27" t="str">
        <f t="shared" ca="1" si="7"/>
        <v/>
      </c>
      <c r="B253" s="27" t="str">
        <f t="shared" ca="1" si="7"/>
        <v/>
      </c>
    </row>
    <row r="254" spans="1:3" x14ac:dyDescent="0.2">
      <c r="A254" s="27" t="str">
        <f t="shared" ca="1" si="7"/>
        <v/>
      </c>
      <c r="B254" s="27" t="str">
        <f t="shared" ca="1" si="7"/>
        <v/>
      </c>
    </row>
    <row r="255" spans="1:3" x14ac:dyDescent="0.2">
      <c r="A255" s="27" t="str">
        <f t="shared" ca="1" si="7"/>
        <v/>
      </c>
      <c r="B255" s="27" t="str">
        <f t="shared" ca="1" si="7"/>
        <v/>
      </c>
    </row>
    <row r="256" spans="1:3" x14ac:dyDescent="0.2">
      <c r="A256" s="27" t="str">
        <f t="shared" ca="1" si="7"/>
        <v/>
      </c>
      <c r="B256" s="27" t="str">
        <f t="shared" ca="1" si="7"/>
        <v/>
      </c>
    </row>
    <row r="257" spans="1:2" x14ac:dyDescent="0.2">
      <c r="A257" s="27" t="str">
        <f t="shared" ca="1" si="7"/>
        <v/>
      </c>
      <c r="B257" s="27" t="str">
        <f t="shared" ca="1" si="7"/>
        <v/>
      </c>
    </row>
  </sheetData>
  <sheetProtection sheet="1" objects="1" scenarios="1"/>
  <hyperlinks>
    <hyperlink ref="AB47" r:id="rId1" xr:uid="{00000000-0004-0000-0C00-000000000000}"/>
    <hyperlink ref="AB46" r:id="rId2" xr:uid="{00000000-0004-0000-0C00-000001000000}"/>
    <hyperlink ref="AB12" r:id="rId3" xr:uid="{00000000-0004-0000-0C00-000002000000}"/>
  </hyperlinks>
  <pageMargins left="0.7" right="0.7" top="0.75" bottom="0.75" header="0.3" footer="0.3"/>
  <pageSetup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
  <sheetViews>
    <sheetView workbookViewId="0">
      <selection activeCell="A2" sqref="A2"/>
    </sheetView>
  </sheetViews>
  <sheetFormatPr defaultColWidth="8.85546875" defaultRowHeight="12.75" x14ac:dyDescent="0.2"/>
  <cols>
    <col min="1" max="5" width="10.140625" style="27" customWidth="1"/>
    <col min="6" max="16384" width="8.85546875" style="27"/>
  </cols>
  <sheetData>
    <row r="1" spans="1:5" ht="25.5" x14ac:dyDescent="0.35">
      <c r="A1" s="345" t="s">
        <v>110</v>
      </c>
    </row>
    <row r="4" spans="1:5" x14ac:dyDescent="0.2">
      <c r="A4" s="366" t="s">
        <v>111</v>
      </c>
      <c r="B4" s="367"/>
      <c r="D4" s="366" t="s">
        <v>112</v>
      </c>
      <c r="E4" s="367"/>
    </row>
    <row r="5" spans="1:5" x14ac:dyDescent="0.2">
      <c r="A5" s="368" t="s">
        <v>113</v>
      </c>
      <c r="B5" s="369" t="s">
        <v>107</v>
      </c>
      <c r="D5" s="368" t="s">
        <v>113</v>
      </c>
      <c r="E5" s="369" t="s">
        <v>107</v>
      </c>
    </row>
    <row r="6" spans="1:5" x14ac:dyDescent="0.2">
      <c r="A6" s="370">
        <v>1</v>
      </c>
      <c r="B6" s="371">
        <v>60</v>
      </c>
      <c r="D6" s="370">
        <v>1</v>
      </c>
      <c r="E6" s="371">
        <v>60</v>
      </c>
    </row>
    <row r="7" spans="1:5" x14ac:dyDescent="0.2">
      <c r="A7" s="372">
        <v>2</v>
      </c>
      <c r="B7" s="373">
        <v>48</v>
      </c>
      <c r="D7" s="372">
        <v>2</v>
      </c>
      <c r="E7" s="373">
        <v>48</v>
      </c>
    </row>
    <row r="8" spans="1:5" x14ac:dyDescent="0.2">
      <c r="A8" s="372">
        <v>3</v>
      </c>
      <c r="B8" s="373">
        <v>36</v>
      </c>
      <c r="D8" s="372">
        <v>3</v>
      </c>
      <c r="E8" s="373">
        <v>24</v>
      </c>
    </row>
    <row r="9" spans="1:5" x14ac:dyDescent="0.2">
      <c r="A9" s="372">
        <v>4</v>
      </c>
      <c r="B9" s="373">
        <v>24</v>
      </c>
      <c r="D9" s="374">
        <v>4</v>
      </c>
      <c r="E9" s="375">
        <v>12</v>
      </c>
    </row>
    <row r="10" spans="1:5" x14ac:dyDescent="0.2">
      <c r="A10" s="374">
        <v>5</v>
      </c>
      <c r="B10" s="375">
        <v>12</v>
      </c>
    </row>
  </sheetData>
  <sheetProtection sheet="1" objects="1" scenarios="1"/>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workbookViewId="0">
      <selection activeCell="B3" sqref="B3"/>
    </sheetView>
  </sheetViews>
  <sheetFormatPr defaultColWidth="8.85546875" defaultRowHeight="12.75" x14ac:dyDescent="0.2"/>
  <cols>
    <col min="1" max="1" width="45.140625" style="27" customWidth="1"/>
    <col min="2" max="2" width="42.7109375" style="27" customWidth="1"/>
    <col min="3" max="3" width="8.85546875" style="27"/>
    <col min="4" max="12" width="8.85546875" style="27" hidden="1" customWidth="1"/>
    <col min="13" max="13" width="8.85546875" style="27" customWidth="1"/>
    <col min="14" max="16384" width="8.85546875" style="27"/>
  </cols>
  <sheetData>
    <row r="1" spans="1:12" ht="25.5" x14ac:dyDescent="0.35">
      <c r="A1" s="28" t="str">
        <f>IF(ISBLANK(B3),"Vampire: The Eternal Struggle Tournament",B3)</f>
        <v>Vampire: The Eternal Struggle Tournament</v>
      </c>
      <c r="B1" s="29"/>
    </row>
    <row r="2" spans="1:12" ht="6.6" customHeight="1" thickBot="1" x14ac:dyDescent="0.25">
      <c r="A2" s="30"/>
      <c r="B2" s="31"/>
    </row>
    <row r="3" spans="1:12" ht="13.5" thickTop="1" x14ac:dyDescent="0.2">
      <c r="A3" s="32" t="s">
        <v>67</v>
      </c>
      <c r="B3" s="565"/>
      <c r="C3" s="578"/>
    </row>
    <row r="4" spans="1:12" x14ac:dyDescent="0.2">
      <c r="A4" s="33" t="s">
        <v>68</v>
      </c>
      <c r="B4" s="566"/>
      <c r="C4" s="577"/>
    </row>
    <row r="5" spans="1:12" s="29" customFormat="1" x14ac:dyDescent="0.2">
      <c r="A5" s="34" t="s">
        <v>69</v>
      </c>
      <c r="B5" s="567" t="str">
        <f>IF(B4="","",B4+8)</f>
        <v/>
      </c>
      <c r="C5" s="576"/>
    </row>
    <row r="6" spans="1:12" x14ac:dyDescent="0.2">
      <c r="A6" s="33" t="s">
        <v>240</v>
      </c>
      <c r="B6" s="568"/>
      <c r="C6" s="573" t="str">
        <f>IF(ISBLANK(B6),"","VEKN id")</f>
        <v/>
      </c>
      <c r="D6" s="29"/>
      <c r="E6" s="29"/>
      <c r="F6" s="29"/>
    </row>
    <row r="7" spans="1:12" x14ac:dyDescent="0.2">
      <c r="A7" s="35" t="s">
        <v>70</v>
      </c>
      <c r="B7" s="569"/>
      <c r="C7" s="576"/>
    </row>
    <row r="8" spans="1:12" x14ac:dyDescent="0.2">
      <c r="A8" s="33" t="s">
        <v>71</v>
      </c>
      <c r="B8" s="568"/>
      <c r="C8" s="577"/>
      <c r="D8" s="27" t="s">
        <v>238</v>
      </c>
      <c r="E8" s="27" t="s">
        <v>232</v>
      </c>
    </row>
    <row r="9" spans="1:12" x14ac:dyDescent="0.2">
      <c r="A9" s="35" t="s">
        <v>224</v>
      </c>
      <c r="B9" s="570"/>
      <c r="C9" s="576"/>
      <c r="D9" s="29" t="s">
        <v>231</v>
      </c>
      <c r="E9" s="27" t="s">
        <v>235</v>
      </c>
      <c r="F9" s="27" t="s">
        <v>236</v>
      </c>
      <c r="G9" s="27" t="s">
        <v>233</v>
      </c>
      <c r="H9" s="27" t="s">
        <v>234</v>
      </c>
      <c r="I9" s="27" t="s">
        <v>237</v>
      </c>
      <c r="J9" s="27" t="s">
        <v>232</v>
      </c>
      <c r="K9" s="27" t="s">
        <v>230</v>
      </c>
      <c r="L9" s="27" t="s">
        <v>246</v>
      </c>
    </row>
    <row r="10" spans="1:12" x14ac:dyDescent="0.2">
      <c r="A10" s="36" t="s">
        <v>72</v>
      </c>
      <c r="B10" s="571">
        <f>Methuselahs!$A$4</f>
        <v>0</v>
      </c>
      <c r="C10" s="577"/>
      <c r="D10" s="29">
        <v>0</v>
      </c>
      <c r="E10" s="27">
        <v>0</v>
      </c>
      <c r="F10" s="27">
        <v>0.25</v>
      </c>
      <c r="G10" s="27">
        <v>0.25</v>
      </c>
      <c r="H10" s="27">
        <v>1</v>
      </c>
      <c r="I10" s="27">
        <v>0</v>
      </c>
      <c r="J10" s="27">
        <v>0</v>
      </c>
      <c r="K10" s="27">
        <v>0</v>
      </c>
      <c r="L10" s="27">
        <v>0</v>
      </c>
    </row>
    <row r="11" spans="1:12" x14ac:dyDescent="0.2">
      <c r="A11" s="35" t="s">
        <v>73</v>
      </c>
      <c r="B11" s="570"/>
      <c r="C11" s="576"/>
      <c r="D11" s="27">
        <v>3</v>
      </c>
      <c r="E11" s="27">
        <v>4</v>
      </c>
    </row>
    <row r="12" spans="1:12" x14ac:dyDescent="0.2">
      <c r="A12" s="36" t="s">
        <v>74</v>
      </c>
      <c r="B12" s="571">
        <f ca="1">MAX('Round 1'!D7:D206)+MAX('Round 2'!D7:D206)+MAX('Round 3'!D7:D206)+1</f>
        <v>1</v>
      </c>
      <c r="C12" s="577"/>
      <c r="D12" s="29"/>
    </row>
    <row r="13" spans="1:12" x14ac:dyDescent="0.2">
      <c r="A13" s="35" t="s">
        <v>75</v>
      </c>
      <c r="B13" s="569"/>
      <c r="C13" s="576"/>
    </row>
    <row r="14" spans="1:12" s="29" customFormat="1" x14ac:dyDescent="0.2">
      <c r="A14" s="33" t="s">
        <v>76</v>
      </c>
      <c r="B14" s="568"/>
      <c r="C14" s="577"/>
      <c r="D14" s="27"/>
    </row>
    <row r="15" spans="1:12" s="29" customFormat="1" x14ac:dyDescent="0.2">
      <c r="A15" s="35" t="s">
        <v>77</v>
      </c>
      <c r="B15" s="569"/>
      <c r="C15" s="576"/>
    </row>
    <row r="16" spans="1:12" x14ac:dyDescent="0.2">
      <c r="A16" s="33" t="s">
        <v>78</v>
      </c>
      <c r="B16" s="568"/>
      <c r="C16" s="577"/>
    </row>
    <row r="17" spans="1:3" x14ac:dyDescent="0.2">
      <c r="A17" s="35" t="s">
        <v>79</v>
      </c>
      <c r="B17" s="569"/>
      <c r="C17" s="574" t="str">
        <f>IF(ISBLANK(B17),"","VEKN id")</f>
        <v/>
      </c>
    </row>
    <row r="18" spans="1:3" x14ac:dyDescent="0.2">
      <c r="A18" s="33" t="s">
        <v>80</v>
      </c>
      <c r="B18" s="568"/>
      <c r="C18" s="573" t="str">
        <f>IF(ISBLANK(B18),"","VEKN id")</f>
        <v/>
      </c>
    </row>
    <row r="19" spans="1:3" x14ac:dyDescent="0.2">
      <c r="A19" s="35"/>
      <c r="B19" s="569"/>
      <c r="C19" s="574" t="str">
        <f t="shared" ref="C19:C25" si="0">IF(ISBLANK(B19),"","VEKN id")</f>
        <v/>
      </c>
    </row>
    <row r="20" spans="1:3" x14ac:dyDescent="0.2">
      <c r="A20" s="33"/>
      <c r="B20" s="568"/>
      <c r="C20" s="573" t="str">
        <f t="shared" si="0"/>
        <v/>
      </c>
    </row>
    <row r="21" spans="1:3" x14ac:dyDescent="0.2">
      <c r="A21" s="35"/>
      <c r="B21" s="569"/>
      <c r="C21" s="574" t="str">
        <f t="shared" si="0"/>
        <v/>
      </c>
    </row>
    <row r="22" spans="1:3" x14ac:dyDescent="0.2">
      <c r="A22" s="33"/>
      <c r="B22" s="568"/>
      <c r="C22" s="573" t="str">
        <f t="shared" si="0"/>
        <v/>
      </c>
    </row>
    <row r="23" spans="1:3" x14ac:dyDescent="0.2">
      <c r="A23" s="35"/>
      <c r="B23" s="569"/>
      <c r="C23" s="574" t="str">
        <f t="shared" si="0"/>
        <v/>
      </c>
    </row>
    <row r="24" spans="1:3" x14ac:dyDescent="0.2">
      <c r="A24" s="33"/>
      <c r="B24" s="568"/>
      <c r="C24" s="573" t="str">
        <f t="shared" si="0"/>
        <v/>
      </c>
    </row>
    <row r="25" spans="1:3" x14ac:dyDescent="0.2">
      <c r="A25" s="35"/>
      <c r="B25" s="569"/>
      <c r="C25" s="574" t="str">
        <f t="shared" si="0"/>
        <v/>
      </c>
    </row>
    <row r="26" spans="1:3" ht="13.5" thickBot="1" x14ac:dyDescent="0.25">
      <c r="A26" s="37"/>
      <c r="B26" s="572"/>
      <c r="C26" s="575" t="str">
        <f>IF(ISBLANK(B26),"","VEKN id")</f>
        <v/>
      </c>
    </row>
    <row r="27" spans="1:3" ht="13.5" thickTop="1" x14ac:dyDescent="0.2"/>
  </sheetData>
  <dataValidations count="3">
    <dataValidation type="list" allowBlank="1" showInputMessage="1" showErrorMessage="1" promptTitle="Tournament level" prompt="Please select a tournament level from the dropdown list." sqref="B9" xr:uid="{00000000-0002-0000-0100-000000000000}">
      <formula1>$D$9:$L$9</formula1>
    </dataValidation>
    <dataValidation type="list" allowBlank="1" showInputMessage="1" showErrorMessage="1" promptTitle="Tournament Format" prompt="Constructed is a format where all cards legal for tournament play are allowed._x000a_Limited is a format where a subset of the valid cards are allowed for a tournament. For instance, drafts are a limited format." sqref="B8" xr:uid="{00000000-0002-0000-0100-000001000000}">
      <formula1>$D$8:$E$8</formula1>
    </dataValidation>
    <dataValidation type="list" allowBlank="1" showInputMessage="1" showErrorMessage="1" sqref="B11" xr:uid="{00000000-0002-0000-0100-000002000000}">
      <formula1>$D$11:$E$11</formula1>
    </dataValidation>
  </dataValidations>
  <pageMargins left="0.74791666666666667" right="0.74791666666666667" top="0.98402777777777783" bottom="0.98402777777777783" header="0.51180555555555562" footer="0.51180555555555562"/>
  <pageSetup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08"/>
  <sheetViews>
    <sheetView workbookViewId="0">
      <pane xSplit="3" ySplit="6" topLeftCell="D7" activePane="bottomRight" state="frozen"/>
      <selection pane="topRight" activeCell="D1" sqref="D1"/>
      <selection pane="bottomLeft" activeCell="A7" sqref="A7"/>
      <selection pane="bottomRight" activeCell="A7" sqref="A7"/>
    </sheetView>
  </sheetViews>
  <sheetFormatPr defaultColWidth="8.85546875" defaultRowHeight="12.75" x14ac:dyDescent="0.2"/>
  <cols>
    <col min="1" max="1" width="6.85546875" style="38" customWidth="1"/>
    <col min="2" max="2" width="12.28515625" style="38" customWidth="1"/>
    <col min="3" max="3" width="16.28515625" style="38" customWidth="1"/>
    <col min="4" max="4" width="19.28515625" style="38" customWidth="1"/>
    <col min="5" max="5" width="11" style="39" customWidth="1"/>
    <col min="6" max="6" width="7.7109375" style="40" customWidth="1"/>
    <col min="7" max="7" width="5.85546875" style="41" customWidth="1"/>
    <col min="8" max="11" width="7.7109375" style="40" customWidth="1"/>
    <col min="12" max="12" width="7.7109375" style="42" customWidth="1"/>
    <col min="13" max="13" width="7.7109375" style="40" customWidth="1"/>
    <col min="14" max="14" width="7.7109375" style="42" customWidth="1"/>
    <col min="15" max="20" width="7.7109375" style="40" hidden="1" customWidth="1"/>
    <col min="21" max="21" width="7.7109375" style="42" customWidth="1"/>
    <col min="22" max="24" width="9.140625" style="40" hidden="1" customWidth="1"/>
    <col min="25" max="27" width="8.85546875" style="40" hidden="1" customWidth="1"/>
    <col min="28" max="28" width="7.7109375" style="43" customWidth="1"/>
    <col min="29" max="16384" width="8.85546875" style="40"/>
  </cols>
  <sheetData>
    <row r="1" spans="1:28" ht="25.5" x14ac:dyDescent="0.35">
      <c r="A1" s="44" t="str">
        <f>IF(ISBLANK('Tournament Info'!B3),"Vampire: The Eternal Struggle Tournament",'Tournament Info'!B3)</f>
        <v>Vampire: The Eternal Struggle Tournament</v>
      </c>
      <c r="B1" s="45"/>
      <c r="C1" s="45"/>
      <c r="D1" s="45"/>
      <c r="E1" s="46"/>
      <c r="F1" s="47"/>
      <c r="G1" s="48"/>
      <c r="H1" s="47"/>
      <c r="I1" s="47"/>
      <c r="J1" s="47"/>
      <c r="K1" s="47"/>
      <c r="Z1" s="52" t="e">
        <f>HLOOKUP('Tournament Info'!$B$9,'Tournament Info'!$D$9:$L$10,2,FALSE)</f>
        <v>#N/A</v>
      </c>
      <c r="AA1" s="40">
        <v>90</v>
      </c>
    </row>
    <row r="2" spans="1:28" ht="12.95" customHeight="1" x14ac:dyDescent="0.2">
      <c r="A2" s="49"/>
      <c r="B2" s="49"/>
      <c r="C2" s="49"/>
      <c r="D2" s="49"/>
      <c r="E2" s="50"/>
      <c r="F2" s="51"/>
      <c r="G2" s="51"/>
      <c r="H2" s="51"/>
      <c r="I2" s="51"/>
      <c r="J2" s="51"/>
      <c r="K2" s="51"/>
      <c r="P2" s="40" t="s">
        <v>117</v>
      </c>
      <c r="Q2" s="40" t="s">
        <v>223</v>
      </c>
      <c r="R2" s="40" t="s">
        <v>116</v>
      </c>
      <c r="S2" s="40" t="s">
        <v>115</v>
      </c>
      <c r="T2" s="40" t="s">
        <v>114</v>
      </c>
      <c r="Y2" s="40" t="s">
        <v>81</v>
      </c>
      <c r="Z2" s="52" t="e">
        <f>LOG(MAX($A$4*$A$4,1),15)-1+$Z$1</f>
        <v>#N/A</v>
      </c>
      <c r="AA2" s="40">
        <v>30</v>
      </c>
    </row>
    <row r="3" spans="1:28" ht="18" x14ac:dyDescent="0.25">
      <c r="A3" s="53" t="s">
        <v>82</v>
      </c>
      <c r="B3" s="40"/>
      <c r="C3" s="40"/>
      <c r="D3" s="54"/>
      <c r="E3" s="55"/>
      <c r="O3" s="40">
        <v>0</v>
      </c>
      <c r="P3" s="40">
        <v>1</v>
      </c>
      <c r="Q3" s="40">
        <v>0.25</v>
      </c>
      <c r="R3" s="40">
        <v>0</v>
      </c>
      <c r="S3" s="40">
        <v>0.25</v>
      </c>
      <c r="T3" s="40">
        <v>0</v>
      </c>
      <c r="AA3" s="40">
        <v>30</v>
      </c>
    </row>
    <row r="4" spans="1:28" ht="17.25" customHeight="1" thickBot="1" x14ac:dyDescent="0.25">
      <c r="A4" s="47">
        <f>COUNT($A$7:$A$206)</f>
        <v>0</v>
      </c>
      <c r="B4" s="47" t="s">
        <v>83</v>
      </c>
      <c r="C4" s="40"/>
      <c r="D4" s="40"/>
      <c r="E4" s="56"/>
      <c r="AA4" s="40">
        <v>30</v>
      </c>
    </row>
    <row r="5" spans="1:28" s="72" customFormat="1" ht="15.75" x14ac:dyDescent="0.25">
      <c r="A5" s="57" t="s">
        <v>84</v>
      </c>
      <c r="B5" s="58" t="s">
        <v>84</v>
      </c>
      <c r="C5" s="58" t="s">
        <v>84</v>
      </c>
      <c r="D5" s="58" t="s">
        <v>84</v>
      </c>
      <c r="E5" s="59" t="s">
        <v>85</v>
      </c>
      <c r="F5" s="60"/>
      <c r="G5" s="61" t="s">
        <v>86</v>
      </c>
      <c r="H5" s="62" t="s">
        <v>87</v>
      </c>
      <c r="I5" s="63"/>
      <c r="J5" s="64"/>
      <c r="K5" s="65"/>
      <c r="L5" s="66" t="s">
        <v>88</v>
      </c>
      <c r="M5" s="67" t="s">
        <v>89</v>
      </c>
      <c r="N5" s="68" t="s">
        <v>90</v>
      </c>
      <c r="O5" s="69" t="s">
        <v>91</v>
      </c>
      <c r="P5" s="69" t="s">
        <v>92</v>
      </c>
      <c r="Q5" s="69" t="s">
        <v>89</v>
      </c>
      <c r="R5" s="69" t="s">
        <v>93</v>
      </c>
      <c r="S5" s="69" t="s">
        <v>94</v>
      </c>
      <c r="T5" s="69" t="s">
        <v>84</v>
      </c>
      <c r="U5" s="68" t="s">
        <v>95</v>
      </c>
      <c r="V5" s="70" t="s">
        <v>96</v>
      </c>
      <c r="W5" s="70" t="s">
        <v>97</v>
      </c>
      <c r="X5" s="70" t="s">
        <v>98</v>
      </c>
      <c r="Y5" s="69" t="s">
        <v>84</v>
      </c>
      <c r="Z5" s="69" t="s">
        <v>95</v>
      </c>
      <c r="AA5" s="40">
        <v>30</v>
      </c>
      <c r="AB5" s="71" t="s">
        <v>99</v>
      </c>
    </row>
    <row r="6" spans="1:28" s="86" customFormat="1" ht="15" customHeight="1" thickBot="1" x14ac:dyDescent="0.3">
      <c r="A6" s="73" t="s">
        <v>100</v>
      </c>
      <c r="B6" s="74" t="s">
        <v>101</v>
      </c>
      <c r="C6" s="74" t="s">
        <v>102</v>
      </c>
      <c r="D6" s="74" t="s">
        <v>103</v>
      </c>
      <c r="E6" s="75" t="s">
        <v>100</v>
      </c>
      <c r="F6" s="76" t="s">
        <v>104</v>
      </c>
      <c r="G6" s="77" t="s">
        <v>94</v>
      </c>
      <c r="H6" s="78" t="s">
        <v>105</v>
      </c>
      <c r="I6" s="79" t="s">
        <v>106</v>
      </c>
      <c r="J6" s="80" t="s">
        <v>107</v>
      </c>
      <c r="K6" s="81" t="s">
        <v>108</v>
      </c>
      <c r="L6" s="81" t="s">
        <v>109</v>
      </c>
      <c r="M6" s="82" t="s">
        <v>118</v>
      </c>
      <c r="N6" s="83" t="s">
        <v>108</v>
      </c>
      <c r="O6" s="84">
        <f>IF(ISERR(MAX($I$7:$I$206)),1,MAX($I$7:$I$206)+1)</f>
        <v>1</v>
      </c>
      <c r="P6" s="84">
        <f>IF(ISERR(MAX($J$7:$J$206)),1,MAX($J$7:$J$206)+1)</f>
        <v>1</v>
      </c>
      <c r="Q6" s="70">
        <f>IF(ISERR(MAX($M$7:$M$206)),1,MAX($M$7:$M$206)+1)</f>
        <v>1</v>
      </c>
      <c r="R6" s="84" t="s">
        <v>108</v>
      </c>
      <c r="S6" s="84" t="s">
        <v>119</v>
      </c>
      <c r="T6" s="84" t="s">
        <v>120</v>
      </c>
      <c r="U6" s="83" t="s">
        <v>108</v>
      </c>
      <c r="V6" s="70">
        <f>IF(ISERR(MAX($V$7:$V$206)),1,MAX($V$7:$V$206)+1)</f>
        <v>1</v>
      </c>
      <c r="W6" s="70">
        <f>MAX(MPlayerNo)+1</f>
        <v>1</v>
      </c>
      <c r="X6" s="70" t="s">
        <v>108</v>
      </c>
      <c r="Y6" s="84" t="s">
        <v>120</v>
      </c>
      <c r="Z6" s="84" t="s">
        <v>108</v>
      </c>
      <c r="AA6" s="84" t="s">
        <v>121</v>
      </c>
      <c r="AB6" s="85" t="s">
        <v>122</v>
      </c>
    </row>
    <row r="7" spans="1:28" ht="12.95" customHeight="1" thickTop="1" x14ac:dyDescent="0.2">
      <c r="A7" s="87"/>
      <c r="B7" s="496"/>
      <c r="C7" s="496"/>
      <c r="D7" s="88"/>
      <c r="E7" s="89"/>
      <c r="F7" s="90" t="str">
        <f>IF(ISBLANK($A7),"",SUM(IF(ISNA(IF(VLOOKUP($A7,'Round 1'!$A$7:$J$206,COLUMN('Round 1'!$H$7),FALSE),1,NA())),0,1),IF(ISNA(IF(VLOOKUP($A7,'Round 2'!$A$7:$J$206,COLUMN('Round 1'!$H$7),FALSE),1,NA())),0,1),IF(ISNA(IF(VLOOKUP($A7,'Round 3'!$A$7:$J$206,COLUMN('Round 1'!$H$7),FALSE),1,NA())),0,1),IF(ISNA(IF(VLOOKUP($A7,'Final Round'!$A$14:$K$18,1,FALSE),1,NA())),0,1)))</f>
        <v/>
      </c>
      <c r="G7" s="91"/>
      <c r="H7" s="92" t="str">
        <f>IF(ISBLANK($A7),"",IF(ISERROR(VLOOKUP($A7,'Round 1'!$A$7:$I$206,COLUMN('Round 1'!$G$7),FALSE)),0,VLOOKUP($A7,'Round 1'!$A$7:$I$206,COLUMN('Round 1'!$G$7),FALSE))+IF(ISERROR(VLOOKUP($A7,'Round 2'!$A$7:$I$206,COLUMN('Round 2'!$G$7),FALSE)),0,VLOOKUP($A7,'Round 2'!$A$7:$I$206,COLUMN('Round 2'!$G$7),FALSE))+IF(ISERROR(VLOOKUP($A7,'Round 3'!$A$7:$I$206,COLUMN('Round 3'!$G$7),FALSE)),0,VLOOKUP($A7,'Round 3'!$A$7:$I$206,COLUMN('Round 3'!$G$7),FALSE)))</f>
        <v/>
      </c>
      <c r="I7" s="93" t="str">
        <f>IF(ISBLANK($A7),"",IF(ISERROR(VLOOKUP($A7,'Round 1'!$A$7:$I$206,COLUMN('Round 1'!$F$7),FALSE)),0,VLOOKUP($A7,'Round 1'!$A$7:$I$206,COLUMN('Round 1'!$F$7),FALSE))+IF(ISERROR(VLOOKUP($A7,'Round 2'!$A$7:$I$206,COLUMN('Round 2'!$F$7),FALSE)),0,VLOOKUP($A7,'Round 2'!$A$7:$I$206,COLUMN('Round 2'!$F$7),FALSE))+IF(ISERROR(VLOOKUP($A7,'Round 3'!$A$7:$I$206,COLUMN('Round 3'!$F$7),FALSE)),0,VLOOKUP($A7,'Round 3'!$A$7:$I$206,COLUMN('Round 3'!$F$7),FALSE)))</f>
        <v/>
      </c>
      <c r="J7" s="92" t="str">
        <f>IF(ISBLANK($A7),"",IF(ISERROR(VLOOKUP($A7,'Round 1'!$A$7:$I$206,COLUMN('Round 1'!$H$7),FALSE)),0,VLOOKUP($A7,'Round 1'!$A$7:$I$206,COLUMN('Round 1'!$H$7),FALSE))+IF(ISERROR(VLOOKUP($A7,'Round 2'!$A$7:$I$206,COLUMN('Round 2'!$H$7),FALSE)),0,VLOOKUP($A7,'Round 2'!$A$7:$I$206,COLUMN('Round 2'!$H$7),FALSE))+IF(ISERROR(VLOOKUP($A7,'Round 3'!$A$7:$I$206,COLUMN('Round 3'!$H$7),FALSE)),0,VLOOKUP($A7,'Round 3'!$A$7:$I$206,COLUMN('Round 3'!$H$7),FALSE)))</f>
        <v/>
      </c>
      <c r="K7" s="94" t="str">
        <f t="shared" ref="K7:K38" si="0">IF(ISBLANK(A7),"",RANK(P7,$P$7:$P$206))</f>
        <v/>
      </c>
      <c r="L7" s="95" t="str">
        <f t="shared" ref="L7:L38" si="1">IF(ISBLANK($G7),IF($K7&gt;5,"",IF(AND(ISNA(MATCH(K7+1,$K$7:$K$206,0)),$K7&lt;$A$4),"TIE","")),"DQ")</f>
        <v/>
      </c>
      <c r="M7" s="96"/>
      <c r="N7" s="97" t="str">
        <f t="shared" ref="N7:N38" si="2">IF(ISBLANK($G7),$R7,"DQ")</f>
        <v/>
      </c>
      <c r="O7" s="40" t="str">
        <f t="shared" ref="O7:O38" si="3">IF(ISBLANK(A7),"",$H7*$O$6+$I7)</f>
        <v/>
      </c>
      <c r="P7" s="40" t="str">
        <f t="shared" ref="P7:P38" si="4">IF(ISBLANK(A7),"",$O7*10*$P$6+$J7)</f>
        <v/>
      </c>
      <c r="Q7" s="40">
        <f t="shared" ref="Q7:Q38" si="5">IF(ISBLANK($G7),IF(ISBLANK($A7),-10,$P7*$Q$6+IF($M7&gt;0,$Q$6-1-$M7,0)),-1)</f>
        <v>-10</v>
      </c>
      <c r="R7" s="40" t="str">
        <f t="shared" ref="R7:R38" si="6">IF(ISBLANK($A7),"",RANK($Q7,$Q$7:$Q$206))</f>
        <v/>
      </c>
      <c r="S7" s="40" t="str">
        <f t="shared" ref="S7:S38" si="7">IF(ISNA(MATCH($R7+1,$R$7:$R$206,0)),IF($R7=MAX($A$7:$A$206),$R7,-1),$R7)</f>
        <v/>
      </c>
      <c r="T7" s="40">
        <f t="shared" ref="T7:T38" si="8">$A7</f>
        <v>0</v>
      </c>
      <c r="U7" s="97" t="str">
        <f>IF(N('Final Round'!$J$14)&gt;0,IF(ISBLANK($A7),"",IF($N7&gt;5,$N7,VLOOKUP($A7,'Final Round'!$A$14:$K$18,COLUMN('Final Round'!$J$1),FALSE))),"")</f>
        <v/>
      </c>
      <c r="V7" s="40" t="str">
        <f t="shared" ref="V7:V38" si="9">IF(ISNUMBER($U7),$U7,$R7)</f>
        <v/>
      </c>
      <c r="W7" s="40" t="str">
        <f t="shared" ref="W7:W38" si="10">IF(ISBLANK($A7),"",($V$6-$V7)*$W$6+$W$6-$A7)</f>
        <v/>
      </c>
      <c r="X7" s="40" t="str">
        <f t="shared" ref="X7:X38" si="11">IF(ISBLANK($A7),"",RANK($W7,$W$7:$W$206))</f>
        <v/>
      </c>
      <c r="Y7" s="40">
        <f t="shared" ref="Y7:Y38" si="12">$A7</f>
        <v>0</v>
      </c>
      <c r="Z7" s="40" t="str">
        <f t="shared" ref="Z7:Z38" si="13">IF($U7="",$N7,$U7)</f>
        <v/>
      </c>
      <c r="AA7" s="40">
        <f>IF($U7&lt;6,INDEX($AA$1:$AA$5,$Z7)*$Z$2,0)</f>
        <v>0</v>
      </c>
      <c r="AB7" s="97" t="str">
        <f>IF(ISBLANK($A7),"",5+4*(I7+IF(AA7=0,0,VLOOKUP($A7,'Final Round'!$A$14:$K$18,COLUMN('Final Round'!$G$1),FALSE)))+8*(H7+IF(AA7=0,0,IF(VLOOKUP($A7,'Final Round'!$A$14:$K$18,COLUMN('Final Round'!$J$1),FALSE)=1,1,0)))+$AA7)</f>
        <v/>
      </c>
    </row>
    <row r="8" spans="1:28" ht="12.95" customHeight="1" x14ac:dyDescent="0.2">
      <c r="A8" s="98"/>
      <c r="B8" s="497"/>
      <c r="C8" s="497"/>
      <c r="D8" s="99"/>
      <c r="E8" s="100"/>
      <c r="F8" s="101" t="str">
        <f>IF(ISBLANK($A8),"",SUM(IF(ISNA(IF(VLOOKUP($A8,'Round 1'!$A$7:$J$206,COLUMN('Round 1'!$H$7),FALSE),1,NA())),0,1),IF(ISNA(IF(VLOOKUP($A8,'Round 2'!$A$7:$J$206,COLUMN('Round 1'!$H$7),FALSE),1,NA())),0,1),IF(ISNA(IF(VLOOKUP($A8,'Round 3'!$A$7:$J$206,COLUMN('Round 1'!$H$7),FALSE),1,NA())),0,1),IF(ISNA(IF(VLOOKUP($A8,'Final Round'!$A$14:$K$18,1,FALSE),1,NA())),0,1)))</f>
        <v/>
      </c>
      <c r="G8" s="102"/>
      <c r="H8" s="103" t="str">
        <f>IF(ISBLANK($A8),"",IF(ISERROR(VLOOKUP($A8,'Round 1'!$A$7:$I$206,COLUMN('Round 1'!$G$7),FALSE)),0,VLOOKUP($A8,'Round 1'!$A$7:$I$206,COLUMN('Round 1'!$G$7),FALSE))+IF(ISERROR(VLOOKUP($A8,'Round 2'!$A$7:$I$206,COLUMN('Round 2'!$G$7),FALSE)),0,VLOOKUP($A8,'Round 2'!$A$7:$I$206,COLUMN('Round 2'!$G$7),FALSE))+IF(ISERROR(VLOOKUP($A8,'Round 3'!$A$7:$I$206,COLUMN('Round 3'!$G$7),FALSE)),0,VLOOKUP($A8,'Round 3'!$A$7:$I$206,COLUMN('Round 3'!$G$7),FALSE)))</f>
        <v/>
      </c>
      <c r="I8" s="103" t="str">
        <f>IF(ISBLANK($A8),"",IF(ISERROR(VLOOKUP($A8,'Round 1'!$A$7:$I$206,COLUMN('Round 1'!$F$7),FALSE)),0,VLOOKUP($A8,'Round 1'!$A$7:$I$206,COLUMN('Round 1'!$F$7),FALSE))+IF(ISERROR(VLOOKUP($A8,'Round 2'!$A$7:$I$206,COLUMN('Round 2'!$F$7),FALSE)),0,VLOOKUP($A8,'Round 2'!$A$7:$I$206,COLUMN('Round 2'!$F$7),FALSE))+IF(ISERROR(VLOOKUP($A8,'Round 3'!$A$7:$I$206,COLUMN('Round 3'!$F$7),FALSE)),0,VLOOKUP($A8,'Round 3'!$A$7:$I$206,COLUMN('Round 3'!$F$7),FALSE)))</f>
        <v/>
      </c>
      <c r="J8" s="104" t="str">
        <f>IF(ISBLANK($A8),"",IF(ISERROR(VLOOKUP($A8,'Round 1'!$A$7:$I$206,COLUMN('Round 1'!$H$7),FALSE)),0,VLOOKUP($A8,'Round 1'!$A$7:$I$206,COLUMN('Round 1'!$H$7),FALSE))+IF(ISERROR(VLOOKUP($A8,'Round 2'!$A$7:$I$206,COLUMN('Round 2'!$H$7),FALSE)),0,VLOOKUP($A8,'Round 2'!$A$7:$I$206,COLUMN('Round 2'!$H$7),FALSE))+IF(ISERROR(VLOOKUP($A8,'Round 3'!$A$7:$I$206,COLUMN('Round 3'!$H$7),FALSE)),0,VLOOKUP($A8,'Round 3'!$A$7:$I$206,COLUMN('Round 3'!$H$7),FALSE)))</f>
        <v/>
      </c>
      <c r="K8" s="105" t="str">
        <f t="shared" si="0"/>
        <v/>
      </c>
      <c r="L8" s="106" t="str">
        <f t="shared" si="1"/>
        <v/>
      </c>
      <c r="M8" s="107"/>
      <c r="N8" s="108" t="str">
        <f t="shared" si="2"/>
        <v/>
      </c>
      <c r="O8" s="40" t="str">
        <f t="shared" si="3"/>
        <v/>
      </c>
      <c r="P8" s="40" t="str">
        <f t="shared" si="4"/>
        <v/>
      </c>
      <c r="Q8" s="40">
        <f t="shared" si="5"/>
        <v>-10</v>
      </c>
      <c r="R8" s="40" t="str">
        <f t="shared" si="6"/>
        <v/>
      </c>
      <c r="S8" s="40" t="str">
        <f t="shared" si="7"/>
        <v/>
      </c>
      <c r="T8" s="40">
        <f t="shared" si="8"/>
        <v>0</v>
      </c>
      <c r="U8" s="108" t="str">
        <f>IF(N('Final Round'!$J$14)&gt;0,IF(ISBLANK($A8),"",IF($N8&gt;5,$N8,VLOOKUP($A8,'Final Round'!$A$14:$K$18,COLUMN('Final Round'!$J$1),FALSE))),"")</f>
        <v/>
      </c>
      <c r="V8" s="40" t="str">
        <f t="shared" si="9"/>
        <v/>
      </c>
      <c r="W8" s="40" t="str">
        <f t="shared" si="10"/>
        <v/>
      </c>
      <c r="X8" s="40" t="str">
        <f t="shared" si="11"/>
        <v/>
      </c>
      <c r="Y8" s="40">
        <f t="shared" si="12"/>
        <v>0</v>
      </c>
      <c r="Z8" s="40" t="str">
        <f t="shared" si="13"/>
        <v/>
      </c>
      <c r="AA8" s="40">
        <f t="shared" ref="AA8:AA71" si="14">IF($U8&lt;6,INDEX($AA$1:$AA$5,$Z8)*$Z$2,0)</f>
        <v>0</v>
      </c>
      <c r="AB8" s="109" t="str">
        <f>IF(ISBLANK($A8),"",5+4*(I8+IF(AA8=0,0,VLOOKUP($A8,'Final Round'!$A$14:$K$18,COLUMN('Final Round'!$G$1),FALSE)))+8*(H8+IF(AA8=0,0,IF(VLOOKUP($A8,'Final Round'!$A$14:$K$18,COLUMN('Final Round'!$J$1),FALSE)=1,1,0)))+$AA8)</f>
        <v/>
      </c>
    </row>
    <row r="9" spans="1:28" ht="12.95" customHeight="1" x14ac:dyDescent="0.2">
      <c r="A9" s="110"/>
      <c r="B9" s="563"/>
      <c r="C9" s="498"/>
      <c r="D9" s="111"/>
      <c r="E9" s="112"/>
      <c r="F9" s="113" t="str">
        <f>IF(ISBLANK($A9),"",SUM(IF(ISNA(IF(VLOOKUP($A9,'Round 1'!$A$7:$J$206,COLUMN('Round 1'!$H$7),FALSE),1,NA())),0,1),IF(ISNA(IF(VLOOKUP($A9,'Round 2'!$A$7:$J$206,COLUMN('Round 1'!$H$7),FALSE),1,NA())),0,1),IF(ISNA(IF(VLOOKUP($A9,'Round 3'!$A$7:$J$206,COLUMN('Round 1'!$H$7),FALSE),1,NA())),0,1),IF(ISNA(IF(VLOOKUP($A9,'Final Round'!$A$14:$K$18,1,FALSE),1,NA())),0,1)))</f>
        <v/>
      </c>
      <c r="G9" s="114"/>
      <c r="H9" s="115" t="str">
        <f>IF(ISBLANK($A9),"",IF(ISERROR(VLOOKUP($A9,'Round 1'!$A$7:$I$206,COLUMN('Round 1'!$G$7),FALSE)),0,VLOOKUP($A9,'Round 1'!$A$7:$I$206,COLUMN('Round 1'!$G$7),FALSE))+IF(ISERROR(VLOOKUP($A9,'Round 2'!$A$7:$I$206,COLUMN('Round 2'!$G$7),FALSE)),0,VLOOKUP($A9,'Round 2'!$A$7:$I$206,COLUMN('Round 2'!$G$7),FALSE))+IF(ISERROR(VLOOKUP($A9,'Round 3'!$A$7:$I$206,COLUMN('Round 3'!$G$7),FALSE)),0,VLOOKUP($A9,'Round 3'!$A$7:$I$206,COLUMN('Round 3'!$G$7),FALSE)))</f>
        <v/>
      </c>
      <c r="I9" s="115" t="str">
        <f>IF(ISBLANK($A9),"",IF(ISERROR(VLOOKUP($A9,'Round 1'!$A$7:$I$206,COLUMN('Round 1'!$F$7),FALSE)),0,VLOOKUP($A9,'Round 1'!$A$7:$I$206,COLUMN('Round 1'!$F$7),FALSE))+IF(ISERROR(VLOOKUP($A9,'Round 2'!$A$7:$I$206,COLUMN('Round 2'!$F$7),FALSE)),0,VLOOKUP($A9,'Round 2'!$A$7:$I$206,COLUMN('Round 2'!$F$7),FALSE))+IF(ISERROR(VLOOKUP($A9,'Round 3'!$A$7:$I$206,COLUMN('Round 3'!$F$7),FALSE)),0,VLOOKUP($A9,'Round 3'!$A$7:$I$206,COLUMN('Round 3'!$F$7),FALSE)))</f>
        <v/>
      </c>
      <c r="J9" s="116" t="str">
        <f>IF(ISBLANK($A9),"",IF(ISERROR(VLOOKUP($A9,'Round 1'!$A$7:$I$206,COLUMN('Round 1'!$H$7),FALSE)),0,VLOOKUP($A9,'Round 1'!$A$7:$I$206,COLUMN('Round 1'!$H$7),FALSE))+IF(ISERROR(VLOOKUP($A9,'Round 2'!$A$7:$I$206,COLUMN('Round 2'!$H$7),FALSE)),0,VLOOKUP($A9,'Round 2'!$A$7:$I$206,COLUMN('Round 2'!$H$7),FALSE))+IF(ISERROR(VLOOKUP($A9,'Round 3'!$A$7:$I$206,COLUMN('Round 3'!$H$7),FALSE)),0,VLOOKUP($A9,'Round 3'!$A$7:$I$206,COLUMN('Round 3'!$H$7),FALSE)))</f>
        <v/>
      </c>
      <c r="K9" s="117" t="str">
        <f t="shared" si="0"/>
        <v/>
      </c>
      <c r="L9" s="118" t="str">
        <f t="shared" si="1"/>
        <v/>
      </c>
      <c r="M9" s="119"/>
      <c r="N9" s="120" t="str">
        <f t="shared" si="2"/>
        <v/>
      </c>
      <c r="O9" s="40" t="str">
        <f t="shared" si="3"/>
        <v/>
      </c>
      <c r="P9" s="40" t="str">
        <f t="shared" si="4"/>
        <v/>
      </c>
      <c r="Q9" s="40">
        <f t="shared" si="5"/>
        <v>-10</v>
      </c>
      <c r="R9" s="40" t="str">
        <f t="shared" si="6"/>
        <v/>
      </c>
      <c r="S9" s="40" t="str">
        <f t="shared" si="7"/>
        <v/>
      </c>
      <c r="T9" s="40">
        <f t="shared" si="8"/>
        <v>0</v>
      </c>
      <c r="U9" s="120" t="str">
        <f>IF(N('Final Round'!$J$14)&gt;0,IF(ISBLANK($A9),"",IF($N9&gt;5,$N9,VLOOKUP($A9,'Final Round'!$A$14:$K$18,COLUMN('Final Round'!$J$1),FALSE))),"")</f>
        <v/>
      </c>
      <c r="V9" s="40" t="str">
        <f t="shared" si="9"/>
        <v/>
      </c>
      <c r="W9" s="40" t="str">
        <f t="shared" si="10"/>
        <v/>
      </c>
      <c r="X9" s="40" t="str">
        <f t="shared" si="11"/>
        <v/>
      </c>
      <c r="Y9" s="40">
        <f t="shared" si="12"/>
        <v>0</v>
      </c>
      <c r="Z9" s="40" t="str">
        <f t="shared" si="13"/>
        <v/>
      </c>
      <c r="AA9" s="40">
        <f t="shared" si="14"/>
        <v>0</v>
      </c>
      <c r="AB9" s="121" t="str">
        <f>IF(ISBLANK($A9),"",5+4*(I9+IF(AA9=0,0,VLOOKUP($A9,'Final Round'!$A$14:$K$18,COLUMN('Final Round'!$G$1),FALSE)))+8*(H9+IF(AA9=0,0,IF(VLOOKUP($A9,'Final Round'!$A$14:$K$18,COLUMN('Final Round'!$J$1),FALSE)=1,1,0)))+$AA9)</f>
        <v/>
      </c>
    </row>
    <row r="10" spans="1:28" ht="12.95" customHeight="1" x14ac:dyDescent="0.2">
      <c r="A10" s="98"/>
      <c r="B10" s="564"/>
      <c r="C10" s="559"/>
      <c r="D10" s="99"/>
      <c r="E10" s="100"/>
      <c r="F10" s="122" t="str">
        <f>IF(ISBLANK($A10),"",SUM(IF(ISNA(IF(VLOOKUP($A10,'Round 1'!$A$7:$J$206,COLUMN('Round 1'!$H$7),FALSE),1,NA())),0,1),IF(ISNA(IF(VLOOKUP($A10,'Round 2'!$A$7:$J$206,COLUMN('Round 1'!$H$7),FALSE),1,NA())),0,1),IF(ISNA(IF(VLOOKUP($A10,'Round 3'!$A$7:$J$206,COLUMN('Round 1'!$H$7),FALSE),1,NA())),0,1),IF(ISNA(IF(VLOOKUP($A10,'Final Round'!$A$14:$K$18,1,FALSE),1,NA())),0,1)))</f>
        <v/>
      </c>
      <c r="G10" s="102"/>
      <c r="H10" s="103" t="str">
        <f>IF(ISBLANK($A10),"",IF(ISERROR(VLOOKUP($A10,'Round 1'!$A$7:$I$206,COLUMN('Round 1'!$G$7),FALSE)),0,VLOOKUP($A10,'Round 1'!$A$7:$I$206,COLUMN('Round 1'!$G$7),FALSE))+IF(ISERROR(VLOOKUP($A10,'Round 2'!$A$7:$I$206,COLUMN('Round 2'!$G$7),FALSE)),0,VLOOKUP($A10,'Round 2'!$A$7:$I$206,COLUMN('Round 2'!$G$7),FALSE))+IF(ISERROR(VLOOKUP($A10,'Round 3'!$A$7:$I$206,COLUMN('Round 3'!$G$7),FALSE)),0,VLOOKUP($A10,'Round 3'!$A$7:$I$206,COLUMN('Round 3'!$G$7),FALSE)))</f>
        <v/>
      </c>
      <c r="I10" s="103" t="str">
        <f>IF(ISBLANK($A10),"",IF(ISERROR(VLOOKUP($A10,'Round 1'!$A$7:$I$206,COLUMN('Round 1'!$F$7),FALSE)),0,VLOOKUP($A10,'Round 1'!$A$7:$I$206,COLUMN('Round 1'!$F$7),FALSE))+IF(ISERROR(VLOOKUP($A10,'Round 2'!$A$7:$I$206,COLUMN('Round 2'!$F$7),FALSE)),0,VLOOKUP($A10,'Round 2'!$A$7:$I$206,COLUMN('Round 2'!$F$7),FALSE))+IF(ISERROR(VLOOKUP($A10,'Round 3'!$A$7:$I$206,COLUMN('Round 3'!$F$7),FALSE)),0,VLOOKUP($A10,'Round 3'!$A$7:$I$206,COLUMN('Round 3'!$F$7),FALSE)))</f>
        <v/>
      </c>
      <c r="J10" s="104" t="str">
        <f>IF(ISBLANK($A10),"",IF(ISERROR(VLOOKUP($A10,'Round 1'!$A$7:$I$206,COLUMN('Round 1'!$H$7),FALSE)),0,VLOOKUP($A10,'Round 1'!$A$7:$I$206,COLUMN('Round 1'!$H$7),FALSE))+IF(ISERROR(VLOOKUP($A10,'Round 2'!$A$7:$I$206,COLUMN('Round 2'!$H$7),FALSE)),0,VLOOKUP($A10,'Round 2'!$A$7:$I$206,COLUMN('Round 2'!$H$7),FALSE))+IF(ISERROR(VLOOKUP($A10,'Round 3'!$A$7:$I$206,COLUMN('Round 3'!$H$7),FALSE)),0,VLOOKUP($A10,'Round 3'!$A$7:$I$206,COLUMN('Round 3'!$H$7),FALSE)))</f>
        <v/>
      </c>
      <c r="K10" s="105" t="str">
        <f t="shared" si="0"/>
        <v/>
      </c>
      <c r="L10" s="123" t="str">
        <f t="shared" si="1"/>
        <v/>
      </c>
      <c r="M10" s="124"/>
      <c r="N10" s="109" t="str">
        <f t="shared" si="2"/>
        <v/>
      </c>
      <c r="O10" s="40" t="str">
        <f t="shared" si="3"/>
        <v/>
      </c>
      <c r="P10" s="40" t="str">
        <f t="shared" si="4"/>
        <v/>
      </c>
      <c r="Q10" s="40">
        <f t="shared" si="5"/>
        <v>-10</v>
      </c>
      <c r="R10" s="40" t="str">
        <f t="shared" si="6"/>
        <v/>
      </c>
      <c r="S10" s="40" t="str">
        <f t="shared" si="7"/>
        <v/>
      </c>
      <c r="T10" s="40">
        <f t="shared" si="8"/>
        <v>0</v>
      </c>
      <c r="U10" s="109" t="str">
        <f>IF(N('Final Round'!$J$14)&gt;0,IF(ISBLANK($A10),"",IF($N10&gt;5,$N10,VLOOKUP($A10,'Final Round'!$A$14:$K$18,COLUMN('Final Round'!$J$1),FALSE))),"")</f>
        <v/>
      </c>
      <c r="V10" s="40" t="str">
        <f t="shared" si="9"/>
        <v/>
      </c>
      <c r="W10" s="40" t="str">
        <f t="shared" si="10"/>
        <v/>
      </c>
      <c r="X10" s="40" t="str">
        <f t="shared" si="11"/>
        <v/>
      </c>
      <c r="Y10" s="40">
        <f t="shared" si="12"/>
        <v>0</v>
      </c>
      <c r="Z10" s="40" t="str">
        <f t="shared" si="13"/>
        <v/>
      </c>
      <c r="AA10" s="40">
        <f t="shared" si="14"/>
        <v>0</v>
      </c>
      <c r="AB10" s="109" t="str">
        <f>IF(ISBLANK($A10),"",5+4*(I10+IF(AA10=0,0,VLOOKUP($A10,'Final Round'!$A$14:$K$18,COLUMN('Final Round'!$G$1),FALSE)))+8*(H10+IF(AA10=0,0,IF(VLOOKUP($A10,'Final Round'!$A$14:$K$18,COLUMN('Final Round'!$J$1),FALSE)=1,1,0)))+$AA10)</f>
        <v/>
      </c>
    </row>
    <row r="11" spans="1:28" ht="12.95" customHeight="1" x14ac:dyDescent="0.2">
      <c r="A11" s="110"/>
      <c r="B11" s="498"/>
      <c r="C11" s="498"/>
      <c r="D11" s="111"/>
      <c r="E11" s="112"/>
      <c r="F11" s="113" t="str">
        <f>IF(ISBLANK($A11),"",SUM(IF(ISNA(IF(VLOOKUP($A11,'Round 1'!$A$7:$J$206,COLUMN('Round 1'!$H$7),FALSE),1,NA())),0,1),IF(ISNA(IF(VLOOKUP($A11,'Round 2'!$A$7:$J$206,COLUMN('Round 1'!$H$7),FALSE),1,NA())),0,1),IF(ISNA(IF(VLOOKUP($A11,'Round 3'!$A$7:$J$206,COLUMN('Round 1'!$H$7),FALSE),1,NA())),0,1),IF(ISNA(IF(VLOOKUP($A11,'Final Round'!$A$14:$K$18,1,FALSE),1,NA())),0,1)))</f>
        <v/>
      </c>
      <c r="G11" s="114"/>
      <c r="H11" s="115" t="str">
        <f>IF(ISBLANK($A11),"",IF(ISERROR(VLOOKUP($A11,'Round 1'!$A$7:$I$206,COLUMN('Round 1'!$G$7),FALSE)),0,VLOOKUP($A11,'Round 1'!$A$7:$I$206,COLUMN('Round 1'!$G$7),FALSE))+IF(ISERROR(VLOOKUP($A11,'Round 2'!$A$7:$I$206,COLUMN('Round 2'!$G$7),FALSE)),0,VLOOKUP($A11,'Round 2'!$A$7:$I$206,COLUMN('Round 2'!$G$7),FALSE))+IF(ISERROR(VLOOKUP($A11,'Round 3'!$A$7:$I$206,COLUMN('Round 3'!$G$7),FALSE)),0,VLOOKUP($A11,'Round 3'!$A$7:$I$206,COLUMN('Round 3'!$G$7),FALSE)))</f>
        <v/>
      </c>
      <c r="I11" s="115" t="str">
        <f>IF(ISBLANK($A11),"",IF(ISERROR(VLOOKUP($A11,'Round 1'!$A$7:$I$206,COLUMN('Round 1'!$F$7),FALSE)),0,VLOOKUP($A11,'Round 1'!$A$7:$I$206,COLUMN('Round 1'!$F$7),FALSE))+IF(ISERROR(VLOOKUP($A11,'Round 2'!$A$7:$I$206,COLUMN('Round 2'!$F$7),FALSE)),0,VLOOKUP($A11,'Round 2'!$A$7:$I$206,COLUMN('Round 2'!$F$7),FALSE))+IF(ISERROR(VLOOKUP($A11,'Round 3'!$A$7:$I$206,COLUMN('Round 3'!$F$7),FALSE)),0,VLOOKUP($A11,'Round 3'!$A$7:$I$206,COLUMN('Round 3'!$F$7),FALSE)))</f>
        <v/>
      </c>
      <c r="J11" s="116" t="str">
        <f>IF(ISBLANK($A11),"",IF(ISERROR(VLOOKUP($A11,'Round 1'!$A$7:$I$206,COLUMN('Round 1'!$H$7),FALSE)),0,VLOOKUP($A11,'Round 1'!$A$7:$I$206,COLUMN('Round 1'!$H$7),FALSE))+IF(ISERROR(VLOOKUP($A11,'Round 2'!$A$7:$I$206,COLUMN('Round 2'!$H$7),FALSE)),0,VLOOKUP($A11,'Round 2'!$A$7:$I$206,COLUMN('Round 2'!$H$7),FALSE))+IF(ISERROR(VLOOKUP($A11,'Round 3'!$A$7:$I$206,COLUMN('Round 3'!$H$7),FALSE)),0,VLOOKUP($A11,'Round 3'!$A$7:$I$206,COLUMN('Round 3'!$H$7),FALSE)))</f>
        <v/>
      </c>
      <c r="K11" s="117" t="str">
        <f t="shared" si="0"/>
        <v/>
      </c>
      <c r="L11" s="118" t="str">
        <f t="shared" si="1"/>
        <v/>
      </c>
      <c r="M11" s="119"/>
      <c r="N11" s="120" t="str">
        <f t="shared" si="2"/>
        <v/>
      </c>
      <c r="O11" s="40" t="str">
        <f t="shared" si="3"/>
        <v/>
      </c>
      <c r="P11" s="40" t="str">
        <f t="shared" si="4"/>
        <v/>
      </c>
      <c r="Q11" s="40">
        <f t="shared" si="5"/>
        <v>-10</v>
      </c>
      <c r="R11" s="40" t="str">
        <f t="shared" si="6"/>
        <v/>
      </c>
      <c r="S11" s="40" t="str">
        <f t="shared" si="7"/>
        <v/>
      </c>
      <c r="T11" s="40">
        <f t="shared" si="8"/>
        <v>0</v>
      </c>
      <c r="U11" s="120" t="str">
        <f>IF(N('Final Round'!$J$14)&gt;0,IF(ISBLANK($A11),"",IF($N11&gt;5,$N11,VLOOKUP($A11,'Final Round'!$A$14:$K$18,COLUMN('Final Round'!$J$1),FALSE))),"")</f>
        <v/>
      </c>
      <c r="V11" s="40" t="str">
        <f t="shared" si="9"/>
        <v/>
      </c>
      <c r="W11" s="40" t="str">
        <f t="shared" si="10"/>
        <v/>
      </c>
      <c r="X11" s="40" t="str">
        <f t="shared" si="11"/>
        <v/>
      </c>
      <c r="Y11" s="40">
        <f t="shared" si="12"/>
        <v>0</v>
      </c>
      <c r="Z11" s="40" t="str">
        <f t="shared" si="13"/>
        <v/>
      </c>
      <c r="AA11" s="40">
        <f t="shared" si="14"/>
        <v>0</v>
      </c>
      <c r="AB11" s="121" t="str">
        <f>IF(ISBLANK($A11),"",5+4*(I11+IF(AA11=0,0,VLOOKUP($A11,'Final Round'!$A$14:$K$18,COLUMN('Final Round'!$G$1),FALSE)))+8*(H11+IF(AA11=0,0,IF(VLOOKUP($A11,'Final Round'!$A$14:$K$18,COLUMN('Final Round'!$J$1),FALSE)=1,1,0)))+$AA11)</f>
        <v/>
      </c>
    </row>
    <row r="12" spans="1:28" ht="12.95" customHeight="1" x14ac:dyDescent="0.2">
      <c r="A12" s="98"/>
      <c r="B12" s="497"/>
      <c r="C12" s="497"/>
      <c r="D12" s="99"/>
      <c r="E12" s="100"/>
      <c r="F12" s="101" t="str">
        <f>IF(ISBLANK($A12),"",SUM(IF(ISNA(IF(VLOOKUP($A12,'Round 1'!$A$7:$J$206,COLUMN('Round 1'!$H$7),FALSE),1,NA())),0,1),IF(ISNA(IF(VLOOKUP($A12,'Round 2'!$A$7:$J$206,COLUMN('Round 1'!$H$7),FALSE),1,NA())),0,1),IF(ISNA(IF(VLOOKUP($A12,'Round 3'!$A$7:$J$206,COLUMN('Round 1'!$H$7),FALSE),1,NA())),0,1),IF(ISNA(IF(VLOOKUP($A12,'Final Round'!$A$14:$K$18,1,FALSE),1,NA())),0,1)))</f>
        <v/>
      </c>
      <c r="G12" s="102"/>
      <c r="H12" s="103" t="str">
        <f>IF(ISBLANK($A12),"",IF(ISERROR(VLOOKUP($A12,'Round 1'!$A$7:$I$206,COLUMN('Round 1'!$G$7),FALSE)),0,VLOOKUP($A12,'Round 1'!$A$7:$I$206,COLUMN('Round 1'!$G$7),FALSE))+IF(ISERROR(VLOOKUP($A12,'Round 2'!$A$7:$I$206,COLUMN('Round 2'!$G$7),FALSE)),0,VLOOKUP($A12,'Round 2'!$A$7:$I$206,COLUMN('Round 2'!$G$7),FALSE))+IF(ISERROR(VLOOKUP($A12,'Round 3'!$A$7:$I$206,COLUMN('Round 3'!$G$7),FALSE)),0,VLOOKUP($A12,'Round 3'!$A$7:$I$206,COLUMN('Round 3'!$G$7),FALSE)))</f>
        <v/>
      </c>
      <c r="I12" s="103" t="str">
        <f>IF(ISBLANK($A12),"",IF(ISERROR(VLOOKUP($A12,'Round 1'!$A$7:$I$206,COLUMN('Round 1'!$F$7),FALSE)),0,VLOOKUP($A12,'Round 1'!$A$7:$I$206,COLUMN('Round 1'!$F$7),FALSE))+IF(ISERROR(VLOOKUP($A12,'Round 2'!$A$7:$I$206,COLUMN('Round 2'!$F$7),FALSE)),0,VLOOKUP($A12,'Round 2'!$A$7:$I$206,COLUMN('Round 2'!$F$7),FALSE))+IF(ISERROR(VLOOKUP($A12,'Round 3'!$A$7:$I$206,COLUMN('Round 3'!$F$7),FALSE)),0,VLOOKUP($A12,'Round 3'!$A$7:$I$206,COLUMN('Round 3'!$F$7),FALSE)))</f>
        <v/>
      </c>
      <c r="J12" s="104" t="str">
        <f>IF(ISBLANK($A12),"",IF(ISERROR(VLOOKUP($A12,'Round 1'!$A$7:$I$206,COLUMN('Round 1'!$H$7),FALSE)),0,VLOOKUP($A12,'Round 1'!$A$7:$I$206,COLUMN('Round 1'!$H$7),FALSE))+IF(ISERROR(VLOOKUP($A12,'Round 2'!$A$7:$I$206,COLUMN('Round 2'!$H$7),FALSE)),0,VLOOKUP($A12,'Round 2'!$A$7:$I$206,COLUMN('Round 2'!$H$7),FALSE))+IF(ISERROR(VLOOKUP($A12,'Round 3'!$A$7:$I$206,COLUMN('Round 3'!$H$7),FALSE)),0,VLOOKUP($A12,'Round 3'!$A$7:$I$206,COLUMN('Round 3'!$H$7),FALSE)))</f>
        <v/>
      </c>
      <c r="K12" s="105" t="str">
        <f t="shared" si="0"/>
        <v/>
      </c>
      <c r="L12" s="106" t="str">
        <f t="shared" si="1"/>
        <v/>
      </c>
      <c r="M12" s="107"/>
      <c r="N12" s="108" t="str">
        <f t="shared" si="2"/>
        <v/>
      </c>
      <c r="O12" s="40" t="str">
        <f t="shared" si="3"/>
        <v/>
      </c>
      <c r="P12" s="40" t="str">
        <f t="shared" si="4"/>
        <v/>
      </c>
      <c r="Q12" s="40">
        <f t="shared" si="5"/>
        <v>-10</v>
      </c>
      <c r="R12" s="40" t="str">
        <f t="shared" si="6"/>
        <v/>
      </c>
      <c r="S12" s="40" t="str">
        <f t="shared" si="7"/>
        <v/>
      </c>
      <c r="T12" s="40">
        <f t="shared" si="8"/>
        <v>0</v>
      </c>
      <c r="U12" s="108" t="str">
        <f>IF(N('Final Round'!$J$14)&gt;0,IF(ISBLANK($A12),"",IF($N12&gt;5,$N12,VLOOKUP($A12,'Final Round'!$A$14:$K$18,COLUMN('Final Round'!$J$1),FALSE))),"")</f>
        <v/>
      </c>
      <c r="V12" s="40" t="str">
        <f t="shared" si="9"/>
        <v/>
      </c>
      <c r="W12" s="40" t="str">
        <f t="shared" si="10"/>
        <v/>
      </c>
      <c r="X12" s="40" t="str">
        <f t="shared" si="11"/>
        <v/>
      </c>
      <c r="Y12" s="40">
        <f t="shared" si="12"/>
        <v>0</v>
      </c>
      <c r="Z12" s="40" t="str">
        <f t="shared" si="13"/>
        <v/>
      </c>
      <c r="AA12" s="40">
        <f t="shared" si="14"/>
        <v>0</v>
      </c>
      <c r="AB12" s="109" t="str">
        <f>IF(ISBLANK($A12),"",5+4*(I12+IF(AA12=0,0,VLOOKUP($A12,'Final Round'!$A$14:$K$18,COLUMN('Final Round'!$G$1),FALSE)))+8*(H12+IF(AA12=0,0,IF(VLOOKUP($A12,'Final Round'!$A$14:$K$18,COLUMN('Final Round'!$J$1),FALSE)=1,1,0)))+$AA12)</f>
        <v/>
      </c>
    </row>
    <row r="13" spans="1:28" ht="12.95" customHeight="1" x14ac:dyDescent="0.2">
      <c r="A13" s="110"/>
      <c r="B13" s="498"/>
      <c r="C13" s="498"/>
      <c r="D13" s="111"/>
      <c r="E13" s="112"/>
      <c r="F13" s="113" t="str">
        <f>IF(ISBLANK($A13),"",SUM(IF(ISNA(IF(VLOOKUP($A13,'Round 1'!$A$7:$J$206,COLUMN('Round 1'!$H$7),FALSE),1,NA())),0,1),IF(ISNA(IF(VLOOKUP($A13,'Round 2'!$A$7:$J$206,COLUMN('Round 1'!$H$7),FALSE),1,NA())),0,1),IF(ISNA(IF(VLOOKUP($A13,'Round 3'!$A$7:$J$206,COLUMN('Round 1'!$H$7),FALSE),1,NA())),0,1),IF(ISNA(IF(VLOOKUP($A13,'Final Round'!$A$14:$K$18,1,FALSE),1,NA())),0,1)))</f>
        <v/>
      </c>
      <c r="G13" s="114"/>
      <c r="H13" s="115" t="str">
        <f>IF(ISBLANK($A13),"",IF(ISERROR(VLOOKUP($A13,'Round 1'!$A$7:$I$206,COLUMN('Round 1'!$G$7),FALSE)),0,VLOOKUP($A13,'Round 1'!$A$7:$I$206,COLUMN('Round 1'!$G$7),FALSE))+IF(ISERROR(VLOOKUP($A13,'Round 2'!$A$7:$I$206,COLUMN('Round 2'!$G$7),FALSE)),0,VLOOKUP($A13,'Round 2'!$A$7:$I$206,COLUMN('Round 2'!$G$7),FALSE))+IF(ISERROR(VLOOKUP($A13,'Round 3'!$A$7:$I$206,COLUMN('Round 3'!$G$7),FALSE)),0,VLOOKUP($A13,'Round 3'!$A$7:$I$206,COLUMN('Round 3'!$G$7),FALSE)))</f>
        <v/>
      </c>
      <c r="I13" s="115" t="str">
        <f>IF(ISBLANK($A13),"",IF(ISERROR(VLOOKUP($A13,'Round 1'!$A$7:$I$206,COLUMN('Round 1'!$F$7),FALSE)),0,VLOOKUP($A13,'Round 1'!$A$7:$I$206,COLUMN('Round 1'!$F$7),FALSE))+IF(ISERROR(VLOOKUP($A13,'Round 2'!$A$7:$I$206,COLUMN('Round 2'!$F$7),FALSE)),0,VLOOKUP($A13,'Round 2'!$A$7:$I$206,COLUMN('Round 2'!$F$7),FALSE))+IF(ISERROR(VLOOKUP($A13,'Round 3'!$A$7:$I$206,COLUMN('Round 3'!$F$7),FALSE)),0,VLOOKUP($A13,'Round 3'!$A$7:$I$206,COLUMN('Round 3'!$F$7),FALSE)))</f>
        <v/>
      </c>
      <c r="J13" s="116" t="str">
        <f>IF(ISBLANK($A13),"",IF(ISERROR(VLOOKUP($A13,'Round 1'!$A$7:$I$206,COLUMN('Round 1'!$H$7),FALSE)),0,VLOOKUP($A13,'Round 1'!$A$7:$I$206,COLUMN('Round 1'!$H$7),FALSE))+IF(ISERROR(VLOOKUP($A13,'Round 2'!$A$7:$I$206,COLUMN('Round 2'!$H$7),FALSE)),0,VLOOKUP($A13,'Round 2'!$A$7:$I$206,COLUMN('Round 2'!$H$7),FALSE))+IF(ISERROR(VLOOKUP($A13,'Round 3'!$A$7:$I$206,COLUMN('Round 3'!$H$7),FALSE)),0,VLOOKUP($A13,'Round 3'!$A$7:$I$206,COLUMN('Round 3'!$H$7),FALSE)))</f>
        <v/>
      </c>
      <c r="K13" s="117" t="str">
        <f t="shared" si="0"/>
        <v/>
      </c>
      <c r="L13" s="118" t="str">
        <f t="shared" si="1"/>
        <v/>
      </c>
      <c r="M13" s="119"/>
      <c r="N13" s="120" t="str">
        <f t="shared" si="2"/>
        <v/>
      </c>
      <c r="O13" s="40" t="str">
        <f t="shared" si="3"/>
        <v/>
      </c>
      <c r="P13" s="40" t="str">
        <f t="shared" si="4"/>
        <v/>
      </c>
      <c r="Q13" s="40">
        <f t="shared" si="5"/>
        <v>-10</v>
      </c>
      <c r="R13" s="40" t="str">
        <f t="shared" si="6"/>
        <v/>
      </c>
      <c r="S13" s="40" t="str">
        <f t="shared" si="7"/>
        <v/>
      </c>
      <c r="T13" s="40">
        <f t="shared" si="8"/>
        <v>0</v>
      </c>
      <c r="U13" s="120" t="str">
        <f>IF(N('Final Round'!$J$14)&gt;0,IF(ISBLANK($A13),"",IF($N13&gt;5,$N13,VLOOKUP($A13,'Final Round'!$A$14:$K$18,COLUMN('Final Round'!$J$1),FALSE))),"")</f>
        <v/>
      </c>
      <c r="V13" s="40" t="str">
        <f t="shared" si="9"/>
        <v/>
      </c>
      <c r="W13" s="40" t="str">
        <f t="shared" si="10"/>
        <v/>
      </c>
      <c r="X13" s="40" t="str">
        <f t="shared" si="11"/>
        <v/>
      </c>
      <c r="Y13" s="40">
        <f t="shared" si="12"/>
        <v>0</v>
      </c>
      <c r="Z13" s="40" t="str">
        <f t="shared" si="13"/>
        <v/>
      </c>
      <c r="AA13" s="40">
        <f t="shared" si="14"/>
        <v>0</v>
      </c>
      <c r="AB13" s="121" t="str">
        <f>IF(ISBLANK($A13),"",5+4*(I13+IF(AA13=0,0,VLOOKUP($A13,'Final Round'!$A$14:$K$18,COLUMN('Final Round'!$G$1),FALSE)))+8*(H13+IF(AA13=0,0,IF(VLOOKUP($A13,'Final Round'!$A$14:$K$18,COLUMN('Final Round'!$J$1),FALSE)=1,1,0)))+$AA13)</f>
        <v/>
      </c>
    </row>
    <row r="14" spans="1:28" ht="12.95" customHeight="1" x14ac:dyDescent="0.2">
      <c r="A14" s="98"/>
      <c r="B14" s="497"/>
      <c r="C14" s="497"/>
      <c r="D14" s="99"/>
      <c r="E14" s="100"/>
      <c r="F14" s="101" t="str">
        <f>IF(ISBLANK($A14),"",SUM(IF(ISNA(IF(VLOOKUP($A14,'Round 1'!$A$7:$J$206,COLUMN('Round 1'!$H$7),FALSE),1,NA())),0,1),IF(ISNA(IF(VLOOKUP($A14,'Round 2'!$A$7:$J$206,COLUMN('Round 1'!$H$7),FALSE),1,NA())),0,1),IF(ISNA(IF(VLOOKUP($A14,'Round 3'!$A$7:$J$206,COLUMN('Round 1'!$H$7),FALSE),1,NA())),0,1),IF(ISNA(IF(VLOOKUP($A14,'Final Round'!$A$14:$K$18,1,FALSE),1,NA())),0,1)))</f>
        <v/>
      </c>
      <c r="G14" s="102"/>
      <c r="H14" s="103" t="str">
        <f>IF(ISBLANK($A14),"",IF(ISERROR(VLOOKUP($A14,'Round 1'!$A$7:$I$206,COLUMN('Round 1'!$G$7),FALSE)),0,VLOOKUP($A14,'Round 1'!$A$7:$I$206,COLUMN('Round 1'!$G$7),FALSE))+IF(ISERROR(VLOOKUP($A14,'Round 2'!$A$7:$I$206,COLUMN('Round 2'!$G$7),FALSE)),0,VLOOKUP($A14,'Round 2'!$A$7:$I$206,COLUMN('Round 2'!$G$7),FALSE))+IF(ISERROR(VLOOKUP($A14,'Round 3'!$A$7:$I$206,COLUMN('Round 3'!$G$7),FALSE)),0,VLOOKUP($A14,'Round 3'!$A$7:$I$206,COLUMN('Round 3'!$G$7),FALSE)))</f>
        <v/>
      </c>
      <c r="I14" s="103" t="str">
        <f>IF(ISBLANK($A14),"",IF(ISERROR(VLOOKUP($A14,'Round 1'!$A$7:$I$206,COLUMN('Round 1'!$F$7),FALSE)),0,VLOOKUP($A14,'Round 1'!$A$7:$I$206,COLUMN('Round 1'!$F$7),FALSE))+IF(ISERROR(VLOOKUP($A14,'Round 2'!$A$7:$I$206,COLUMN('Round 2'!$F$7),FALSE)),0,VLOOKUP($A14,'Round 2'!$A$7:$I$206,COLUMN('Round 2'!$F$7),FALSE))+IF(ISERROR(VLOOKUP($A14,'Round 3'!$A$7:$I$206,COLUMN('Round 3'!$F$7),FALSE)),0,VLOOKUP($A14,'Round 3'!$A$7:$I$206,COLUMN('Round 3'!$F$7),FALSE)))</f>
        <v/>
      </c>
      <c r="J14" s="104" t="str">
        <f>IF(ISBLANK($A14),"",IF(ISERROR(VLOOKUP($A14,'Round 1'!$A$7:$I$206,COLUMN('Round 1'!$H$7),FALSE)),0,VLOOKUP($A14,'Round 1'!$A$7:$I$206,COLUMN('Round 1'!$H$7),FALSE))+IF(ISERROR(VLOOKUP($A14,'Round 2'!$A$7:$I$206,COLUMN('Round 2'!$H$7),FALSE)),0,VLOOKUP($A14,'Round 2'!$A$7:$I$206,COLUMN('Round 2'!$H$7),FALSE))+IF(ISERROR(VLOOKUP($A14,'Round 3'!$A$7:$I$206,COLUMN('Round 3'!$H$7),FALSE)),0,VLOOKUP($A14,'Round 3'!$A$7:$I$206,COLUMN('Round 3'!$H$7),FALSE)))</f>
        <v/>
      </c>
      <c r="K14" s="105" t="str">
        <f t="shared" si="0"/>
        <v/>
      </c>
      <c r="L14" s="106" t="str">
        <f t="shared" si="1"/>
        <v/>
      </c>
      <c r="M14" s="107"/>
      <c r="N14" s="108" t="str">
        <f t="shared" si="2"/>
        <v/>
      </c>
      <c r="O14" s="40" t="str">
        <f t="shared" si="3"/>
        <v/>
      </c>
      <c r="P14" s="40" t="str">
        <f t="shared" si="4"/>
        <v/>
      </c>
      <c r="Q14" s="40">
        <f t="shared" si="5"/>
        <v>-10</v>
      </c>
      <c r="R14" s="40" t="str">
        <f t="shared" si="6"/>
        <v/>
      </c>
      <c r="S14" s="40" t="str">
        <f t="shared" si="7"/>
        <v/>
      </c>
      <c r="T14" s="40">
        <f t="shared" si="8"/>
        <v>0</v>
      </c>
      <c r="U14" s="108" t="str">
        <f>IF(N('Final Round'!$J$14)&gt;0,IF(ISBLANK($A14),"",IF($N14&gt;5,$N14,VLOOKUP($A14,'Final Round'!$A$14:$K$18,COLUMN('Final Round'!$J$1),FALSE))),"")</f>
        <v/>
      </c>
      <c r="V14" s="40" t="str">
        <f t="shared" si="9"/>
        <v/>
      </c>
      <c r="W14" s="40" t="str">
        <f t="shared" si="10"/>
        <v/>
      </c>
      <c r="X14" s="40" t="str">
        <f t="shared" si="11"/>
        <v/>
      </c>
      <c r="Y14" s="40">
        <f t="shared" si="12"/>
        <v>0</v>
      </c>
      <c r="Z14" s="40" t="str">
        <f t="shared" si="13"/>
        <v/>
      </c>
      <c r="AA14" s="40">
        <f t="shared" si="14"/>
        <v>0</v>
      </c>
      <c r="AB14" s="109" t="str">
        <f>IF(ISBLANK($A14),"",5+4*(I14+IF(AA14=0,0,VLOOKUP($A14,'Final Round'!$A$14:$K$18,COLUMN('Final Round'!$G$1),FALSE)))+8*(H14+IF(AA14=0,0,IF(VLOOKUP($A14,'Final Round'!$A$14:$K$18,COLUMN('Final Round'!$J$1),FALSE)=1,1,0)))+$AA14)</f>
        <v/>
      </c>
    </row>
    <row r="15" spans="1:28" ht="12.95" customHeight="1" x14ac:dyDescent="0.2">
      <c r="A15" s="110"/>
      <c r="B15" s="111"/>
      <c r="C15" s="111"/>
      <c r="D15" s="111"/>
      <c r="E15" s="112"/>
      <c r="F15" s="113" t="str">
        <f>IF(ISBLANK($A15),"",SUM(IF(ISNA(IF(VLOOKUP($A15,'Round 1'!$A$7:$J$206,COLUMN('Round 1'!$H$7),FALSE),1,NA())),0,1),IF(ISNA(IF(VLOOKUP($A15,'Round 2'!$A$7:$J$206,COLUMN('Round 1'!$H$7),FALSE),1,NA())),0,1),IF(ISNA(IF(VLOOKUP($A15,'Round 3'!$A$7:$J$206,COLUMN('Round 1'!$H$7),FALSE),1,NA())),0,1),IF(ISNA(IF(VLOOKUP($A15,'Final Round'!$A$14:$K$18,1,FALSE),1,NA())),0,1)))</f>
        <v/>
      </c>
      <c r="G15" s="114"/>
      <c r="H15" s="115" t="str">
        <f>IF(ISBLANK($A15),"",IF(ISERROR(VLOOKUP($A15,'Round 1'!$A$7:$I$206,COLUMN('Round 1'!$G$7),FALSE)),0,VLOOKUP($A15,'Round 1'!$A$7:$I$206,COLUMN('Round 1'!$G$7),FALSE))+IF(ISERROR(VLOOKUP($A15,'Round 2'!$A$7:$I$206,COLUMN('Round 2'!$G$7),FALSE)),0,VLOOKUP($A15,'Round 2'!$A$7:$I$206,COLUMN('Round 2'!$G$7),FALSE))+IF(ISERROR(VLOOKUP($A15,'Round 3'!$A$7:$I$206,COLUMN('Round 3'!$G$7),FALSE)),0,VLOOKUP($A15,'Round 3'!$A$7:$I$206,COLUMN('Round 3'!$G$7),FALSE)))</f>
        <v/>
      </c>
      <c r="I15" s="115" t="str">
        <f>IF(ISBLANK($A15),"",IF(ISERROR(VLOOKUP($A15,'Round 1'!$A$7:$I$206,COLUMN('Round 1'!$F$7),FALSE)),0,VLOOKUP($A15,'Round 1'!$A$7:$I$206,COLUMN('Round 1'!$F$7),FALSE))+IF(ISERROR(VLOOKUP($A15,'Round 2'!$A$7:$I$206,COLUMN('Round 2'!$F$7),FALSE)),0,VLOOKUP($A15,'Round 2'!$A$7:$I$206,COLUMN('Round 2'!$F$7),FALSE))+IF(ISERROR(VLOOKUP($A15,'Round 3'!$A$7:$I$206,COLUMN('Round 3'!$F$7),FALSE)),0,VLOOKUP($A15,'Round 3'!$A$7:$I$206,COLUMN('Round 3'!$F$7),FALSE)))</f>
        <v/>
      </c>
      <c r="J15" s="116" t="str">
        <f>IF(ISBLANK($A15),"",IF(ISERROR(VLOOKUP($A15,'Round 1'!$A$7:$I$206,COLUMN('Round 1'!$H$7),FALSE)),0,VLOOKUP($A15,'Round 1'!$A$7:$I$206,COLUMN('Round 1'!$H$7),FALSE))+IF(ISERROR(VLOOKUP($A15,'Round 2'!$A$7:$I$206,COLUMN('Round 2'!$H$7),FALSE)),0,VLOOKUP($A15,'Round 2'!$A$7:$I$206,COLUMN('Round 2'!$H$7),FALSE))+IF(ISERROR(VLOOKUP($A15,'Round 3'!$A$7:$I$206,COLUMN('Round 3'!$H$7),FALSE)),0,VLOOKUP($A15,'Round 3'!$A$7:$I$206,COLUMN('Round 3'!$H$7),FALSE)))</f>
        <v/>
      </c>
      <c r="K15" s="117" t="str">
        <f t="shared" si="0"/>
        <v/>
      </c>
      <c r="L15" s="118" t="str">
        <f t="shared" si="1"/>
        <v/>
      </c>
      <c r="M15" s="119"/>
      <c r="N15" s="120" t="str">
        <f t="shared" si="2"/>
        <v/>
      </c>
      <c r="O15" s="40" t="str">
        <f t="shared" si="3"/>
        <v/>
      </c>
      <c r="P15" s="40" t="str">
        <f t="shared" si="4"/>
        <v/>
      </c>
      <c r="Q15" s="40">
        <f t="shared" si="5"/>
        <v>-10</v>
      </c>
      <c r="R15" s="40" t="str">
        <f t="shared" si="6"/>
        <v/>
      </c>
      <c r="S15" s="40" t="str">
        <f t="shared" si="7"/>
        <v/>
      </c>
      <c r="T15" s="40">
        <f t="shared" si="8"/>
        <v>0</v>
      </c>
      <c r="U15" s="120" t="str">
        <f>IF(N('Final Round'!$J$14)&gt;0,IF(ISBLANK($A15),"",IF($N15&gt;5,$N15,VLOOKUP($A15,'Final Round'!$A$14:$K$18,COLUMN('Final Round'!$J$1),FALSE))),"")</f>
        <v/>
      </c>
      <c r="V15" s="40" t="str">
        <f t="shared" si="9"/>
        <v/>
      </c>
      <c r="W15" s="40" t="str">
        <f t="shared" si="10"/>
        <v/>
      </c>
      <c r="X15" s="40" t="str">
        <f t="shared" si="11"/>
        <v/>
      </c>
      <c r="Y15" s="40">
        <f t="shared" si="12"/>
        <v>0</v>
      </c>
      <c r="Z15" s="40" t="str">
        <f t="shared" si="13"/>
        <v/>
      </c>
      <c r="AA15" s="40">
        <f t="shared" si="14"/>
        <v>0</v>
      </c>
      <c r="AB15" s="121" t="str">
        <f>IF(ISBLANK($A15),"",5+4*(I15+IF(AA15=0,0,VLOOKUP($A15,'Final Round'!$A$14:$K$18,COLUMN('Final Round'!$G$1),FALSE)))+8*(H15+IF(AA15=0,0,IF(VLOOKUP($A15,'Final Round'!$A$14:$K$18,COLUMN('Final Round'!$J$1),FALSE)=1,1,0)))+$AA15)</f>
        <v/>
      </c>
    </row>
    <row r="16" spans="1:28" ht="12.95" customHeight="1" x14ac:dyDescent="0.2">
      <c r="A16" s="98"/>
      <c r="B16" s="99"/>
      <c r="C16" s="99"/>
      <c r="D16" s="99"/>
      <c r="E16" s="100"/>
      <c r="F16" s="101" t="str">
        <f>IF(ISBLANK($A16),"",SUM(IF(ISNA(IF(VLOOKUP($A16,'Round 1'!$A$7:$J$206,COLUMN('Round 1'!$H$7),FALSE),1,NA())),0,1),IF(ISNA(IF(VLOOKUP($A16,'Round 2'!$A$7:$J$206,COLUMN('Round 1'!$H$7),FALSE),1,NA())),0,1),IF(ISNA(IF(VLOOKUP($A16,'Round 3'!$A$7:$J$206,COLUMN('Round 1'!$H$7),FALSE),1,NA())),0,1),IF(ISNA(IF(VLOOKUP($A16,'Final Round'!$A$14:$K$18,1,FALSE),1,NA())),0,1)))</f>
        <v/>
      </c>
      <c r="G16" s="102"/>
      <c r="H16" s="103" t="str">
        <f>IF(ISBLANK($A16),"",IF(ISERROR(VLOOKUP($A16,'Round 1'!$A$7:$I$206,COLUMN('Round 1'!$G$7),FALSE)),0,VLOOKUP($A16,'Round 1'!$A$7:$I$206,COLUMN('Round 1'!$G$7),FALSE))+IF(ISERROR(VLOOKUP($A16,'Round 2'!$A$7:$I$206,COLUMN('Round 2'!$G$7),FALSE)),0,VLOOKUP($A16,'Round 2'!$A$7:$I$206,COLUMN('Round 2'!$G$7),FALSE))+IF(ISERROR(VLOOKUP($A16,'Round 3'!$A$7:$I$206,COLUMN('Round 3'!$G$7),FALSE)),0,VLOOKUP($A16,'Round 3'!$A$7:$I$206,COLUMN('Round 3'!$G$7),FALSE)))</f>
        <v/>
      </c>
      <c r="I16" s="103" t="str">
        <f>IF(ISBLANK($A16),"",IF(ISERROR(VLOOKUP($A16,'Round 1'!$A$7:$I$206,COLUMN('Round 1'!$F$7),FALSE)),0,VLOOKUP($A16,'Round 1'!$A$7:$I$206,COLUMN('Round 1'!$F$7),FALSE))+IF(ISERROR(VLOOKUP($A16,'Round 2'!$A$7:$I$206,COLUMN('Round 2'!$F$7),FALSE)),0,VLOOKUP($A16,'Round 2'!$A$7:$I$206,COLUMN('Round 2'!$F$7),FALSE))+IF(ISERROR(VLOOKUP($A16,'Round 3'!$A$7:$I$206,COLUMN('Round 3'!$F$7),FALSE)),0,VLOOKUP($A16,'Round 3'!$A$7:$I$206,COLUMN('Round 3'!$F$7),FALSE)))</f>
        <v/>
      </c>
      <c r="J16" s="104" t="str">
        <f>IF(ISBLANK($A16),"",IF(ISERROR(VLOOKUP($A16,'Round 1'!$A$7:$I$206,COLUMN('Round 1'!$H$7),FALSE)),0,VLOOKUP($A16,'Round 1'!$A$7:$I$206,COLUMN('Round 1'!$H$7),FALSE))+IF(ISERROR(VLOOKUP($A16,'Round 2'!$A$7:$I$206,COLUMN('Round 2'!$H$7),FALSE)),0,VLOOKUP($A16,'Round 2'!$A$7:$I$206,COLUMN('Round 2'!$H$7),FALSE))+IF(ISERROR(VLOOKUP($A16,'Round 3'!$A$7:$I$206,COLUMN('Round 3'!$H$7),FALSE)),0,VLOOKUP($A16,'Round 3'!$A$7:$I$206,COLUMN('Round 3'!$H$7),FALSE)))</f>
        <v/>
      </c>
      <c r="K16" s="105" t="str">
        <f t="shared" si="0"/>
        <v/>
      </c>
      <c r="L16" s="106" t="str">
        <f t="shared" si="1"/>
        <v/>
      </c>
      <c r="M16" s="107"/>
      <c r="N16" s="108" t="str">
        <f t="shared" si="2"/>
        <v/>
      </c>
      <c r="O16" s="40" t="str">
        <f t="shared" si="3"/>
        <v/>
      </c>
      <c r="P16" s="40" t="str">
        <f t="shared" si="4"/>
        <v/>
      </c>
      <c r="Q16" s="40">
        <f t="shared" si="5"/>
        <v>-10</v>
      </c>
      <c r="R16" s="40" t="str">
        <f t="shared" si="6"/>
        <v/>
      </c>
      <c r="S16" s="40" t="str">
        <f t="shared" si="7"/>
        <v/>
      </c>
      <c r="T16" s="40">
        <f t="shared" si="8"/>
        <v>0</v>
      </c>
      <c r="U16" s="108" t="str">
        <f>IF(N('Final Round'!$J$14)&gt;0,IF(ISBLANK($A16),"",IF($N16&gt;5,$N16,VLOOKUP($A16,'Final Round'!$A$14:$K$18,COLUMN('Final Round'!$J$1),FALSE))),"")</f>
        <v/>
      </c>
      <c r="V16" s="40" t="str">
        <f t="shared" si="9"/>
        <v/>
      </c>
      <c r="W16" s="40" t="str">
        <f t="shared" si="10"/>
        <v/>
      </c>
      <c r="X16" s="40" t="str">
        <f t="shared" si="11"/>
        <v/>
      </c>
      <c r="Y16" s="40">
        <f t="shared" si="12"/>
        <v>0</v>
      </c>
      <c r="Z16" s="40" t="str">
        <f t="shared" si="13"/>
        <v/>
      </c>
      <c r="AA16" s="40">
        <f t="shared" si="14"/>
        <v>0</v>
      </c>
      <c r="AB16" s="109" t="str">
        <f>IF(ISBLANK($A16),"",5+4*(I16+IF(AA16=0,0,VLOOKUP($A16,'Final Round'!$A$14:$K$18,COLUMN('Final Round'!$G$1),FALSE)))+8*(H16+IF(AA16=0,0,IF(VLOOKUP($A16,'Final Round'!$A$14:$K$18,COLUMN('Final Round'!$J$1),FALSE)=1,1,0)))+$AA16)</f>
        <v/>
      </c>
    </row>
    <row r="17" spans="1:28" ht="12.95" customHeight="1" x14ac:dyDescent="0.2">
      <c r="A17" s="110"/>
      <c r="B17" s="111"/>
      <c r="C17" s="111"/>
      <c r="D17" s="111"/>
      <c r="E17" s="112"/>
      <c r="F17" s="113" t="str">
        <f>IF(ISBLANK($A17),"",SUM(IF(ISNA(IF(VLOOKUP($A17,'Round 1'!$A$7:$J$206,COLUMN('Round 1'!$H$7),FALSE),1,NA())),0,1),IF(ISNA(IF(VLOOKUP($A17,'Round 2'!$A$7:$J$206,COLUMN('Round 1'!$H$7),FALSE),1,NA())),0,1),IF(ISNA(IF(VLOOKUP($A17,'Round 3'!$A$7:$J$206,COLUMN('Round 1'!$H$7),FALSE),1,NA())),0,1),IF(ISNA(IF(VLOOKUP($A17,'Final Round'!$A$14:$K$18,1,FALSE),1,NA())),0,1)))</f>
        <v/>
      </c>
      <c r="G17" s="114"/>
      <c r="H17" s="115" t="str">
        <f>IF(ISBLANK($A17),"",IF(ISERROR(VLOOKUP($A17,'Round 1'!$A$7:$I$206,COLUMN('Round 1'!$G$7),FALSE)),0,VLOOKUP($A17,'Round 1'!$A$7:$I$206,COLUMN('Round 1'!$G$7),FALSE))+IF(ISERROR(VLOOKUP($A17,'Round 2'!$A$7:$I$206,COLUMN('Round 2'!$G$7),FALSE)),0,VLOOKUP($A17,'Round 2'!$A$7:$I$206,COLUMN('Round 2'!$G$7),FALSE))+IF(ISERROR(VLOOKUP($A17,'Round 3'!$A$7:$I$206,COLUMN('Round 3'!$G$7),FALSE)),0,VLOOKUP($A17,'Round 3'!$A$7:$I$206,COLUMN('Round 3'!$G$7),FALSE)))</f>
        <v/>
      </c>
      <c r="I17" s="115" t="str">
        <f>IF(ISBLANK($A17),"",IF(ISERROR(VLOOKUP($A17,'Round 1'!$A$7:$I$206,COLUMN('Round 1'!$F$7),FALSE)),0,VLOOKUP($A17,'Round 1'!$A$7:$I$206,COLUMN('Round 1'!$F$7),FALSE))+IF(ISERROR(VLOOKUP($A17,'Round 2'!$A$7:$I$206,COLUMN('Round 2'!$F$7),FALSE)),0,VLOOKUP($A17,'Round 2'!$A$7:$I$206,COLUMN('Round 2'!$F$7),FALSE))+IF(ISERROR(VLOOKUP($A17,'Round 3'!$A$7:$I$206,COLUMN('Round 3'!$F$7),FALSE)),0,VLOOKUP($A17,'Round 3'!$A$7:$I$206,COLUMN('Round 3'!$F$7),FALSE)))</f>
        <v/>
      </c>
      <c r="J17" s="116" t="str">
        <f>IF(ISBLANK($A17),"",IF(ISERROR(VLOOKUP($A17,'Round 1'!$A$7:$I$206,COLUMN('Round 1'!$H$7),FALSE)),0,VLOOKUP($A17,'Round 1'!$A$7:$I$206,COLUMN('Round 1'!$H$7),FALSE))+IF(ISERROR(VLOOKUP($A17,'Round 2'!$A$7:$I$206,COLUMN('Round 2'!$H$7),FALSE)),0,VLOOKUP($A17,'Round 2'!$A$7:$I$206,COLUMN('Round 2'!$H$7),FALSE))+IF(ISERROR(VLOOKUP($A17,'Round 3'!$A$7:$I$206,COLUMN('Round 3'!$H$7),FALSE)),0,VLOOKUP($A17,'Round 3'!$A$7:$I$206,COLUMN('Round 3'!$H$7),FALSE)))</f>
        <v/>
      </c>
      <c r="K17" s="117" t="str">
        <f t="shared" si="0"/>
        <v/>
      </c>
      <c r="L17" s="118" t="str">
        <f t="shared" si="1"/>
        <v/>
      </c>
      <c r="M17" s="119"/>
      <c r="N17" s="120" t="str">
        <f t="shared" si="2"/>
        <v/>
      </c>
      <c r="O17" s="40" t="str">
        <f t="shared" si="3"/>
        <v/>
      </c>
      <c r="P17" s="40" t="str">
        <f t="shared" si="4"/>
        <v/>
      </c>
      <c r="Q17" s="40">
        <f t="shared" si="5"/>
        <v>-10</v>
      </c>
      <c r="R17" s="40" t="str">
        <f t="shared" si="6"/>
        <v/>
      </c>
      <c r="S17" s="40" t="str">
        <f t="shared" si="7"/>
        <v/>
      </c>
      <c r="T17" s="40">
        <f t="shared" si="8"/>
        <v>0</v>
      </c>
      <c r="U17" s="120" t="str">
        <f>IF(N('Final Round'!$J$14)&gt;0,IF(ISBLANK($A17),"",IF($N17&gt;5,$N17,VLOOKUP($A17,'Final Round'!$A$14:$K$18,COLUMN('Final Round'!$J$1),FALSE))),"")</f>
        <v/>
      </c>
      <c r="V17" s="40" t="str">
        <f t="shared" si="9"/>
        <v/>
      </c>
      <c r="W17" s="40" t="str">
        <f t="shared" si="10"/>
        <v/>
      </c>
      <c r="X17" s="40" t="str">
        <f t="shared" si="11"/>
        <v/>
      </c>
      <c r="Y17" s="40">
        <f t="shared" si="12"/>
        <v>0</v>
      </c>
      <c r="Z17" s="40" t="str">
        <f t="shared" si="13"/>
        <v/>
      </c>
      <c r="AA17" s="40">
        <f t="shared" si="14"/>
        <v>0</v>
      </c>
      <c r="AB17" s="121" t="str">
        <f>IF(ISBLANK($A17),"",5+4*(I17+IF(AA17=0,0,VLOOKUP($A17,'Final Round'!$A$14:$K$18,COLUMN('Final Round'!$G$1),FALSE)))+8*(H17+IF(AA17=0,0,IF(VLOOKUP($A17,'Final Round'!$A$14:$K$18,COLUMN('Final Round'!$J$1),FALSE)=1,1,0)))+$AA17)</f>
        <v/>
      </c>
    </row>
    <row r="18" spans="1:28" ht="12.95" customHeight="1" x14ac:dyDescent="0.2">
      <c r="A18" s="98"/>
      <c r="B18" s="99"/>
      <c r="C18" s="99"/>
      <c r="D18" s="99"/>
      <c r="E18" s="100"/>
      <c r="F18" s="101" t="str">
        <f>IF(ISBLANK($A18),"",SUM(IF(ISNA(IF(VLOOKUP($A18,'Round 1'!$A$7:$J$206,COLUMN('Round 1'!$H$7),FALSE),1,NA())),0,1),IF(ISNA(IF(VLOOKUP($A18,'Round 2'!$A$7:$J$206,COLUMN('Round 1'!$H$7),FALSE),1,NA())),0,1),IF(ISNA(IF(VLOOKUP($A18,'Round 3'!$A$7:$J$206,COLUMN('Round 1'!$H$7),FALSE),1,NA())),0,1),IF(ISNA(IF(VLOOKUP($A18,'Final Round'!$A$14:$K$18,1,FALSE),1,NA())),0,1)))</f>
        <v/>
      </c>
      <c r="G18" s="102"/>
      <c r="H18" s="103" t="str">
        <f>IF(ISBLANK($A18),"",IF(ISERROR(VLOOKUP($A18,'Round 1'!$A$7:$I$206,COLUMN('Round 1'!$G$7),FALSE)),0,VLOOKUP($A18,'Round 1'!$A$7:$I$206,COLUMN('Round 1'!$G$7),FALSE))+IF(ISERROR(VLOOKUP($A18,'Round 2'!$A$7:$I$206,COLUMN('Round 2'!$G$7),FALSE)),0,VLOOKUP($A18,'Round 2'!$A$7:$I$206,COLUMN('Round 2'!$G$7),FALSE))+IF(ISERROR(VLOOKUP($A18,'Round 3'!$A$7:$I$206,COLUMN('Round 3'!$G$7),FALSE)),0,VLOOKUP($A18,'Round 3'!$A$7:$I$206,COLUMN('Round 3'!$G$7),FALSE)))</f>
        <v/>
      </c>
      <c r="I18" s="103" t="str">
        <f>IF(ISBLANK($A18),"",IF(ISERROR(VLOOKUP($A18,'Round 1'!$A$7:$I$206,COLUMN('Round 1'!$F$7),FALSE)),0,VLOOKUP($A18,'Round 1'!$A$7:$I$206,COLUMN('Round 1'!$F$7),FALSE))+IF(ISERROR(VLOOKUP($A18,'Round 2'!$A$7:$I$206,COLUMN('Round 2'!$F$7),FALSE)),0,VLOOKUP($A18,'Round 2'!$A$7:$I$206,COLUMN('Round 2'!$F$7),FALSE))+IF(ISERROR(VLOOKUP($A18,'Round 3'!$A$7:$I$206,COLUMN('Round 3'!$F$7),FALSE)),0,VLOOKUP($A18,'Round 3'!$A$7:$I$206,COLUMN('Round 3'!$F$7),FALSE)))</f>
        <v/>
      </c>
      <c r="J18" s="104" t="str">
        <f>IF(ISBLANK($A18),"",IF(ISERROR(VLOOKUP($A18,'Round 1'!$A$7:$I$206,COLUMN('Round 1'!$H$7),FALSE)),0,VLOOKUP($A18,'Round 1'!$A$7:$I$206,COLUMN('Round 1'!$H$7),FALSE))+IF(ISERROR(VLOOKUP($A18,'Round 2'!$A$7:$I$206,COLUMN('Round 2'!$H$7),FALSE)),0,VLOOKUP($A18,'Round 2'!$A$7:$I$206,COLUMN('Round 2'!$H$7),FALSE))+IF(ISERROR(VLOOKUP($A18,'Round 3'!$A$7:$I$206,COLUMN('Round 3'!$H$7),FALSE)),0,VLOOKUP($A18,'Round 3'!$A$7:$I$206,COLUMN('Round 3'!$H$7),FALSE)))</f>
        <v/>
      </c>
      <c r="K18" s="105" t="str">
        <f t="shared" si="0"/>
        <v/>
      </c>
      <c r="L18" s="106" t="str">
        <f t="shared" si="1"/>
        <v/>
      </c>
      <c r="M18" s="107"/>
      <c r="N18" s="108" t="str">
        <f t="shared" si="2"/>
        <v/>
      </c>
      <c r="O18" s="40" t="str">
        <f t="shared" si="3"/>
        <v/>
      </c>
      <c r="P18" s="40" t="str">
        <f t="shared" si="4"/>
        <v/>
      </c>
      <c r="Q18" s="40">
        <f t="shared" si="5"/>
        <v>-10</v>
      </c>
      <c r="R18" s="40" t="str">
        <f t="shared" si="6"/>
        <v/>
      </c>
      <c r="S18" s="40" t="str">
        <f t="shared" si="7"/>
        <v/>
      </c>
      <c r="T18" s="40">
        <f t="shared" si="8"/>
        <v>0</v>
      </c>
      <c r="U18" s="108" t="str">
        <f>IF(N('Final Round'!$J$14)&gt;0,IF(ISBLANK($A18),"",IF($N18&gt;5,$N18,VLOOKUP($A18,'Final Round'!$A$14:$K$18,COLUMN('Final Round'!$J$1),FALSE))),"")</f>
        <v/>
      </c>
      <c r="V18" s="40" t="str">
        <f t="shared" si="9"/>
        <v/>
      </c>
      <c r="W18" s="40" t="str">
        <f t="shared" si="10"/>
        <v/>
      </c>
      <c r="X18" s="40" t="str">
        <f t="shared" si="11"/>
        <v/>
      </c>
      <c r="Y18" s="40">
        <f t="shared" si="12"/>
        <v>0</v>
      </c>
      <c r="Z18" s="40" t="str">
        <f t="shared" si="13"/>
        <v/>
      </c>
      <c r="AA18" s="40">
        <f t="shared" si="14"/>
        <v>0</v>
      </c>
      <c r="AB18" s="109" t="str">
        <f>IF(ISBLANK($A18),"",5+4*(I18+IF(AA18=0,0,VLOOKUP($A18,'Final Round'!$A$14:$K$18,COLUMN('Final Round'!$G$1),FALSE)))+8*(H18+IF(AA18=0,0,IF(VLOOKUP($A18,'Final Round'!$A$14:$K$18,COLUMN('Final Round'!$J$1),FALSE)=1,1,0)))+$AA18)</f>
        <v/>
      </c>
    </row>
    <row r="19" spans="1:28" ht="12.95" customHeight="1" x14ac:dyDescent="0.2">
      <c r="A19" s="110"/>
      <c r="B19" s="111"/>
      <c r="C19" s="111"/>
      <c r="D19" s="111"/>
      <c r="E19" s="112"/>
      <c r="F19" s="113" t="str">
        <f>IF(ISBLANK($A19),"",SUM(IF(ISNA(IF(VLOOKUP($A19,'Round 1'!$A$7:$J$206,COLUMN('Round 1'!$H$7),FALSE),1,NA())),0,1),IF(ISNA(IF(VLOOKUP($A19,'Round 2'!$A$7:$J$206,COLUMN('Round 1'!$H$7),FALSE),1,NA())),0,1),IF(ISNA(IF(VLOOKUP($A19,'Round 3'!$A$7:$J$206,COLUMN('Round 1'!$H$7),FALSE),1,NA())),0,1),IF(ISNA(IF(VLOOKUP($A19,'Final Round'!$A$14:$K$18,1,FALSE),1,NA())),0,1)))</f>
        <v/>
      </c>
      <c r="G19" s="114"/>
      <c r="H19" s="115" t="str">
        <f>IF(ISBLANK($A19),"",IF(ISERROR(VLOOKUP($A19,'Round 1'!$A$7:$I$206,COLUMN('Round 1'!$G$7),FALSE)),0,VLOOKUP($A19,'Round 1'!$A$7:$I$206,COLUMN('Round 1'!$G$7),FALSE))+IF(ISERROR(VLOOKUP($A19,'Round 2'!$A$7:$I$206,COLUMN('Round 2'!$G$7),FALSE)),0,VLOOKUP($A19,'Round 2'!$A$7:$I$206,COLUMN('Round 2'!$G$7),FALSE))+IF(ISERROR(VLOOKUP($A19,'Round 3'!$A$7:$I$206,COLUMN('Round 3'!$G$7),FALSE)),0,VLOOKUP($A19,'Round 3'!$A$7:$I$206,COLUMN('Round 3'!$G$7),FALSE)))</f>
        <v/>
      </c>
      <c r="I19" s="115" t="str">
        <f>IF(ISBLANK($A19),"",IF(ISERROR(VLOOKUP($A19,'Round 1'!$A$7:$I$206,COLUMN('Round 1'!$F$7),FALSE)),0,VLOOKUP($A19,'Round 1'!$A$7:$I$206,COLUMN('Round 1'!$F$7),FALSE))+IF(ISERROR(VLOOKUP($A19,'Round 2'!$A$7:$I$206,COLUMN('Round 2'!$F$7),FALSE)),0,VLOOKUP($A19,'Round 2'!$A$7:$I$206,COLUMN('Round 2'!$F$7),FALSE))+IF(ISERROR(VLOOKUP($A19,'Round 3'!$A$7:$I$206,COLUMN('Round 3'!$F$7),FALSE)),0,VLOOKUP($A19,'Round 3'!$A$7:$I$206,COLUMN('Round 3'!$F$7),FALSE)))</f>
        <v/>
      </c>
      <c r="J19" s="116" t="str">
        <f>IF(ISBLANK($A19),"",IF(ISERROR(VLOOKUP($A19,'Round 1'!$A$7:$I$206,COLUMN('Round 1'!$H$7),FALSE)),0,VLOOKUP($A19,'Round 1'!$A$7:$I$206,COLUMN('Round 1'!$H$7),FALSE))+IF(ISERROR(VLOOKUP($A19,'Round 2'!$A$7:$I$206,COLUMN('Round 2'!$H$7),FALSE)),0,VLOOKUP($A19,'Round 2'!$A$7:$I$206,COLUMN('Round 2'!$H$7),FALSE))+IF(ISERROR(VLOOKUP($A19,'Round 3'!$A$7:$I$206,COLUMN('Round 3'!$H$7),FALSE)),0,VLOOKUP($A19,'Round 3'!$A$7:$I$206,COLUMN('Round 3'!$H$7),FALSE)))</f>
        <v/>
      </c>
      <c r="K19" s="117" t="str">
        <f t="shared" si="0"/>
        <v/>
      </c>
      <c r="L19" s="118" t="str">
        <f t="shared" si="1"/>
        <v/>
      </c>
      <c r="M19" s="119"/>
      <c r="N19" s="120" t="str">
        <f t="shared" si="2"/>
        <v/>
      </c>
      <c r="O19" s="40" t="str">
        <f t="shared" si="3"/>
        <v/>
      </c>
      <c r="P19" s="40" t="str">
        <f t="shared" si="4"/>
        <v/>
      </c>
      <c r="Q19" s="40">
        <f t="shared" si="5"/>
        <v>-10</v>
      </c>
      <c r="R19" s="40" t="str">
        <f t="shared" si="6"/>
        <v/>
      </c>
      <c r="S19" s="40" t="str">
        <f t="shared" si="7"/>
        <v/>
      </c>
      <c r="T19" s="40">
        <f t="shared" si="8"/>
        <v>0</v>
      </c>
      <c r="U19" s="120" t="str">
        <f>IF(N('Final Round'!$J$14)&gt;0,IF(ISBLANK($A19),"",IF($N19&gt;5,$N19,VLOOKUP($A19,'Final Round'!$A$14:$K$18,COLUMN('Final Round'!$J$1),FALSE))),"")</f>
        <v/>
      </c>
      <c r="V19" s="40" t="str">
        <f t="shared" si="9"/>
        <v/>
      </c>
      <c r="W19" s="40" t="str">
        <f t="shared" si="10"/>
        <v/>
      </c>
      <c r="X19" s="40" t="str">
        <f t="shared" si="11"/>
        <v/>
      </c>
      <c r="Y19" s="40">
        <f t="shared" si="12"/>
        <v>0</v>
      </c>
      <c r="Z19" s="40" t="str">
        <f t="shared" si="13"/>
        <v/>
      </c>
      <c r="AA19" s="40">
        <f t="shared" si="14"/>
        <v>0</v>
      </c>
      <c r="AB19" s="121" t="str">
        <f>IF(ISBLANK($A19),"",5+4*(I19+IF(AA19=0,0,VLOOKUP($A19,'Final Round'!$A$14:$K$18,COLUMN('Final Round'!$G$1),FALSE)))+8*(H19+IF(AA19=0,0,IF(VLOOKUP($A19,'Final Round'!$A$14:$K$18,COLUMN('Final Round'!$J$1),FALSE)=1,1,0)))+$AA19)</f>
        <v/>
      </c>
    </row>
    <row r="20" spans="1:28" ht="12.95" customHeight="1" x14ac:dyDescent="0.2">
      <c r="A20" s="98"/>
      <c r="B20" s="99"/>
      <c r="C20" s="99"/>
      <c r="D20" s="99"/>
      <c r="E20" s="100"/>
      <c r="F20" s="101" t="str">
        <f>IF(ISBLANK($A20),"",SUM(IF(ISNA(IF(VLOOKUP($A20,'Round 1'!$A$7:$J$206,COLUMN('Round 1'!$H$7),FALSE),1,NA())),0,1),IF(ISNA(IF(VLOOKUP($A20,'Round 2'!$A$7:$J$206,COLUMN('Round 1'!$H$7),FALSE),1,NA())),0,1),IF(ISNA(IF(VLOOKUP($A20,'Round 3'!$A$7:$J$206,COLUMN('Round 1'!$H$7),FALSE),1,NA())),0,1),IF(ISNA(IF(VLOOKUP($A20,'Final Round'!$A$14:$K$18,1,FALSE),1,NA())),0,1)))</f>
        <v/>
      </c>
      <c r="G20" s="102"/>
      <c r="H20" s="103" t="str">
        <f>IF(ISBLANK($A20),"",IF(ISERROR(VLOOKUP($A20,'Round 1'!$A$7:$I$206,COLUMN('Round 1'!$G$7),FALSE)),0,VLOOKUP($A20,'Round 1'!$A$7:$I$206,COLUMN('Round 1'!$G$7),FALSE))+IF(ISERROR(VLOOKUP($A20,'Round 2'!$A$7:$I$206,COLUMN('Round 2'!$G$7),FALSE)),0,VLOOKUP($A20,'Round 2'!$A$7:$I$206,COLUMN('Round 2'!$G$7),FALSE))+IF(ISERROR(VLOOKUP($A20,'Round 3'!$A$7:$I$206,COLUMN('Round 3'!$G$7),FALSE)),0,VLOOKUP($A20,'Round 3'!$A$7:$I$206,COLUMN('Round 3'!$G$7),FALSE)))</f>
        <v/>
      </c>
      <c r="I20" s="103" t="str">
        <f>IF(ISBLANK($A20),"",IF(ISERROR(VLOOKUP($A20,'Round 1'!$A$7:$I$206,COLUMN('Round 1'!$F$7),FALSE)),0,VLOOKUP($A20,'Round 1'!$A$7:$I$206,COLUMN('Round 1'!$F$7),FALSE))+IF(ISERROR(VLOOKUP($A20,'Round 2'!$A$7:$I$206,COLUMN('Round 2'!$F$7),FALSE)),0,VLOOKUP($A20,'Round 2'!$A$7:$I$206,COLUMN('Round 2'!$F$7),FALSE))+IF(ISERROR(VLOOKUP($A20,'Round 3'!$A$7:$I$206,COLUMN('Round 3'!$F$7),FALSE)),0,VLOOKUP($A20,'Round 3'!$A$7:$I$206,COLUMN('Round 3'!$F$7),FALSE)))</f>
        <v/>
      </c>
      <c r="J20" s="104" t="str">
        <f>IF(ISBLANK($A20),"",IF(ISERROR(VLOOKUP($A20,'Round 1'!$A$7:$I$206,COLUMN('Round 1'!$H$7),FALSE)),0,VLOOKUP($A20,'Round 1'!$A$7:$I$206,COLUMN('Round 1'!$H$7),FALSE))+IF(ISERROR(VLOOKUP($A20,'Round 2'!$A$7:$I$206,COLUMN('Round 2'!$H$7),FALSE)),0,VLOOKUP($A20,'Round 2'!$A$7:$I$206,COLUMN('Round 2'!$H$7),FALSE))+IF(ISERROR(VLOOKUP($A20,'Round 3'!$A$7:$I$206,COLUMN('Round 3'!$H$7),FALSE)),0,VLOOKUP($A20,'Round 3'!$A$7:$I$206,COLUMN('Round 3'!$H$7),FALSE)))</f>
        <v/>
      </c>
      <c r="K20" s="105" t="str">
        <f t="shared" si="0"/>
        <v/>
      </c>
      <c r="L20" s="106" t="str">
        <f t="shared" si="1"/>
        <v/>
      </c>
      <c r="M20" s="107"/>
      <c r="N20" s="108" t="str">
        <f t="shared" si="2"/>
        <v/>
      </c>
      <c r="O20" s="40" t="str">
        <f t="shared" si="3"/>
        <v/>
      </c>
      <c r="P20" s="40" t="str">
        <f t="shared" si="4"/>
        <v/>
      </c>
      <c r="Q20" s="40">
        <f t="shared" si="5"/>
        <v>-10</v>
      </c>
      <c r="R20" s="40" t="str">
        <f t="shared" si="6"/>
        <v/>
      </c>
      <c r="S20" s="40" t="str">
        <f t="shared" si="7"/>
        <v/>
      </c>
      <c r="T20" s="40">
        <f t="shared" si="8"/>
        <v>0</v>
      </c>
      <c r="U20" s="108" t="str">
        <f>IF(N('Final Round'!$J$14)&gt;0,IF(ISBLANK($A20),"",IF($N20&gt;5,$N20,VLOOKUP($A20,'Final Round'!$A$14:$K$18,COLUMN('Final Round'!$J$1),FALSE))),"")</f>
        <v/>
      </c>
      <c r="V20" s="40" t="str">
        <f t="shared" si="9"/>
        <v/>
      </c>
      <c r="W20" s="40" t="str">
        <f t="shared" si="10"/>
        <v/>
      </c>
      <c r="X20" s="40" t="str">
        <f t="shared" si="11"/>
        <v/>
      </c>
      <c r="Y20" s="40">
        <f t="shared" si="12"/>
        <v>0</v>
      </c>
      <c r="Z20" s="40" t="str">
        <f t="shared" si="13"/>
        <v/>
      </c>
      <c r="AA20" s="40">
        <f t="shared" si="14"/>
        <v>0</v>
      </c>
      <c r="AB20" s="109" t="str">
        <f>IF(ISBLANK($A20),"",5+4*(I20+IF(AA20=0,0,VLOOKUP($A20,'Final Round'!$A$14:$K$18,COLUMN('Final Round'!$G$1),FALSE)))+8*(H20+IF(AA20=0,0,IF(VLOOKUP($A20,'Final Round'!$A$14:$K$18,COLUMN('Final Round'!$J$1),FALSE)=1,1,0)))+$AA20)</f>
        <v/>
      </c>
    </row>
    <row r="21" spans="1:28" ht="12.95" customHeight="1" x14ac:dyDescent="0.2">
      <c r="A21" s="110"/>
      <c r="B21" s="111"/>
      <c r="C21" s="111"/>
      <c r="D21" s="111"/>
      <c r="E21" s="112"/>
      <c r="F21" s="113" t="str">
        <f>IF(ISBLANK($A21),"",SUM(IF(ISNA(IF(VLOOKUP($A21,'Round 1'!$A$7:$J$206,COLUMN('Round 1'!$H$7),FALSE),1,NA())),0,1),IF(ISNA(IF(VLOOKUP($A21,'Round 2'!$A$7:$J$206,COLUMN('Round 1'!$H$7),FALSE),1,NA())),0,1),IF(ISNA(IF(VLOOKUP($A21,'Round 3'!$A$7:$J$206,COLUMN('Round 1'!$H$7),FALSE),1,NA())),0,1),IF(ISNA(IF(VLOOKUP($A21,'Final Round'!$A$14:$K$18,1,FALSE),1,NA())),0,1)))</f>
        <v/>
      </c>
      <c r="G21" s="114"/>
      <c r="H21" s="115" t="str">
        <f>IF(ISBLANK($A21),"",IF(ISERROR(VLOOKUP($A21,'Round 1'!$A$7:$I$206,COLUMN('Round 1'!$G$7),FALSE)),0,VLOOKUP($A21,'Round 1'!$A$7:$I$206,COLUMN('Round 1'!$G$7),FALSE))+IF(ISERROR(VLOOKUP($A21,'Round 2'!$A$7:$I$206,COLUMN('Round 2'!$G$7),FALSE)),0,VLOOKUP($A21,'Round 2'!$A$7:$I$206,COLUMN('Round 2'!$G$7),FALSE))+IF(ISERROR(VLOOKUP($A21,'Round 3'!$A$7:$I$206,COLUMN('Round 3'!$G$7),FALSE)),0,VLOOKUP($A21,'Round 3'!$A$7:$I$206,COLUMN('Round 3'!$G$7),FALSE)))</f>
        <v/>
      </c>
      <c r="I21" s="115" t="str">
        <f>IF(ISBLANK($A21),"",IF(ISERROR(VLOOKUP($A21,'Round 1'!$A$7:$I$206,COLUMN('Round 1'!$F$7),FALSE)),0,VLOOKUP($A21,'Round 1'!$A$7:$I$206,COLUMN('Round 1'!$F$7),FALSE))+IF(ISERROR(VLOOKUP($A21,'Round 2'!$A$7:$I$206,COLUMN('Round 2'!$F$7),FALSE)),0,VLOOKUP($A21,'Round 2'!$A$7:$I$206,COLUMN('Round 2'!$F$7),FALSE))+IF(ISERROR(VLOOKUP($A21,'Round 3'!$A$7:$I$206,COLUMN('Round 3'!$F$7),FALSE)),0,VLOOKUP($A21,'Round 3'!$A$7:$I$206,COLUMN('Round 3'!$F$7),FALSE)))</f>
        <v/>
      </c>
      <c r="J21" s="116" t="str">
        <f>IF(ISBLANK($A21),"",IF(ISERROR(VLOOKUP($A21,'Round 1'!$A$7:$I$206,COLUMN('Round 1'!$H$7),FALSE)),0,VLOOKUP($A21,'Round 1'!$A$7:$I$206,COLUMN('Round 1'!$H$7),FALSE))+IF(ISERROR(VLOOKUP($A21,'Round 2'!$A$7:$I$206,COLUMN('Round 2'!$H$7),FALSE)),0,VLOOKUP($A21,'Round 2'!$A$7:$I$206,COLUMN('Round 2'!$H$7),FALSE))+IF(ISERROR(VLOOKUP($A21,'Round 3'!$A$7:$I$206,COLUMN('Round 3'!$H$7),FALSE)),0,VLOOKUP($A21,'Round 3'!$A$7:$I$206,COLUMN('Round 3'!$H$7),FALSE)))</f>
        <v/>
      </c>
      <c r="K21" s="117" t="str">
        <f t="shared" si="0"/>
        <v/>
      </c>
      <c r="L21" s="118" t="str">
        <f t="shared" si="1"/>
        <v/>
      </c>
      <c r="M21" s="119"/>
      <c r="N21" s="120" t="str">
        <f t="shared" si="2"/>
        <v/>
      </c>
      <c r="O21" s="40" t="str">
        <f t="shared" si="3"/>
        <v/>
      </c>
      <c r="P21" s="40" t="str">
        <f t="shared" si="4"/>
        <v/>
      </c>
      <c r="Q21" s="40">
        <f t="shared" si="5"/>
        <v>-10</v>
      </c>
      <c r="R21" s="40" t="str">
        <f t="shared" si="6"/>
        <v/>
      </c>
      <c r="S21" s="40" t="str">
        <f t="shared" si="7"/>
        <v/>
      </c>
      <c r="T21" s="40">
        <f t="shared" si="8"/>
        <v>0</v>
      </c>
      <c r="U21" s="120" t="str">
        <f>IF(N('Final Round'!$J$14)&gt;0,IF(ISBLANK($A21),"",IF($N21&gt;5,$N21,VLOOKUP($A21,'Final Round'!$A$14:$K$18,COLUMN('Final Round'!$J$1),FALSE))),"")</f>
        <v/>
      </c>
      <c r="V21" s="40" t="str">
        <f t="shared" si="9"/>
        <v/>
      </c>
      <c r="W21" s="40" t="str">
        <f t="shared" si="10"/>
        <v/>
      </c>
      <c r="X21" s="40" t="str">
        <f t="shared" si="11"/>
        <v/>
      </c>
      <c r="Y21" s="40">
        <f t="shared" si="12"/>
        <v>0</v>
      </c>
      <c r="Z21" s="40" t="str">
        <f t="shared" si="13"/>
        <v/>
      </c>
      <c r="AA21" s="40">
        <f t="shared" si="14"/>
        <v>0</v>
      </c>
      <c r="AB21" s="121" t="str">
        <f>IF(ISBLANK($A21),"",5+4*(I21+IF(AA21=0,0,VLOOKUP($A21,'Final Round'!$A$14:$K$18,COLUMN('Final Round'!$G$1),FALSE)))+8*(H21+IF(AA21=0,0,IF(VLOOKUP($A21,'Final Round'!$A$14:$K$18,COLUMN('Final Round'!$J$1),FALSE)=1,1,0)))+$AA21)</f>
        <v/>
      </c>
    </row>
    <row r="22" spans="1:28" ht="12.95" customHeight="1" x14ac:dyDescent="0.2">
      <c r="A22" s="98"/>
      <c r="B22" s="99"/>
      <c r="C22" s="99"/>
      <c r="D22" s="99"/>
      <c r="E22" s="100"/>
      <c r="F22" s="101" t="str">
        <f>IF(ISBLANK($A22),"",SUM(IF(ISNA(IF(VLOOKUP($A22,'Round 1'!$A$7:$J$206,COLUMN('Round 1'!$H$7),FALSE),1,NA())),0,1),IF(ISNA(IF(VLOOKUP($A22,'Round 2'!$A$7:$J$206,COLUMN('Round 1'!$H$7),FALSE),1,NA())),0,1),IF(ISNA(IF(VLOOKUP($A22,'Round 3'!$A$7:$J$206,COLUMN('Round 1'!$H$7),FALSE),1,NA())),0,1),IF(ISNA(IF(VLOOKUP($A22,'Final Round'!$A$14:$K$18,1,FALSE),1,NA())),0,1)))</f>
        <v/>
      </c>
      <c r="G22" s="102"/>
      <c r="H22" s="103" t="str">
        <f>IF(ISBLANK($A22),"",IF(ISERROR(VLOOKUP($A22,'Round 1'!$A$7:$I$206,COLUMN('Round 1'!$G$7),FALSE)),0,VLOOKUP($A22,'Round 1'!$A$7:$I$206,COLUMN('Round 1'!$G$7),FALSE))+IF(ISERROR(VLOOKUP($A22,'Round 2'!$A$7:$I$206,COLUMN('Round 2'!$G$7),FALSE)),0,VLOOKUP($A22,'Round 2'!$A$7:$I$206,COLUMN('Round 2'!$G$7),FALSE))+IF(ISERROR(VLOOKUP($A22,'Round 3'!$A$7:$I$206,COLUMN('Round 3'!$G$7),FALSE)),0,VLOOKUP($A22,'Round 3'!$A$7:$I$206,COLUMN('Round 3'!$G$7),FALSE)))</f>
        <v/>
      </c>
      <c r="I22" s="103" t="str">
        <f>IF(ISBLANK($A22),"",IF(ISERROR(VLOOKUP($A22,'Round 1'!$A$7:$I$206,COLUMN('Round 1'!$F$7),FALSE)),0,VLOOKUP($A22,'Round 1'!$A$7:$I$206,COLUMN('Round 1'!$F$7),FALSE))+IF(ISERROR(VLOOKUP($A22,'Round 2'!$A$7:$I$206,COLUMN('Round 2'!$F$7),FALSE)),0,VLOOKUP($A22,'Round 2'!$A$7:$I$206,COLUMN('Round 2'!$F$7),FALSE))+IF(ISERROR(VLOOKUP($A22,'Round 3'!$A$7:$I$206,COLUMN('Round 3'!$F$7),FALSE)),0,VLOOKUP($A22,'Round 3'!$A$7:$I$206,COLUMN('Round 3'!$F$7),FALSE)))</f>
        <v/>
      </c>
      <c r="J22" s="104" t="str">
        <f>IF(ISBLANK($A22),"",IF(ISERROR(VLOOKUP($A22,'Round 1'!$A$7:$I$206,COLUMN('Round 1'!$H$7),FALSE)),0,VLOOKUP($A22,'Round 1'!$A$7:$I$206,COLUMN('Round 1'!$H$7),FALSE))+IF(ISERROR(VLOOKUP($A22,'Round 2'!$A$7:$I$206,COLUMN('Round 2'!$H$7),FALSE)),0,VLOOKUP($A22,'Round 2'!$A$7:$I$206,COLUMN('Round 2'!$H$7),FALSE))+IF(ISERROR(VLOOKUP($A22,'Round 3'!$A$7:$I$206,COLUMN('Round 3'!$H$7),FALSE)),0,VLOOKUP($A22,'Round 3'!$A$7:$I$206,COLUMN('Round 3'!$H$7),FALSE)))</f>
        <v/>
      </c>
      <c r="K22" s="103" t="str">
        <f t="shared" si="0"/>
        <v/>
      </c>
      <c r="L22" s="106" t="str">
        <f t="shared" si="1"/>
        <v/>
      </c>
      <c r="M22" s="107"/>
      <c r="N22" s="108" t="str">
        <f t="shared" si="2"/>
        <v/>
      </c>
      <c r="O22" s="40" t="str">
        <f t="shared" si="3"/>
        <v/>
      </c>
      <c r="P22" s="40" t="str">
        <f t="shared" si="4"/>
        <v/>
      </c>
      <c r="Q22" s="40">
        <f t="shared" si="5"/>
        <v>-10</v>
      </c>
      <c r="R22" s="40" t="str">
        <f t="shared" si="6"/>
        <v/>
      </c>
      <c r="S22" s="40" t="str">
        <f t="shared" si="7"/>
        <v/>
      </c>
      <c r="T22" s="40">
        <f t="shared" si="8"/>
        <v>0</v>
      </c>
      <c r="U22" s="108" t="str">
        <f>IF(N('Final Round'!$J$14)&gt;0,IF(ISBLANK($A22),"",IF($N22&gt;5,$N22,VLOOKUP($A22,'Final Round'!$A$14:$K$18,COLUMN('Final Round'!$J$1),FALSE))),"")</f>
        <v/>
      </c>
      <c r="V22" s="40" t="str">
        <f t="shared" si="9"/>
        <v/>
      </c>
      <c r="W22" s="40" t="str">
        <f t="shared" si="10"/>
        <v/>
      </c>
      <c r="X22" s="40" t="str">
        <f t="shared" si="11"/>
        <v/>
      </c>
      <c r="Y22" s="40">
        <f t="shared" si="12"/>
        <v>0</v>
      </c>
      <c r="Z22" s="40" t="str">
        <f t="shared" si="13"/>
        <v/>
      </c>
      <c r="AA22" s="40">
        <f t="shared" si="14"/>
        <v>0</v>
      </c>
      <c r="AB22" s="109" t="str">
        <f>IF(ISBLANK($A22),"",5+4*(I22+IF(AA22=0,0,VLOOKUP($A22,'Final Round'!$A$14:$K$18,COLUMN('Final Round'!$G$1),FALSE)))+8*(H22+IF(AA22=0,0,IF(VLOOKUP($A22,'Final Round'!$A$14:$K$18,COLUMN('Final Round'!$J$1),FALSE)=1,1,0)))+$AA22)</f>
        <v/>
      </c>
    </row>
    <row r="23" spans="1:28" ht="12.95" customHeight="1" x14ac:dyDescent="0.2">
      <c r="A23" s="110"/>
      <c r="B23" s="111"/>
      <c r="C23" s="111"/>
      <c r="D23" s="111"/>
      <c r="E23" s="112"/>
      <c r="F23" s="113" t="str">
        <f>IF(ISBLANK($A23),"",SUM(IF(ISNA(IF(VLOOKUP($A23,'Round 1'!$A$7:$J$206,COLUMN('Round 1'!$H$7),FALSE),1,NA())),0,1),IF(ISNA(IF(VLOOKUP($A23,'Round 2'!$A$7:$J$206,COLUMN('Round 1'!$H$7),FALSE),1,NA())),0,1),IF(ISNA(IF(VLOOKUP($A23,'Round 3'!$A$7:$J$206,COLUMN('Round 1'!$H$7),FALSE),1,NA())),0,1),IF(ISNA(IF(VLOOKUP($A23,'Final Round'!$A$14:$K$18,1,FALSE),1,NA())),0,1)))</f>
        <v/>
      </c>
      <c r="G23" s="114"/>
      <c r="H23" s="115" t="str">
        <f>IF(ISBLANK($A23),"",IF(ISERROR(VLOOKUP($A23,'Round 1'!$A$7:$I$206,COLUMN('Round 1'!$G$7),FALSE)),0,VLOOKUP($A23,'Round 1'!$A$7:$I$206,COLUMN('Round 1'!$G$7),FALSE))+IF(ISERROR(VLOOKUP($A23,'Round 2'!$A$7:$I$206,COLUMN('Round 2'!$G$7),FALSE)),0,VLOOKUP($A23,'Round 2'!$A$7:$I$206,COLUMN('Round 2'!$G$7),FALSE))+IF(ISERROR(VLOOKUP($A23,'Round 3'!$A$7:$I$206,COLUMN('Round 3'!$G$7),FALSE)),0,VLOOKUP($A23,'Round 3'!$A$7:$I$206,COLUMN('Round 3'!$G$7),FALSE)))</f>
        <v/>
      </c>
      <c r="I23" s="115" t="str">
        <f>IF(ISBLANK($A23),"",IF(ISERROR(VLOOKUP($A23,'Round 1'!$A$7:$I$206,COLUMN('Round 1'!$F$7),FALSE)),0,VLOOKUP($A23,'Round 1'!$A$7:$I$206,COLUMN('Round 1'!$F$7),FALSE))+IF(ISERROR(VLOOKUP($A23,'Round 2'!$A$7:$I$206,COLUMN('Round 2'!$F$7),FALSE)),0,VLOOKUP($A23,'Round 2'!$A$7:$I$206,COLUMN('Round 2'!$F$7),FALSE))+IF(ISERROR(VLOOKUP($A23,'Round 3'!$A$7:$I$206,COLUMN('Round 3'!$F$7),FALSE)),0,VLOOKUP($A23,'Round 3'!$A$7:$I$206,COLUMN('Round 3'!$F$7),FALSE)))</f>
        <v/>
      </c>
      <c r="J23" s="116" t="str">
        <f>IF(ISBLANK($A23),"",IF(ISERROR(VLOOKUP($A23,'Round 1'!$A$7:$I$206,COLUMN('Round 1'!$H$7),FALSE)),0,VLOOKUP($A23,'Round 1'!$A$7:$I$206,COLUMN('Round 1'!$H$7),FALSE))+IF(ISERROR(VLOOKUP($A23,'Round 2'!$A$7:$I$206,COLUMN('Round 2'!$H$7),FALSE)),0,VLOOKUP($A23,'Round 2'!$A$7:$I$206,COLUMN('Round 2'!$H$7),FALSE))+IF(ISERROR(VLOOKUP($A23,'Round 3'!$A$7:$I$206,COLUMN('Round 3'!$H$7),FALSE)),0,VLOOKUP($A23,'Round 3'!$A$7:$I$206,COLUMN('Round 3'!$H$7),FALSE)))</f>
        <v/>
      </c>
      <c r="K23" s="115" t="str">
        <f t="shared" si="0"/>
        <v/>
      </c>
      <c r="L23" s="118" t="str">
        <f t="shared" si="1"/>
        <v/>
      </c>
      <c r="M23" s="119"/>
      <c r="N23" s="120" t="str">
        <f t="shared" si="2"/>
        <v/>
      </c>
      <c r="O23" s="40" t="str">
        <f t="shared" si="3"/>
        <v/>
      </c>
      <c r="P23" s="40" t="str">
        <f t="shared" si="4"/>
        <v/>
      </c>
      <c r="Q23" s="40">
        <f t="shared" si="5"/>
        <v>-10</v>
      </c>
      <c r="R23" s="40" t="str">
        <f t="shared" si="6"/>
        <v/>
      </c>
      <c r="S23" s="40" t="str">
        <f t="shared" si="7"/>
        <v/>
      </c>
      <c r="T23" s="40">
        <f t="shared" si="8"/>
        <v>0</v>
      </c>
      <c r="U23" s="120" t="str">
        <f>IF(N('Final Round'!$J$14)&gt;0,IF(ISBLANK($A23),"",IF($N23&gt;5,$N23,VLOOKUP($A23,'Final Round'!$A$14:$K$18,COLUMN('Final Round'!$J$1),FALSE))),"")</f>
        <v/>
      </c>
      <c r="V23" s="40" t="str">
        <f t="shared" si="9"/>
        <v/>
      </c>
      <c r="W23" s="40" t="str">
        <f t="shared" si="10"/>
        <v/>
      </c>
      <c r="X23" s="40" t="str">
        <f t="shared" si="11"/>
        <v/>
      </c>
      <c r="Y23" s="40">
        <f t="shared" si="12"/>
        <v>0</v>
      </c>
      <c r="Z23" s="40" t="str">
        <f t="shared" si="13"/>
        <v/>
      </c>
      <c r="AA23" s="40">
        <f t="shared" si="14"/>
        <v>0</v>
      </c>
      <c r="AB23" s="121" t="str">
        <f>IF(ISBLANK($A23),"",5+4*(I23+IF(AA23=0,0,VLOOKUP($A23,'Final Round'!$A$14:$K$18,COLUMN('Final Round'!$G$1),FALSE)))+8*(H23+IF(AA23=0,0,IF(VLOOKUP($A23,'Final Round'!$A$14:$K$18,COLUMN('Final Round'!$J$1),FALSE)=1,1,0)))+$AA23)</f>
        <v/>
      </c>
    </row>
    <row r="24" spans="1:28" ht="12.95" customHeight="1" x14ac:dyDescent="0.2">
      <c r="A24" s="98"/>
      <c r="B24" s="99"/>
      <c r="C24" s="99"/>
      <c r="D24" s="99"/>
      <c r="E24" s="100"/>
      <c r="F24" s="101" t="str">
        <f>IF(ISBLANK($A24),"",SUM(IF(ISNA(IF(VLOOKUP($A24,'Round 1'!$A$7:$J$206,COLUMN('Round 1'!$H$7),FALSE),1,NA())),0,1),IF(ISNA(IF(VLOOKUP($A24,'Round 2'!$A$7:$J$206,COLUMN('Round 1'!$H$7),FALSE),1,NA())),0,1),IF(ISNA(IF(VLOOKUP($A24,'Round 3'!$A$7:$J$206,COLUMN('Round 1'!$H$7),FALSE),1,NA())),0,1),IF(ISNA(IF(VLOOKUP($A24,'Final Round'!$A$14:$K$18,1,FALSE),1,NA())),0,1)))</f>
        <v/>
      </c>
      <c r="G24" s="102"/>
      <c r="H24" s="103" t="str">
        <f>IF(ISBLANK($A24),"",IF(ISERROR(VLOOKUP($A24,'Round 1'!$A$7:$I$206,COLUMN('Round 1'!$G$7),FALSE)),0,VLOOKUP($A24,'Round 1'!$A$7:$I$206,COLUMN('Round 1'!$G$7),FALSE))+IF(ISERROR(VLOOKUP($A24,'Round 2'!$A$7:$I$206,COLUMN('Round 2'!$G$7),FALSE)),0,VLOOKUP($A24,'Round 2'!$A$7:$I$206,COLUMN('Round 2'!$G$7),FALSE))+IF(ISERROR(VLOOKUP($A24,'Round 3'!$A$7:$I$206,COLUMN('Round 3'!$G$7),FALSE)),0,VLOOKUP($A24,'Round 3'!$A$7:$I$206,COLUMN('Round 3'!$G$7),FALSE)))</f>
        <v/>
      </c>
      <c r="I24" s="103" t="str">
        <f>IF(ISBLANK($A24),"",IF(ISERROR(VLOOKUP($A24,'Round 1'!$A$7:$I$206,COLUMN('Round 1'!$F$7),FALSE)),0,VLOOKUP($A24,'Round 1'!$A$7:$I$206,COLUMN('Round 1'!$F$7),FALSE))+IF(ISERROR(VLOOKUP($A24,'Round 2'!$A$7:$I$206,COLUMN('Round 2'!$F$7),FALSE)),0,VLOOKUP($A24,'Round 2'!$A$7:$I$206,COLUMN('Round 2'!$F$7),FALSE))+IF(ISERROR(VLOOKUP($A24,'Round 3'!$A$7:$I$206,COLUMN('Round 3'!$F$7),FALSE)),0,VLOOKUP($A24,'Round 3'!$A$7:$I$206,COLUMN('Round 3'!$F$7),FALSE)))</f>
        <v/>
      </c>
      <c r="J24" s="104" t="str">
        <f>IF(ISBLANK($A24),"",IF(ISERROR(VLOOKUP($A24,'Round 1'!$A$7:$I$206,COLUMN('Round 1'!$H$7),FALSE)),0,VLOOKUP($A24,'Round 1'!$A$7:$I$206,COLUMN('Round 1'!$H$7),FALSE))+IF(ISERROR(VLOOKUP($A24,'Round 2'!$A$7:$I$206,COLUMN('Round 2'!$H$7),FALSE)),0,VLOOKUP($A24,'Round 2'!$A$7:$I$206,COLUMN('Round 2'!$H$7),FALSE))+IF(ISERROR(VLOOKUP($A24,'Round 3'!$A$7:$I$206,COLUMN('Round 3'!$H$7),FALSE)),0,VLOOKUP($A24,'Round 3'!$A$7:$I$206,COLUMN('Round 3'!$H$7),FALSE)))</f>
        <v/>
      </c>
      <c r="K24" s="103" t="str">
        <f t="shared" si="0"/>
        <v/>
      </c>
      <c r="L24" s="106" t="str">
        <f t="shared" si="1"/>
        <v/>
      </c>
      <c r="M24" s="107"/>
      <c r="N24" s="108" t="str">
        <f t="shared" si="2"/>
        <v/>
      </c>
      <c r="O24" s="40" t="str">
        <f t="shared" si="3"/>
        <v/>
      </c>
      <c r="P24" s="40" t="str">
        <f t="shared" si="4"/>
        <v/>
      </c>
      <c r="Q24" s="40">
        <f t="shared" si="5"/>
        <v>-10</v>
      </c>
      <c r="R24" s="40" t="str">
        <f t="shared" si="6"/>
        <v/>
      </c>
      <c r="S24" s="40" t="str">
        <f t="shared" si="7"/>
        <v/>
      </c>
      <c r="T24" s="40">
        <f t="shared" si="8"/>
        <v>0</v>
      </c>
      <c r="U24" s="108" t="str">
        <f>IF(N('Final Round'!$J$14)&gt;0,IF(ISBLANK($A24),"",IF($N24&gt;5,$N24,VLOOKUP($A24,'Final Round'!$A$14:$K$18,COLUMN('Final Round'!$J$1),FALSE))),"")</f>
        <v/>
      </c>
      <c r="V24" s="40" t="str">
        <f t="shared" si="9"/>
        <v/>
      </c>
      <c r="W24" s="40" t="str">
        <f t="shared" si="10"/>
        <v/>
      </c>
      <c r="X24" s="40" t="str">
        <f t="shared" si="11"/>
        <v/>
      </c>
      <c r="Y24" s="40">
        <f t="shared" si="12"/>
        <v>0</v>
      </c>
      <c r="Z24" s="40" t="str">
        <f t="shared" si="13"/>
        <v/>
      </c>
      <c r="AA24" s="40">
        <f t="shared" si="14"/>
        <v>0</v>
      </c>
      <c r="AB24" s="109" t="str">
        <f>IF(ISBLANK($A24),"",5+4*(I24+IF(AA24=0,0,VLOOKUP($A24,'Final Round'!$A$14:$K$18,COLUMN('Final Round'!$G$1),FALSE)))+8*(H24+IF(AA24=0,0,IF(VLOOKUP($A24,'Final Round'!$A$14:$K$18,COLUMN('Final Round'!$J$1),FALSE)=1,1,0)))+$AA24)</f>
        <v/>
      </c>
    </row>
    <row r="25" spans="1:28" ht="12.95" customHeight="1" x14ac:dyDescent="0.2">
      <c r="A25" s="110"/>
      <c r="B25" s="111"/>
      <c r="C25" s="111"/>
      <c r="D25" s="111"/>
      <c r="E25" s="112"/>
      <c r="F25" s="113" t="str">
        <f>IF(ISBLANK($A25),"",SUM(IF(ISNA(IF(VLOOKUP($A25,'Round 1'!$A$7:$J$206,COLUMN('Round 1'!$H$7),FALSE),1,NA())),0,1),IF(ISNA(IF(VLOOKUP($A25,'Round 2'!$A$7:$J$206,COLUMN('Round 1'!$H$7),FALSE),1,NA())),0,1),IF(ISNA(IF(VLOOKUP($A25,'Round 3'!$A$7:$J$206,COLUMN('Round 1'!$H$7),FALSE),1,NA())),0,1),IF(ISNA(IF(VLOOKUP($A25,'Final Round'!$A$14:$K$18,1,FALSE),1,NA())),0,1)))</f>
        <v/>
      </c>
      <c r="G25" s="114"/>
      <c r="H25" s="115" t="str">
        <f>IF(ISBLANK($A25),"",IF(ISERROR(VLOOKUP($A25,'Round 1'!$A$7:$I$206,COLUMN('Round 1'!$G$7),FALSE)),0,VLOOKUP($A25,'Round 1'!$A$7:$I$206,COLUMN('Round 1'!$G$7),FALSE))+IF(ISERROR(VLOOKUP($A25,'Round 2'!$A$7:$I$206,COLUMN('Round 2'!$G$7),FALSE)),0,VLOOKUP($A25,'Round 2'!$A$7:$I$206,COLUMN('Round 2'!$G$7),FALSE))+IF(ISERROR(VLOOKUP($A25,'Round 3'!$A$7:$I$206,COLUMN('Round 3'!$G$7),FALSE)),0,VLOOKUP($A25,'Round 3'!$A$7:$I$206,COLUMN('Round 3'!$G$7),FALSE)))</f>
        <v/>
      </c>
      <c r="I25" s="115" t="str">
        <f>IF(ISBLANK($A25),"",IF(ISERROR(VLOOKUP($A25,'Round 1'!$A$7:$I$206,COLUMN('Round 1'!$F$7),FALSE)),0,VLOOKUP($A25,'Round 1'!$A$7:$I$206,COLUMN('Round 1'!$F$7),FALSE))+IF(ISERROR(VLOOKUP($A25,'Round 2'!$A$7:$I$206,COLUMN('Round 2'!$F$7),FALSE)),0,VLOOKUP($A25,'Round 2'!$A$7:$I$206,COLUMN('Round 2'!$F$7),FALSE))+IF(ISERROR(VLOOKUP($A25,'Round 3'!$A$7:$I$206,COLUMN('Round 3'!$F$7),FALSE)),0,VLOOKUP($A25,'Round 3'!$A$7:$I$206,COLUMN('Round 3'!$F$7),FALSE)))</f>
        <v/>
      </c>
      <c r="J25" s="116" t="str">
        <f>IF(ISBLANK($A25),"",IF(ISERROR(VLOOKUP($A25,'Round 1'!$A$7:$I$206,COLUMN('Round 1'!$H$7),FALSE)),0,VLOOKUP($A25,'Round 1'!$A$7:$I$206,COLUMN('Round 1'!$H$7),FALSE))+IF(ISERROR(VLOOKUP($A25,'Round 2'!$A$7:$I$206,COLUMN('Round 2'!$H$7),FALSE)),0,VLOOKUP($A25,'Round 2'!$A$7:$I$206,COLUMN('Round 2'!$H$7),FALSE))+IF(ISERROR(VLOOKUP($A25,'Round 3'!$A$7:$I$206,COLUMN('Round 3'!$H$7),FALSE)),0,VLOOKUP($A25,'Round 3'!$A$7:$I$206,COLUMN('Round 3'!$H$7),FALSE)))</f>
        <v/>
      </c>
      <c r="K25" s="115" t="str">
        <f t="shared" si="0"/>
        <v/>
      </c>
      <c r="L25" s="118" t="str">
        <f t="shared" si="1"/>
        <v/>
      </c>
      <c r="M25" s="119"/>
      <c r="N25" s="120" t="str">
        <f t="shared" si="2"/>
        <v/>
      </c>
      <c r="O25" s="40" t="str">
        <f t="shared" si="3"/>
        <v/>
      </c>
      <c r="P25" s="40" t="str">
        <f t="shared" si="4"/>
        <v/>
      </c>
      <c r="Q25" s="40">
        <f t="shared" si="5"/>
        <v>-10</v>
      </c>
      <c r="R25" s="40" t="str">
        <f t="shared" si="6"/>
        <v/>
      </c>
      <c r="S25" s="40" t="str">
        <f t="shared" si="7"/>
        <v/>
      </c>
      <c r="T25" s="40">
        <f t="shared" si="8"/>
        <v>0</v>
      </c>
      <c r="U25" s="120" t="str">
        <f>IF(N('Final Round'!$J$14)&gt;0,IF(ISBLANK($A25),"",IF($N25&gt;5,$N25,VLOOKUP($A25,'Final Round'!$A$14:$K$18,COLUMN('Final Round'!$J$1),FALSE))),"")</f>
        <v/>
      </c>
      <c r="V25" s="40" t="str">
        <f t="shared" si="9"/>
        <v/>
      </c>
      <c r="W25" s="40" t="str">
        <f t="shared" si="10"/>
        <v/>
      </c>
      <c r="X25" s="40" t="str">
        <f t="shared" si="11"/>
        <v/>
      </c>
      <c r="Y25" s="40">
        <f t="shared" si="12"/>
        <v>0</v>
      </c>
      <c r="Z25" s="40" t="str">
        <f t="shared" si="13"/>
        <v/>
      </c>
      <c r="AA25" s="40">
        <f t="shared" si="14"/>
        <v>0</v>
      </c>
      <c r="AB25" s="121" t="str">
        <f>IF(ISBLANK($A25),"",5+4*(I25+IF(AA25=0,0,VLOOKUP($A25,'Final Round'!$A$14:$K$18,COLUMN('Final Round'!$G$1),FALSE)))+8*(H25+IF(AA25=0,0,IF(VLOOKUP($A25,'Final Round'!$A$14:$K$18,COLUMN('Final Round'!$J$1),FALSE)=1,1,0)))+$AA25)</f>
        <v/>
      </c>
    </row>
    <row r="26" spans="1:28" ht="12.95" customHeight="1" x14ac:dyDescent="0.2">
      <c r="A26" s="98"/>
      <c r="B26" s="99"/>
      <c r="C26" s="99"/>
      <c r="D26" s="99"/>
      <c r="E26" s="100"/>
      <c r="F26" s="101" t="str">
        <f>IF(ISBLANK($A26),"",SUM(IF(ISNA(IF(VLOOKUP($A26,'Round 1'!$A$7:$J$206,COLUMN('Round 1'!$H$7),FALSE),1,NA())),0,1),IF(ISNA(IF(VLOOKUP($A26,'Round 2'!$A$7:$J$206,COLUMN('Round 1'!$H$7),FALSE),1,NA())),0,1),IF(ISNA(IF(VLOOKUP($A26,'Round 3'!$A$7:$J$206,COLUMN('Round 1'!$H$7),FALSE),1,NA())),0,1),IF(ISNA(IF(VLOOKUP($A26,'Final Round'!$A$14:$K$18,1,FALSE),1,NA())),0,1)))</f>
        <v/>
      </c>
      <c r="G26" s="102"/>
      <c r="H26" s="103" t="str">
        <f>IF(ISBLANK($A26),"",IF(ISERROR(VLOOKUP($A26,'Round 1'!$A$7:$I$206,COLUMN('Round 1'!$G$7),FALSE)),0,VLOOKUP($A26,'Round 1'!$A$7:$I$206,COLUMN('Round 1'!$G$7),FALSE))+IF(ISERROR(VLOOKUP($A26,'Round 2'!$A$7:$I$206,COLUMN('Round 2'!$G$7),FALSE)),0,VLOOKUP($A26,'Round 2'!$A$7:$I$206,COLUMN('Round 2'!$G$7),FALSE))+IF(ISERROR(VLOOKUP($A26,'Round 3'!$A$7:$I$206,COLUMN('Round 3'!$G$7),FALSE)),0,VLOOKUP($A26,'Round 3'!$A$7:$I$206,COLUMN('Round 3'!$G$7),FALSE)))</f>
        <v/>
      </c>
      <c r="I26" s="103" t="str">
        <f>IF(ISBLANK($A26),"",IF(ISERROR(VLOOKUP($A26,'Round 1'!$A$7:$I$206,COLUMN('Round 1'!$F$7),FALSE)),0,VLOOKUP($A26,'Round 1'!$A$7:$I$206,COLUMN('Round 1'!$F$7),FALSE))+IF(ISERROR(VLOOKUP($A26,'Round 2'!$A$7:$I$206,COLUMN('Round 2'!$F$7),FALSE)),0,VLOOKUP($A26,'Round 2'!$A$7:$I$206,COLUMN('Round 2'!$F$7),FALSE))+IF(ISERROR(VLOOKUP($A26,'Round 3'!$A$7:$I$206,COLUMN('Round 3'!$F$7),FALSE)),0,VLOOKUP($A26,'Round 3'!$A$7:$I$206,COLUMN('Round 3'!$F$7),FALSE)))</f>
        <v/>
      </c>
      <c r="J26" s="104" t="str">
        <f>IF(ISBLANK($A26),"",IF(ISERROR(VLOOKUP($A26,'Round 1'!$A$7:$I$206,COLUMN('Round 1'!$H$7),FALSE)),0,VLOOKUP($A26,'Round 1'!$A$7:$I$206,COLUMN('Round 1'!$H$7),FALSE))+IF(ISERROR(VLOOKUP($A26,'Round 2'!$A$7:$I$206,COLUMN('Round 2'!$H$7),FALSE)),0,VLOOKUP($A26,'Round 2'!$A$7:$I$206,COLUMN('Round 2'!$H$7),FALSE))+IF(ISERROR(VLOOKUP($A26,'Round 3'!$A$7:$I$206,COLUMN('Round 3'!$H$7),FALSE)),0,VLOOKUP($A26,'Round 3'!$A$7:$I$206,COLUMN('Round 3'!$H$7),FALSE)))</f>
        <v/>
      </c>
      <c r="K26" s="103" t="str">
        <f t="shared" si="0"/>
        <v/>
      </c>
      <c r="L26" s="106" t="str">
        <f t="shared" si="1"/>
        <v/>
      </c>
      <c r="M26" s="107"/>
      <c r="N26" s="108" t="str">
        <f t="shared" si="2"/>
        <v/>
      </c>
      <c r="O26" s="40" t="str">
        <f t="shared" si="3"/>
        <v/>
      </c>
      <c r="P26" s="40" t="str">
        <f t="shared" si="4"/>
        <v/>
      </c>
      <c r="Q26" s="40">
        <f t="shared" si="5"/>
        <v>-10</v>
      </c>
      <c r="R26" s="40" t="str">
        <f t="shared" si="6"/>
        <v/>
      </c>
      <c r="S26" s="40" t="str">
        <f t="shared" si="7"/>
        <v/>
      </c>
      <c r="T26" s="40">
        <f t="shared" si="8"/>
        <v>0</v>
      </c>
      <c r="U26" s="108" t="str">
        <f>IF(N('Final Round'!$J$14)&gt;0,IF(ISBLANK($A26),"",IF($N26&gt;5,$N26,VLOOKUP($A26,'Final Round'!$A$14:$K$18,COLUMN('Final Round'!$J$1),FALSE))),"")</f>
        <v/>
      </c>
      <c r="V26" s="40" t="str">
        <f t="shared" si="9"/>
        <v/>
      </c>
      <c r="W26" s="40" t="str">
        <f t="shared" si="10"/>
        <v/>
      </c>
      <c r="X26" s="40" t="str">
        <f t="shared" si="11"/>
        <v/>
      </c>
      <c r="Y26" s="40">
        <f t="shared" si="12"/>
        <v>0</v>
      </c>
      <c r="Z26" s="40" t="str">
        <f t="shared" si="13"/>
        <v/>
      </c>
      <c r="AA26" s="40">
        <f t="shared" si="14"/>
        <v>0</v>
      </c>
      <c r="AB26" s="109" t="str">
        <f>IF(ISBLANK($A26),"",5+4*(I26+IF(AA26=0,0,VLOOKUP($A26,'Final Round'!$A$14:$K$18,COLUMN('Final Round'!$G$1),FALSE)))+8*(H26+IF(AA26=0,0,IF(VLOOKUP($A26,'Final Round'!$A$14:$K$18,COLUMN('Final Round'!$J$1),FALSE)=1,1,0)))+$AA26)</f>
        <v/>
      </c>
    </row>
    <row r="27" spans="1:28" ht="12.95" customHeight="1" x14ac:dyDescent="0.2">
      <c r="A27" s="110"/>
      <c r="B27" s="111"/>
      <c r="C27" s="111"/>
      <c r="D27" s="111"/>
      <c r="E27" s="112"/>
      <c r="F27" s="113" t="str">
        <f>IF(ISBLANK($A27),"",SUM(IF(ISNA(IF(VLOOKUP($A27,'Round 1'!$A$7:$J$206,COLUMN('Round 1'!$H$7),FALSE),1,NA())),0,1),IF(ISNA(IF(VLOOKUP($A27,'Round 2'!$A$7:$J$206,COLUMN('Round 1'!$H$7),FALSE),1,NA())),0,1),IF(ISNA(IF(VLOOKUP($A27,'Round 3'!$A$7:$J$206,COLUMN('Round 1'!$H$7),FALSE),1,NA())),0,1),IF(ISNA(IF(VLOOKUP($A27,'Final Round'!$A$14:$K$18,1,FALSE),1,NA())),0,1)))</f>
        <v/>
      </c>
      <c r="G27" s="114"/>
      <c r="H27" s="115" t="str">
        <f>IF(ISBLANK($A27),"",IF(ISERROR(VLOOKUP($A27,'Round 1'!$A$7:$I$206,COLUMN('Round 1'!$G$7),FALSE)),0,VLOOKUP($A27,'Round 1'!$A$7:$I$206,COLUMN('Round 1'!$G$7),FALSE))+IF(ISERROR(VLOOKUP($A27,'Round 2'!$A$7:$I$206,COLUMN('Round 2'!$G$7),FALSE)),0,VLOOKUP($A27,'Round 2'!$A$7:$I$206,COLUMN('Round 2'!$G$7),FALSE))+IF(ISERROR(VLOOKUP($A27,'Round 3'!$A$7:$I$206,COLUMN('Round 3'!$G$7),FALSE)),0,VLOOKUP($A27,'Round 3'!$A$7:$I$206,COLUMN('Round 3'!$G$7),FALSE)))</f>
        <v/>
      </c>
      <c r="I27" s="115" t="str">
        <f>IF(ISBLANK($A27),"",IF(ISERROR(VLOOKUP($A27,'Round 1'!$A$7:$I$206,COLUMN('Round 1'!$F$7),FALSE)),0,VLOOKUP($A27,'Round 1'!$A$7:$I$206,COLUMN('Round 1'!$F$7),FALSE))+IF(ISERROR(VLOOKUP($A27,'Round 2'!$A$7:$I$206,COLUMN('Round 2'!$F$7),FALSE)),0,VLOOKUP($A27,'Round 2'!$A$7:$I$206,COLUMN('Round 2'!$F$7),FALSE))+IF(ISERROR(VLOOKUP($A27,'Round 3'!$A$7:$I$206,COLUMN('Round 3'!$F$7),FALSE)),0,VLOOKUP($A27,'Round 3'!$A$7:$I$206,COLUMN('Round 3'!$F$7),FALSE)))</f>
        <v/>
      </c>
      <c r="J27" s="116" t="str">
        <f>IF(ISBLANK($A27),"",IF(ISERROR(VLOOKUP($A27,'Round 1'!$A$7:$I$206,COLUMN('Round 1'!$H$7),FALSE)),0,VLOOKUP($A27,'Round 1'!$A$7:$I$206,COLUMN('Round 1'!$H$7),FALSE))+IF(ISERROR(VLOOKUP($A27,'Round 2'!$A$7:$I$206,COLUMN('Round 2'!$H$7),FALSE)),0,VLOOKUP($A27,'Round 2'!$A$7:$I$206,COLUMN('Round 2'!$H$7),FALSE))+IF(ISERROR(VLOOKUP($A27,'Round 3'!$A$7:$I$206,COLUMN('Round 3'!$H$7),FALSE)),0,VLOOKUP($A27,'Round 3'!$A$7:$I$206,COLUMN('Round 3'!$H$7),FALSE)))</f>
        <v/>
      </c>
      <c r="K27" s="115" t="str">
        <f t="shared" si="0"/>
        <v/>
      </c>
      <c r="L27" s="118" t="str">
        <f t="shared" si="1"/>
        <v/>
      </c>
      <c r="M27" s="119"/>
      <c r="N27" s="120" t="str">
        <f t="shared" si="2"/>
        <v/>
      </c>
      <c r="O27" s="40" t="str">
        <f t="shared" si="3"/>
        <v/>
      </c>
      <c r="P27" s="40" t="str">
        <f t="shared" si="4"/>
        <v/>
      </c>
      <c r="Q27" s="40">
        <f t="shared" si="5"/>
        <v>-10</v>
      </c>
      <c r="R27" s="40" t="str">
        <f t="shared" si="6"/>
        <v/>
      </c>
      <c r="S27" s="40" t="str">
        <f t="shared" si="7"/>
        <v/>
      </c>
      <c r="T27" s="40">
        <f t="shared" si="8"/>
        <v>0</v>
      </c>
      <c r="U27" s="120" t="str">
        <f>IF(N('Final Round'!$J$14)&gt;0,IF(ISBLANK($A27),"",IF($N27&gt;5,$N27,VLOOKUP($A27,'Final Round'!$A$14:$K$18,COLUMN('Final Round'!$J$1),FALSE))),"")</f>
        <v/>
      </c>
      <c r="V27" s="40" t="str">
        <f t="shared" si="9"/>
        <v/>
      </c>
      <c r="W27" s="40" t="str">
        <f t="shared" si="10"/>
        <v/>
      </c>
      <c r="X27" s="40" t="str">
        <f t="shared" si="11"/>
        <v/>
      </c>
      <c r="Y27" s="40">
        <f t="shared" si="12"/>
        <v>0</v>
      </c>
      <c r="Z27" s="40" t="str">
        <f t="shared" si="13"/>
        <v/>
      </c>
      <c r="AA27" s="40">
        <f t="shared" si="14"/>
        <v>0</v>
      </c>
      <c r="AB27" s="121" t="str">
        <f>IF(ISBLANK($A27),"",5+4*(I27+IF(AA27=0,0,VLOOKUP($A27,'Final Round'!$A$14:$K$18,COLUMN('Final Round'!$G$1),FALSE)))+8*(H27+IF(AA27=0,0,IF(VLOOKUP($A27,'Final Round'!$A$14:$K$18,COLUMN('Final Round'!$J$1),FALSE)=1,1,0)))+$AA27)</f>
        <v/>
      </c>
    </row>
    <row r="28" spans="1:28" ht="12.95" customHeight="1" x14ac:dyDescent="0.2">
      <c r="A28" s="98"/>
      <c r="B28" s="99"/>
      <c r="C28" s="99"/>
      <c r="D28" s="99"/>
      <c r="E28" s="100"/>
      <c r="F28" s="101" t="str">
        <f>IF(ISBLANK($A28),"",SUM(IF(ISNA(IF(VLOOKUP($A28,'Round 1'!$A$7:$J$206,COLUMN('Round 1'!$H$7),FALSE),1,NA())),0,1),IF(ISNA(IF(VLOOKUP($A28,'Round 2'!$A$7:$J$206,COLUMN('Round 1'!$H$7),FALSE),1,NA())),0,1),IF(ISNA(IF(VLOOKUP($A28,'Round 3'!$A$7:$J$206,COLUMN('Round 1'!$H$7),FALSE),1,NA())),0,1),IF(ISNA(IF(VLOOKUP($A28,'Final Round'!$A$14:$K$18,1,FALSE),1,NA())),0,1)))</f>
        <v/>
      </c>
      <c r="G28" s="102"/>
      <c r="H28" s="103" t="str">
        <f>IF(ISBLANK($A28),"",IF(ISERROR(VLOOKUP($A28,'Round 1'!$A$7:$I$206,COLUMN('Round 1'!$G$7),FALSE)),0,VLOOKUP($A28,'Round 1'!$A$7:$I$206,COLUMN('Round 1'!$G$7),FALSE))+IF(ISERROR(VLOOKUP($A28,'Round 2'!$A$7:$I$206,COLUMN('Round 2'!$G$7),FALSE)),0,VLOOKUP($A28,'Round 2'!$A$7:$I$206,COLUMN('Round 2'!$G$7),FALSE))+IF(ISERROR(VLOOKUP($A28,'Round 3'!$A$7:$I$206,COLUMN('Round 3'!$G$7),FALSE)),0,VLOOKUP($A28,'Round 3'!$A$7:$I$206,COLUMN('Round 3'!$G$7),FALSE)))</f>
        <v/>
      </c>
      <c r="I28" s="103" t="str">
        <f>IF(ISBLANK($A28),"",IF(ISERROR(VLOOKUP($A28,'Round 1'!$A$7:$I$206,COLUMN('Round 1'!$F$7),FALSE)),0,VLOOKUP($A28,'Round 1'!$A$7:$I$206,COLUMN('Round 1'!$F$7),FALSE))+IF(ISERROR(VLOOKUP($A28,'Round 2'!$A$7:$I$206,COLUMN('Round 2'!$F$7),FALSE)),0,VLOOKUP($A28,'Round 2'!$A$7:$I$206,COLUMN('Round 2'!$F$7),FALSE))+IF(ISERROR(VLOOKUP($A28,'Round 3'!$A$7:$I$206,COLUMN('Round 3'!$F$7),FALSE)),0,VLOOKUP($A28,'Round 3'!$A$7:$I$206,COLUMN('Round 3'!$F$7),FALSE)))</f>
        <v/>
      </c>
      <c r="J28" s="104" t="str">
        <f>IF(ISBLANK($A28),"",IF(ISERROR(VLOOKUP($A28,'Round 1'!$A$7:$I$206,COLUMN('Round 1'!$H$7),FALSE)),0,VLOOKUP($A28,'Round 1'!$A$7:$I$206,COLUMN('Round 1'!$H$7),FALSE))+IF(ISERROR(VLOOKUP($A28,'Round 2'!$A$7:$I$206,COLUMN('Round 2'!$H$7),FALSE)),0,VLOOKUP($A28,'Round 2'!$A$7:$I$206,COLUMN('Round 2'!$H$7),FALSE))+IF(ISERROR(VLOOKUP($A28,'Round 3'!$A$7:$I$206,COLUMN('Round 3'!$H$7),FALSE)),0,VLOOKUP($A28,'Round 3'!$A$7:$I$206,COLUMN('Round 3'!$H$7),FALSE)))</f>
        <v/>
      </c>
      <c r="K28" s="103" t="str">
        <f t="shared" si="0"/>
        <v/>
      </c>
      <c r="L28" s="106" t="str">
        <f t="shared" si="1"/>
        <v/>
      </c>
      <c r="M28" s="107"/>
      <c r="N28" s="108" t="str">
        <f t="shared" si="2"/>
        <v/>
      </c>
      <c r="O28" s="40" t="str">
        <f t="shared" si="3"/>
        <v/>
      </c>
      <c r="P28" s="40" t="str">
        <f t="shared" si="4"/>
        <v/>
      </c>
      <c r="Q28" s="40">
        <f t="shared" si="5"/>
        <v>-10</v>
      </c>
      <c r="R28" s="40" t="str">
        <f t="shared" si="6"/>
        <v/>
      </c>
      <c r="S28" s="40" t="str">
        <f t="shared" si="7"/>
        <v/>
      </c>
      <c r="T28" s="40">
        <f t="shared" si="8"/>
        <v>0</v>
      </c>
      <c r="U28" s="108" t="str">
        <f>IF(N('Final Round'!$J$14)&gt;0,IF(ISBLANK($A28),"",IF($N28&gt;5,$N28,VLOOKUP($A28,'Final Round'!$A$14:$K$18,COLUMN('Final Round'!$J$1),FALSE))),"")</f>
        <v/>
      </c>
      <c r="V28" s="40" t="str">
        <f t="shared" si="9"/>
        <v/>
      </c>
      <c r="W28" s="40" t="str">
        <f t="shared" si="10"/>
        <v/>
      </c>
      <c r="X28" s="40" t="str">
        <f t="shared" si="11"/>
        <v/>
      </c>
      <c r="Y28" s="40">
        <f t="shared" si="12"/>
        <v>0</v>
      </c>
      <c r="Z28" s="40" t="str">
        <f t="shared" si="13"/>
        <v/>
      </c>
      <c r="AA28" s="40">
        <f t="shared" si="14"/>
        <v>0</v>
      </c>
      <c r="AB28" s="109" t="str">
        <f>IF(ISBLANK($A28),"",5+4*(I28+IF(AA28=0,0,VLOOKUP($A28,'Final Round'!$A$14:$K$18,COLUMN('Final Round'!$G$1),FALSE)))+8*(H28+IF(AA28=0,0,IF(VLOOKUP($A28,'Final Round'!$A$14:$K$18,COLUMN('Final Round'!$J$1),FALSE)=1,1,0)))+$AA28)</f>
        <v/>
      </c>
    </row>
    <row r="29" spans="1:28" ht="12.95" customHeight="1" x14ac:dyDescent="0.2">
      <c r="A29" s="110"/>
      <c r="B29" s="111"/>
      <c r="C29" s="111"/>
      <c r="D29" s="111"/>
      <c r="E29" s="112"/>
      <c r="F29" s="113" t="str">
        <f>IF(ISBLANK($A29),"",SUM(IF(ISNA(IF(VLOOKUP($A29,'Round 1'!$A$7:$J$206,COLUMN('Round 1'!$H$7),FALSE),1,NA())),0,1),IF(ISNA(IF(VLOOKUP($A29,'Round 2'!$A$7:$J$206,COLUMN('Round 1'!$H$7),FALSE),1,NA())),0,1),IF(ISNA(IF(VLOOKUP($A29,'Round 3'!$A$7:$J$206,COLUMN('Round 1'!$H$7),FALSE),1,NA())),0,1),IF(ISNA(IF(VLOOKUP($A29,'Final Round'!$A$14:$K$18,1,FALSE),1,NA())),0,1)))</f>
        <v/>
      </c>
      <c r="G29" s="114"/>
      <c r="H29" s="115" t="str">
        <f>IF(ISBLANK($A29),"",IF(ISERROR(VLOOKUP($A29,'Round 1'!$A$7:$I$206,COLUMN('Round 1'!$G$7),FALSE)),0,VLOOKUP($A29,'Round 1'!$A$7:$I$206,COLUMN('Round 1'!$G$7),FALSE))+IF(ISERROR(VLOOKUP($A29,'Round 2'!$A$7:$I$206,COLUMN('Round 2'!$G$7),FALSE)),0,VLOOKUP($A29,'Round 2'!$A$7:$I$206,COLUMN('Round 2'!$G$7),FALSE))+IF(ISERROR(VLOOKUP($A29,'Round 3'!$A$7:$I$206,COLUMN('Round 3'!$G$7),FALSE)),0,VLOOKUP($A29,'Round 3'!$A$7:$I$206,COLUMN('Round 3'!$G$7),FALSE)))</f>
        <v/>
      </c>
      <c r="I29" s="115" t="str">
        <f>IF(ISBLANK($A29),"",IF(ISERROR(VLOOKUP($A29,'Round 1'!$A$7:$I$206,COLUMN('Round 1'!$F$7),FALSE)),0,VLOOKUP($A29,'Round 1'!$A$7:$I$206,COLUMN('Round 1'!$F$7),FALSE))+IF(ISERROR(VLOOKUP($A29,'Round 2'!$A$7:$I$206,COLUMN('Round 2'!$F$7),FALSE)),0,VLOOKUP($A29,'Round 2'!$A$7:$I$206,COLUMN('Round 2'!$F$7),FALSE))+IF(ISERROR(VLOOKUP($A29,'Round 3'!$A$7:$I$206,COLUMN('Round 3'!$F$7),FALSE)),0,VLOOKUP($A29,'Round 3'!$A$7:$I$206,COLUMN('Round 3'!$F$7),FALSE)))</f>
        <v/>
      </c>
      <c r="J29" s="116" t="str">
        <f>IF(ISBLANK($A29),"",IF(ISERROR(VLOOKUP($A29,'Round 1'!$A$7:$I$206,COLUMN('Round 1'!$H$7),FALSE)),0,VLOOKUP($A29,'Round 1'!$A$7:$I$206,COLUMN('Round 1'!$H$7),FALSE))+IF(ISERROR(VLOOKUP($A29,'Round 2'!$A$7:$I$206,COLUMN('Round 2'!$H$7),FALSE)),0,VLOOKUP($A29,'Round 2'!$A$7:$I$206,COLUMN('Round 2'!$H$7),FALSE))+IF(ISERROR(VLOOKUP($A29,'Round 3'!$A$7:$I$206,COLUMN('Round 3'!$H$7),FALSE)),0,VLOOKUP($A29,'Round 3'!$A$7:$I$206,COLUMN('Round 3'!$H$7),FALSE)))</f>
        <v/>
      </c>
      <c r="K29" s="115" t="str">
        <f t="shared" si="0"/>
        <v/>
      </c>
      <c r="L29" s="118" t="str">
        <f t="shared" si="1"/>
        <v/>
      </c>
      <c r="M29" s="119"/>
      <c r="N29" s="120" t="str">
        <f t="shared" si="2"/>
        <v/>
      </c>
      <c r="O29" s="40" t="str">
        <f t="shared" si="3"/>
        <v/>
      </c>
      <c r="P29" s="40" t="str">
        <f t="shared" si="4"/>
        <v/>
      </c>
      <c r="Q29" s="40">
        <f t="shared" si="5"/>
        <v>-10</v>
      </c>
      <c r="R29" s="40" t="str">
        <f t="shared" si="6"/>
        <v/>
      </c>
      <c r="S29" s="40" t="str">
        <f t="shared" si="7"/>
        <v/>
      </c>
      <c r="T29" s="40">
        <f t="shared" si="8"/>
        <v>0</v>
      </c>
      <c r="U29" s="120" t="str">
        <f>IF(N('Final Round'!$J$14)&gt;0,IF(ISBLANK($A29),"",IF($N29&gt;5,$N29,VLOOKUP($A29,'Final Round'!$A$14:$K$18,COLUMN('Final Round'!$J$1),FALSE))),"")</f>
        <v/>
      </c>
      <c r="V29" s="40" t="str">
        <f t="shared" si="9"/>
        <v/>
      </c>
      <c r="W29" s="40" t="str">
        <f t="shared" si="10"/>
        <v/>
      </c>
      <c r="X29" s="40" t="str">
        <f t="shared" si="11"/>
        <v/>
      </c>
      <c r="Y29" s="40">
        <f t="shared" si="12"/>
        <v>0</v>
      </c>
      <c r="Z29" s="40" t="str">
        <f t="shared" si="13"/>
        <v/>
      </c>
      <c r="AA29" s="40">
        <f t="shared" si="14"/>
        <v>0</v>
      </c>
      <c r="AB29" s="121" t="str">
        <f>IF(ISBLANK($A29),"",5+4*(I29+IF(AA29=0,0,VLOOKUP($A29,'Final Round'!$A$14:$K$18,COLUMN('Final Round'!$G$1),FALSE)))+8*(H29+IF(AA29=0,0,IF(VLOOKUP($A29,'Final Round'!$A$14:$K$18,COLUMN('Final Round'!$J$1),FALSE)=1,1,0)))+$AA29)</f>
        <v/>
      </c>
    </row>
    <row r="30" spans="1:28" ht="12.95" customHeight="1" x14ac:dyDescent="0.2">
      <c r="A30" s="98"/>
      <c r="B30" s="99"/>
      <c r="C30" s="99"/>
      <c r="D30" s="99"/>
      <c r="E30" s="100"/>
      <c r="F30" s="101" t="str">
        <f>IF(ISBLANK($A30),"",SUM(IF(ISNA(IF(VLOOKUP($A30,'Round 1'!$A$7:$J$206,COLUMN('Round 1'!$H$7),FALSE),1,NA())),0,1),IF(ISNA(IF(VLOOKUP($A30,'Round 2'!$A$7:$J$206,COLUMN('Round 1'!$H$7),FALSE),1,NA())),0,1),IF(ISNA(IF(VLOOKUP($A30,'Round 3'!$A$7:$J$206,COLUMN('Round 1'!$H$7),FALSE),1,NA())),0,1),IF(ISNA(IF(VLOOKUP($A30,'Final Round'!$A$14:$K$18,1,FALSE),1,NA())),0,1)))</f>
        <v/>
      </c>
      <c r="G30" s="102"/>
      <c r="H30" s="103" t="str">
        <f>IF(ISBLANK($A30),"",IF(ISERROR(VLOOKUP($A30,'Round 1'!$A$7:$I$206,COLUMN('Round 1'!$G$7),FALSE)),0,VLOOKUP($A30,'Round 1'!$A$7:$I$206,COLUMN('Round 1'!$G$7),FALSE))+IF(ISERROR(VLOOKUP($A30,'Round 2'!$A$7:$I$206,COLUMN('Round 2'!$G$7),FALSE)),0,VLOOKUP($A30,'Round 2'!$A$7:$I$206,COLUMN('Round 2'!$G$7),FALSE))+IF(ISERROR(VLOOKUP($A30,'Round 3'!$A$7:$I$206,COLUMN('Round 3'!$G$7),FALSE)),0,VLOOKUP($A30,'Round 3'!$A$7:$I$206,COLUMN('Round 3'!$G$7),FALSE)))</f>
        <v/>
      </c>
      <c r="I30" s="103" t="str">
        <f>IF(ISBLANK($A30),"",IF(ISERROR(VLOOKUP($A30,'Round 1'!$A$7:$I$206,COLUMN('Round 1'!$F$7),FALSE)),0,VLOOKUP($A30,'Round 1'!$A$7:$I$206,COLUMN('Round 1'!$F$7),FALSE))+IF(ISERROR(VLOOKUP($A30,'Round 2'!$A$7:$I$206,COLUMN('Round 2'!$F$7),FALSE)),0,VLOOKUP($A30,'Round 2'!$A$7:$I$206,COLUMN('Round 2'!$F$7),FALSE))+IF(ISERROR(VLOOKUP($A30,'Round 3'!$A$7:$I$206,COLUMN('Round 3'!$F$7),FALSE)),0,VLOOKUP($A30,'Round 3'!$A$7:$I$206,COLUMN('Round 3'!$F$7),FALSE)))</f>
        <v/>
      </c>
      <c r="J30" s="104" t="str">
        <f>IF(ISBLANK($A30),"",IF(ISERROR(VLOOKUP($A30,'Round 1'!$A$7:$I$206,COLUMN('Round 1'!$H$7),FALSE)),0,VLOOKUP($A30,'Round 1'!$A$7:$I$206,COLUMN('Round 1'!$H$7),FALSE))+IF(ISERROR(VLOOKUP($A30,'Round 2'!$A$7:$I$206,COLUMN('Round 2'!$H$7),FALSE)),0,VLOOKUP($A30,'Round 2'!$A$7:$I$206,COLUMN('Round 2'!$H$7),FALSE))+IF(ISERROR(VLOOKUP($A30,'Round 3'!$A$7:$I$206,COLUMN('Round 3'!$H$7),FALSE)),0,VLOOKUP($A30,'Round 3'!$A$7:$I$206,COLUMN('Round 3'!$H$7),FALSE)))</f>
        <v/>
      </c>
      <c r="K30" s="103" t="str">
        <f t="shared" si="0"/>
        <v/>
      </c>
      <c r="L30" s="106" t="str">
        <f t="shared" si="1"/>
        <v/>
      </c>
      <c r="M30" s="107"/>
      <c r="N30" s="108" t="str">
        <f t="shared" si="2"/>
        <v/>
      </c>
      <c r="O30" s="40" t="str">
        <f t="shared" si="3"/>
        <v/>
      </c>
      <c r="P30" s="40" t="str">
        <f t="shared" si="4"/>
        <v/>
      </c>
      <c r="Q30" s="40">
        <f t="shared" si="5"/>
        <v>-10</v>
      </c>
      <c r="R30" s="40" t="str">
        <f t="shared" si="6"/>
        <v/>
      </c>
      <c r="S30" s="40" t="str">
        <f t="shared" si="7"/>
        <v/>
      </c>
      <c r="T30" s="40">
        <f t="shared" si="8"/>
        <v>0</v>
      </c>
      <c r="U30" s="108" t="str">
        <f>IF(N('Final Round'!$J$14)&gt;0,IF(ISBLANK($A30),"",IF($N30&gt;5,$N30,VLOOKUP($A30,'Final Round'!$A$14:$K$18,COLUMN('Final Round'!$J$1),FALSE))),"")</f>
        <v/>
      </c>
      <c r="V30" s="40" t="str">
        <f t="shared" si="9"/>
        <v/>
      </c>
      <c r="W30" s="40" t="str">
        <f t="shared" si="10"/>
        <v/>
      </c>
      <c r="X30" s="40" t="str">
        <f t="shared" si="11"/>
        <v/>
      </c>
      <c r="Y30" s="40">
        <f t="shared" si="12"/>
        <v>0</v>
      </c>
      <c r="Z30" s="40" t="str">
        <f t="shared" si="13"/>
        <v/>
      </c>
      <c r="AA30" s="40">
        <f t="shared" si="14"/>
        <v>0</v>
      </c>
      <c r="AB30" s="109" t="str">
        <f>IF(ISBLANK($A30),"",5+4*(I30+IF(AA30=0,0,VLOOKUP($A30,'Final Round'!$A$14:$K$18,COLUMN('Final Round'!$G$1),FALSE)))+8*(H30+IF(AA30=0,0,IF(VLOOKUP($A30,'Final Round'!$A$14:$K$18,COLUMN('Final Round'!$J$1),FALSE)=1,1,0)))+$AA30)</f>
        <v/>
      </c>
    </row>
    <row r="31" spans="1:28" x14ac:dyDescent="0.2">
      <c r="A31" s="110"/>
      <c r="B31" s="111"/>
      <c r="C31" s="111"/>
      <c r="D31" s="111"/>
      <c r="E31" s="112"/>
      <c r="F31" s="113" t="str">
        <f>IF(ISBLANK($A31),"",SUM(IF(ISNA(IF(VLOOKUP($A31,'Round 1'!$A$7:$J$206,COLUMN('Round 1'!$H$7),FALSE),1,NA())),0,1),IF(ISNA(IF(VLOOKUP($A31,'Round 2'!$A$7:$J$206,COLUMN('Round 1'!$H$7),FALSE),1,NA())),0,1),IF(ISNA(IF(VLOOKUP($A31,'Round 3'!$A$7:$J$206,COLUMN('Round 1'!$H$7),FALSE),1,NA())),0,1),IF(ISNA(IF(VLOOKUP($A31,'Final Round'!$A$14:$K$18,1,FALSE),1,NA())),0,1)))</f>
        <v/>
      </c>
      <c r="G31" s="114"/>
      <c r="H31" s="115" t="str">
        <f>IF(ISBLANK($A31),"",IF(ISERROR(VLOOKUP($A31,'Round 1'!$A$7:$I$206,COLUMN('Round 1'!$G$7),FALSE)),0,VLOOKUP($A31,'Round 1'!$A$7:$I$206,COLUMN('Round 1'!$G$7),FALSE))+IF(ISERROR(VLOOKUP($A31,'Round 2'!$A$7:$I$206,COLUMN('Round 2'!$G$7),FALSE)),0,VLOOKUP($A31,'Round 2'!$A$7:$I$206,COLUMN('Round 2'!$G$7),FALSE))+IF(ISERROR(VLOOKUP($A31,'Round 3'!$A$7:$I$206,COLUMN('Round 3'!$G$7),FALSE)),0,VLOOKUP($A31,'Round 3'!$A$7:$I$206,COLUMN('Round 3'!$G$7),FALSE)))</f>
        <v/>
      </c>
      <c r="I31" s="115" t="str">
        <f>IF(ISBLANK($A31),"",IF(ISERROR(VLOOKUP($A31,'Round 1'!$A$7:$I$206,COLUMN('Round 1'!$F$7),FALSE)),0,VLOOKUP($A31,'Round 1'!$A$7:$I$206,COLUMN('Round 1'!$F$7),FALSE))+IF(ISERROR(VLOOKUP($A31,'Round 2'!$A$7:$I$206,COLUMN('Round 2'!$F$7),FALSE)),0,VLOOKUP($A31,'Round 2'!$A$7:$I$206,COLUMN('Round 2'!$F$7),FALSE))+IF(ISERROR(VLOOKUP($A31,'Round 3'!$A$7:$I$206,COLUMN('Round 3'!$F$7),FALSE)),0,VLOOKUP($A31,'Round 3'!$A$7:$I$206,COLUMN('Round 3'!$F$7),FALSE)))</f>
        <v/>
      </c>
      <c r="J31" s="116" t="str">
        <f>IF(ISBLANK($A31),"",IF(ISERROR(VLOOKUP($A31,'Round 1'!$A$7:$I$206,COLUMN('Round 1'!$H$7),FALSE)),0,VLOOKUP($A31,'Round 1'!$A$7:$I$206,COLUMN('Round 1'!$H$7),FALSE))+IF(ISERROR(VLOOKUP($A31,'Round 2'!$A$7:$I$206,COLUMN('Round 2'!$H$7),FALSE)),0,VLOOKUP($A31,'Round 2'!$A$7:$I$206,COLUMN('Round 2'!$H$7),FALSE))+IF(ISERROR(VLOOKUP($A31,'Round 3'!$A$7:$I$206,COLUMN('Round 3'!$H$7),FALSE)),0,VLOOKUP($A31,'Round 3'!$A$7:$I$206,COLUMN('Round 3'!$H$7),FALSE)))</f>
        <v/>
      </c>
      <c r="K31" s="115" t="str">
        <f t="shared" si="0"/>
        <v/>
      </c>
      <c r="L31" s="118" t="str">
        <f t="shared" si="1"/>
        <v/>
      </c>
      <c r="M31" s="119"/>
      <c r="N31" s="120" t="str">
        <f t="shared" si="2"/>
        <v/>
      </c>
      <c r="O31" s="40" t="str">
        <f t="shared" si="3"/>
        <v/>
      </c>
      <c r="P31" s="40" t="str">
        <f t="shared" si="4"/>
        <v/>
      </c>
      <c r="Q31" s="40">
        <f t="shared" si="5"/>
        <v>-10</v>
      </c>
      <c r="R31" s="40" t="str">
        <f t="shared" si="6"/>
        <v/>
      </c>
      <c r="S31" s="40" t="str">
        <f t="shared" si="7"/>
        <v/>
      </c>
      <c r="T31" s="40">
        <f t="shared" si="8"/>
        <v>0</v>
      </c>
      <c r="U31" s="120" t="str">
        <f>IF(N('Final Round'!$J$14)&gt;0,IF(ISBLANK($A31),"",IF($N31&gt;5,$N31,VLOOKUP($A31,'Final Round'!$A$14:$K$18,COLUMN('Final Round'!$J$1),FALSE))),"")</f>
        <v/>
      </c>
      <c r="V31" s="40" t="str">
        <f t="shared" si="9"/>
        <v/>
      </c>
      <c r="W31" s="40" t="str">
        <f t="shared" si="10"/>
        <v/>
      </c>
      <c r="X31" s="40" t="str">
        <f t="shared" si="11"/>
        <v/>
      </c>
      <c r="Y31" s="40">
        <f t="shared" si="12"/>
        <v>0</v>
      </c>
      <c r="Z31" s="40" t="str">
        <f t="shared" si="13"/>
        <v/>
      </c>
      <c r="AA31" s="40">
        <f t="shared" si="14"/>
        <v>0</v>
      </c>
      <c r="AB31" s="121" t="str">
        <f>IF(ISBLANK($A31),"",5+4*(I31+IF(AA31=0,0,VLOOKUP($A31,'Final Round'!$A$14:$K$18,COLUMN('Final Round'!$G$1),FALSE)))+8*(H31+IF(AA31=0,0,IF(VLOOKUP($A31,'Final Round'!$A$14:$K$18,COLUMN('Final Round'!$J$1),FALSE)=1,1,0)))+$AA31)</f>
        <v/>
      </c>
    </row>
    <row r="32" spans="1:28" x14ac:dyDescent="0.2">
      <c r="A32" s="98"/>
      <c r="B32" s="99"/>
      <c r="C32" s="99"/>
      <c r="D32" s="99"/>
      <c r="E32" s="100"/>
      <c r="F32" s="101" t="str">
        <f>IF(ISBLANK($A32),"",SUM(IF(ISNA(IF(VLOOKUP($A32,'Round 1'!$A$7:$J$206,COLUMN('Round 1'!$H$7),FALSE),1,NA())),0,1),IF(ISNA(IF(VLOOKUP($A32,'Round 2'!$A$7:$J$206,COLUMN('Round 1'!$H$7),FALSE),1,NA())),0,1),IF(ISNA(IF(VLOOKUP($A32,'Round 3'!$A$7:$J$206,COLUMN('Round 1'!$H$7),FALSE),1,NA())),0,1),IF(ISNA(IF(VLOOKUP($A32,'Final Round'!$A$14:$K$18,1,FALSE),1,NA())),0,1)))</f>
        <v/>
      </c>
      <c r="G32" s="102"/>
      <c r="H32" s="103" t="str">
        <f>IF(ISBLANK($A32),"",IF(ISERROR(VLOOKUP($A32,'Round 1'!$A$7:$I$206,COLUMN('Round 1'!$G$7),FALSE)),0,VLOOKUP($A32,'Round 1'!$A$7:$I$206,COLUMN('Round 1'!$G$7),FALSE))+IF(ISERROR(VLOOKUP($A32,'Round 2'!$A$7:$I$206,COLUMN('Round 2'!$G$7),FALSE)),0,VLOOKUP($A32,'Round 2'!$A$7:$I$206,COLUMN('Round 2'!$G$7),FALSE))+IF(ISERROR(VLOOKUP($A32,'Round 3'!$A$7:$I$206,COLUMN('Round 3'!$G$7),FALSE)),0,VLOOKUP($A32,'Round 3'!$A$7:$I$206,COLUMN('Round 3'!$G$7),FALSE)))</f>
        <v/>
      </c>
      <c r="I32" s="103" t="str">
        <f>IF(ISBLANK($A32),"",IF(ISERROR(VLOOKUP($A32,'Round 1'!$A$7:$I$206,COLUMN('Round 1'!$F$7),FALSE)),0,VLOOKUP($A32,'Round 1'!$A$7:$I$206,COLUMN('Round 1'!$F$7),FALSE))+IF(ISERROR(VLOOKUP($A32,'Round 2'!$A$7:$I$206,COLUMN('Round 2'!$F$7),FALSE)),0,VLOOKUP($A32,'Round 2'!$A$7:$I$206,COLUMN('Round 2'!$F$7),FALSE))+IF(ISERROR(VLOOKUP($A32,'Round 3'!$A$7:$I$206,COLUMN('Round 3'!$F$7),FALSE)),0,VLOOKUP($A32,'Round 3'!$A$7:$I$206,COLUMN('Round 3'!$F$7),FALSE)))</f>
        <v/>
      </c>
      <c r="J32" s="104" t="str">
        <f>IF(ISBLANK($A32),"",IF(ISERROR(VLOOKUP($A32,'Round 1'!$A$7:$I$206,COLUMN('Round 1'!$H$7),FALSE)),0,VLOOKUP($A32,'Round 1'!$A$7:$I$206,COLUMN('Round 1'!$H$7),FALSE))+IF(ISERROR(VLOOKUP($A32,'Round 2'!$A$7:$I$206,COLUMN('Round 2'!$H$7),FALSE)),0,VLOOKUP($A32,'Round 2'!$A$7:$I$206,COLUMN('Round 2'!$H$7),FALSE))+IF(ISERROR(VLOOKUP($A32,'Round 3'!$A$7:$I$206,COLUMN('Round 3'!$H$7),FALSE)),0,VLOOKUP($A32,'Round 3'!$A$7:$I$206,COLUMN('Round 3'!$H$7),FALSE)))</f>
        <v/>
      </c>
      <c r="K32" s="103" t="str">
        <f t="shared" si="0"/>
        <v/>
      </c>
      <c r="L32" s="106" t="str">
        <f t="shared" si="1"/>
        <v/>
      </c>
      <c r="M32" s="107"/>
      <c r="N32" s="108" t="str">
        <f t="shared" si="2"/>
        <v/>
      </c>
      <c r="O32" s="40" t="str">
        <f t="shared" si="3"/>
        <v/>
      </c>
      <c r="P32" s="40" t="str">
        <f t="shared" si="4"/>
        <v/>
      </c>
      <c r="Q32" s="40">
        <f t="shared" si="5"/>
        <v>-10</v>
      </c>
      <c r="R32" s="40" t="str">
        <f t="shared" si="6"/>
        <v/>
      </c>
      <c r="S32" s="40" t="str">
        <f t="shared" si="7"/>
        <v/>
      </c>
      <c r="T32" s="40">
        <f t="shared" si="8"/>
        <v>0</v>
      </c>
      <c r="U32" s="108" t="str">
        <f>IF(N('Final Round'!$J$14)&gt;0,IF(ISBLANK($A32),"",IF($N32&gt;5,$N32,VLOOKUP($A32,'Final Round'!$A$14:$K$18,COLUMN('Final Round'!$J$1),FALSE))),"")</f>
        <v/>
      </c>
      <c r="V32" s="40" t="str">
        <f t="shared" si="9"/>
        <v/>
      </c>
      <c r="W32" s="40" t="str">
        <f t="shared" si="10"/>
        <v/>
      </c>
      <c r="X32" s="40" t="str">
        <f t="shared" si="11"/>
        <v/>
      </c>
      <c r="Y32" s="40">
        <f t="shared" si="12"/>
        <v>0</v>
      </c>
      <c r="Z32" s="40" t="str">
        <f t="shared" si="13"/>
        <v/>
      </c>
      <c r="AA32" s="40">
        <f t="shared" si="14"/>
        <v>0</v>
      </c>
      <c r="AB32" s="109" t="str">
        <f>IF(ISBLANK($A32),"",5+4*(I32+IF(AA32=0,0,VLOOKUP($A32,'Final Round'!$A$14:$K$18,COLUMN('Final Round'!$G$1),FALSE)))+8*(H32+IF(AA32=0,0,IF(VLOOKUP($A32,'Final Round'!$A$14:$K$18,COLUMN('Final Round'!$J$1),FALSE)=1,1,0)))+$AA32)</f>
        <v/>
      </c>
    </row>
    <row r="33" spans="1:28" x14ac:dyDescent="0.2">
      <c r="A33" s="110"/>
      <c r="B33" s="111"/>
      <c r="C33" s="111"/>
      <c r="D33" s="111"/>
      <c r="E33" s="112"/>
      <c r="F33" s="113" t="str">
        <f>IF(ISBLANK($A33),"",SUM(IF(ISNA(IF(VLOOKUP($A33,'Round 1'!$A$7:$J$206,COLUMN('Round 1'!$H$7),FALSE),1,NA())),0,1),IF(ISNA(IF(VLOOKUP($A33,'Round 2'!$A$7:$J$206,COLUMN('Round 1'!$H$7),FALSE),1,NA())),0,1),IF(ISNA(IF(VLOOKUP($A33,'Round 3'!$A$7:$J$206,COLUMN('Round 1'!$H$7),FALSE),1,NA())),0,1),IF(ISNA(IF(VLOOKUP($A33,'Final Round'!$A$14:$K$18,1,FALSE),1,NA())),0,1)))</f>
        <v/>
      </c>
      <c r="G33" s="114"/>
      <c r="H33" s="115" t="str">
        <f>IF(ISBLANK($A33),"",IF(ISERROR(VLOOKUP($A33,'Round 1'!$A$7:$I$206,COLUMN('Round 1'!$G$7),FALSE)),0,VLOOKUP($A33,'Round 1'!$A$7:$I$206,COLUMN('Round 1'!$G$7),FALSE))+IF(ISERROR(VLOOKUP($A33,'Round 2'!$A$7:$I$206,COLUMN('Round 2'!$G$7),FALSE)),0,VLOOKUP($A33,'Round 2'!$A$7:$I$206,COLUMN('Round 2'!$G$7),FALSE))+IF(ISERROR(VLOOKUP($A33,'Round 3'!$A$7:$I$206,COLUMN('Round 3'!$G$7),FALSE)),0,VLOOKUP($A33,'Round 3'!$A$7:$I$206,COLUMN('Round 3'!$G$7),FALSE)))</f>
        <v/>
      </c>
      <c r="I33" s="115" t="str">
        <f>IF(ISBLANK($A33),"",IF(ISERROR(VLOOKUP($A33,'Round 1'!$A$7:$I$206,COLUMN('Round 1'!$F$7),FALSE)),0,VLOOKUP($A33,'Round 1'!$A$7:$I$206,COLUMN('Round 1'!$F$7),FALSE))+IF(ISERROR(VLOOKUP($A33,'Round 2'!$A$7:$I$206,COLUMN('Round 2'!$F$7),FALSE)),0,VLOOKUP($A33,'Round 2'!$A$7:$I$206,COLUMN('Round 2'!$F$7),FALSE))+IF(ISERROR(VLOOKUP($A33,'Round 3'!$A$7:$I$206,COLUMN('Round 3'!$F$7),FALSE)),0,VLOOKUP($A33,'Round 3'!$A$7:$I$206,COLUMN('Round 3'!$F$7),FALSE)))</f>
        <v/>
      </c>
      <c r="J33" s="116" t="str">
        <f>IF(ISBLANK($A33),"",IF(ISERROR(VLOOKUP($A33,'Round 1'!$A$7:$I$206,COLUMN('Round 1'!$H$7),FALSE)),0,VLOOKUP($A33,'Round 1'!$A$7:$I$206,COLUMN('Round 1'!$H$7),FALSE))+IF(ISERROR(VLOOKUP($A33,'Round 2'!$A$7:$I$206,COLUMN('Round 2'!$H$7),FALSE)),0,VLOOKUP($A33,'Round 2'!$A$7:$I$206,COLUMN('Round 2'!$H$7),FALSE))+IF(ISERROR(VLOOKUP($A33,'Round 3'!$A$7:$I$206,COLUMN('Round 3'!$H$7),FALSE)),0,VLOOKUP($A33,'Round 3'!$A$7:$I$206,COLUMN('Round 3'!$H$7),FALSE)))</f>
        <v/>
      </c>
      <c r="K33" s="115" t="str">
        <f t="shared" si="0"/>
        <v/>
      </c>
      <c r="L33" s="118" t="str">
        <f t="shared" si="1"/>
        <v/>
      </c>
      <c r="M33" s="119"/>
      <c r="N33" s="120" t="str">
        <f t="shared" si="2"/>
        <v/>
      </c>
      <c r="O33" s="40" t="str">
        <f t="shared" si="3"/>
        <v/>
      </c>
      <c r="P33" s="40" t="str">
        <f t="shared" si="4"/>
        <v/>
      </c>
      <c r="Q33" s="40">
        <f t="shared" si="5"/>
        <v>-10</v>
      </c>
      <c r="R33" s="40" t="str">
        <f t="shared" si="6"/>
        <v/>
      </c>
      <c r="S33" s="40" t="str">
        <f t="shared" si="7"/>
        <v/>
      </c>
      <c r="T33" s="40">
        <f t="shared" si="8"/>
        <v>0</v>
      </c>
      <c r="U33" s="120" t="str">
        <f>IF(N('Final Round'!$J$14)&gt;0,IF(ISBLANK($A33),"",IF($N33&gt;5,$N33,VLOOKUP($A33,'Final Round'!$A$14:$K$18,COLUMN('Final Round'!$J$1),FALSE))),"")</f>
        <v/>
      </c>
      <c r="V33" s="40" t="str">
        <f t="shared" si="9"/>
        <v/>
      </c>
      <c r="W33" s="40" t="str">
        <f t="shared" si="10"/>
        <v/>
      </c>
      <c r="X33" s="40" t="str">
        <f t="shared" si="11"/>
        <v/>
      </c>
      <c r="Y33" s="40">
        <f t="shared" si="12"/>
        <v>0</v>
      </c>
      <c r="Z33" s="40" t="str">
        <f t="shared" si="13"/>
        <v/>
      </c>
      <c r="AA33" s="40">
        <f t="shared" si="14"/>
        <v>0</v>
      </c>
      <c r="AB33" s="121" t="str">
        <f>IF(ISBLANK($A33),"",5+4*(I33+IF(AA33=0,0,VLOOKUP($A33,'Final Round'!$A$14:$K$18,COLUMN('Final Round'!$G$1),FALSE)))+8*(H33+IF(AA33=0,0,IF(VLOOKUP($A33,'Final Round'!$A$14:$K$18,COLUMN('Final Round'!$J$1),FALSE)=1,1,0)))+$AA33)</f>
        <v/>
      </c>
    </row>
    <row r="34" spans="1:28" x14ac:dyDescent="0.2">
      <c r="A34" s="98"/>
      <c r="B34" s="99"/>
      <c r="C34" s="99"/>
      <c r="D34" s="99"/>
      <c r="E34" s="100"/>
      <c r="F34" s="101" t="str">
        <f>IF(ISBLANK($A34),"",SUM(IF(ISNA(IF(VLOOKUP($A34,'Round 1'!$A$7:$J$206,COLUMN('Round 1'!$H$7),FALSE),1,NA())),0,1),IF(ISNA(IF(VLOOKUP($A34,'Round 2'!$A$7:$J$206,COLUMN('Round 1'!$H$7),FALSE),1,NA())),0,1),IF(ISNA(IF(VLOOKUP($A34,'Round 3'!$A$7:$J$206,COLUMN('Round 1'!$H$7),FALSE),1,NA())),0,1),IF(ISNA(IF(VLOOKUP($A34,'Final Round'!$A$14:$K$18,1,FALSE),1,NA())),0,1)))</f>
        <v/>
      </c>
      <c r="G34" s="102"/>
      <c r="H34" s="103" t="str">
        <f>IF(ISBLANK($A34),"",IF(ISERROR(VLOOKUP($A34,'Round 1'!$A$7:$I$206,COLUMN('Round 1'!$G$7),FALSE)),0,VLOOKUP($A34,'Round 1'!$A$7:$I$206,COLUMN('Round 1'!$G$7),FALSE))+IF(ISERROR(VLOOKUP($A34,'Round 2'!$A$7:$I$206,COLUMN('Round 2'!$G$7),FALSE)),0,VLOOKUP($A34,'Round 2'!$A$7:$I$206,COLUMN('Round 2'!$G$7),FALSE))+IF(ISERROR(VLOOKUP($A34,'Round 3'!$A$7:$I$206,COLUMN('Round 3'!$G$7),FALSE)),0,VLOOKUP($A34,'Round 3'!$A$7:$I$206,COLUMN('Round 3'!$G$7),FALSE)))</f>
        <v/>
      </c>
      <c r="I34" s="103" t="str">
        <f>IF(ISBLANK($A34),"",IF(ISERROR(VLOOKUP($A34,'Round 1'!$A$7:$I$206,COLUMN('Round 1'!$F$7),FALSE)),0,VLOOKUP($A34,'Round 1'!$A$7:$I$206,COLUMN('Round 1'!$F$7),FALSE))+IF(ISERROR(VLOOKUP($A34,'Round 2'!$A$7:$I$206,COLUMN('Round 2'!$F$7),FALSE)),0,VLOOKUP($A34,'Round 2'!$A$7:$I$206,COLUMN('Round 2'!$F$7),FALSE))+IF(ISERROR(VLOOKUP($A34,'Round 3'!$A$7:$I$206,COLUMN('Round 3'!$F$7),FALSE)),0,VLOOKUP($A34,'Round 3'!$A$7:$I$206,COLUMN('Round 3'!$F$7),FALSE)))</f>
        <v/>
      </c>
      <c r="J34" s="104" t="str">
        <f>IF(ISBLANK($A34),"",IF(ISERROR(VLOOKUP($A34,'Round 1'!$A$7:$I$206,COLUMN('Round 1'!$H$7),FALSE)),0,VLOOKUP($A34,'Round 1'!$A$7:$I$206,COLUMN('Round 1'!$H$7),FALSE))+IF(ISERROR(VLOOKUP($A34,'Round 2'!$A$7:$I$206,COLUMN('Round 2'!$H$7),FALSE)),0,VLOOKUP($A34,'Round 2'!$A$7:$I$206,COLUMN('Round 2'!$H$7),FALSE))+IF(ISERROR(VLOOKUP($A34,'Round 3'!$A$7:$I$206,COLUMN('Round 3'!$H$7),FALSE)),0,VLOOKUP($A34,'Round 3'!$A$7:$I$206,COLUMN('Round 3'!$H$7),FALSE)))</f>
        <v/>
      </c>
      <c r="K34" s="103" t="str">
        <f t="shared" si="0"/>
        <v/>
      </c>
      <c r="L34" s="106" t="str">
        <f t="shared" si="1"/>
        <v/>
      </c>
      <c r="M34" s="107"/>
      <c r="N34" s="108" t="str">
        <f t="shared" si="2"/>
        <v/>
      </c>
      <c r="O34" s="40" t="str">
        <f t="shared" si="3"/>
        <v/>
      </c>
      <c r="P34" s="40" t="str">
        <f t="shared" si="4"/>
        <v/>
      </c>
      <c r="Q34" s="40">
        <f t="shared" si="5"/>
        <v>-10</v>
      </c>
      <c r="R34" s="40" t="str">
        <f t="shared" si="6"/>
        <v/>
      </c>
      <c r="S34" s="40" t="str">
        <f t="shared" si="7"/>
        <v/>
      </c>
      <c r="T34" s="40">
        <f t="shared" si="8"/>
        <v>0</v>
      </c>
      <c r="U34" s="108" t="str">
        <f>IF(N('Final Round'!$J$14)&gt;0,IF(ISBLANK($A34),"",IF($N34&gt;5,$N34,VLOOKUP($A34,'Final Round'!$A$14:$K$18,COLUMN('Final Round'!$J$1),FALSE))),"")</f>
        <v/>
      </c>
      <c r="V34" s="40" t="str">
        <f t="shared" si="9"/>
        <v/>
      </c>
      <c r="W34" s="40" t="str">
        <f t="shared" si="10"/>
        <v/>
      </c>
      <c r="X34" s="40" t="str">
        <f t="shared" si="11"/>
        <v/>
      </c>
      <c r="Y34" s="40">
        <f t="shared" si="12"/>
        <v>0</v>
      </c>
      <c r="Z34" s="40" t="str">
        <f t="shared" si="13"/>
        <v/>
      </c>
      <c r="AA34" s="40">
        <f t="shared" si="14"/>
        <v>0</v>
      </c>
      <c r="AB34" s="109" t="str">
        <f>IF(ISBLANK($A34),"",5+4*(I34+IF(AA34=0,0,VLOOKUP($A34,'Final Round'!$A$14:$K$18,COLUMN('Final Round'!$G$1),FALSE)))+8*(H34+IF(AA34=0,0,IF(VLOOKUP($A34,'Final Round'!$A$14:$K$18,COLUMN('Final Round'!$J$1),FALSE)=1,1,0)))+$AA34)</f>
        <v/>
      </c>
    </row>
    <row r="35" spans="1:28" x14ac:dyDescent="0.2">
      <c r="A35" s="110"/>
      <c r="B35" s="111"/>
      <c r="C35" s="111"/>
      <c r="D35" s="111"/>
      <c r="E35" s="112"/>
      <c r="F35" s="113" t="str">
        <f>IF(ISBLANK($A35),"",SUM(IF(ISNA(IF(VLOOKUP($A35,'Round 1'!$A$7:$J$206,COLUMN('Round 1'!$H$7),FALSE),1,NA())),0,1),IF(ISNA(IF(VLOOKUP($A35,'Round 2'!$A$7:$J$206,COLUMN('Round 1'!$H$7),FALSE),1,NA())),0,1),IF(ISNA(IF(VLOOKUP($A35,'Round 3'!$A$7:$J$206,COLUMN('Round 1'!$H$7),FALSE),1,NA())),0,1),IF(ISNA(IF(VLOOKUP($A35,'Final Round'!$A$14:$K$18,1,FALSE),1,NA())),0,1)))</f>
        <v/>
      </c>
      <c r="G35" s="114"/>
      <c r="H35" s="115" t="str">
        <f>IF(ISBLANK($A35),"",IF(ISERROR(VLOOKUP($A35,'Round 1'!$A$7:$I$206,COLUMN('Round 1'!$G$7),FALSE)),0,VLOOKUP($A35,'Round 1'!$A$7:$I$206,COLUMN('Round 1'!$G$7),FALSE))+IF(ISERROR(VLOOKUP($A35,'Round 2'!$A$7:$I$206,COLUMN('Round 2'!$G$7),FALSE)),0,VLOOKUP($A35,'Round 2'!$A$7:$I$206,COLUMN('Round 2'!$G$7),FALSE))+IF(ISERROR(VLOOKUP($A35,'Round 3'!$A$7:$I$206,COLUMN('Round 3'!$G$7),FALSE)),0,VLOOKUP($A35,'Round 3'!$A$7:$I$206,COLUMN('Round 3'!$G$7),FALSE)))</f>
        <v/>
      </c>
      <c r="I35" s="115" t="str">
        <f>IF(ISBLANK($A35),"",IF(ISERROR(VLOOKUP($A35,'Round 1'!$A$7:$I$206,COLUMN('Round 1'!$F$7),FALSE)),0,VLOOKUP($A35,'Round 1'!$A$7:$I$206,COLUMN('Round 1'!$F$7),FALSE))+IF(ISERROR(VLOOKUP($A35,'Round 2'!$A$7:$I$206,COLUMN('Round 2'!$F$7),FALSE)),0,VLOOKUP($A35,'Round 2'!$A$7:$I$206,COLUMN('Round 2'!$F$7),FALSE))+IF(ISERROR(VLOOKUP($A35,'Round 3'!$A$7:$I$206,COLUMN('Round 3'!$F$7),FALSE)),0,VLOOKUP($A35,'Round 3'!$A$7:$I$206,COLUMN('Round 3'!$F$7),FALSE)))</f>
        <v/>
      </c>
      <c r="J35" s="116" t="str">
        <f>IF(ISBLANK($A35),"",IF(ISERROR(VLOOKUP($A35,'Round 1'!$A$7:$I$206,COLUMN('Round 1'!$H$7),FALSE)),0,VLOOKUP($A35,'Round 1'!$A$7:$I$206,COLUMN('Round 1'!$H$7),FALSE))+IF(ISERROR(VLOOKUP($A35,'Round 2'!$A$7:$I$206,COLUMN('Round 2'!$H$7),FALSE)),0,VLOOKUP($A35,'Round 2'!$A$7:$I$206,COLUMN('Round 2'!$H$7),FALSE))+IF(ISERROR(VLOOKUP($A35,'Round 3'!$A$7:$I$206,COLUMN('Round 3'!$H$7),FALSE)),0,VLOOKUP($A35,'Round 3'!$A$7:$I$206,COLUMN('Round 3'!$H$7),FALSE)))</f>
        <v/>
      </c>
      <c r="K35" s="115" t="str">
        <f t="shared" si="0"/>
        <v/>
      </c>
      <c r="L35" s="118" t="str">
        <f t="shared" si="1"/>
        <v/>
      </c>
      <c r="M35" s="119"/>
      <c r="N35" s="120" t="str">
        <f t="shared" si="2"/>
        <v/>
      </c>
      <c r="O35" s="40" t="str">
        <f t="shared" si="3"/>
        <v/>
      </c>
      <c r="P35" s="40" t="str">
        <f t="shared" si="4"/>
        <v/>
      </c>
      <c r="Q35" s="40">
        <f t="shared" si="5"/>
        <v>-10</v>
      </c>
      <c r="R35" s="40" t="str">
        <f t="shared" si="6"/>
        <v/>
      </c>
      <c r="S35" s="40" t="str">
        <f t="shared" si="7"/>
        <v/>
      </c>
      <c r="T35" s="40">
        <f t="shared" si="8"/>
        <v>0</v>
      </c>
      <c r="U35" s="120" t="str">
        <f>IF(N('Final Round'!$J$14)&gt;0,IF(ISBLANK($A35),"",IF($N35&gt;5,$N35,VLOOKUP($A35,'Final Round'!$A$14:$K$18,COLUMN('Final Round'!$J$1),FALSE))),"")</f>
        <v/>
      </c>
      <c r="V35" s="40" t="str">
        <f t="shared" si="9"/>
        <v/>
      </c>
      <c r="W35" s="40" t="str">
        <f t="shared" si="10"/>
        <v/>
      </c>
      <c r="X35" s="40" t="str">
        <f t="shared" si="11"/>
        <v/>
      </c>
      <c r="Y35" s="40">
        <f t="shared" si="12"/>
        <v>0</v>
      </c>
      <c r="Z35" s="40" t="str">
        <f t="shared" si="13"/>
        <v/>
      </c>
      <c r="AA35" s="40">
        <f t="shared" si="14"/>
        <v>0</v>
      </c>
      <c r="AB35" s="121" t="str">
        <f>IF(ISBLANK($A35),"",5+4*(I35+IF(AA35=0,0,VLOOKUP($A35,'Final Round'!$A$14:$K$18,COLUMN('Final Round'!$G$1),FALSE)))+8*(H35+IF(AA35=0,0,IF(VLOOKUP($A35,'Final Round'!$A$14:$K$18,COLUMN('Final Round'!$J$1),FALSE)=1,1,0)))+$AA35)</f>
        <v/>
      </c>
    </row>
    <row r="36" spans="1:28" x14ac:dyDescent="0.2">
      <c r="A36" s="98"/>
      <c r="B36" s="99"/>
      <c r="C36" s="99"/>
      <c r="D36" s="99"/>
      <c r="E36" s="100"/>
      <c r="F36" s="101" t="str">
        <f>IF(ISBLANK($A36),"",SUM(IF(ISNA(IF(VLOOKUP($A36,'Round 1'!$A$7:$J$206,COLUMN('Round 1'!$H$7),FALSE),1,NA())),0,1),IF(ISNA(IF(VLOOKUP($A36,'Round 2'!$A$7:$J$206,COLUMN('Round 1'!$H$7),FALSE),1,NA())),0,1),IF(ISNA(IF(VLOOKUP($A36,'Round 3'!$A$7:$J$206,COLUMN('Round 1'!$H$7),FALSE),1,NA())),0,1),IF(ISNA(IF(VLOOKUP($A36,'Final Round'!$A$14:$K$18,1,FALSE),1,NA())),0,1)))</f>
        <v/>
      </c>
      <c r="G36" s="102"/>
      <c r="H36" s="103" t="str">
        <f>IF(ISBLANK($A36),"",IF(ISERROR(VLOOKUP($A36,'Round 1'!$A$7:$I$206,COLUMN('Round 1'!$G$7),FALSE)),0,VLOOKUP($A36,'Round 1'!$A$7:$I$206,COLUMN('Round 1'!$G$7),FALSE))+IF(ISERROR(VLOOKUP($A36,'Round 2'!$A$7:$I$206,COLUMN('Round 2'!$G$7),FALSE)),0,VLOOKUP($A36,'Round 2'!$A$7:$I$206,COLUMN('Round 2'!$G$7),FALSE))+IF(ISERROR(VLOOKUP($A36,'Round 3'!$A$7:$I$206,COLUMN('Round 3'!$G$7),FALSE)),0,VLOOKUP($A36,'Round 3'!$A$7:$I$206,COLUMN('Round 3'!$G$7),FALSE)))</f>
        <v/>
      </c>
      <c r="I36" s="103" t="str">
        <f>IF(ISBLANK($A36),"",IF(ISERROR(VLOOKUP($A36,'Round 1'!$A$7:$I$206,COLUMN('Round 1'!$F$7),FALSE)),0,VLOOKUP($A36,'Round 1'!$A$7:$I$206,COLUMN('Round 1'!$F$7),FALSE))+IF(ISERROR(VLOOKUP($A36,'Round 2'!$A$7:$I$206,COLUMN('Round 2'!$F$7),FALSE)),0,VLOOKUP($A36,'Round 2'!$A$7:$I$206,COLUMN('Round 2'!$F$7),FALSE))+IF(ISERROR(VLOOKUP($A36,'Round 3'!$A$7:$I$206,COLUMN('Round 3'!$F$7),FALSE)),0,VLOOKUP($A36,'Round 3'!$A$7:$I$206,COLUMN('Round 3'!$F$7),FALSE)))</f>
        <v/>
      </c>
      <c r="J36" s="104" t="str">
        <f>IF(ISBLANK($A36),"",IF(ISERROR(VLOOKUP($A36,'Round 1'!$A$7:$I$206,COLUMN('Round 1'!$H$7),FALSE)),0,VLOOKUP($A36,'Round 1'!$A$7:$I$206,COLUMN('Round 1'!$H$7),FALSE))+IF(ISERROR(VLOOKUP($A36,'Round 2'!$A$7:$I$206,COLUMN('Round 2'!$H$7),FALSE)),0,VLOOKUP($A36,'Round 2'!$A$7:$I$206,COLUMN('Round 2'!$H$7),FALSE))+IF(ISERROR(VLOOKUP($A36,'Round 3'!$A$7:$I$206,COLUMN('Round 3'!$H$7),FALSE)),0,VLOOKUP($A36,'Round 3'!$A$7:$I$206,COLUMN('Round 3'!$H$7),FALSE)))</f>
        <v/>
      </c>
      <c r="K36" s="103" t="str">
        <f t="shared" si="0"/>
        <v/>
      </c>
      <c r="L36" s="106" t="str">
        <f t="shared" si="1"/>
        <v/>
      </c>
      <c r="M36" s="107"/>
      <c r="N36" s="108" t="str">
        <f t="shared" si="2"/>
        <v/>
      </c>
      <c r="O36" s="40" t="str">
        <f t="shared" si="3"/>
        <v/>
      </c>
      <c r="P36" s="40" t="str">
        <f t="shared" si="4"/>
        <v/>
      </c>
      <c r="Q36" s="40">
        <f t="shared" si="5"/>
        <v>-10</v>
      </c>
      <c r="R36" s="40" t="str">
        <f t="shared" si="6"/>
        <v/>
      </c>
      <c r="S36" s="40" t="str">
        <f t="shared" si="7"/>
        <v/>
      </c>
      <c r="T36" s="40">
        <f t="shared" si="8"/>
        <v>0</v>
      </c>
      <c r="U36" s="108" t="str">
        <f>IF(N('Final Round'!$J$14)&gt;0,IF(ISBLANK($A36),"",IF($N36&gt;5,$N36,VLOOKUP($A36,'Final Round'!$A$14:$K$18,COLUMN('Final Round'!$J$1),FALSE))),"")</f>
        <v/>
      </c>
      <c r="V36" s="40" t="str">
        <f t="shared" si="9"/>
        <v/>
      </c>
      <c r="W36" s="40" t="str">
        <f t="shared" si="10"/>
        <v/>
      </c>
      <c r="X36" s="40" t="str">
        <f t="shared" si="11"/>
        <v/>
      </c>
      <c r="Y36" s="40">
        <f t="shared" si="12"/>
        <v>0</v>
      </c>
      <c r="Z36" s="40" t="str">
        <f t="shared" si="13"/>
        <v/>
      </c>
      <c r="AA36" s="40">
        <f t="shared" si="14"/>
        <v>0</v>
      </c>
      <c r="AB36" s="109" t="str">
        <f>IF(ISBLANK($A36),"",5+4*(I36+IF(AA36=0,0,VLOOKUP($A36,'Final Round'!$A$14:$K$18,COLUMN('Final Round'!$G$1),FALSE)))+8*(H36+IF(AA36=0,0,IF(VLOOKUP($A36,'Final Round'!$A$14:$K$18,COLUMN('Final Round'!$J$1),FALSE)=1,1,0)))+$AA36)</f>
        <v/>
      </c>
    </row>
    <row r="37" spans="1:28" x14ac:dyDescent="0.2">
      <c r="A37" s="110"/>
      <c r="B37" s="111"/>
      <c r="C37" s="111"/>
      <c r="D37" s="111"/>
      <c r="E37" s="112"/>
      <c r="F37" s="113" t="str">
        <f>IF(ISBLANK($A37),"",SUM(IF(ISNA(IF(VLOOKUP($A37,'Round 1'!$A$7:$J$206,COLUMN('Round 1'!$H$7),FALSE),1,NA())),0,1),IF(ISNA(IF(VLOOKUP($A37,'Round 2'!$A$7:$J$206,COLUMN('Round 1'!$H$7),FALSE),1,NA())),0,1),IF(ISNA(IF(VLOOKUP($A37,'Round 3'!$A$7:$J$206,COLUMN('Round 1'!$H$7),FALSE),1,NA())),0,1),IF(ISNA(IF(VLOOKUP($A37,'Final Round'!$A$14:$K$18,1,FALSE),1,NA())),0,1)))</f>
        <v/>
      </c>
      <c r="G37" s="114"/>
      <c r="H37" s="115" t="str">
        <f>IF(ISBLANK($A37),"",IF(ISERROR(VLOOKUP($A37,'Round 1'!$A$7:$I$206,COLUMN('Round 1'!$G$7),FALSE)),0,VLOOKUP($A37,'Round 1'!$A$7:$I$206,COLUMN('Round 1'!$G$7),FALSE))+IF(ISERROR(VLOOKUP($A37,'Round 2'!$A$7:$I$206,COLUMN('Round 2'!$G$7),FALSE)),0,VLOOKUP($A37,'Round 2'!$A$7:$I$206,COLUMN('Round 2'!$G$7),FALSE))+IF(ISERROR(VLOOKUP($A37,'Round 3'!$A$7:$I$206,COLUMN('Round 3'!$G$7),FALSE)),0,VLOOKUP($A37,'Round 3'!$A$7:$I$206,COLUMN('Round 3'!$G$7),FALSE)))</f>
        <v/>
      </c>
      <c r="I37" s="115" t="str">
        <f>IF(ISBLANK($A37),"",IF(ISERROR(VLOOKUP($A37,'Round 1'!$A$7:$I$206,COLUMN('Round 1'!$F$7),FALSE)),0,VLOOKUP($A37,'Round 1'!$A$7:$I$206,COLUMN('Round 1'!$F$7),FALSE))+IF(ISERROR(VLOOKUP($A37,'Round 2'!$A$7:$I$206,COLUMN('Round 2'!$F$7),FALSE)),0,VLOOKUP($A37,'Round 2'!$A$7:$I$206,COLUMN('Round 2'!$F$7),FALSE))+IF(ISERROR(VLOOKUP($A37,'Round 3'!$A$7:$I$206,COLUMN('Round 3'!$F$7),FALSE)),0,VLOOKUP($A37,'Round 3'!$A$7:$I$206,COLUMN('Round 3'!$F$7),FALSE)))</f>
        <v/>
      </c>
      <c r="J37" s="116" t="str">
        <f>IF(ISBLANK($A37),"",IF(ISERROR(VLOOKUP($A37,'Round 1'!$A$7:$I$206,COLUMN('Round 1'!$H$7),FALSE)),0,VLOOKUP($A37,'Round 1'!$A$7:$I$206,COLUMN('Round 1'!$H$7),FALSE))+IF(ISERROR(VLOOKUP($A37,'Round 2'!$A$7:$I$206,COLUMN('Round 2'!$H$7),FALSE)),0,VLOOKUP($A37,'Round 2'!$A$7:$I$206,COLUMN('Round 2'!$H$7),FALSE))+IF(ISERROR(VLOOKUP($A37,'Round 3'!$A$7:$I$206,COLUMN('Round 3'!$H$7),FALSE)),0,VLOOKUP($A37,'Round 3'!$A$7:$I$206,COLUMN('Round 3'!$H$7),FALSE)))</f>
        <v/>
      </c>
      <c r="K37" s="115" t="str">
        <f t="shared" si="0"/>
        <v/>
      </c>
      <c r="L37" s="118" t="str">
        <f t="shared" si="1"/>
        <v/>
      </c>
      <c r="M37" s="119"/>
      <c r="N37" s="120" t="str">
        <f t="shared" si="2"/>
        <v/>
      </c>
      <c r="O37" s="40" t="str">
        <f t="shared" si="3"/>
        <v/>
      </c>
      <c r="P37" s="40" t="str">
        <f t="shared" si="4"/>
        <v/>
      </c>
      <c r="Q37" s="40">
        <f t="shared" si="5"/>
        <v>-10</v>
      </c>
      <c r="R37" s="40" t="str">
        <f t="shared" si="6"/>
        <v/>
      </c>
      <c r="S37" s="40" t="str">
        <f t="shared" si="7"/>
        <v/>
      </c>
      <c r="T37" s="40">
        <f t="shared" si="8"/>
        <v>0</v>
      </c>
      <c r="U37" s="120" t="str">
        <f>IF(N('Final Round'!$J$14)&gt;0,IF(ISBLANK($A37),"",IF($N37&gt;5,$N37,VLOOKUP($A37,'Final Round'!$A$14:$K$18,COLUMN('Final Round'!$J$1),FALSE))),"")</f>
        <v/>
      </c>
      <c r="V37" s="40" t="str">
        <f t="shared" si="9"/>
        <v/>
      </c>
      <c r="W37" s="40" t="str">
        <f t="shared" si="10"/>
        <v/>
      </c>
      <c r="X37" s="40" t="str">
        <f t="shared" si="11"/>
        <v/>
      </c>
      <c r="Y37" s="40">
        <f t="shared" si="12"/>
        <v>0</v>
      </c>
      <c r="Z37" s="40" t="str">
        <f t="shared" si="13"/>
        <v/>
      </c>
      <c r="AA37" s="40">
        <f t="shared" si="14"/>
        <v>0</v>
      </c>
      <c r="AB37" s="121" t="str">
        <f>IF(ISBLANK($A37),"",5+4*(I37+IF(AA37=0,0,VLOOKUP($A37,'Final Round'!$A$14:$K$18,COLUMN('Final Round'!$G$1),FALSE)))+8*(H37+IF(AA37=0,0,IF(VLOOKUP($A37,'Final Round'!$A$14:$K$18,COLUMN('Final Round'!$J$1),FALSE)=1,1,0)))+$AA37)</f>
        <v/>
      </c>
    </row>
    <row r="38" spans="1:28" x14ac:dyDescent="0.2">
      <c r="A38" s="98"/>
      <c r="B38" s="125"/>
      <c r="C38" s="125"/>
      <c r="D38" s="125"/>
      <c r="E38" s="126"/>
      <c r="F38" s="127" t="str">
        <f>IF(ISBLANK($A38),"",SUM(IF(ISNA(IF(VLOOKUP($A38,'Round 1'!$A$7:$J$206,COLUMN('Round 1'!$H$7),FALSE),1,NA())),0,1),IF(ISNA(IF(VLOOKUP($A38,'Round 2'!$A$7:$J$206,COLUMN('Round 1'!$H$7),FALSE),1,NA())),0,1),IF(ISNA(IF(VLOOKUP($A38,'Round 3'!$A$7:$J$206,COLUMN('Round 1'!$H$7),FALSE),1,NA())),0,1),IF(ISNA(IF(VLOOKUP($A38,'Final Round'!$A$14:$K$18,1,FALSE),1,NA())),0,1)))</f>
        <v/>
      </c>
      <c r="G38" s="128"/>
      <c r="H38" s="129" t="str">
        <f>IF(ISBLANK($A38),"",IF(ISERROR(VLOOKUP($A38,'Round 1'!$A$7:$I$206,COLUMN('Round 1'!$G$7),FALSE)),0,VLOOKUP($A38,'Round 1'!$A$7:$I$206,COLUMN('Round 1'!$G$7),FALSE))+IF(ISERROR(VLOOKUP($A38,'Round 2'!$A$7:$I$206,COLUMN('Round 2'!$G$7),FALSE)),0,VLOOKUP($A38,'Round 2'!$A$7:$I$206,COLUMN('Round 2'!$G$7),FALSE))+IF(ISERROR(VLOOKUP($A38,'Round 3'!$A$7:$I$206,COLUMN('Round 3'!$G$7),FALSE)),0,VLOOKUP($A38,'Round 3'!$A$7:$I$206,COLUMN('Round 3'!$G$7),FALSE)))</f>
        <v/>
      </c>
      <c r="I38" s="129" t="str">
        <f>IF(ISBLANK($A38),"",IF(ISERROR(VLOOKUP($A38,'Round 1'!$A$7:$I$206,COLUMN('Round 1'!$F$7),FALSE)),0,VLOOKUP($A38,'Round 1'!$A$7:$I$206,COLUMN('Round 1'!$F$7),FALSE))+IF(ISERROR(VLOOKUP($A38,'Round 2'!$A$7:$I$206,COLUMN('Round 2'!$F$7),FALSE)),0,VLOOKUP($A38,'Round 2'!$A$7:$I$206,COLUMN('Round 2'!$F$7),FALSE))+IF(ISERROR(VLOOKUP($A38,'Round 3'!$A$7:$I$206,COLUMN('Round 3'!$F$7),FALSE)),0,VLOOKUP($A38,'Round 3'!$A$7:$I$206,COLUMN('Round 3'!$F$7),FALSE)))</f>
        <v/>
      </c>
      <c r="J38" s="130" t="str">
        <f>IF(ISBLANK($A38),"",IF(ISERROR(VLOOKUP($A38,'Round 1'!$A$7:$I$206,COLUMN('Round 1'!$H$7),FALSE)),0,VLOOKUP($A38,'Round 1'!$A$7:$I$206,COLUMN('Round 1'!$H$7),FALSE))+IF(ISERROR(VLOOKUP($A38,'Round 2'!$A$7:$I$206,COLUMN('Round 2'!$H$7),FALSE)),0,VLOOKUP($A38,'Round 2'!$A$7:$I$206,COLUMN('Round 2'!$H$7),FALSE))+IF(ISERROR(VLOOKUP($A38,'Round 3'!$A$7:$I$206,COLUMN('Round 3'!$H$7),FALSE)),0,VLOOKUP($A38,'Round 3'!$A$7:$I$206,COLUMN('Round 3'!$H$7),FALSE)))</f>
        <v/>
      </c>
      <c r="K38" s="129" t="str">
        <f t="shared" si="0"/>
        <v/>
      </c>
      <c r="L38" s="131" t="str">
        <f t="shared" si="1"/>
        <v/>
      </c>
      <c r="M38" s="132"/>
      <c r="N38" s="133" t="str">
        <f t="shared" si="2"/>
        <v/>
      </c>
      <c r="O38" s="40" t="str">
        <f t="shared" si="3"/>
        <v/>
      </c>
      <c r="P38" s="40" t="str">
        <f t="shared" si="4"/>
        <v/>
      </c>
      <c r="Q38" s="40">
        <f t="shared" si="5"/>
        <v>-10</v>
      </c>
      <c r="R38" s="40" t="str">
        <f t="shared" si="6"/>
        <v/>
      </c>
      <c r="S38" s="40" t="str">
        <f t="shared" si="7"/>
        <v/>
      </c>
      <c r="T38" s="40">
        <f t="shared" si="8"/>
        <v>0</v>
      </c>
      <c r="U38" s="133" t="str">
        <f>IF(N('Final Round'!$J$14)&gt;0,IF(ISBLANK($A38),"",IF($N38&gt;5,$N38,VLOOKUP($A38,'Final Round'!$A$14:$K$18,COLUMN('Final Round'!$J$1),FALSE))),"")</f>
        <v/>
      </c>
      <c r="V38" s="40" t="str">
        <f t="shared" si="9"/>
        <v/>
      </c>
      <c r="W38" s="40" t="str">
        <f t="shared" si="10"/>
        <v/>
      </c>
      <c r="X38" s="40" t="str">
        <f t="shared" si="11"/>
        <v/>
      </c>
      <c r="Y38" s="40">
        <f t="shared" si="12"/>
        <v>0</v>
      </c>
      <c r="Z38" s="40" t="str">
        <f t="shared" si="13"/>
        <v/>
      </c>
      <c r="AA38" s="40">
        <f t="shared" si="14"/>
        <v>0</v>
      </c>
      <c r="AB38" s="134" t="str">
        <f>IF(ISBLANK($A38),"",5+4*(I38+IF(AA38=0,0,VLOOKUP($A38,'Final Round'!$A$14:$K$18,COLUMN('Final Round'!$G$1),FALSE)))+8*(H38+IF(AA38=0,0,IF(VLOOKUP($A38,'Final Round'!$A$14:$K$18,COLUMN('Final Round'!$J$1),FALSE)=1,1,0)))+$AA38)</f>
        <v/>
      </c>
    </row>
    <row r="39" spans="1:28" x14ac:dyDescent="0.2">
      <c r="A39" s="110"/>
      <c r="B39" s="111"/>
      <c r="C39" s="111"/>
      <c r="D39" s="111"/>
      <c r="E39" s="112"/>
      <c r="F39" s="113" t="str">
        <f>IF(ISBLANK($A39),"",SUM(IF(ISNA(IF(VLOOKUP($A39,'Round 1'!$A$7:$J$206,COLUMN('Round 1'!$H$7),FALSE),1,NA())),0,1),IF(ISNA(IF(VLOOKUP($A39,'Round 2'!$A$7:$J$206,COLUMN('Round 1'!$H$7),FALSE),1,NA())),0,1),IF(ISNA(IF(VLOOKUP($A39,'Round 3'!$A$7:$J$206,COLUMN('Round 1'!$H$7),FALSE),1,NA())),0,1),IF(ISNA(IF(VLOOKUP($A39,'Final Round'!$A$14:$K$18,1,FALSE),1,NA())),0,1)))</f>
        <v/>
      </c>
      <c r="G39" s="114"/>
      <c r="H39" s="115" t="str">
        <f>IF(ISBLANK($A39),"",IF(ISERROR(VLOOKUP($A39,'Round 1'!$A$7:$I$206,COLUMN('Round 1'!$G$7),FALSE)),0,VLOOKUP($A39,'Round 1'!$A$7:$I$206,COLUMN('Round 1'!$G$7),FALSE))+IF(ISERROR(VLOOKUP($A39,'Round 2'!$A$7:$I$206,COLUMN('Round 2'!$G$7),FALSE)),0,VLOOKUP($A39,'Round 2'!$A$7:$I$206,COLUMN('Round 2'!$G$7),FALSE))+IF(ISERROR(VLOOKUP($A39,'Round 3'!$A$7:$I$206,COLUMN('Round 3'!$G$7),FALSE)),0,VLOOKUP($A39,'Round 3'!$A$7:$I$206,COLUMN('Round 3'!$G$7),FALSE)))</f>
        <v/>
      </c>
      <c r="I39" s="115" t="str">
        <f>IF(ISBLANK($A39),"",IF(ISERROR(VLOOKUP($A39,'Round 1'!$A$7:$I$206,COLUMN('Round 1'!$F$7),FALSE)),0,VLOOKUP($A39,'Round 1'!$A$7:$I$206,COLUMN('Round 1'!$F$7),FALSE))+IF(ISERROR(VLOOKUP($A39,'Round 2'!$A$7:$I$206,COLUMN('Round 2'!$F$7),FALSE)),0,VLOOKUP($A39,'Round 2'!$A$7:$I$206,COLUMN('Round 2'!$F$7),FALSE))+IF(ISERROR(VLOOKUP($A39,'Round 3'!$A$7:$I$206,COLUMN('Round 3'!$F$7),FALSE)),0,VLOOKUP($A39,'Round 3'!$A$7:$I$206,COLUMN('Round 3'!$F$7),FALSE)))</f>
        <v/>
      </c>
      <c r="J39" s="116" t="str">
        <f>IF(ISBLANK($A39),"",IF(ISERROR(VLOOKUP($A39,'Round 1'!$A$7:$I$206,COLUMN('Round 1'!$H$7),FALSE)),0,VLOOKUP($A39,'Round 1'!$A$7:$I$206,COLUMN('Round 1'!$H$7),FALSE))+IF(ISERROR(VLOOKUP($A39,'Round 2'!$A$7:$I$206,COLUMN('Round 2'!$H$7),FALSE)),0,VLOOKUP($A39,'Round 2'!$A$7:$I$206,COLUMN('Round 2'!$H$7),FALSE))+IF(ISERROR(VLOOKUP($A39,'Round 3'!$A$7:$I$206,COLUMN('Round 3'!$H$7),FALSE)),0,VLOOKUP($A39,'Round 3'!$A$7:$I$206,COLUMN('Round 3'!$H$7),FALSE)))</f>
        <v/>
      </c>
      <c r="K39" s="115" t="str">
        <f t="shared" ref="K39:K70" si="15">IF(ISBLANK(A39),"",RANK(P39,$P$7:$P$206))</f>
        <v/>
      </c>
      <c r="L39" s="118" t="str">
        <f t="shared" ref="L39:L70" si="16">IF(ISBLANK($G39),IF($K39&gt;5,"",IF(AND(ISNA(MATCH(K39+1,$K$7:$K$206,0)),$K39&lt;$A$4),"TIE","")),"DQ")</f>
        <v/>
      </c>
      <c r="M39" s="119"/>
      <c r="N39" s="120" t="str">
        <f t="shared" ref="N39:N70" si="17">IF(ISBLANK($G39),$R39,"DQ")</f>
        <v/>
      </c>
      <c r="O39" s="40" t="str">
        <f t="shared" ref="O39:O70" si="18">IF(ISBLANK(A39),"",$H39*$O$6+$I39)</f>
        <v/>
      </c>
      <c r="P39" s="40" t="str">
        <f t="shared" ref="P39:P70" si="19">IF(ISBLANK(A39),"",$O39*10*$P$6+$J39)</f>
        <v/>
      </c>
      <c r="Q39" s="40">
        <f t="shared" ref="Q39:Q70" si="20">IF(ISBLANK($G39),IF(ISBLANK($A39),-10,$P39*$Q$6+IF($M39&gt;0,$Q$6-1-$M39,0)),-1)</f>
        <v>-10</v>
      </c>
      <c r="R39" s="40" t="str">
        <f t="shared" ref="R39:R70" si="21">IF(ISBLANK($A39),"",RANK($Q39,$Q$7:$Q$206))</f>
        <v/>
      </c>
      <c r="S39" s="40" t="str">
        <f t="shared" ref="S39:S70" si="22">IF(ISNA(MATCH($R39+1,$R$7:$R$206,0)),IF($R39=MAX($A$7:$A$206),$R39,-1),$R39)</f>
        <v/>
      </c>
      <c r="T39" s="40">
        <f t="shared" ref="T39:T70" si="23">$A39</f>
        <v>0</v>
      </c>
      <c r="U39" s="120" t="str">
        <f>IF(N('Final Round'!$J$14)&gt;0,IF(ISBLANK($A39),"",IF($N39&gt;5,$N39,VLOOKUP($A39,'Final Round'!$A$14:$K$18,COLUMN('Final Round'!$J$1),FALSE))),"")</f>
        <v/>
      </c>
      <c r="V39" s="40" t="str">
        <f t="shared" ref="V39:V70" si="24">IF(ISNUMBER($U39),$U39,$R39)</f>
        <v/>
      </c>
      <c r="W39" s="40" t="str">
        <f t="shared" ref="W39:W70" si="25">IF(ISBLANK($A39),"",($V$6-$V39)*$W$6+$W$6-$A39)</f>
        <v/>
      </c>
      <c r="X39" s="40" t="str">
        <f t="shared" ref="X39:X70" si="26">IF(ISBLANK($A39),"",RANK($W39,$W$7:$W$206))</f>
        <v/>
      </c>
      <c r="Y39" s="40">
        <f t="shared" ref="Y39:Y70" si="27">$A39</f>
        <v>0</v>
      </c>
      <c r="Z39" s="40" t="str">
        <f t="shared" ref="Z39:Z70" si="28">IF($U39="",$N39,$U39)</f>
        <v/>
      </c>
      <c r="AA39" s="40">
        <f t="shared" si="14"/>
        <v>0</v>
      </c>
      <c r="AB39" s="121" t="str">
        <f>IF(ISBLANK($A39),"",5+4*(I39+IF(AA39=0,0,VLOOKUP($A39,'Final Round'!$A$14:$K$18,COLUMN('Final Round'!$G$1),FALSE)))+8*(H39+IF(AA39=0,0,IF(VLOOKUP($A39,'Final Round'!$A$14:$K$18,COLUMN('Final Round'!$J$1),FALSE)=1,1,0)))+$AA39)</f>
        <v/>
      </c>
    </row>
    <row r="40" spans="1:28" x14ac:dyDescent="0.2">
      <c r="A40" s="98"/>
      <c r="B40" s="99"/>
      <c r="C40" s="99"/>
      <c r="D40" s="99"/>
      <c r="E40" s="100"/>
      <c r="F40" s="101" t="str">
        <f>IF(ISBLANK($A40),"",SUM(IF(ISNA(IF(VLOOKUP($A40,'Round 1'!$A$7:$J$206,COLUMN('Round 1'!$H$7),FALSE),1,NA())),0,1),IF(ISNA(IF(VLOOKUP($A40,'Round 2'!$A$7:$J$206,COLUMN('Round 1'!$H$7),FALSE),1,NA())),0,1),IF(ISNA(IF(VLOOKUP($A40,'Round 3'!$A$7:$J$206,COLUMN('Round 1'!$H$7),FALSE),1,NA())),0,1),IF(ISNA(IF(VLOOKUP($A40,'Final Round'!$A$14:$K$18,1,FALSE),1,NA())),0,1)))</f>
        <v/>
      </c>
      <c r="G40" s="102"/>
      <c r="H40" s="103" t="str">
        <f>IF(ISBLANK($A40),"",IF(ISERROR(VLOOKUP($A40,'Round 1'!$A$7:$I$206,COLUMN('Round 1'!$G$7),FALSE)),0,VLOOKUP($A40,'Round 1'!$A$7:$I$206,COLUMN('Round 1'!$G$7),FALSE))+IF(ISERROR(VLOOKUP($A40,'Round 2'!$A$7:$I$206,COLUMN('Round 2'!$G$7),FALSE)),0,VLOOKUP($A40,'Round 2'!$A$7:$I$206,COLUMN('Round 2'!$G$7),FALSE))+IF(ISERROR(VLOOKUP($A40,'Round 3'!$A$7:$I$206,COLUMN('Round 3'!$G$7),FALSE)),0,VLOOKUP($A40,'Round 3'!$A$7:$I$206,COLUMN('Round 3'!$G$7),FALSE)))</f>
        <v/>
      </c>
      <c r="I40" s="103" t="str">
        <f>IF(ISBLANK($A40),"",IF(ISERROR(VLOOKUP($A40,'Round 1'!$A$7:$I$206,COLUMN('Round 1'!$F$7),FALSE)),0,VLOOKUP($A40,'Round 1'!$A$7:$I$206,COLUMN('Round 1'!$F$7),FALSE))+IF(ISERROR(VLOOKUP($A40,'Round 2'!$A$7:$I$206,COLUMN('Round 2'!$F$7),FALSE)),0,VLOOKUP($A40,'Round 2'!$A$7:$I$206,COLUMN('Round 2'!$F$7),FALSE))+IF(ISERROR(VLOOKUP($A40,'Round 3'!$A$7:$I$206,COLUMN('Round 3'!$F$7),FALSE)),0,VLOOKUP($A40,'Round 3'!$A$7:$I$206,COLUMN('Round 3'!$F$7),FALSE)))</f>
        <v/>
      </c>
      <c r="J40" s="104" t="str">
        <f>IF(ISBLANK($A40),"",IF(ISERROR(VLOOKUP($A40,'Round 1'!$A$7:$I$206,COLUMN('Round 1'!$H$7),FALSE)),0,VLOOKUP($A40,'Round 1'!$A$7:$I$206,COLUMN('Round 1'!$H$7),FALSE))+IF(ISERROR(VLOOKUP($A40,'Round 2'!$A$7:$I$206,COLUMN('Round 2'!$H$7),FALSE)),0,VLOOKUP($A40,'Round 2'!$A$7:$I$206,COLUMN('Round 2'!$H$7),FALSE))+IF(ISERROR(VLOOKUP($A40,'Round 3'!$A$7:$I$206,COLUMN('Round 3'!$H$7),FALSE)),0,VLOOKUP($A40,'Round 3'!$A$7:$I$206,COLUMN('Round 3'!$H$7),FALSE)))</f>
        <v/>
      </c>
      <c r="K40" s="103" t="str">
        <f t="shared" si="15"/>
        <v/>
      </c>
      <c r="L40" s="106" t="str">
        <f t="shared" si="16"/>
        <v/>
      </c>
      <c r="M40" s="107"/>
      <c r="N40" s="108" t="str">
        <f t="shared" si="17"/>
        <v/>
      </c>
      <c r="O40" s="40" t="str">
        <f t="shared" si="18"/>
        <v/>
      </c>
      <c r="P40" s="40" t="str">
        <f t="shared" si="19"/>
        <v/>
      </c>
      <c r="Q40" s="40">
        <f t="shared" si="20"/>
        <v>-10</v>
      </c>
      <c r="R40" s="40" t="str">
        <f t="shared" si="21"/>
        <v/>
      </c>
      <c r="S40" s="40" t="str">
        <f t="shared" si="22"/>
        <v/>
      </c>
      <c r="T40" s="40">
        <f t="shared" si="23"/>
        <v>0</v>
      </c>
      <c r="U40" s="108" t="str">
        <f>IF(N('Final Round'!$J$14)&gt;0,IF(ISBLANK($A40),"",IF($N40&gt;5,$N40,VLOOKUP($A40,'Final Round'!$A$14:$K$18,COLUMN('Final Round'!$J$1),FALSE))),"")</f>
        <v/>
      </c>
      <c r="V40" s="40" t="str">
        <f t="shared" si="24"/>
        <v/>
      </c>
      <c r="W40" s="40" t="str">
        <f t="shared" si="25"/>
        <v/>
      </c>
      <c r="X40" s="40" t="str">
        <f t="shared" si="26"/>
        <v/>
      </c>
      <c r="Y40" s="40">
        <f t="shared" si="27"/>
        <v>0</v>
      </c>
      <c r="Z40" s="40" t="str">
        <f t="shared" si="28"/>
        <v/>
      </c>
      <c r="AA40" s="40">
        <f t="shared" si="14"/>
        <v>0</v>
      </c>
      <c r="AB40" s="109" t="str">
        <f>IF(ISBLANK($A40),"",5+4*(I40+IF(AA40=0,0,VLOOKUP($A40,'Final Round'!$A$14:$K$18,COLUMN('Final Round'!$G$1),FALSE)))+8*(H40+IF(AA40=0,0,IF(VLOOKUP($A40,'Final Round'!$A$14:$K$18,COLUMN('Final Round'!$J$1),FALSE)=1,1,0)))+$AA40)</f>
        <v/>
      </c>
    </row>
    <row r="41" spans="1:28" x14ac:dyDescent="0.2">
      <c r="A41" s="110"/>
      <c r="B41" s="111"/>
      <c r="C41" s="111"/>
      <c r="D41" s="111"/>
      <c r="E41" s="112"/>
      <c r="F41" s="113" t="str">
        <f>IF(ISBLANK($A41),"",SUM(IF(ISNA(IF(VLOOKUP($A41,'Round 1'!$A$7:$J$206,COLUMN('Round 1'!$H$7),FALSE),1,NA())),0,1),IF(ISNA(IF(VLOOKUP($A41,'Round 2'!$A$7:$J$206,COLUMN('Round 1'!$H$7),FALSE),1,NA())),0,1),IF(ISNA(IF(VLOOKUP($A41,'Round 3'!$A$7:$J$206,COLUMN('Round 1'!$H$7),FALSE),1,NA())),0,1),IF(ISNA(IF(VLOOKUP($A41,'Final Round'!$A$14:$K$18,1,FALSE),1,NA())),0,1)))</f>
        <v/>
      </c>
      <c r="G41" s="114"/>
      <c r="H41" s="115" t="str">
        <f>IF(ISBLANK($A41),"",IF(ISERROR(VLOOKUP($A41,'Round 1'!$A$7:$I$206,COLUMN('Round 1'!$G$7),FALSE)),0,VLOOKUP($A41,'Round 1'!$A$7:$I$206,COLUMN('Round 1'!$G$7),FALSE))+IF(ISERROR(VLOOKUP($A41,'Round 2'!$A$7:$I$206,COLUMN('Round 2'!$G$7),FALSE)),0,VLOOKUP($A41,'Round 2'!$A$7:$I$206,COLUMN('Round 2'!$G$7),FALSE))+IF(ISERROR(VLOOKUP($A41,'Round 3'!$A$7:$I$206,COLUMN('Round 3'!$G$7),FALSE)),0,VLOOKUP($A41,'Round 3'!$A$7:$I$206,COLUMN('Round 3'!$G$7),FALSE)))</f>
        <v/>
      </c>
      <c r="I41" s="115" t="str">
        <f>IF(ISBLANK($A41),"",IF(ISERROR(VLOOKUP($A41,'Round 1'!$A$7:$I$206,COLUMN('Round 1'!$F$7),FALSE)),0,VLOOKUP($A41,'Round 1'!$A$7:$I$206,COLUMN('Round 1'!$F$7),FALSE))+IF(ISERROR(VLOOKUP($A41,'Round 2'!$A$7:$I$206,COLUMN('Round 2'!$F$7),FALSE)),0,VLOOKUP($A41,'Round 2'!$A$7:$I$206,COLUMN('Round 2'!$F$7),FALSE))+IF(ISERROR(VLOOKUP($A41,'Round 3'!$A$7:$I$206,COLUMN('Round 3'!$F$7),FALSE)),0,VLOOKUP($A41,'Round 3'!$A$7:$I$206,COLUMN('Round 3'!$F$7),FALSE)))</f>
        <v/>
      </c>
      <c r="J41" s="116" t="str">
        <f>IF(ISBLANK($A41),"",IF(ISERROR(VLOOKUP($A41,'Round 1'!$A$7:$I$206,COLUMN('Round 1'!$H$7),FALSE)),0,VLOOKUP($A41,'Round 1'!$A$7:$I$206,COLUMN('Round 1'!$H$7),FALSE))+IF(ISERROR(VLOOKUP($A41,'Round 2'!$A$7:$I$206,COLUMN('Round 2'!$H$7),FALSE)),0,VLOOKUP($A41,'Round 2'!$A$7:$I$206,COLUMN('Round 2'!$H$7),FALSE))+IF(ISERROR(VLOOKUP($A41,'Round 3'!$A$7:$I$206,COLUMN('Round 3'!$H$7),FALSE)),0,VLOOKUP($A41,'Round 3'!$A$7:$I$206,COLUMN('Round 3'!$H$7),FALSE)))</f>
        <v/>
      </c>
      <c r="K41" s="115" t="str">
        <f t="shared" si="15"/>
        <v/>
      </c>
      <c r="L41" s="118" t="str">
        <f t="shared" si="16"/>
        <v/>
      </c>
      <c r="M41" s="119"/>
      <c r="N41" s="120" t="str">
        <f t="shared" si="17"/>
        <v/>
      </c>
      <c r="O41" s="40" t="str">
        <f t="shared" si="18"/>
        <v/>
      </c>
      <c r="P41" s="40" t="str">
        <f t="shared" si="19"/>
        <v/>
      </c>
      <c r="Q41" s="40">
        <f t="shared" si="20"/>
        <v>-10</v>
      </c>
      <c r="R41" s="40" t="str">
        <f t="shared" si="21"/>
        <v/>
      </c>
      <c r="S41" s="40" t="str">
        <f t="shared" si="22"/>
        <v/>
      </c>
      <c r="T41" s="40">
        <f t="shared" si="23"/>
        <v>0</v>
      </c>
      <c r="U41" s="120" t="str">
        <f>IF(N('Final Round'!$J$14)&gt;0,IF(ISBLANK($A41),"",IF($N41&gt;5,$N41,VLOOKUP($A41,'Final Round'!$A$14:$K$18,COLUMN('Final Round'!$J$1),FALSE))),"")</f>
        <v/>
      </c>
      <c r="V41" s="40" t="str">
        <f t="shared" si="24"/>
        <v/>
      </c>
      <c r="W41" s="40" t="str">
        <f t="shared" si="25"/>
        <v/>
      </c>
      <c r="X41" s="40" t="str">
        <f t="shared" si="26"/>
        <v/>
      </c>
      <c r="Y41" s="40">
        <f t="shared" si="27"/>
        <v>0</v>
      </c>
      <c r="Z41" s="40" t="str">
        <f t="shared" si="28"/>
        <v/>
      </c>
      <c r="AA41" s="40">
        <f t="shared" si="14"/>
        <v>0</v>
      </c>
      <c r="AB41" s="121" t="str">
        <f>IF(ISBLANK($A41),"",5+4*(I41+IF(AA41=0,0,VLOOKUP($A41,'Final Round'!$A$14:$K$18,COLUMN('Final Round'!$G$1),FALSE)))+8*(H41+IF(AA41=0,0,IF(VLOOKUP($A41,'Final Round'!$A$14:$K$18,COLUMN('Final Round'!$J$1),FALSE)=1,1,0)))+$AA41)</f>
        <v/>
      </c>
    </row>
    <row r="42" spans="1:28" x14ac:dyDescent="0.2">
      <c r="A42" s="98"/>
      <c r="B42" s="99"/>
      <c r="C42" s="99"/>
      <c r="D42" s="99"/>
      <c r="E42" s="100"/>
      <c r="F42" s="101" t="str">
        <f>IF(ISBLANK($A42),"",SUM(IF(ISNA(IF(VLOOKUP($A42,'Round 1'!$A$7:$J$206,COLUMN('Round 1'!$H$7),FALSE),1,NA())),0,1),IF(ISNA(IF(VLOOKUP($A42,'Round 2'!$A$7:$J$206,COLUMN('Round 1'!$H$7),FALSE),1,NA())),0,1),IF(ISNA(IF(VLOOKUP($A42,'Round 3'!$A$7:$J$206,COLUMN('Round 1'!$H$7),FALSE),1,NA())),0,1),IF(ISNA(IF(VLOOKUP($A42,'Final Round'!$A$14:$K$18,1,FALSE),1,NA())),0,1)))</f>
        <v/>
      </c>
      <c r="G42" s="102"/>
      <c r="H42" s="103" t="str">
        <f>IF(ISBLANK($A42),"",IF(ISERROR(VLOOKUP($A42,'Round 1'!$A$7:$I$206,COLUMN('Round 1'!$G$7),FALSE)),0,VLOOKUP($A42,'Round 1'!$A$7:$I$206,COLUMN('Round 1'!$G$7),FALSE))+IF(ISERROR(VLOOKUP($A42,'Round 2'!$A$7:$I$206,COLUMN('Round 2'!$G$7),FALSE)),0,VLOOKUP($A42,'Round 2'!$A$7:$I$206,COLUMN('Round 2'!$G$7),FALSE))+IF(ISERROR(VLOOKUP($A42,'Round 3'!$A$7:$I$206,COLUMN('Round 3'!$G$7),FALSE)),0,VLOOKUP($A42,'Round 3'!$A$7:$I$206,COLUMN('Round 3'!$G$7),FALSE)))</f>
        <v/>
      </c>
      <c r="I42" s="103" t="str">
        <f>IF(ISBLANK($A42),"",IF(ISERROR(VLOOKUP($A42,'Round 1'!$A$7:$I$206,COLUMN('Round 1'!$F$7),FALSE)),0,VLOOKUP($A42,'Round 1'!$A$7:$I$206,COLUMN('Round 1'!$F$7),FALSE))+IF(ISERROR(VLOOKUP($A42,'Round 2'!$A$7:$I$206,COLUMN('Round 2'!$F$7),FALSE)),0,VLOOKUP($A42,'Round 2'!$A$7:$I$206,COLUMN('Round 2'!$F$7),FALSE))+IF(ISERROR(VLOOKUP($A42,'Round 3'!$A$7:$I$206,COLUMN('Round 3'!$F$7),FALSE)),0,VLOOKUP($A42,'Round 3'!$A$7:$I$206,COLUMN('Round 3'!$F$7),FALSE)))</f>
        <v/>
      </c>
      <c r="J42" s="104" t="str">
        <f>IF(ISBLANK($A42),"",IF(ISERROR(VLOOKUP($A42,'Round 1'!$A$7:$I$206,COLUMN('Round 1'!$H$7),FALSE)),0,VLOOKUP($A42,'Round 1'!$A$7:$I$206,COLUMN('Round 1'!$H$7),FALSE))+IF(ISERROR(VLOOKUP($A42,'Round 2'!$A$7:$I$206,COLUMN('Round 2'!$H$7),FALSE)),0,VLOOKUP($A42,'Round 2'!$A$7:$I$206,COLUMN('Round 2'!$H$7),FALSE))+IF(ISERROR(VLOOKUP($A42,'Round 3'!$A$7:$I$206,COLUMN('Round 3'!$H$7),FALSE)),0,VLOOKUP($A42,'Round 3'!$A$7:$I$206,COLUMN('Round 3'!$H$7),FALSE)))</f>
        <v/>
      </c>
      <c r="K42" s="103" t="str">
        <f t="shared" si="15"/>
        <v/>
      </c>
      <c r="L42" s="106" t="str">
        <f t="shared" si="16"/>
        <v/>
      </c>
      <c r="M42" s="107"/>
      <c r="N42" s="108" t="str">
        <f t="shared" si="17"/>
        <v/>
      </c>
      <c r="O42" s="40" t="str">
        <f t="shared" si="18"/>
        <v/>
      </c>
      <c r="P42" s="40" t="str">
        <f t="shared" si="19"/>
        <v/>
      </c>
      <c r="Q42" s="40">
        <f t="shared" si="20"/>
        <v>-10</v>
      </c>
      <c r="R42" s="40" t="str">
        <f t="shared" si="21"/>
        <v/>
      </c>
      <c r="S42" s="40" t="str">
        <f t="shared" si="22"/>
        <v/>
      </c>
      <c r="T42" s="40">
        <f t="shared" si="23"/>
        <v>0</v>
      </c>
      <c r="U42" s="108" t="str">
        <f>IF(N('Final Round'!$J$14)&gt;0,IF(ISBLANK($A42),"",IF($N42&gt;5,$N42,VLOOKUP($A42,'Final Round'!$A$14:$K$18,COLUMN('Final Round'!$J$1),FALSE))),"")</f>
        <v/>
      </c>
      <c r="V42" s="40" t="str">
        <f t="shared" si="24"/>
        <v/>
      </c>
      <c r="W42" s="40" t="str">
        <f t="shared" si="25"/>
        <v/>
      </c>
      <c r="X42" s="40" t="str">
        <f t="shared" si="26"/>
        <v/>
      </c>
      <c r="Y42" s="40">
        <f t="shared" si="27"/>
        <v>0</v>
      </c>
      <c r="Z42" s="40" t="str">
        <f t="shared" si="28"/>
        <v/>
      </c>
      <c r="AA42" s="40">
        <f t="shared" si="14"/>
        <v>0</v>
      </c>
      <c r="AB42" s="109" t="str">
        <f>IF(ISBLANK($A42),"",5+4*(I42+IF(AA42=0,0,VLOOKUP($A42,'Final Round'!$A$14:$K$18,COLUMN('Final Round'!$G$1),FALSE)))+8*(H42+IF(AA42=0,0,IF(VLOOKUP($A42,'Final Round'!$A$14:$K$18,COLUMN('Final Round'!$J$1),FALSE)=1,1,0)))+$AA42)</f>
        <v/>
      </c>
    </row>
    <row r="43" spans="1:28" x14ac:dyDescent="0.2">
      <c r="A43" s="110"/>
      <c r="B43" s="111"/>
      <c r="C43" s="111"/>
      <c r="D43" s="111"/>
      <c r="E43" s="112"/>
      <c r="F43" s="113" t="str">
        <f>IF(ISBLANK($A43),"",SUM(IF(ISNA(IF(VLOOKUP($A43,'Round 1'!$A$7:$J$206,COLUMN('Round 1'!$H$7),FALSE),1,NA())),0,1),IF(ISNA(IF(VLOOKUP($A43,'Round 2'!$A$7:$J$206,COLUMN('Round 1'!$H$7),FALSE),1,NA())),0,1),IF(ISNA(IF(VLOOKUP($A43,'Round 3'!$A$7:$J$206,COLUMN('Round 1'!$H$7),FALSE),1,NA())),0,1),IF(ISNA(IF(VLOOKUP($A43,'Final Round'!$A$14:$K$18,1,FALSE),1,NA())),0,1)))</f>
        <v/>
      </c>
      <c r="G43" s="114"/>
      <c r="H43" s="115" t="str">
        <f>IF(ISBLANK($A43),"",IF(ISERROR(VLOOKUP($A43,'Round 1'!$A$7:$I$206,COLUMN('Round 1'!$G$7),FALSE)),0,VLOOKUP($A43,'Round 1'!$A$7:$I$206,COLUMN('Round 1'!$G$7),FALSE))+IF(ISERROR(VLOOKUP($A43,'Round 2'!$A$7:$I$206,COLUMN('Round 2'!$G$7),FALSE)),0,VLOOKUP($A43,'Round 2'!$A$7:$I$206,COLUMN('Round 2'!$G$7),FALSE))+IF(ISERROR(VLOOKUP($A43,'Round 3'!$A$7:$I$206,COLUMN('Round 3'!$G$7),FALSE)),0,VLOOKUP($A43,'Round 3'!$A$7:$I$206,COLUMN('Round 3'!$G$7),FALSE)))</f>
        <v/>
      </c>
      <c r="I43" s="115" t="str">
        <f>IF(ISBLANK($A43),"",IF(ISERROR(VLOOKUP($A43,'Round 1'!$A$7:$I$206,COLUMN('Round 1'!$F$7),FALSE)),0,VLOOKUP($A43,'Round 1'!$A$7:$I$206,COLUMN('Round 1'!$F$7),FALSE))+IF(ISERROR(VLOOKUP($A43,'Round 2'!$A$7:$I$206,COLUMN('Round 2'!$F$7),FALSE)),0,VLOOKUP($A43,'Round 2'!$A$7:$I$206,COLUMN('Round 2'!$F$7),FALSE))+IF(ISERROR(VLOOKUP($A43,'Round 3'!$A$7:$I$206,COLUMN('Round 3'!$F$7),FALSE)),0,VLOOKUP($A43,'Round 3'!$A$7:$I$206,COLUMN('Round 3'!$F$7),FALSE)))</f>
        <v/>
      </c>
      <c r="J43" s="116" t="str">
        <f>IF(ISBLANK($A43),"",IF(ISERROR(VLOOKUP($A43,'Round 1'!$A$7:$I$206,COLUMN('Round 1'!$H$7),FALSE)),0,VLOOKUP($A43,'Round 1'!$A$7:$I$206,COLUMN('Round 1'!$H$7),FALSE))+IF(ISERROR(VLOOKUP($A43,'Round 2'!$A$7:$I$206,COLUMN('Round 2'!$H$7),FALSE)),0,VLOOKUP($A43,'Round 2'!$A$7:$I$206,COLUMN('Round 2'!$H$7),FALSE))+IF(ISERROR(VLOOKUP($A43,'Round 3'!$A$7:$I$206,COLUMN('Round 3'!$H$7),FALSE)),0,VLOOKUP($A43,'Round 3'!$A$7:$I$206,COLUMN('Round 3'!$H$7),FALSE)))</f>
        <v/>
      </c>
      <c r="K43" s="115" t="str">
        <f t="shared" si="15"/>
        <v/>
      </c>
      <c r="L43" s="118" t="str">
        <f t="shared" si="16"/>
        <v/>
      </c>
      <c r="M43" s="119"/>
      <c r="N43" s="120" t="str">
        <f t="shared" si="17"/>
        <v/>
      </c>
      <c r="O43" s="40" t="str">
        <f t="shared" si="18"/>
        <v/>
      </c>
      <c r="P43" s="40" t="str">
        <f t="shared" si="19"/>
        <v/>
      </c>
      <c r="Q43" s="40">
        <f t="shared" si="20"/>
        <v>-10</v>
      </c>
      <c r="R43" s="40" t="str">
        <f t="shared" si="21"/>
        <v/>
      </c>
      <c r="S43" s="40" t="str">
        <f t="shared" si="22"/>
        <v/>
      </c>
      <c r="T43" s="40">
        <f t="shared" si="23"/>
        <v>0</v>
      </c>
      <c r="U43" s="120" t="str">
        <f>IF(N('Final Round'!$J$14)&gt;0,IF(ISBLANK($A43),"",IF($N43&gt;5,$N43,VLOOKUP($A43,'Final Round'!$A$14:$K$18,COLUMN('Final Round'!$J$1),FALSE))),"")</f>
        <v/>
      </c>
      <c r="V43" s="40" t="str">
        <f t="shared" si="24"/>
        <v/>
      </c>
      <c r="W43" s="40" t="str">
        <f t="shared" si="25"/>
        <v/>
      </c>
      <c r="X43" s="40" t="str">
        <f t="shared" si="26"/>
        <v/>
      </c>
      <c r="Y43" s="40">
        <f t="shared" si="27"/>
        <v>0</v>
      </c>
      <c r="Z43" s="40" t="str">
        <f t="shared" si="28"/>
        <v/>
      </c>
      <c r="AA43" s="40">
        <f t="shared" si="14"/>
        <v>0</v>
      </c>
      <c r="AB43" s="121" t="str">
        <f>IF(ISBLANK($A43),"",5+4*(I43+IF(AA43=0,0,VLOOKUP($A43,'Final Round'!$A$14:$K$18,COLUMN('Final Round'!$G$1),FALSE)))+8*(H43+IF(AA43=0,0,IF(VLOOKUP($A43,'Final Round'!$A$14:$K$18,COLUMN('Final Round'!$J$1),FALSE)=1,1,0)))+$AA43)</f>
        <v/>
      </c>
    </row>
    <row r="44" spans="1:28" x14ac:dyDescent="0.2">
      <c r="A44" s="98"/>
      <c r="B44" s="99"/>
      <c r="C44" s="99"/>
      <c r="D44" s="99"/>
      <c r="E44" s="100"/>
      <c r="F44" s="101" t="str">
        <f>IF(ISBLANK($A44),"",SUM(IF(ISNA(IF(VLOOKUP($A44,'Round 1'!$A$7:$J$206,COLUMN('Round 1'!$H$7),FALSE),1,NA())),0,1),IF(ISNA(IF(VLOOKUP($A44,'Round 2'!$A$7:$J$206,COLUMN('Round 1'!$H$7),FALSE),1,NA())),0,1),IF(ISNA(IF(VLOOKUP($A44,'Round 3'!$A$7:$J$206,COLUMN('Round 1'!$H$7),FALSE),1,NA())),0,1),IF(ISNA(IF(VLOOKUP($A44,'Final Round'!$A$14:$K$18,1,FALSE),1,NA())),0,1)))</f>
        <v/>
      </c>
      <c r="G44" s="102"/>
      <c r="H44" s="103" t="str">
        <f>IF(ISBLANK($A44),"",IF(ISERROR(VLOOKUP($A44,'Round 1'!$A$7:$I$206,COLUMN('Round 1'!$G$7),FALSE)),0,VLOOKUP($A44,'Round 1'!$A$7:$I$206,COLUMN('Round 1'!$G$7),FALSE))+IF(ISERROR(VLOOKUP($A44,'Round 2'!$A$7:$I$206,COLUMN('Round 2'!$G$7),FALSE)),0,VLOOKUP($A44,'Round 2'!$A$7:$I$206,COLUMN('Round 2'!$G$7),FALSE))+IF(ISERROR(VLOOKUP($A44,'Round 3'!$A$7:$I$206,COLUMN('Round 3'!$G$7),FALSE)),0,VLOOKUP($A44,'Round 3'!$A$7:$I$206,COLUMN('Round 3'!$G$7),FALSE)))</f>
        <v/>
      </c>
      <c r="I44" s="103" t="str">
        <f>IF(ISBLANK($A44),"",IF(ISERROR(VLOOKUP($A44,'Round 1'!$A$7:$I$206,COLUMN('Round 1'!$F$7),FALSE)),0,VLOOKUP($A44,'Round 1'!$A$7:$I$206,COLUMN('Round 1'!$F$7),FALSE))+IF(ISERROR(VLOOKUP($A44,'Round 2'!$A$7:$I$206,COLUMN('Round 2'!$F$7),FALSE)),0,VLOOKUP($A44,'Round 2'!$A$7:$I$206,COLUMN('Round 2'!$F$7),FALSE))+IF(ISERROR(VLOOKUP($A44,'Round 3'!$A$7:$I$206,COLUMN('Round 3'!$F$7),FALSE)),0,VLOOKUP($A44,'Round 3'!$A$7:$I$206,COLUMN('Round 3'!$F$7),FALSE)))</f>
        <v/>
      </c>
      <c r="J44" s="104" t="str">
        <f>IF(ISBLANK($A44),"",IF(ISERROR(VLOOKUP($A44,'Round 1'!$A$7:$I$206,COLUMN('Round 1'!$H$7),FALSE)),0,VLOOKUP($A44,'Round 1'!$A$7:$I$206,COLUMN('Round 1'!$H$7),FALSE))+IF(ISERROR(VLOOKUP($A44,'Round 2'!$A$7:$I$206,COLUMN('Round 2'!$H$7),FALSE)),0,VLOOKUP($A44,'Round 2'!$A$7:$I$206,COLUMN('Round 2'!$H$7),FALSE))+IF(ISERROR(VLOOKUP($A44,'Round 3'!$A$7:$I$206,COLUMN('Round 3'!$H$7),FALSE)),0,VLOOKUP($A44,'Round 3'!$A$7:$I$206,COLUMN('Round 3'!$H$7),FALSE)))</f>
        <v/>
      </c>
      <c r="K44" s="103" t="str">
        <f t="shared" si="15"/>
        <v/>
      </c>
      <c r="L44" s="106" t="str">
        <f t="shared" si="16"/>
        <v/>
      </c>
      <c r="M44" s="107"/>
      <c r="N44" s="108" t="str">
        <f t="shared" si="17"/>
        <v/>
      </c>
      <c r="O44" s="40" t="str">
        <f t="shared" si="18"/>
        <v/>
      </c>
      <c r="P44" s="40" t="str">
        <f t="shared" si="19"/>
        <v/>
      </c>
      <c r="Q44" s="40">
        <f t="shared" si="20"/>
        <v>-10</v>
      </c>
      <c r="R44" s="40" t="str">
        <f t="shared" si="21"/>
        <v/>
      </c>
      <c r="S44" s="40" t="str">
        <f t="shared" si="22"/>
        <v/>
      </c>
      <c r="T44" s="40">
        <f t="shared" si="23"/>
        <v>0</v>
      </c>
      <c r="U44" s="108" t="str">
        <f>IF(N('Final Round'!$J$14)&gt;0,IF(ISBLANK($A44),"",IF($N44&gt;5,$N44,VLOOKUP($A44,'Final Round'!$A$14:$K$18,COLUMN('Final Round'!$J$1),FALSE))),"")</f>
        <v/>
      </c>
      <c r="V44" s="40" t="str">
        <f t="shared" si="24"/>
        <v/>
      </c>
      <c r="W44" s="40" t="str">
        <f t="shared" si="25"/>
        <v/>
      </c>
      <c r="X44" s="40" t="str">
        <f t="shared" si="26"/>
        <v/>
      </c>
      <c r="Y44" s="40">
        <f t="shared" si="27"/>
        <v>0</v>
      </c>
      <c r="Z44" s="40" t="str">
        <f t="shared" si="28"/>
        <v/>
      </c>
      <c r="AA44" s="40">
        <f t="shared" si="14"/>
        <v>0</v>
      </c>
      <c r="AB44" s="109" t="str">
        <f>IF(ISBLANK($A44),"",5+4*(I44+IF(AA44=0,0,VLOOKUP($A44,'Final Round'!$A$14:$K$18,COLUMN('Final Round'!$G$1),FALSE)))+8*(H44+IF(AA44=0,0,IF(VLOOKUP($A44,'Final Round'!$A$14:$K$18,COLUMN('Final Round'!$J$1),FALSE)=1,1,0)))+$AA44)</f>
        <v/>
      </c>
    </row>
    <row r="45" spans="1:28" x14ac:dyDescent="0.2">
      <c r="A45" s="110"/>
      <c r="B45" s="111"/>
      <c r="C45" s="111"/>
      <c r="D45" s="111"/>
      <c r="E45" s="112"/>
      <c r="F45" s="113" t="str">
        <f>IF(ISBLANK($A45),"",SUM(IF(ISNA(IF(VLOOKUP($A45,'Round 1'!$A$7:$J$206,COLUMN('Round 1'!$H$7),FALSE),1,NA())),0,1),IF(ISNA(IF(VLOOKUP($A45,'Round 2'!$A$7:$J$206,COLUMN('Round 1'!$H$7),FALSE),1,NA())),0,1),IF(ISNA(IF(VLOOKUP($A45,'Round 3'!$A$7:$J$206,COLUMN('Round 1'!$H$7),FALSE),1,NA())),0,1),IF(ISNA(IF(VLOOKUP($A45,'Final Round'!$A$14:$K$18,1,FALSE),1,NA())),0,1)))</f>
        <v/>
      </c>
      <c r="G45" s="114"/>
      <c r="H45" s="115" t="str">
        <f>IF(ISBLANK($A45),"",IF(ISERROR(VLOOKUP($A45,'Round 1'!$A$7:$I$206,COLUMN('Round 1'!$G$7),FALSE)),0,VLOOKUP($A45,'Round 1'!$A$7:$I$206,COLUMN('Round 1'!$G$7),FALSE))+IF(ISERROR(VLOOKUP($A45,'Round 2'!$A$7:$I$206,COLUMN('Round 2'!$G$7),FALSE)),0,VLOOKUP($A45,'Round 2'!$A$7:$I$206,COLUMN('Round 2'!$G$7),FALSE))+IF(ISERROR(VLOOKUP($A45,'Round 3'!$A$7:$I$206,COLUMN('Round 3'!$G$7),FALSE)),0,VLOOKUP($A45,'Round 3'!$A$7:$I$206,COLUMN('Round 3'!$G$7),FALSE)))</f>
        <v/>
      </c>
      <c r="I45" s="115" t="str">
        <f>IF(ISBLANK($A45),"",IF(ISERROR(VLOOKUP($A45,'Round 1'!$A$7:$I$206,COLUMN('Round 1'!$F$7),FALSE)),0,VLOOKUP($A45,'Round 1'!$A$7:$I$206,COLUMN('Round 1'!$F$7),FALSE))+IF(ISERROR(VLOOKUP($A45,'Round 2'!$A$7:$I$206,COLUMN('Round 2'!$F$7),FALSE)),0,VLOOKUP($A45,'Round 2'!$A$7:$I$206,COLUMN('Round 2'!$F$7),FALSE))+IF(ISERROR(VLOOKUP($A45,'Round 3'!$A$7:$I$206,COLUMN('Round 3'!$F$7),FALSE)),0,VLOOKUP($A45,'Round 3'!$A$7:$I$206,COLUMN('Round 3'!$F$7),FALSE)))</f>
        <v/>
      </c>
      <c r="J45" s="116" t="str">
        <f>IF(ISBLANK($A45),"",IF(ISERROR(VLOOKUP($A45,'Round 1'!$A$7:$I$206,COLUMN('Round 1'!$H$7),FALSE)),0,VLOOKUP($A45,'Round 1'!$A$7:$I$206,COLUMN('Round 1'!$H$7),FALSE))+IF(ISERROR(VLOOKUP($A45,'Round 2'!$A$7:$I$206,COLUMN('Round 2'!$H$7),FALSE)),0,VLOOKUP($A45,'Round 2'!$A$7:$I$206,COLUMN('Round 2'!$H$7),FALSE))+IF(ISERROR(VLOOKUP($A45,'Round 3'!$A$7:$I$206,COLUMN('Round 3'!$H$7),FALSE)),0,VLOOKUP($A45,'Round 3'!$A$7:$I$206,COLUMN('Round 3'!$H$7),FALSE)))</f>
        <v/>
      </c>
      <c r="K45" s="115" t="str">
        <f t="shared" si="15"/>
        <v/>
      </c>
      <c r="L45" s="118" t="str">
        <f t="shared" si="16"/>
        <v/>
      </c>
      <c r="M45" s="119"/>
      <c r="N45" s="120" t="str">
        <f t="shared" si="17"/>
        <v/>
      </c>
      <c r="O45" s="40" t="str">
        <f t="shared" si="18"/>
        <v/>
      </c>
      <c r="P45" s="40" t="str">
        <f t="shared" si="19"/>
        <v/>
      </c>
      <c r="Q45" s="40">
        <f t="shared" si="20"/>
        <v>-10</v>
      </c>
      <c r="R45" s="40" t="str">
        <f t="shared" si="21"/>
        <v/>
      </c>
      <c r="S45" s="40" t="str">
        <f t="shared" si="22"/>
        <v/>
      </c>
      <c r="T45" s="40">
        <f t="shared" si="23"/>
        <v>0</v>
      </c>
      <c r="U45" s="120" t="str">
        <f>IF(N('Final Round'!$J$14)&gt;0,IF(ISBLANK($A45),"",IF($N45&gt;5,$N45,VLOOKUP($A45,'Final Round'!$A$14:$K$18,COLUMN('Final Round'!$J$1),FALSE))),"")</f>
        <v/>
      </c>
      <c r="V45" s="40" t="str">
        <f t="shared" si="24"/>
        <v/>
      </c>
      <c r="W45" s="40" t="str">
        <f t="shared" si="25"/>
        <v/>
      </c>
      <c r="X45" s="40" t="str">
        <f t="shared" si="26"/>
        <v/>
      </c>
      <c r="Y45" s="40">
        <f t="shared" si="27"/>
        <v>0</v>
      </c>
      <c r="Z45" s="40" t="str">
        <f t="shared" si="28"/>
        <v/>
      </c>
      <c r="AA45" s="40">
        <f t="shared" si="14"/>
        <v>0</v>
      </c>
      <c r="AB45" s="121" t="str">
        <f>IF(ISBLANK($A45),"",5+4*(I45+IF(AA45=0,0,VLOOKUP($A45,'Final Round'!$A$14:$K$18,COLUMN('Final Round'!$G$1),FALSE)))+8*(H45+IF(AA45=0,0,IF(VLOOKUP($A45,'Final Round'!$A$14:$K$18,COLUMN('Final Round'!$J$1),FALSE)=1,1,0)))+$AA45)</f>
        <v/>
      </c>
    </row>
    <row r="46" spans="1:28" x14ac:dyDescent="0.2">
      <c r="A46" s="98"/>
      <c r="B46" s="99"/>
      <c r="C46" s="99"/>
      <c r="D46" s="99"/>
      <c r="E46" s="100"/>
      <c r="F46" s="101" t="str">
        <f>IF(ISBLANK($A46),"",SUM(IF(ISNA(IF(VLOOKUP($A46,'Round 1'!$A$7:$J$206,COLUMN('Round 1'!$H$7),FALSE),1,NA())),0,1),IF(ISNA(IF(VLOOKUP($A46,'Round 2'!$A$7:$J$206,COLUMN('Round 1'!$H$7),FALSE),1,NA())),0,1),IF(ISNA(IF(VLOOKUP($A46,'Round 3'!$A$7:$J$206,COLUMN('Round 1'!$H$7),FALSE),1,NA())),0,1),IF(ISNA(IF(VLOOKUP($A46,'Final Round'!$A$14:$K$18,1,FALSE),1,NA())),0,1)))</f>
        <v/>
      </c>
      <c r="G46" s="102"/>
      <c r="H46" s="103" t="str">
        <f>IF(ISBLANK($A46),"",IF(ISERROR(VLOOKUP($A46,'Round 1'!$A$7:$I$206,COLUMN('Round 1'!$G$7),FALSE)),0,VLOOKUP($A46,'Round 1'!$A$7:$I$206,COLUMN('Round 1'!$G$7),FALSE))+IF(ISERROR(VLOOKUP($A46,'Round 2'!$A$7:$I$206,COLUMN('Round 2'!$G$7),FALSE)),0,VLOOKUP($A46,'Round 2'!$A$7:$I$206,COLUMN('Round 2'!$G$7),FALSE))+IF(ISERROR(VLOOKUP($A46,'Round 3'!$A$7:$I$206,COLUMN('Round 3'!$G$7),FALSE)),0,VLOOKUP($A46,'Round 3'!$A$7:$I$206,COLUMN('Round 3'!$G$7),FALSE)))</f>
        <v/>
      </c>
      <c r="I46" s="103" t="str">
        <f>IF(ISBLANK($A46),"",IF(ISERROR(VLOOKUP($A46,'Round 1'!$A$7:$I$206,COLUMN('Round 1'!$F$7),FALSE)),0,VLOOKUP($A46,'Round 1'!$A$7:$I$206,COLUMN('Round 1'!$F$7),FALSE))+IF(ISERROR(VLOOKUP($A46,'Round 2'!$A$7:$I$206,COLUMN('Round 2'!$F$7),FALSE)),0,VLOOKUP($A46,'Round 2'!$A$7:$I$206,COLUMN('Round 2'!$F$7),FALSE))+IF(ISERROR(VLOOKUP($A46,'Round 3'!$A$7:$I$206,COLUMN('Round 3'!$F$7),FALSE)),0,VLOOKUP($A46,'Round 3'!$A$7:$I$206,COLUMN('Round 3'!$F$7),FALSE)))</f>
        <v/>
      </c>
      <c r="J46" s="104" t="str">
        <f>IF(ISBLANK($A46),"",IF(ISERROR(VLOOKUP($A46,'Round 1'!$A$7:$I$206,COLUMN('Round 1'!$H$7),FALSE)),0,VLOOKUP($A46,'Round 1'!$A$7:$I$206,COLUMN('Round 1'!$H$7),FALSE))+IF(ISERROR(VLOOKUP($A46,'Round 2'!$A$7:$I$206,COLUMN('Round 2'!$H$7),FALSE)),0,VLOOKUP($A46,'Round 2'!$A$7:$I$206,COLUMN('Round 2'!$H$7),FALSE))+IF(ISERROR(VLOOKUP($A46,'Round 3'!$A$7:$I$206,COLUMN('Round 3'!$H$7),FALSE)),0,VLOOKUP($A46,'Round 3'!$A$7:$I$206,COLUMN('Round 3'!$H$7),FALSE)))</f>
        <v/>
      </c>
      <c r="K46" s="103" t="str">
        <f t="shared" si="15"/>
        <v/>
      </c>
      <c r="L46" s="106" t="str">
        <f t="shared" si="16"/>
        <v/>
      </c>
      <c r="M46" s="107"/>
      <c r="N46" s="108" t="str">
        <f t="shared" si="17"/>
        <v/>
      </c>
      <c r="O46" s="40" t="str">
        <f t="shared" si="18"/>
        <v/>
      </c>
      <c r="P46" s="40" t="str">
        <f t="shared" si="19"/>
        <v/>
      </c>
      <c r="Q46" s="40">
        <f t="shared" si="20"/>
        <v>-10</v>
      </c>
      <c r="R46" s="40" t="str">
        <f t="shared" si="21"/>
        <v/>
      </c>
      <c r="S46" s="40" t="str">
        <f t="shared" si="22"/>
        <v/>
      </c>
      <c r="T46" s="40">
        <f t="shared" si="23"/>
        <v>0</v>
      </c>
      <c r="U46" s="108" t="str">
        <f>IF(N('Final Round'!$J$14)&gt;0,IF(ISBLANK($A46),"",IF($N46&gt;5,$N46,VLOOKUP($A46,'Final Round'!$A$14:$K$18,COLUMN('Final Round'!$J$1),FALSE))),"")</f>
        <v/>
      </c>
      <c r="V46" s="40" t="str">
        <f t="shared" si="24"/>
        <v/>
      </c>
      <c r="W46" s="40" t="str">
        <f t="shared" si="25"/>
        <v/>
      </c>
      <c r="X46" s="40" t="str">
        <f t="shared" si="26"/>
        <v/>
      </c>
      <c r="Y46" s="40">
        <f t="shared" si="27"/>
        <v>0</v>
      </c>
      <c r="Z46" s="40" t="str">
        <f t="shared" si="28"/>
        <v/>
      </c>
      <c r="AA46" s="40">
        <f t="shared" si="14"/>
        <v>0</v>
      </c>
      <c r="AB46" s="109" t="str">
        <f>IF(ISBLANK($A46),"",5+4*(I46+IF(AA46=0,0,VLOOKUP($A46,'Final Round'!$A$14:$K$18,COLUMN('Final Round'!$G$1),FALSE)))+8*(H46+IF(AA46=0,0,IF(VLOOKUP($A46,'Final Round'!$A$14:$K$18,COLUMN('Final Round'!$J$1),FALSE)=1,1,0)))+$AA46)</f>
        <v/>
      </c>
    </row>
    <row r="47" spans="1:28" x14ac:dyDescent="0.2">
      <c r="A47" s="110"/>
      <c r="B47" s="111"/>
      <c r="C47" s="111"/>
      <c r="D47" s="111"/>
      <c r="E47" s="112"/>
      <c r="F47" s="113" t="str">
        <f>IF(ISBLANK($A47),"",SUM(IF(ISNA(IF(VLOOKUP($A47,'Round 1'!$A$7:$J$206,COLUMN('Round 1'!$H$7),FALSE),1,NA())),0,1),IF(ISNA(IF(VLOOKUP($A47,'Round 2'!$A$7:$J$206,COLUMN('Round 1'!$H$7),FALSE),1,NA())),0,1),IF(ISNA(IF(VLOOKUP($A47,'Round 3'!$A$7:$J$206,COLUMN('Round 1'!$H$7),FALSE),1,NA())),0,1),IF(ISNA(IF(VLOOKUP($A47,'Final Round'!$A$14:$K$18,1,FALSE),1,NA())),0,1)))</f>
        <v/>
      </c>
      <c r="G47" s="114"/>
      <c r="H47" s="115" t="str">
        <f>IF(ISBLANK($A47),"",IF(ISERROR(VLOOKUP($A47,'Round 1'!$A$7:$I$206,COLUMN('Round 1'!$G$7),FALSE)),0,VLOOKUP($A47,'Round 1'!$A$7:$I$206,COLUMN('Round 1'!$G$7),FALSE))+IF(ISERROR(VLOOKUP($A47,'Round 2'!$A$7:$I$206,COLUMN('Round 2'!$G$7),FALSE)),0,VLOOKUP($A47,'Round 2'!$A$7:$I$206,COLUMN('Round 2'!$G$7),FALSE))+IF(ISERROR(VLOOKUP($A47,'Round 3'!$A$7:$I$206,COLUMN('Round 3'!$G$7),FALSE)),0,VLOOKUP($A47,'Round 3'!$A$7:$I$206,COLUMN('Round 3'!$G$7),FALSE)))</f>
        <v/>
      </c>
      <c r="I47" s="115" t="str">
        <f>IF(ISBLANK($A47),"",IF(ISERROR(VLOOKUP($A47,'Round 1'!$A$7:$I$206,COLUMN('Round 1'!$F$7),FALSE)),0,VLOOKUP($A47,'Round 1'!$A$7:$I$206,COLUMN('Round 1'!$F$7),FALSE))+IF(ISERROR(VLOOKUP($A47,'Round 2'!$A$7:$I$206,COLUMN('Round 2'!$F$7),FALSE)),0,VLOOKUP($A47,'Round 2'!$A$7:$I$206,COLUMN('Round 2'!$F$7),FALSE))+IF(ISERROR(VLOOKUP($A47,'Round 3'!$A$7:$I$206,COLUMN('Round 3'!$F$7),FALSE)),0,VLOOKUP($A47,'Round 3'!$A$7:$I$206,COLUMN('Round 3'!$F$7),FALSE)))</f>
        <v/>
      </c>
      <c r="J47" s="116" t="str">
        <f>IF(ISBLANK($A47),"",IF(ISERROR(VLOOKUP($A47,'Round 1'!$A$7:$I$206,COLUMN('Round 1'!$H$7),FALSE)),0,VLOOKUP($A47,'Round 1'!$A$7:$I$206,COLUMN('Round 1'!$H$7),FALSE))+IF(ISERROR(VLOOKUP($A47,'Round 2'!$A$7:$I$206,COLUMN('Round 2'!$H$7),FALSE)),0,VLOOKUP($A47,'Round 2'!$A$7:$I$206,COLUMN('Round 2'!$H$7),FALSE))+IF(ISERROR(VLOOKUP($A47,'Round 3'!$A$7:$I$206,COLUMN('Round 3'!$H$7),FALSE)),0,VLOOKUP($A47,'Round 3'!$A$7:$I$206,COLUMN('Round 3'!$H$7),FALSE)))</f>
        <v/>
      </c>
      <c r="K47" s="115" t="str">
        <f t="shared" si="15"/>
        <v/>
      </c>
      <c r="L47" s="118" t="str">
        <f t="shared" si="16"/>
        <v/>
      </c>
      <c r="M47" s="119"/>
      <c r="N47" s="120" t="str">
        <f t="shared" si="17"/>
        <v/>
      </c>
      <c r="O47" s="40" t="str">
        <f t="shared" si="18"/>
        <v/>
      </c>
      <c r="P47" s="40" t="str">
        <f t="shared" si="19"/>
        <v/>
      </c>
      <c r="Q47" s="40">
        <f t="shared" si="20"/>
        <v>-10</v>
      </c>
      <c r="R47" s="40" t="str">
        <f t="shared" si="21"/>
        <v/>
      </c>
      <c r="S47" s="40" t="str">
        <f t="shared" si="22"/>
        <v/>
      </c>
      <c r="T47" s="40">
        <f t="shared" si="23"/>
        <v>0</v>
      </c>
      <c r="U47" s="120" t="str">
        <f>IF(N('Final Round'!$J$14)&gt;0,IF(ISBLANK($A47),"",IF($N47&gt;5,$N47,VLOOKUP($A47,'Final Round'!$A$14:$K$18,COLUMN('Final Round'!$J$1),FALSE))),"")</f>
        <v/>
      </c>
      <c r="V47" s="40" t="str">
        <f t="shared" si="24"/>
        <v/>
      </c>
      <c r="W47" s="40" t="str">
        <f t="shared" si="25"/>
        <v/>
      </c>
      <c r="X47" s="40" t="str">
        <f t="shared" si="26"/>
        <v/>
      </c>
      <c r="Y47" s="40">
        <f t="shared" si="27"/>
        <v>0</v>
      </c>
      <c r="Z47" s="40" t="str">
        <f t="shared" si="28"/>
        <v/>
      </c>
      <c r="AA47" s="40">
        <f t="shared" si="14"/>
        <v>0</v>
      </c>
      <c r="AB47" s="121" t="str">
        <f>IF(ISBLANK($A47),"",5+4*(I47+IF(AA47=0,0,VLOOKUP($A47,'Final Round'!$A$14:$K$18,COLUMN('Final Round'!$G$1),FALSE)))+8*(H47+IF(AA47=0,0,IF(VLOOKUP($A47,'Final Round'!$A$14:$K$18,COLUMN('Final Round'!$J$1),FALSE)=1,1,0)))+$AA47)</f>
        <v/>
      </c>
    </row>
    <row r="48" spans="1:28" x14ac:dyDescent="0.2">
      <c r="A48" s="98"/>
      <c r="B48" s="99"/>
      <c r="C48" s="99"/>
      <c r="D48" s="99"/>
      <c r="E48" s="100"/>
      <c r="F48" s="101" t="str">
        <f>IF(ISBLANK($A48),"",SUM(IF(ISNA(IF(VLOOKUP($A48,'Round 1'!$A$7:$J$206,COLUMN('Round 1'!$H$7),FALSE),1,NA())),0,1),IF(ISNA(IF(VLOOKUP($A48,'Round 2'!$A$7:$J$206,COLUMN('Round 1'!$H$7),FALSE),1,NA())),0,1),IF(ISNA(IF(VLOOKUP($A48,'Round 3'!$A$7:$J$206,COLUMN('Round 1'!$H$7),FALSE),1,NA())),0,1),IF(ISNA(IF(VLOOKUP($A48,'Final Round'!$A$14:$K$18,1,FALSE),1,NA())),0,1)))</f>
        <v/>
      </c>
      <c r="G48" s="102"/>
      <c r="H48" s="103" t="str">
        <f>IF(ISBLANK($A48),"",IF(ISERROR(VLOOKUP($A48,'Round 1'!$A$7:$I$206,COLUMN('Round 1'!$G$7),FALSE)),0,VLOOKUP($A48,'Round 1'!$A$7:$I$206,COLUMN('Round 1'!$G$7),FALSE))+IF(ISERROR(VLOOKUP($A48,'Round 2'!$A$7:$I$206,COLUMN('Round 2'!$G$7),FALSE)),0,VLOOKUP($A48,'Round 2'!$A$7:$I$206,COLUMN('Round 2'!$G$7),FALSE))+IF(ISERROR(VLOOKUP($A48,'Round 3'!$A$7:$I$206,COLUMN('Round 3'!$G$7),FALSE)),0,VLOOKUP($A48,'Round 3'!$A$7:$I$206,COLUMN('Round 3'!$G$7),FALSE)))</f>
        <v/>
      </c>
      <c r="I48" s="103" t="str">
        <f>IF(ISBLANK($A48),"",IF(ISERROR(VLOOKUP($A48,'Round 1'!$A$7:$I$206,COLUMN('Round 1'!$F$7),FALSE)),0,VLOOKUP($A48,'Round 1'!$A$7:$I$206,COLUMN('Round 1'!$F$7),FALSE))+IF(ISERROR(VLOOKUP($A48,'Round 2'!$A$7:$I$206,COLUMN('Round 2'!$F$7),FALSE)),0,VLOOKUP($A48,'Round 2'!$A$7:$I$206,COLUMN('Round 2'!$F$7),FALSE))+IF(ISERROR(VLOOKUP($A48,'Round 3'!$A$7:$I$206,COLUMN('Round 3'!$F$7),FALSE)),0,VLOOKUP($A48,'Round 3'!$A$7:$I$206,COLUMN('Round 3'!$F$7),FALSE)))</f>
        <v/>
      </c>
      <c r="J48" s="104" t="str">
        <f>IF(ISBLANK($A48),"",IF(ISERROR(VLOOKUP($A48,'Round 1'!$A$7:$I$206,COLUMN('Round 1'!$H$7),FALSE)),0,VLOOKUP($A48,'Round 1'!$A$7:$I$206,COLUMN('Round 1'!$H$7),FALSE))+IF(ISERROR(VLOOKUP($A48,'Round 2'!$A$7:$I$206,COLUMN('Round 2'!$H$7),FALSE)),0,VLOOKUP($A48,'Round 2'!$A$7:$I$206,COLUMN('Round 2'!$H$7),FALSE))+IF(ISERROR(VLOOKUP($A48,'Round 3'!$A$7:$I$206,COLUMN('Round 3'!$H$7),FALSE)),0,VLOOKUP($A48,'Round 3'!$A$7:$I$206,COLUMN('Round 3'!$H$7),FALSE)))</f>
        <v/>
      </c>
      <c r="K48" s="103" t="str">
        <f t="shared" si="15"/>
        <v/>
      </c>
      <c r="L48" s="106" t="str">
        <f t="shared" si="16"/>
        <v/>
      </c>
      <c r="M48" s="107"/>
      <c r="N48" s="108" t="str">
        <f t="shared" si="17"/>
        <v/>
      </c>
      <c r="O48" s="40" t="str">
        <f t="shared" si="18"/>
        <v/>
      </c>
      <c r="P48" s="40" t="str">
        <f t="shared" si="19"/>
        <v/>
      </c>
      <c r="Q48" s="40">
        <f t="shared" si="20"/>
        <v>-10</v>
      </c>
      <c r="R48" s="40" t="str">
        <f t="shared" si="21"/>
        <v/>
      </c>
      <c r="S48" s="40" t="str">
        <f t="shared" si="22"/>
        <v/>
      </c>
      <c r="T48" s="40">
        <f t="shared" si="23"/>
        <v>0</v>
      </c>
      <c r="U48" s="108" t="str">
        <f>IF(N('Final Round'!$J$14)&gt;0,IF(ISBLANK($A48),"",IF($N48&gt;5,$N48,VLOOKUP($A48,'Final Round'!$A$14:$K$18,COLUMN('Final Round'!$J$1),FALSE))),"")</f>
        <v/>
      </c>
      <c r="V48" s="40" t="str">
        <f t="shared" si="24"/>
        <v/>
      </c>
      <c r="W48" s="40" t="str">
        <f t="shared" si="25"/>
        <v/>
      </c>
      <c r="X48" s="40" t="str">
        <f t="shared" si="26"/>
        <v/>
      </c>
      <c r="Y48" s="40">
        <f t="shared" si="27"/>
        <v>0</v>
      </c>
      <c r="Z48" s="40" t="str">
        <f t="shared" si="28"/>
        <v/>
      </c>
      <c r="AA48" s="40">
        <f t="shared" si="14"/>
        <v>0</v>
      </c>
      <c r="AB48" s="109" t="str">
        <f>IF(ISBLANK($A48),"",5+4*(I48+IF(AA48=0,0,VLOOKUP($A48,'Final Round'!$A$14:$K$18,COLUMN('Final Round'!$G$1),FALSE)))+8*(H48+IF(AA48=0,0,IF(VLOOKUP($A48,'Final Round'!$A$14:$K$18,COLUMN('Final Round'!$J$1),FALSE)=1,1,0)))+$AA48)</f>
        <v/>
      </c>
    </row>
    <row r="49" spans="1:28" x14ac:dyDescent="0.2">
      <c r="A49" s="110"/>
      <c r="B49" s="111"/>
      <c r="C49" s="111"/>
      <c r="D49" s="111"/>
      <c r="E49" s="112"/>
      <c r="F49" s="113" t="str">
        <f>IF(ISBLANK($A49),"",SUM(IF(ISNA(IF(VLOOKUP($A49,'Round 1'!$A$7:$J$206,COLUMN('Round 1'!$H$7),FALSE),1,NA())),0,1),IF(ISNA(IF(VLOOKUP($A49,'Round 2'!$A$7:$J$206,COLUMN('Round 1'!$H$7),FALSE),1,NA())),0,1),IF(ISNA(IF(VLOOKUP($A49,'Round 3'!$A$7:$J$206,COLUMN('Round 1'!$H$7),FALSE),1,NA())),0,1),IF(ISNA(IF(VLOOKUP($A49,'Final Round'!$A$14:$K$18,1,FALSE),1,NA())),0,1)))</f>
        <v/>
      </c>
      <c r="G49" s="114"/>
      <c r="H49" s="115" t="str">
        <f>IF(ISBLANK($A49),"",IF(ISERROR(VLOOKUP($A49,'Round 1'!$A$7:$I$206,COLUMN('Round 1'!$G$7),FALSE)),0,VLOOKUP($A49,'Round 1'!$A$7:$I$206,COLUMN('Round 1'!$G$7),FALSE))+IF(ISERROR(VLOOKUP($A49,'Round 2'!$A$7:$I$206,COLUMN('Round 2'!$G$7),FALSE)),0,VLOOKUP($A49,'Round 2'!$A$7:$I$206,COLUMN('Round 2'!$G$7),FALSE))+IF(ISERROR(VLOOKUP($A49,'Round 3'!$A$7:$I$206,COLUMN('Round 3'!$G$7),FALSE)),0,VLOOKUP($A49,'Round 3'!$A$7:$I$206,COLUMN('Round 3'!$G$7),FALSE)))</f>
        <v/>
      </c>
      <c r="I49" s="115" t="str">
        <f>IF(ISBLANK($A49),"",IF(ISERROR(VLOOKUP($A49,'Round 1'!$A$7:$I$206,COLUMN('Round 1'!$F$7),FALSE)),0,VLOOKUP($A49,'Round 1'!$A$7:$I$206,COLUMN('Round 1'!$F$7),FALSE))+IF(ISERROR(VLOOKUP($A49,'Round 2'!$A$7:$I$206,COLUMN('Round 2'!$F$7),FALSE)),0,VLOOKUP($A49,'Round 2'!$A$7:$I$206,COLUMN('Round 2'!$F$7),FALSE))+IF(ISERROR(VLOOKUP($A49,'Round 3'!$A$7:$I$206,COLUMN('Round 3'!$F$7),FALSE)),0,VLOOKUP($A49,'Round 3'!$A$7:$I$206,COLUMN('Round 3'!$F$7),FALSE)))</f>
        <v/>
      </c>
      <c r="J49" s="116" t="str">
        <f>IF(ISBLANK($A49),"",IF(ISERROR(VLOOKUP($A49,'Round 1'!$A$7:$I$206,COLUMN('Round 1'!$H$7),FALSE)),0,VLOOKUP($A49,'Round 1'!$A$7:$I$206,COLUMN('Round 1'!$H$7),FALSE))+IF(ISERROR(VLOOKUP($A49,'Round 2'!$A$7:$I$206,COLUMN('Round 2'!$H$7),FALSE)),0,VLOOKUP($A49,'Round 2'!$A$7:$I$206,COLUMN('Round 2'!$H$7),FALSE))+IF(ISERROR(VLOOKUP($A49,'Round 3'!$A$7:$I$206,COLUMN('Round 3'!$H$7),FALSE)),0,VLOOKUP($A49,'Round 3'!$A$7:$I$206,COLUMN('Round 3'!$H$7),FALSE)))</f>
        <v/>
      </c>
      <c r="K49" s="115" t="str">
        <f t="shared" si="15"/>
        <v/>
      </c>
      <c r="L49" s="118" t="str">
        <f t="shared" si="16"/>
        <v/>
      </c>
      <c r="M49" s="119"/>
      <c r="N49" s="120" t="str">
        <f t="shared" si="17"/>
        <v/>
      </c>
      <c r="O49" s="40" t="str">
        <f t="shared" si="18"/>
        <v/>
      </c>
      <c r="P49" s="40" t="str">
        <f t="shared" si="19"/>
        <v/>
      </c>
      <c r="Q49" s="40">
        <f t="shared" si="20"/>
        <v>-10</v>
      </c>
      <c r="R49" s="40" t="str">
        <f t="shared" si="21"/>
        <v/>
      </c>
      <c r="S49" s="40" t="str">
        <f t="shared" si="22"/>
        <v/>
      </c>
      <c r="T49" s="40">
        <f t="shared" si="23"/>
        <v>0</v>
      </c>
      <c r="U49" s="120" t="str">
        <f>IF(N('Final Round'!$J$14)&gt;0,IF(ISBLANK($A49),"",IF($N49&gt;5,$N49,VLOOKUP($A49,'Final Round'!$A$14:$K$18,COLUMN('Final Round'!$J$1),FALSE))),"")</f>
        <v/>
      </c>
      <c r="V49" s="40" t="str">
        <f t="shared" si="24"/>
        <v/>
      </c>
      <c r="W49" s="40" t="str">
        <f t="shared" si="25"/>
        <v/>
      </c>
      <c r="X49" s="40" t="str">
        <f t="shared" si="26"/>
        <v/>
      </c>
      <c r="Y49" s="40">
        <f t="shared" si="27"/>
        <v>0</v>
      </c>
      <c r="Z49" s="40" t="str">
        <f t="shared" si="28"/>
        <v/>
      </c>
      <c r="AA49" s="40">
        <f t="shared" si="14"/>
        <v>0</v>
      </c>
      <c r="AB49" s="121" t="str">
        <f>IF(ISBLANK($A49),"",5+4*(I49+IF(AA49=0,0,VLOOKUP($A49,'Final Round'!$A$14:$K$18,COLUMN('Final Round'!$G$1),FALSE)))+8*(H49+IF(AA49=0,0,IF(VLOOKUP($A49,'Final Round'!$A$14:$K$18,COLUMN('Final Round'!$J$1),FALSE)=1,1,0)))+$AA49)</f>
        <v/>
      </c>
    </row>
    <row r="50" spans="1:28" x14ac:dyDescent="0.2">
      <c r="A50" s="98"/>
      <c r="B50" s="99"/>
      <c r="C50" s="99"/>
      <c r="D50" s="99"/>
      <c r="E50" s="100"/>
      <c r="F50" s="101" t="str">
        <f>IF(ISBLANK($A50),"",SUM(IF(ISNA(IF(VLOOKUP($A50,'Round 1'!$A$7:$J$206,COLUMN('Round 1'!$H$7),FALSE),1,NA())),0,1),IF(ISNA(IF(VLOOKUP($A50,'Round 2'!$A$7:$J$206,COLUMN('Round 1'!$H$7),FALSE),1,NA())),0,1),IF(ISNA(IF(VLOOKUP($A50,'Round 3'!$A$7:$J$206,COLUMN('Round 1'!$H$7),FALSE),1,NA())),0,1),IF(ISNA(IF(VLOOKUP($A50,'Final Round'!$A$14:$K$18,1,FALSE),1,NA())),0,1)))</f>
        <v/>
      </c>
      <c r="G50" s="102"/>
      <c r="H50" s="103" t="str">
        <f>IF(ISBLANK($A50),"",IF(ISERROR(VLOOKUP($A50,'Round 1'!$A$7:$I$206,COLUMN('Round 1'!$G$7),FALSE)),0,VLOOKUP($A50,'Round 1'!$A$7:$I$206,COLUMN('Round 1'!$G$7),FALSE))+IF(ISERROR(VLOOKUP($A50,'Round 2'!$A$7:$I$206,COLUMN('Round 2'!$G$7),FALSE)),0,VLOOKUP($A50,'Round 2'!$A$7:$I$206,COLUMN('Round 2'!$G$7),FALSE))+IF(ISERROR(VLOOKUP($A50,'Round 3'!$A$7:$I$206,COLUMN('Round 3'!$G$7),FALSE)),0,VLOOKUP($A50,'Round 3'!$A$7:$I$206,COLUMN('Round 3'!$G$7),FALSE)))</f>
        <v/>
      </c>
      <c r="I50" s="103" t="str">
        <f>IF(ISBLANK($A50),"",IF(ISERROR(VLOOKUP($A50,'Round 1'!$A$7:$I$206,COLUMN('Round 1'!$F$7),FALSE)),0,VLOOKUP($A50,'Round 1'!$A$7:$I$206,COLUMN('Round 1'!$F$7),FALSE))+IF(ISERROR(VLOOKUP($A50,'Round 2'!$A$7:$I$206,COLUMN('Round 2'!$F$7),FALSE)),0,VLOOKUP($A50,'Round 2'!$A$7:$I$206,COLUMN('Round 2'!$F$7),FALSE))+IF(ISERROR(VLOOKUP($A50,'Round 3'!$A$7:$I$206,COLUMN('Round 3'!$F$7),FALSE)),0,VLOOKUP($A50,'Round 3'!$A$7:$I$206,COLUMN('Round 3'!$F$7),FALSE)))</f>
        <v/>
      </c>
      <c r="J50" s="104" t="str">
        <f>IF(ISBLANK($A50),"",IF(ISERROR(VLOOKUP($A50,'Round 1'!$A$7:$I$206,COLUMN('Round 1'!$H$7),FALSE)),0,VLOOKUP($A50,'Round 1'!$A$7:$I$206,COLUMN('Round 1'!$H$7),FALSE))+IF(ISERROR(VLOOKUP($A50,'Round 2'!$A$7:$I$206,COLUMN('Round 2'!$H$7),FALSE)),0,VLOOKUP($A50,'Round 2'!$A$7:$I$206,COLUMN('Round 2'!$H$7),FALSE))+IF(ISERROR(VLOOKUP($A50,'Round 3'!$A$7:$I$206,COLUMN('Round 3'!$H$7),FALSE)),0,VLOOKUP($A50,'Round 3'!$A$7:$I$206,COLUMN('Round 3'!$H$7),FALSE)))</f>
        <v/>
      </c>
      <c r="K50" s="103" t="str">
        <f t="shared" si="15"/>
        <v/>
      </c>
      <c r="L50" s="106" t="str">
        <f t="shared" si="16"/>
        <v/>
      </c>
      <c r="M50" s="107"/>
      <c r="N50" s="108" t="str">
        <f t="shared" si="17"/>
        <v/>
      </c>
      <c r="O50" s="40" t="str">
        <f t="shared" si="18"/>
        <v/>
      </c>
      <c r="P50" s="40" t="str">
        <f t="shared" si="19"/>
        <v/>
      </c>
      <c r="Q50" s="40">
        <f t="shared" si="20"/>
        <v>-10</v>
      </c>
      <c r="R50" s="40" t="str">
        <f t="shared" si="21"/>
        <v/>
      </c>
      <c r="S50" s="40" t="str">
        <f t="shared" si="22"/>
        <v/>
      </c>
      <c r="T50" s="40">
        <f t="shared" si="23"/>
        <v>0</v>
      </c>
      <c r="U50" s="108" t="str">
        <f>IF(N('Final Round'!$J$14)&gt;0,IF(ISBLANK($A50),"",IF($N50&gt;5,$N50,VLOOKUP($A50,'Final Round'!$A$14:$K$18,COLUMN('Final Round'!$J$1),FALSE))),"")</f>
        <v/>
      </c>
      <c r="V50" s="40" t="str">
        <f t="shared" si="24"/>
        <v/>
      </c>
      <c r="W50" s="40" t="str">
        <f t="shared" si="25"/>
        <v/>
      </c>
      <c r="X50" s="40" t="str">
        <f t="shared" si="26"/>
        <v/>
      </c>
      <c r="Y50" s="40">
        <f t="shared" si="27"/>
        <v>0</v>
      </c>
      <c r="Z50" s="40" t="str">
        <f t="shared" si="28"/>
        <v/>
      </c>
      <c r="AA50" s="40">
        <f t="shared" si="14"/>
        <v>0</v>
      </c>
      <c r="AB50" s="109" t="str">
        <f>IF(ISBLANK($A50),"",5+4*(I50+IF(AA50=0,0,VLOOKUP($A50,'Final Round'!$A$14:$K$18,COLUMN('Final Round'!$G$1),FALSE)))+8*(H50+IF(AA50=0,0,IF(VLOOKUP($A50,'Final Round'!$A$14:$K$18,COLUMN('Final Round'!$J$1),FALSE)=1,1,0)))+$AA50)</f>
        <v/>
      </c>
    </row>
    <row r="51" spans="1:28" x14ac:dyDescent="0.2">
      <c r="A51" s="110"/>
      <c r="B51" s="111"/>
      <c r="C51" s="111"/>
      <c r="D51" s="111"/>
      <c r="E51" s="112"/>
      <c r="F51" s="113" t="str">
        <f>IF(ISBLANK($A51),"",SUM(IF(ISNA(IF(VLOOKUP($A51,'Round 1'!$A$7:$J$206,COLUMN('Round 1'!$H$7),FALSE),1,NA())),0,1),IF(ISNA(IF(VLOOKUP($A51,'Round 2'!$A$7:$J$206,COLUMN('Round 1'!$H$7),FALSE),1,NA())),0,1),IF(ISNA(IF(VLOOKUP($A51,'Round 3'!$A$7:$J$206,COLUMN('Round 1'!$H$7),FALSE),1,NA())),0,1),IF(ISNA(IF(VLOOKUP($A51,'Final Round'!$A$14:$K$18,1,FALSE),1,NA())),0,1)))</f>
        <v/>
      </c>
      <c r="G51" s="114"/>
      <c r="H51" s="115" t="str">
        <f>IF(ISBLANK($A51),"",IF(ISERROR(VLOOKUP($A51,'Round 1'!$A$7:$I$206,COLUMN('Round 1'!$G$7),FALSE)),0,VLOOKUP($A51,'Round 1'!$A$7:$I$206,COLUMN('Round 1'!$G$7),FALSE))+IF(ISERROR(VLOOKUP($A51,'Round 2'!$A$7:$I$206,COLUMN('Round 2'!$G$7),FALSE)),0,VLOOKUP($A51,'Round 2'!$A$7:$I$206,COLUMN('Round 2'!$G$7),FALSE))+IF(ISERROR(VLOOKUP($A51,'Round 3'!$A$7:$I$206,COLUMN('Round 3'!$G$7),FALSE)),0,VLOOKUP($A51,'Round 3'!$A$7:$I$206,COLUMN('Round 3'!$G$7),FALSE)))</f>
        <v/>
      </c>
      <c r="I51" s="115" t="str">
        <f>IF(ISBLANK($A51),"",IF(ISERROR(VLOOKUP($A51,'Round 1'!$A$7:$I$206,COLUMN('Round 1'!$F$7),FALSE)),0,VLOOKUP($A51,'Round 1'!$A$7:$I$206,COLUMN('Round 1'!$F$7),FALSE))+IF(ISERROR(VLOOKUP($A51,'Round 2'!$A$7:$I$206,COLUMN('Round 2'!$F$7),FALSE)),0,VLOOKUP($A51,'Round 2'!$A$7:$I$206,COLUMN('Round 2'!$F$7),FALSE))+IF(ISERROR(VLOOKUP($A51,'Round 3'!$A$7:$I$206,COLUMN('Round 3'!$F$7),FALSE)),0,VLOOKUP($A51,'Round 3'!$A$7:$I$206,COLUMN('Round 3'!$F$7),FALSE)))</f>
        <v/>
      </c>
      <c r="J51" s="116" t="str">
        <f>IF(ISBLANK($A51),"",IF(ISERROR(VLOOKUP($A51,'Round 1'!$A$7:$I$206,COLUMN('Round 1'!$H$7),FALSE)),0,VLOOKUP($A51,'Round 1'!$A$7:$I$206,COLUMN('Round 1'!$H$7),FALSE))+IF(ISERROR(VLOOKUP($A51,'Round 2'!$A$7:$I$206,COLUMN('Round 2'!$H$7),FALSE)),0,VLOOKUP($A51,'Round 2'!$A$7:$I$206,COLUMN('Round 2'!$H$7),FALSE))+IF(ISERROR(VLOOKUP($A51,'Round 3'!$A$7:$I$206,COLUMN('Round 3'!$H$7),FALSE)),0,VLOOKUP($A51,'Round 3'!$A$7:$I$206,COLUMN('Round 3'!$H$7),FALSE)))</f>
        <v/>
      </c>
      <c r="K51" s="115" t="str">
        <f t="shared" si="15"/>
        <v/>
      </c>
      <c r="L51" s="118" t="str">
        <f t="shared" si="16"/>
        <v/>
      </c>
      <c r="M51" s="119"/>
      <c r="N51" s="120" t="str">
        <f t="shared" si="17"/>
        <v/>
      </c>
      <c r="O51" s="40" t="str">
        <f t="shared" si="18"/>
        <v/>
      </c>
      <c r="P51" s="40" t="str">
        <f t="shared" si="19"/>
        <v/>
      </c>
      <c r="Q51" s="40">
        <f t="shared" si="20"/>
        <v>-10</v>
      </c>
      <c r="R51" s="40" t="str">
        <f t="shared" si="21"/>
        <v/>
      </c>
      <c r="S51" s="40" t="str">
        <f t="shared" si="22"/>
        <v/>
      </c>
      <c r="T51" s="40">
        <f t="shared" si="23"/>
        <v>0</v>
      </c>
      <c r="U51" s="120" t="str">
        <f>IF(N('Final Round'!$J$14)&gt;0,IF(ISBLANK($A51),"",IF($N51&gt;5,$N51,VLOOKUP($A51,'Final Round'!$A$14:$K$18,COLUMN('Final Round'!$J$1),FALSE))),"")</f>
        <v/>
      </c>
      <c r="V51" s="40" t="str">
        <f t="shared" si="24"/>
        <v/>
      </c>
      <c r="W51" s="40" t="str">
        <f t="shared" si="25"/>
        <v/>
      </c>
      <c r="X51" s="40" t="str">
        <f t="shared" si="26"/>
        <v/>
      </c>
      <c r="Y51" s="40">
        <f t="shared" si="27"/>
        <v>0</v>
      </c>
      <c r="Z51" s="40" t="str">
        <f t="shared" si="28"/>
        <v/>
      </c>
      <c r="AA51" s="40">
        <f t="shared" si="14"/>
        <v>0</v>
      </c>
      <c r="AB51" s="121" t="str">
        <f>IF(ISBLANK($A51),"",5+4*(I51+IF(AA51=0,0,VLOOKUP($A51,'Final Round'!$A$14:$K$18,COLUMN('Final Round'!$G$1),FALSE)))+8*(H51+IF(AA51=0,0,IF(VLOOKUP($A51,'Final Round'!$A$14:$K$18,COLUMN('Final Round'!$J$1),FALSE)=1,1,0)))+$AA51)</f>
        <v/>
      </c>
    </row>
    <row r="52" spans="1:28" x14ac:dyDescent="0.2">
      <c r="A52" s="98"/>
      <c r="B52" s="99"/>
      <c r="C52" s="99"/>
      <c r="D52" s="99"/>
      <c r="E52" s="100"/>
      <c r="F52" s="101" t="str">
        <f>IF(ISBLANK($A52),"",SUM(IF(ISNA(IF(VLOOKUP($A52,'Round 1'!$A$7:$J$206,COLUMN('Round 1'!$H$7),FALSE),1,NA())),0,1),IF(ISNA(IF(VLOOKUP($A52,'Round 2'!$A$7:$J$206,COLUMN('Round 1'!$H$7),FALSE),1,NA())),0,1),IF(ISNA(IF(VLOOKUP($A52,'Round 3'!$A$7:$J$206,COLUMN('Round 1'!$H$7),FALSE),1,NA())),0,1),IF(ISNA(IF(VLOOKUP($A52,'Final Round'!$A$14:$K$18,1,FALSE),1,NA())),0,1)))</f>
        <v/>
      </c>
      <c r="G52" s="102"/>
      <c r="H52" s="103" t="str">
        <f>IF(ISBLANK($A52),"",IF(ISERROR(VLOOKUP($A52,'Round 1'!$A$7:$I$206,COLUMN('Round 1'!$G$7),FALSE)),0,VLOOKUP($A52,'Round 1'!$A$7:$I$206,COLUMN('Round 1'!$G$7),FALSE))+IF(ISERROR(VLOOKUP($A52,'Round 2'!$A$7:$I$206,COLUMN('Round 2'!$G$7),FALSE)),0,VLOOKUP($A52,'Round 2'!$A$7:$I$206,COLUMN('Round 2'!$G$7),FALSE))+IF(ISERROR(VLOOKUP($A52,'Round 3'!$A$7:$I$206,COLUMN('Round 3'!$G$7),FALSE)),0,VLOOKUP($A52,'Round 3'!$A$7:$I$206,COLUMN('Round 3'!$G$7),FALSE)))</f>
        <v/>
      </c>
      <c r="I52" s="103" t="str">
        <f>IF(ISBLANK($A52),"",IF(ISERROR(VLOOKUP($A52,'Round 1'!$A$7:$I$206,COLUMN('Round 1'!$F$7),FALSE)),0,VLOOKUP($A52,'Round 1'!$A$7:$I$206,COLUMN('Round 1'!$F$7),FALSE))+IF(ISERROR(VLOOKUP($A52,'Round 2'!$A$7:$I$206,COLUMN('Round 2'!$F$7),FALSE)),0,VLOOKUP($A52,'Round 2'!$A$7:$I$206,COLUMN('Round 2'!$F$7),FALSE))+IF(ISERROR(VLOOKUP($A52,'Round 3'!$A$7:$I$206,COLUMN('Round 3'!$F$7),FALSE)),0,VLOOKUP($A52,'Round 3'!$A$7:$I$206,COLUMN('Round 3'!$F$7),FALSE)))</f>
        <v/>
      </c>
      <c r="J52" s="104" t="str">
        <f>IF(ISBLANK($A52),"",IF(ISERROR(VLOOKUP($A52,'Round 1'!$A$7:$I$206,COLUMN('Round 1'!$H$7),FALSE)),0,VLOOKUP($A52,'Round 1'!$A$7:$I$206,COLUMN('Round 1'!$H$7),FALSE))+IF(ISERROR(VLOOKUP($A52,'Round 2'!$A$7:$I$206,COLUMN('Round 2'!$H$7),FALSE)),0,VLOOKUP($A52,'Round 2'!$A$7:$I$206,COLUMN('Round 2'!$H$7),FALSE))+IF(ISERROR(VLOOKUP($A52,'Round 3'!$A$7:$I$206,COLUMN('Round 3'!$H$7),FALSE)),0,VLOOKUP($A52,'Round 3'!$A$7:$I$206,COLUMN('Round 3'!$H$7),FALSE)))</f>
        <v/>
      </c>
      <c r="K52" s="103" t="str">
        <f t="shared" si="15"/>
        <v/>
      </c>
      <c r="L52" s="106" t="str">
        <f t="shared" si="16"/>
        <v/>
      </c>
      <c r="M52" s="107"/>
      <c r="N52" s="108" t="str">
        <f t="shared" si="17"/>
        <v/>
      </c>
      <c r="O52" s="40" t="str">
        <f t="shared" si="18"/>
        <v/>
      </c>
      <c r="P52" s="40" t="str">
        <f t="shared" si="19"/>
        <v/>
      </c>
      <c r="Q52" s="40">
        <f t="shared" si="20"/>
        <v>-10</v>
      </c>
      <c r="R52" s="40" t="str">
        <f t="shared" si="21"/>
        <v/>
      </c>
      <c r="S52" s="40" t="str">
        <f t="shared" si="22"/>
        <v/>
      </c>
      <c r="T52" s="40">
        <f t="shared" si="23"/>
        <v>0</v>
      </c>
      <c r="U52" s="108" t="str">
        <f>IF(N('Final Round'!$J$14)&gt;0,IF(ISBLANK($A52),"",IF($N52&gt;5,$N52,VLOOKUP($A52,'Final Round'!$A$14:$K$18,COLUMN('Final Round'!$J$1),FALSE))),"")</f>
        <v/>
      </c>
      <c r="V52" s="40" t="str">
        <f t="shared" si="24"/>
        <v/>
      </c>
      <c r="W52" s="40" t="str">
        <f t="shared" si="25"/>
        <v/>
      </c>
      <c r="X52" s="40" t="str">
        <f t="shared" si="26"/>
        <v/>
      </c>
      <c r="Y52" s="40">
        <f t="shared" si="27"/>
        <v>0</v>
      </c>
      <c r="Z52" s="40" t="str">
        <f t="shared" si="28"/>
        <v/>
      </c>
      <c r="AA52" s="40">
        <f t="shared" si="14"/>
        <v>0</v>
      </c>
      <c r="AB52" s="109" t="str">
        <f>IF(ISBLANK($A52),"",5+4*(I52+IF(AA52=0,0,VLOOKUP($A52,'Final Round'!$A$14:$K$18,COLUMN('Final Round'!$G$1),FALSE)))+8*(H52+IF(AA52=0,0,IF(VLOOKUP($A52,'Final Round'!$A$14:$K$18,COLUMN('Final Round'!$J$1),FALSE)=1,1,0)))+$AA52)</f>
        <v/>
      </c>
    </row>
    <row r="53" spans="1:28" x14ac:dyDescent="0.2">
      <c r="A53" s="110"/>
      <c r="B53" s="111"/>
      <c r="C53" s="111"/>
      <c r="D53" s="111"/>
      <c r="E53" s="112"/>
      <c r="F53" s="113" t="str">
        <f>IF(ISBLANK($A53),"",SUM(IF(ISNA(IF(VLOOKUP($A53,'Round 1'!$A$7:$J$206,COLUMN('Round 1'!$H$7),FALSE),1,NA())),0,1),IF(ISNA(IF(VLOOKUP($A53,'Round 2'!$A$7:$J$206,COLUMN('Round 1'!$H$7),FALSE),1,NA())),0,1),IF(ISNA(IF(VLOOKUP($A53,'Round 3'!$A$7:$J$206,COLUMN('Round 1'!$H$7),FALSE),1,NA())),0,1),IF(ISNA(IF(VLOOKUP($A53,'Final Round'!$A$14:$K$18,1,FALSE),1,NA())),0,1)))</f>
        <v/>
      </c>
      <c r="G53" s="114"/>
      <c r="H53" s="115" t="str">
        <f>IF(ISBLANK($A53),"",IF(ISERROR(VLOOKUP($A53,'Round 1'!$A$7:$I$206,COLUMN('Round 1'!$G$7),FALSE)),0,VLOOKUP($A53,'Round 1'!$A$7:$I$206,COLUMN('Round 1'!$G$7),FALSE))+IF(ISERROR(VLOOKUP($A53,'Round 2'!$A$7:$I$206,COLUMN('Round 2'!$G$7),FALSE)),0,VLOOKUP($A53,'Round 2'!$A$7:$I$206,COLUMN('Round 2'!$G$7),FALSE))+IF(ISERROR(VLOOKUP($A53,'Round 3'!$A$7:$I$206,COLUMN('Round 3'!$G$7),FALSE)),0,VLOOKUP($A53,'Round 3'!$A$7:$I$206,COLUMN('Round 3'!$G$7),FALSE)))</f>
        <v/>
      </c>
      <c r="I53" s="115" t="str">
        <f>IF(ISBLANK($A53),"",IF(ISERROR(VLOOKUP($A53,'Round 1'!$A$7:$I$206,COLUMN('Round 1'!$F$7),FALSE)),0,VLOOKUP($A53,'Round 1'!$A$7:$I$206,COLUMN('Round 1'!$F$7),FALSE))+IF(ISERROR(VLOOKUP($A53,'Round 2'!$A$7:$I$206,COLUMN('Round 2'!$F$7),FALSE)),0,VLOOKUP($A53,'Round 2'!$A$7:$I$206,COLUMN('Round 2'!$F$7),FALSE))+IF(ISERROR(VLOOKUP($A53,'Round 3'!$A$7:$I$206,COLUMN('Round 3'!$F$7),FALSE)),0,VLOOKUP($A53,'Round 3'!$A$7:$I$206,COLUMN('Round 3'!$F$7),FALSE)))</f>
        <v/>
      </c>
      <c r="J53" s="116" t="str">
        <f>IF(ISBLANK($A53),"",IF(ISERROR(VLOOKUP($A53,'Round 1'!$A$7:$I$206,COLUMN('Round 1'!$H$7),FALSE)),0,VLOOKUP($A53,'Round 1'!$A$7:$I$206,COLUMN('Round 1'!$H$7),FALSE))+IF(ISERROR(VLOOKUP($A53,'Round 2'!$A$7:$I$206,COLUMN('Round 2'!$H$7),FALSE)),0,VLOOKUP($A53,'Round 2'!$A$7:$I$206,COLUMN('Round 2'!$H$7),FALSE))+IF(ISERROR(VLOOKUP($A53,'Round 3'!$A$7:$I$206,COLUMN('Round 3'!$H$7),FALSE)),0,VLOOKUP($A53,'Round 3'!$A$7:$I$206,COLUMN('Round 3'!$H$7),FALSE)))</f>
        <v/>
      </c>
      <c r="K53" s="115" t="str">
        <f t="shared" si="15"/>
        <v/>
      </c>
      <c r="L53" s="118" t="str">
        <f t="shared" si="16"/>
        <v/>
      </c>
      <c r="M53" s="119"/>
      <c r="N53" s="120" t="str">
        <f t="shared" si="17"/>
        <v/>
      </c>
      <c r="O53" s="40" t="str">
        <f t="shared" si="18"/>
        <v/>
      </c>
      <c r="P53" s="40" t="str">
        <f t="shared" si="19"/>
        <v/>
      </c>
      <c r="Q53" s="40">
        <f t="shared" si="20"/>
        <v>-10</v>
      </c>
      <c r="R53" s="40" t="str">
        <f t="shared" si="21"/>
        <v/>
      </c>
      <c r="S53" s="40" t="str">
        <f t="shared" si="22"/>
        <v/>
      </c>
      <c r="T53" s="40">
        <f t="shared" si="23"/>
        <v>0</v>
      </c>
      <c r="U53" s="120" t="str">
        <f>IF(N('Final Round'!$J$14)&gt;0,IF(ISBLANK($A53),"",IF($N53&gt;5,$N53,VLOOKUP($A53,'Final Round'!$A$14:$K$18,COLUMN('Final Round'!$J$1),FALSE))),"")</f>
        <v/>
      </c>
      <c r="V53" s="40" t="str">
        <f t="shared" si="24"/>
        <v/>
      </c>
      <c r="W53" s="40" t="str">
        <f t="shared" si="25"/>
        <v/>
      </c>
      <c r="X53" s="40" t="str">
        <f t="shared" si="26"/>
        <v/>
      </c>
      <c r="Y53" s="40">
        <f t="shared" si="27"/>
        <v>0</v>
      </c>
      <c r="Z53" s="40" t="str">
        <f t="shared" si="28"/>
        <v/>
      </c>
      <c r="AA53" s="40">
        <f t="shared" si="14"/>
        <v>0</v>
      </c>
      <c r="AB53" s="121" t="str">
        <f>IF(ISBLANK($A53),"",5+4*(I53+IF(AA53=0,0,VLOOKUP($A53,'Final Round'!$A$14:$K$18,COLUMN('Final Round'!$G$1),FALSE)))+8*(H53+IF(AA53=0,0,IF(VLOOKUP($A53,'Final Round'!$A$14:$K$18,COLUMN('Final Round'!$J$1),FALSE)=1,1,0)))+$AA53)</f>
        <v/>
      </c>
    </row>
    <row r="54" spans="1:28" x14ac:dyDescent="0.2">
      <c r="A54" s="98"/>
      <c r="B54" s="99"/>
      <c r="C54" s="99"/>
      <c r="D54" s="99"/>
      <c r="E54" s="100"/>
      <c r="F54" s="101" t="str">
        <f>IF(ISBLANK($A54),"",SUM(IF(ISNA(IF(VLOOKUP($A54,'Round 1'!$A$7:$J$206,COLUMN('Round 1'!$H$7),FALSE),1,NA())),0,1),IF(ISNA(IF(VLOOKUP($A54,'Round 2'!$A$7:$J$206,COLUMN('Round 1'!$H$7),FALSE),1,NA())),0,1),IF(ISNA(IF(VLOOKUP($A54,'Round 3'!$A$7:$J$206,COLUMN('Round 1'!$H$7),FALSE),1,NA())),0,1),IF(ISNA(IF(VLOOKUP($A54,'Final Round'!$A$14:$K$18,1,FALSE),1,NA())),0,1)))</f>
        <v/>
      </c>
      <c r="G54" s="102"/>
      <c r="H54" s="103" t="str">
        <f>IF(ISBLANK($A54),"",IF(ISERROR(VLOOKUP($A54,'Round 1'!$A$7:$I$206,COLUMN('Round 1'!$G$7),FALSE)),0,VLOOKUP($A54,'Round 1'!$A$7:$I$206,COLUMN('Round 1'!$G$7),FALSE))+IF(ISERROR(VLOOKUP($A54,'Round 2'!$A$7:$I$206,COLUMN('Round 2'!$G$7),FALSE)),0,VLOOKUP($A54,'Round 2'!$A$7:$I$206,COLUMN('Round 2'!$G$7),FALSE))+IF(ISERROR(VLOOKUP($A54,'Round 3'!$A$7:$I$206,COLUMN('Round 3'!$G$7),FALSE)),0,VLOOKUP($A54,'Round 3'!$A$7:$I$206,COLUMN('Round 3'!$G$7),FALSE)))</f>
        <v/>
      </c>
      <c r="I54" s="103" t="str">
        <f>IF(ISBLANK($A54),"",IF(ISERROR(VLOOKUP($A54,'Round 1'!$A$7:$I$206,COLUMN('Round 1'!$F$7),FALSE)),0,VLOOKUP($A54,'Round 1'!$A$7:$I$206,COLUMN('Round 1'!$F$7),FALSE))+IF(ISERROR(VLOOKUP($A54,'Round 2'!$A$7:$I$206,COLUMN('Round 2'!$F$7),FALSE)),0,VLOOKUP($A54,'Round 2'!$A$7:$I$206,COLUMN('Round 2'!$F$7),FALSE))+IF(ISERROR(VLOOKUP($A54,'Round 3'!$A$7:$I$206,COLUMN('Round 3'!$F$7),FALSE)),0,VLOOKUP($A54,'Round 3'!$A$7:$I$206,COLUMN('Round 3'!$F$7),FALSE)))</f>
        <v/>
      </c>
      <c r="J54" s="104" t="str">
        <f>IF(ISBLANK($A54),"",IF(ISERROR(VLOOKUP($A54,'Round 1'!$A$7:$I$206,COLUMN('Round 1'!$H$7),FALSE)),0,VLOOKUP($A54,'Round 1'!$A$7:$I$206,COLUMN('Round 1'!$H$7),FALSE))+IF(ISERROR(VLOOKUP($A54,'Round 2'!$A$7:$I$206,COLUMN('Round 2'!$H$7),FALSE)),0,VLOOKUP($A54,'Round 2'!$A$7:$I$206,COLUMN('Round 2'!$H$7),FALSE))+IF(ISERROR(VLOOKUP($A54,'Round 3'!$A$7:$I$206,COLUMN('Round 3'!$H$7),FALSE)),0,VLOOKUP($A54,'Round 3'!$A$7:$I$206,COLUMN('Round 3'!$H$7),FALSE)))</f>
        <v/>
      </c>
      <c r="K54" s="103" t="str">
        <f t="shared" si="15"/>
        <v/>
      </c>
      <c r="L54" s="106" t="str">
        <f t="shared" si="16"/>
        <v/>
      </c>
      <c r="M54" s="107"/>
      <c r="N54" s="108" t="str">
        <f t="shared" si="17"/>
        <v/>
      </c>
      <c r="O54" s="40" t="str">
        <f t="shared" si="18"/>
        <v/>
      </c>
      <c r="P54" s="40" t="str">
        <f t="shared" si="19"/>
        <v/>
      </c>
      <c r="Q54" s="40">
        <f t="shared" si="20"/>
        <v>-10</v>
      </c>
      <c r="R54" s="40" t="str">
        <f t="shared" si="21"/>
        <v/>
      </c>
      <c r="S54" s="40" t="str">
        <f t="shared" si="22"/>
        <v/>
      </c>
      <c r="T54" s="40">
        <f t="shared" si="23"/>
        <v>0</v>
      </c>
      <c r="U54" s="108" t="str">
        <f>IF(N('Final Round'!$J$14)&gt;0,IF(ISBLANK($A54),"",IF($N54&gt;5,$N54,VLOOKUP($A54,'Final Round'!$A$14:$K$18,COLUMN('Final Round'!$J$1),FALSE))),"")</f>
        <v/>
      </c>
      <c r="V54" s="40" t="str">
        <f t="shared" si="24"/>
        <v/>
      </c>
      <c r="W54" s="40" t="str">
        <f t="shared" si="25"/>
        <v/>
      </c>
      <c r="X54" s="40" t="str">
        <f t="shared" si="26"/>
        <v/>
      </c>
      <c r="Y54" s="40">
        <f t="shared" si="27"/>
        <v>0</v>
      </c>
      <c r="Z54" s="40" t="str">
        <f t="shared" si="28"/>
        <v/>
      </c>
      <c r="AA54" s="40">
        <f t="shared" si="14"/>
        <v>0</v>
      </c>
      <c r="AB54" s="109" t="str">
        <f>IF(ISBLANK($A54),"",5+4*(I54+IF(AA54=0,0,VLOOKUP($A54,'Final Round'!$A$14:$K$18,COLUMN('Final Round'!$G$1),FALSE)))+8*(H54+IF(AA54=0,0,IF(VLOOKUP($A54,'Final Round'!$A$14:$K$18,COLUMN('Final Round'!$J$1),FALSE)=1,1,0)))+$AA54)</f>
        <v/>
      </c>
    </row>
    <row r="55" spans="1:28" x14ac:dyDescent="0.2">
      <c r="A55" s="110"/>
      <c r="B55" s="111"/>
      <c r="C55" s="111"/>
      <c r="D55" s="111"/>
      <c r="E55" s="112"/>
      <c r="F55" s="113" t="str">
        <f>IF(ISBLANK($A55),"",SUM(IF(ISNA(IF(VLOOKUP($A55,'Round 1'!$A$7:$J$206,COLUMN('Round 1'!$H$7),FALSE),1,NA())),0,1),IF(ISNA(IF(VLOOKUP($A55,'Round 2'!$A$7:$J$206,COLUMN('Round 1'!$H$7),FALSE),1,NA())),0,1),IF(ISNA(IF(VLOOKUP($A55,'Round 3'!$A$7:$J$206,COLUMN('Round 1'!$H$7),FALSE),1,NA())),0,1),IF(ISNA(IF(VLOOKUP($A55,'Final Round'!$A$14:$K$18,1,FALSE),1,NA())),0,1)))</f>
        <v/>
      </c>
      <c r="G55" s="114"/>
      <c r="H55" s="115" t="str">
        <f>IF(ISBLANK($A55),"",IF(ISERROR(VLOOKUP($A55,'Round 1'!$A$7:$I$206,COLUMN('Round 1'!$G$7),FALSE)),0,VLOOKUP($A55,'Round 1'!$A$7:$I$206,COLUMN('Round 1'!$G$7),FALSE))+IF(ISERROR(VLOOKUP($A55,'Round 2'!$A$7:$I$206,COLUMN('Round 2'!$G$7),FALSE)),0,VLOOKUP($A55,'Round 2'!$A$7:$I$206,COLUMN('Round 2'!$G$7),FALSE))+IF(ISERROR(VLOOKUP($A55,'Round 3'!$A$7:$I$206,COLUMN('Round 3'!$G$7),FALSE)),0,VLOOKUP($A55,'Round 3'!$A$7:$I$206,COLUMN('Round 3'!$G$7),FALSE)))</f>
        <v/>
      </c>
      <c r="I55" s="115" t="str">
        <f>IF(ISBLANK($A55),"",IF(ISERROR(VLOOKUP($A55,'Round 1'!$A$7:$I$206,COLUMN('Round 1'!$F$7),FALSE)),0,VLOOKUP($A55,'Round 1'!$A$7:$I$206,COLUMN('Round 1'!$F$7),FALSE))+IF(ISERROR(VLOOKUP($A55,'Round 2'!$A$7:$I$206,COLUMN('Round 2'!$F$7),FALSE)),0,VLOOKUP($A55,'Round 2'!$A$7:$I$206,COLUMN('Round 2'!$F$7),FALSE))+IF(ISERROR(VLOOKUP($A55,'Round 3'!$A$7:$I$206,COLUMN('Round 3'!$F$7),FALSE)),0,VLOOKUP($A55,'Round 3'!$A$7:$I$206,COLUMN('Round 3'!$F$7),FALSE)))</f>
        <v/>
      </c>
      <c r="J55" s="116" t="str">
        <f>IF(ISBLANK($A55),"",IF(ISERROR(VLOOKUP($A55,'Round 1'!$A$7:$I$206,COLUMN('Round 1'!$H$7),FALSE)),0,VLOOKUP($A55,'Round 1'!$A$7:$I$206,COLUMN('Round 1'!$H$7),FALSE))+IF(ISERROR(VLOOKUP($A55,'Round 2'!$A$7:$I$206,COLUMN('Round 2'!$H$7),FALSE)),0,VLOOKUP($A55,'Round 2'!$A$7:$I$206,COLUMN('Round 2'!$H$7),FALSE))+IF(ISERROR(VLOOKUP($A55,'Round 3'!$A$7:$I$206,COLUMN('Round 3'!$H$7),FALSE)),0,VLOOKUP($A55,'Round 3'!$A$7:$I$206,COLUMN('Round 3'!$H$7),FALSE)))</f>
        <v/>
      </c>
      <c r="K55" s="115" t="str">
        <f t="shared" si="15"/>
        <v/>
      </c>
      <c r="L55" s="118" t="str">
        <f t="shared" si="16"/>
        <v/>
      </c>
      <c r="M55" s="119"/>
      <c r="N55" s="120" t="str">
        <f t="shared" si="17"/>
        <v/>
      </c>
      <c r="O55" s="40" t="str">
        <f t="shared" si="18"/>
        <v/>
      </c>
      <c r="P55" s="40" t="str">
        <f t="shared" si="19"/>
        <v/>
      </c>
      <c r="Q55" s="40">
        <f t="shared" si="20"/>
        <v>-10</v>
      </c>
      <c r="R55" s="40" t="str">
        <f t="shared" si="21"/>
        <v/>
      </c>
      <c r="S55" s="40" t="str">
        <f t="shared" si="22"/>
        <v/>
      </c>
      <c r="T55" s="40">
        <f t="shared" si="23"/>
        <v>0</v>
      </c>
      <c r="U55" s="120" t="str">
        <f>IF(N('Final Round'!$J$14)&gt;0,IF(ISBLANK($A55),"",IF($N55&gt;5,$N55,VLOOKUP($A55,'Final Round'!$A$14:$K$18,COLUMN('Final Round'!$J$1),FALSE))),"")</f>
        <v/>
      </c>
      <c r="V55" s="40" t="str">
        <f t="shared" si="24"/>
        <v/>
      </c>
      <c r="W55" s="40" t="str">
        <f t="shared" si="25"/>
        <v/>
      </c>
      <c r="X55" s="40" t="str">
        <f t="shared" si="26"/>
        <v/>
      </c>
      <c r="Y55" s="40">
        <f t="shared" si="27"/>
        <v>0</v>
      </c>
      <c r="Z55" s="40" t="str">
        <f t="shared" si="28"/>
        <v/>
      </c>
      <c r="AA55" s="40">
        <f t="shared" si="14"/>
        <v>0</v>
      </c>
      <c r="AB55" s="121" t="str">
        <f>IF(ISBLANK($A55),"",5+4*(I55+IF(AA55=0,0,VLOOKUP($A55,'Final Round'!$A$14:$K$18,COLUMN('Final Round'!$G$1),FALSE)))+8*(H55+IF(AA55=0,0,IF(VLOOKUP($A55,'Final Round'!$A$14:$K$18,COLUMN('Final Round'!$J$1),FALSE)=1,1,0)))+$AA55)</f>
        <v/>
      </c>
    </row>
    <row r="56" spans="1:28" x14ac:dyDescent="0.2">
      <c r="A56" s="98"/>
      <c r="B56" s="99"/>
      <c r="C56" s="99"/>
      <c r="D56" s="99"/>
      <c r="E56" s="100"/>
      <c r="F56" s="101" t="str">
        <f>IF(ISBLANK($A56),"",SUM(IF(ISNA(IF(VLOOKUP($A56,'Round 1'!$A$7:$J$206,COLUMN('Round 1'!$H$7),FALSE),1,NA())),0,1),IF(ISNA(IF(VLOOKUP($A56,'Round 2'!$A$7:$J$206,COLUMN('Round 1'!$H$7),FALSE),1,NA())),0,1),IF(ISNA(IF(VLOOKUP($A56,'Round 3'!$A$7:$J$206,COLUMN('Round 1'!$H$7),FALSE),1,NA())),0,1),IF(ISNA(IF(VLOOKUP($A56,'Final Round'!$A$14:$K$18,1,FALSE),1,NA())),0,1)))</f>
        <v/>
      </c>
      <c r="G56" s="102"/>
      <c r="H56" s="103" t="str">
        <f>IF(ISBLANK($A56),"",IF(ISERROR(VLOOKUP($A56,'Round 1'!$A$7:$I$206,COLUMN('Round 1'!$G$7),FALSE)),0,VLOOKUP($A56,'Round 1'!$A$7:$I$206,COLUMN('Round 1'!$G$7),FALSE))+IF(ISERROR(VLOOKUP($A56,'Round 2'!$A$7:$I$206,COLUMN('Round 2'!$G$7),FALSE)),0,VLOOKUP($A56,'Round 2'!$A$7:$I$206,COLUMN('Round 2'!$G$7),FALSE))+IF(ISERROR(VLOOKUP($A56,'Round 3'!$A$7:$I$206,COLUMN('Round 3'!$G$7),FALSE)),0,VLOOKUP($A56,'Round 3'!$A$7:$I$206,COLUMN('Round 3'!$G$7),FALSE)))</f>
        <v/>
      </c>
      <c r="I56" s="103" t="str">
        <f>IF(ISBLANK($A56),"",IF(ISERROR(VLOOKUP($A56,'Round 1'!$A$7:$I$206,COLUMN('Round 1'!$F$7),FALSE)),0,VLOOKUP($A56,'Round 1'!$A$7:$I$206,COLUMN('Round 1'!$F$7),FALSE))+IF(ISERROR(VLOOKUP($A56,'Round 2'!$A$7:$I$206,COLUMN('Round 2'!$F$7),FALSE)),0,VLOOKUP($A56,'Round 2'!$A$7:$I$206,COLUMN('Round 2'!$F$7),FALSE))+IF(ISERROR(VLOOKUP($A56,'Round 3'!$A$7:$I$206,COLUMN('Round 3'!$F$7),FALSE)),0,VLOOKUP($A56,'Round 3'!$A$7:$I$206,COLUMN('Round 3'!$F$7),FALSE)))</f>
        <v/>
      </c>
      <c r="J56" s="104" t="str">
        <f>IF(ISBLANK($A56),"",IF(ISERROR(VLOOKUP($A56,'Round 1'!$A$7:$I$206,COLUMN('Round 1'!$H$7),FALSE)),0,VLOOKUP($A56,'Round 1'!$A$7:$I$206,COLUMN('Round 1'!$H$7),FALSE))+IF(ISERROR(VLOOKUP($A56,'Round 2'!$A$7:$I$206,COLUMN('Round 2'!$H$7),FALSE)),0,VLOOKUP($A56,'Round 2'!$A$7:$I$206,COLUMN('Round 2'!$H$7),FALSE))+IF(ISERROR(VLOOKUP($A56,'Round 3'!$A$7:$I$206,COLUMN('Round 3'!$H$7),FALSE)),0,VLOOKUP($A56,'Round 3'!$A$7:$I$206,COLUMN('Round 3'!$H$7),FALSE)))</f>
        <v/>
      </c>
      <c r="K56" s="103" t="str">
        <f t="shared" si="15"/>
        <v/>
      </c>
      <c r="L56" s="106" t="str">
        <f t="shared" si="16"/>
        <v/>
      </c>
      <c r="M56" s="107"/>
      <c r="N56" s="108" t="str">
        <f t="shared" si="17"/>
        <v/>
      </c>
      <c r="O56" s="40" t="str">
        <f t="shared" si="18"/>
        <v/>
      </c>
      <c r="P56" s="40" t="str">
        <f t="shared" si="19"/>
        <v/>
      </c>
      <c r="Q56" s="40">
        <f t="shared" si="20"/>
        <v>-10</v>
      </c>
      <c r="R56" s="40" t="str">
        <f t="shared" si="21"/>
        <v/>
      </c>
      <c r="S56" s="40" t="str">
        <f t="shared" si="22"/>
        <v/>
      </c>
      <c r="T56" s="40">
        <f t="shared" si="23"/>
        <v>0</v>
      </c>
      <c r="U56" s="108" t="str">
        <f>IF(N('Final Round'!$J$14)&gt;0,IF(ISBLANK($A56),"",IF($N56&gt;5,$N56,VLOOKUP($A56,'Final Round'!$A$14:$K$18,COLUMN('Final Round'!$J$1),FALSE))),"")</f>
        <v/>
      </c>
      <c r="V56" s="40" t="str">
        <f t="shared" si="24"/>
        <v/>
      </c>
      <c r="W56" s="40" t="str">
        <f t="shared" si="25"/>
        <v/>
      </c>
      <c r="X56" s="40" t="str">
        <f t="shared" si="26"/>
        <v/>
      </c>
      <c r="Y56" s="40">
        <f t="shared" si="27"/>
        <v>0</v>
      </c>
      <c r="Z56" s="40" t="str">
        <f t="shared" si="28"/>
        <v/>
      </c>
      <c r="AA56" s="40">
        <f t="shared" si="14"/>
        <v>0</v>
      </c>
      <c r="AB56" s="109" t="str">
        <f>IF(ISBLANK($A56),"",5+4*(I56+IF(AA56=0,0,VLOOKUP($A56,'Final Round'!$A$14:$K$18,COLUMN('Final Round'!$G$1),FALSE)))+8*(H56+IF(AA56=0,0,IF(VLOOKUP($A56,'Final Round'!$A$14:$K$18,COLUMN('Final Round'!$J$1),FALSE)=1,1,0)))+$AA56)</f>
        <v/>
      </c>
    </row>
    <row r="57" spans="1:28" x14ac:dyDescent="0.2">
      <c r="A57" s="110"/>
      <c r="B57" s="111"/>
      <c r="C57" s="111"/>
      <c r="D57" s="111"/>
      <c r="E57" s="112"/>
      <c r="F57" s="113" t="str">
        <f>IF(ISBLANK($A57),"",SUM(IF(ISNA(IF(VLOOKUP($A57,'Round 1'!$A$7:$J$206,COLUMN('Round 1'!$H$7),FALSE),1,NA())),0,1),IF(ISNA(IF(VLOOKUP($A57,'Round 2'!$A$7:$J$206,COLUMN('Round 1'!$H$7),FALSE),1,NA())),0,1),IF(ISNA(IF(VLOOKUP($A57,'Round 3'!$A$7:$J$206,COLUMN('Round 1'!$H$7),FALSE),1,NA())),0,1),IF(ISNA(IF(VLOOKUP($A57,'Final Round'!$A$14:$K$18,1,FALSE),1,NA())),0,1)))</f>
        <v/>
      </c>
      <c r="G57" s="114"/>
      <c r="H57" s="115" t="str">
        <f>IF(ISBLANK($A57),"",IF(ISERROR(VLOOKUP($A57,'Round 1'!$A$7:$I$206,COLUMN('Round 1'!$G$7),FALSE)),0,VLOOKUP($A57,'Round 1'!$A$7:$I$206,COLUMN('Round 1'!$G$7),FALSE))+IF(ISERROR(VLOOKUP($A57,'Round 2'!$A$7:$I$206,COLUMN('Round 2'!$G$7),FALSE)),0,VLOOKUP($A57,'Round 2'!$A$7:$I$206,COLUMN('Round 2'!$G$7),FALSE))+IF(ISERROR(VLOOKUP($A57,'Round 3'!$A$7:$I$206,COLUMN('Round 3'!$G$7),FALSE)),0,VLOOKUP($A57,'Round 3'!$A$7:$I$206,COLUMN('Round 3'!$G$7),FALSE)))</f>
        <v/>
      </c>
      <c r="I57" s="115" t="str">
        <f>IF(ISBLANK($A57),"",IF(ISERROR(VLOOKUP($A57,'Round 1'!$A$7:$I$206,COLUMN('Round 1'!$F$7),FALSE)),0,VLOOKUP($A57,'Round 1'!$A$7:$I$206,COLUMN('Round 1'!$F$7),FALSE))+IF(ISERROR(VLOOKUP($A57,'Round 2'!$A$7:$I$206,COLUMN('Round 2'!$F$7),FALSE)),0,VLOOKUP($A57,'Round 2'!$A$7:$I$206,COLUMN('Round 2'!$F$7),FALSE))+IF(ISERROR(VLOOKUP($A57,'Round 3'!$A$7:$I$206,COLUMN('Round 3'!$F$7),FALSE)),0,VLOOKUP($A57,'Round 3'!$A$7:$I$206,COLUMN('Round 3'!$F$7),FALSE)))</f>
        <v/>
      </c>
      <c r="J57" s="116" t="str">
        <f>IF(ISBLANK($A57),"",IF(ISERROR(VLOOKUP($A57,'Round 1'!$A$7:$I$206,COLUMN('Round 1'!$H$7),FALSE)),0,VLOOKUP($A57,'Round 1'!$A$7:$I$206,COLUMN('Round 1'!$H$7),FALSE))+IF(ISERROR(VLOOKUP($A57,'Round 2'!$A$7:$I$206,COLUMN('Round 2'!$H$7),FALSE)),0,VLOOKUP($A57,'Round 2'!$A$7:$I$206,COLUMN('Round 2'!$H$7),FALSE))+IF(ISERROR(VLOOKUP($A57,'Round 3'!$A$7:$I$206,COLUMN('Round 3'!$H$7),FALSE)),0,VLOOKUP($A57,'Round 3'!$A$7:$I$206,COLUMN('Round 3'!$H$7),FALSE)))</f>
        <v/>
      </c>
      <c r="K57" s="115" t="str">
        <f t="shared" si="15"/>
        <v/>
      </c>
      <c r="L57" s="118" t="str">
        <f t="shared" si="16"/>
        <v/>
      </c>
      <c r="M57" s="119"/>
      <c r="N57" s="120" t="str">
        <f t="shared" si="17"/>
        <v/>
      </c>
      <c r="O57" s="40" t="str">
        <f t="shared" si="18"/>
        <v/>
      </c>
      <c r="P57" s="40" t="str">
        <f t="shared" si="19"/>
        <v/>
      </c>
      <c r="Q57" s="40">
        <f t="shared" si="20"/>
        <v>-10</v>
      </c>
      <c r="R57" s="40" t="str">
        <f t="shared" si="21"/>
        <v/>
      </c>
      <c r="S57" s="40" t="str">
        <f t="shared" si="22"/>
        <v/>
      </c>
      <c r="T57" s="40">
        <f t="shared" si="23"/>
        <v>0</v>
      </c>
      <c r="U57" s="120" t="str">
        <f>IF(N('Final Round'!$J$14)&gt;0,IF(ISBLANK($A57),"",IF($N57&gt;5,$N57,VLOOKUP($A57,'Final Round'!$A$14:$K$18,COLUMN('Final Round'!$J$1),FALSE))),"")</f>
        <v/>
      </c>
      <c r="V57" s="40" t="str">
        <f t="shared" si="24"/>
        <v/>
      </c>
      <c r="W57" s="40" t="str">
        <f t="shared" si="25"/>
        <v/>
      </c>
      <c r="X57" s="40" t="str">
        <f t="shared" si="26"/>
        <v/>
      </c>
      <c r="Y57" s="40">
        <f t="shared" si="27"/>
        <v>0</v>
      </c>
      <c r="Z57" s="40" t="str">
        <f t="shared" si="28"/>
        <v/>
      </c>
      <c r="AA57" s="40">
        <f t="shared" si="14"/>
        <v>0</v>
      </c>
      <c r="AB57" s="121" t="str">
        <f>IF(ISBLANK($A57),"",5+4*(I57+IF(AA57=0,0,VLOOKUP($A57,'Final Round'!$A$14:$K$18,COLUMN('Final Round'!$G$1),FALSE)))+8*(H57+IF(AA57=0,0,IF(VLOOKUP($A57,'Final Round'!$A$14:$K$18,COLUMN('Final Round'!$J$1),FALSE)=1,1,0)))+$AA57)</f>
        <v/>
      </c>
    </row>
    <row r="58" spans="1:28" x14ac:dyDescent="0.2">
      <c r="A58" s="98"/>
      <c r="B58" s="99"/>
      <c r="C58" s="99"/>
      <c r="D58" s="99"/>
      <c r="E58" s="100"/>
      <c r="F58" s="101" t="str">
        <f>IF(ISBLANK($A58),"",SUM(IF(ISNA(IF(VLOOKUP($A58,'Round 1'!$A$7:$J$206,COLUMN('Round 1'!$H$7),FALSE),1,NA())),0,1),IF(ISNA(IF(VLOOKUP($A58,'Round 2'!$A$7:$J$206,COLUMN('Round 1'!$H$7),FALSE),1,NA())),0,1),IF(ISNA(IF(VLOOKUP($A58,'Round 3'!$A$7:$J$206,COLUMN('Round 1'!$H$7),FALSE),1,NA())),0,1),IF(ISNA(IF(VLOOKUP($A58,'Final Round'!$A$14:$K$18,1,FALSE),1,NA())),0,1)))</f>
        <v/>
      </c>
      <c r="G58" s="102"/>
      <c r="H58" s="103" t="str">
        <f>IF(ISBLANK($A58),"",IF(ISERROR(VLOOKUP($A58,'Round 1'!$A$7:$I$206,COLUMN('Round 1'!$G$7),FALSE)),0,VLOOKUP($A58,'Round 1'!$A$7:$I$206,COLUMN('Round 1'!$G$7),FALSE))+IF(ISERROR(VLOOKUP($A58,'Round 2'!$A$7:$I$206,COLUMN('Round 2'!$G$7),FALSE)),0,VLOOKUP($A58,'Round 2'!$A$7:$I$206,COLUMN('Round 2'!$G$7),FALSE))+IF(ISERROR(VLOOKUP($A58,'Round 3'!$A$7:$I$206,COLUMN('Round 3'!$G$7),FALSE)),0,VLOOKUP($A58,'Round 3'!$A$7:$I$206,COLUMN('Round 3'!$G$7),FALSE)))</f>
        <v/>
      </c>
      <c r="I58" s="103" t="str">
        <f>IF(ISBLANK($A58),"",IF(ISERROR(VLOOKUP($A58,'Round 1'!$A$7:$I$206,COLUMN('Round 1'!$F$7),FALSE)),0,VLOOKUP($A58,'Round 1'!$A$7:$I$206,COLUMN('Round 1'!$F$7),FALSE))+IF(ISERROR(VLOOKUP($A58,'Round 2'!$A$7:$I$206,COLUMN('Round 2'!$F$7),FALSE)),0,VLOOKUP($A58,'Round 2'!$A$7:$I$206,COLUMN('Round 2'!$F$7),FALSE))+IF(ISERROR(VLOOKUP($A58,'Round 3'!$A$7:$I$206,COLUMN('Round 3'!$F$7),FALSE)),0,VLOOKUP($A58,'Round 3'!$A$7:$I$206,COLUMN('Round 3'!$F$7),FALSE)))</f>
        <v/>
      </c>
      <c r="J58" s="104" t="str">
        <f>IF(ISBLANK($A58),"",IF(ISERROR(VLOOKUP($A58,'Round 1'!$A$7:$I$206,COLUMN('Round 1'!$H$7),FALSE)),0,VLOOKUP($A58,'Round 1'!$A$7:$I$206,COLUMN('Round 1'!$H$7),FALSE))+IF(ISERROR(VLOOKUP($A58,'Round 2'!$A$7:$I$206,COLUMN('Round 2'!$H$7),FALSE)),0,VLOOKUP($A58,'Round 2'!$A$7:$I$206,COLUMN('Round 2'!$H$7),FALSE))+IF(ISERROR(VLOOKUP($A58,'Round 3'!$A$7:$I$206,COLUMN('Round 3'!$H$7),FALSE)),0,VLOOKUP($A58,'Round 3'!$A$7:$I$206,COLUMN('Round 3'!$H$7),FALSE)))</f>
        <v/>
      </c>
      <c r="K58" s="103" t="str">
        <f t="shared" si="15"/>
        <v/>
      </c>
      <c r="L58" s="106" t="str">
        <f t="shared" si="16"/>
        <v/>
      </c>
      <c r="M58" s="107"/>
      <c r="N58" s="108" t="str">
        <f t="shared" si="17"/>
        <v/>
      </c>
      <c r="O58" s="40" t="str">
        <f t="shared" si="18"/>
        <v/>
      </c>
      <c r="P58" s="40" t="str">
        <f t="shared" si="19"/>
        <v/>
      </c>
      <c r="Q58" s="40">
        <f t="shared" si="20"/>
        <v>-10</v>
      </c>
      <c r="R58" s="40" t="str">
        <f t="shared" si="21"/>
        <v/>
      </c>
      <c r="S58" s="40" t="str">
        <f t="shared" si="22"/>
        <v/>
      </c>
      <c r="T58" s="40">
        <f t="shared" si="23"/>
        <v>0</v>
      </c>
      <c r="U58" s="108" t="str">
        <f>IF(N('Final Round'!$J$14)&gt;0,IF(ISBLANK($A58),"",IF($N58&gt;5,$N58,VLOOKUP($A58,'Final Round'!$A$14:$K$18,COLUMN('Final Round'!$J$1),FALSE))),"")</f>
        <v/>
      </c>
      <c r="V58" s="40" t="str">
        <f t="shared" si="24"/>
        <v/>
      </c>
      <c r="W58" s="40" t="str">
        <f t="shared" si="25"/>
        <v/>
      </c>
      <c r="X58" s="40" t="str">
        <f t="shared" si="26"/>
        <v/>
      </c>
      <c r="Y58" s="40">
        <f t="shared" si="27"/>
        <v>0</v>
      </c>
      <c r="Z58" s="40" t="str">
        <f t="shared" si="28"/>
        <v/>
      </c>
      <c r="AA58" s="40">
        <f t="shared" si="14"/>
        <v>0</v>
      </c>
      <c r="AB58" s="109" t="str">
        <f>IF(ISBLANK($A58),"",5+4*(I58+IF(AA58=0,0,VLOOKUP($A58,'Final Round'!$A$14:$K$18,COLUMN('Final Round'!$G$1),FALSE)))+8*(H58+IF(AA58=0,0,IF(VLOOKUP($A58,'Final Round'!$A$14:$K$18,COLUMN('Final Round'!$J$1),FALSE)=1,1,0)))+$AA58)</f>
        <v/>
      </c>
    </row>
    <row r="59" spans="1:28" x14ac:dyDescent="0.2">
      <c r="A59" s="110"/>
      <c r="B59" s="111"/>
      <c r="C59" s="111"/>
      <c r="D59" s="111"/>
      <c r="E59" s="112"/>
      <c r="F59" s="113" t="str">
        <f>IF(ISBLANK($A59),"",SUM(IF(ISNA(IF(VLOOKUP($A59,'Round 1'!$A$7:$J$206,COLUMN('Round 1'!$H$7),FALSE),1,NA())),0,1),IF(ISNA(IF(VLOOKUP($A59,'Round 2'!$A$7:$J$206,COLUMN('Round 1'!$H$7),FALSE),1,NA())),0,1),IF(ISNA(IF(VLOOKUP($A59,'Round 3'!$A$7:$J$206,COLUMN('Round 1'!$H$7),FALSE),1,NA())),0,1),IF(ISNA(IF(VLOOKUP($A59,'Final Round'!$A$14:$K$18,1,FALSE),1,NA())),0,1)))</f>
        <v/>
      </c>
      <c r="G59" s="114"/>
      <c r="H59" s="115" t="str">
        <f>IF(ISBLANK($A59),"",IF(ISERROR(VLOOKUP($A59,'Round 1'!$A$7:$I$206,COLUMN('Round 1'!$G$7),FALSE)),0,VLOOKUP($A59,'Round 1'!$A$7:$I$206,COLUMN('Round 1'!$G$7),FALSE))+IF(ISERROR(VLOOKUP($A59,'Round 2'!$A$7:$I$206,COLUMN('Round 2'!$G$7),FALSE)),0,VLOOKUP($A59,'Round 2'!$A$7:$I$206,COLUMN('Round 2'!$G$7),FALSE))+IF(ISERROR(VLOOKUP($A59,'Round 3'!$A$7:$I$206,COLUMN('Round 3'!$G$7),FALSE)),0,VLOOKUP($A59,'Round 3'!$A$7:$I$206,COLUMN('Round 3'!$G$7),FALSE)))</f>
        <v/>
      </c>
      <c r="I59" s="115" t="str">
        <f>IF(ISBLANK($A59),"",IF(ISERROR(VLOOKUP($A59,'Round 1'!$A$7:$I$206,COLUMN('Round 1'!$F$7),FALSE)),0,VLOOKUP($A59,'Round 1'!$A$7:$I$206,COLUMN('Round 1'!$F$7),FALSE))+IF(ISERROR(VLOOKUP($A59,'Round 2'!$A$7:$I$206,COLUMN('Round 2'!$F$7),FALSE)),0,VLOOKUP($A59,'Round 2'!$A$7:$I$206,COLUMN('Round 2'!$F$7),FALSE))+IF(ISERROR(VLOOKUP($A59,'Round 3'!$A$7:$I$206,COLUMN('Round 3'!$F$7),FALSE)),0,VLOOKUP($A59,'Round 3'!$A$7:$I$206,COLUMN('Round 3'!$F$7),FALSE)))</f>
        <v/>
      </c>
      <c r="J59" s="116" t="str">
        <f>IF(ISBLANK($A59),"",IF(ISERROR(VLOOKUP($A59,'Round 1'!$A$7:$I$206,COLUMN('Round 1'!$H$7),FALSE)),0,VLOOKUP($A59,'Round 1'!$A$7:$I$206,COLUMN('Round 1'!$H$7),FALSE))+IF(ISERROR(VLOOKUP($A59,'Round 2'!$A$7:$I$206,COLUMN('Round 2'!$H$7),FALSE)),0,VLOOKUP($A59,'Round 2'!$A$7:$I$206,COLUMN('Round 2'!$H$7),FALSE))+IF(ISERROR(VLOOKUP($A59,'Round 3'!$A$7:$I$206,COLUMN('Round 3'!$H$7),FALSE)),0,VLOOKUP($A59,'Round 3'!$A$7:$I$206,COLUMN('Round 3'!$H$7),FALSE)))</f>
        <v/>
      </c>
      <c r="K59" s="115" t="str">
        <f t="shared" si="15"/>
        <v/>
      </c>
      <c r="L59" s="118" t="str">
        <f t="shared" si="16"/>
        <v/>
      </c>
      <c r="M59" s="119"/>
      <c r="N59" s="120" t="str">
        <f t="shared" si="17"/>
        <v/>
      </c>
      <c r="O59" s="40" t="str">
        <f t="shared" si="18"/>
        <v/>
      </c>
      <c r="P59" s="40" t="str">
        <f t="shared" si="19"/>
        <v/>
      </c>
      <c r="Q59" s="40">
        <f t="shared" si="20"/>
        <v>-10</v>
      </c>
      <c r="R59" s="40" t="str">
        <f t="shared" si="21"/>
        <v/>
      </c>
      <c r="S59" s="40" t="str">
        <f t="shared" si="22"/>
        <v/>
      </c>
      <c r="T59" s="40">
        <f t="shared" si="23"/>
        <v>0</v>
      </c>
      <c r="U59" s="120" t="str">
        <f>IF(N('Final Round'!$J$14)&gt;0,IF(ISBLANK($A59),"",IF($N59&gt;5,$N59,VLOOKUP($A59,'Final Round'!$A$14:$K$18,COLUMN('Final Round'!$J$1),FALSE))),"")</f>
        <v/>
      </c>
      <c r="V59" s="40" t="str">
        <f t="shared" si="24"/>
        <v/>
      </c>
      <c r="W59" s="40" t="str">
        <f t="shared" si="25"/>
        <v/>
      </c>
      <c r="X59" s="40" t="str">
        <f t="shared" si="26"/>
        <v/>
      </c>
      <c r="Y59" s="40">
        <f t="shared" si="27"/>
        <v>0</v>
      </c>
      <c r="Z59" s="40" t="str">
        <f t="shared" si="28"/>
        <v/>
      </c>
      <c r="AA59" s="40">
        <f t="shared" si="14"/>
        <v>0</v>
      </c>
      <c r="AB59" s="121" t="str">
        <f>IF(ISBLANK($A59),"",5+4*(I59+IF(AA59=0,0,VLOOKUP($A59,'Final Round'!$A$14:$K$18,COLUMN('Final Round'!$G$1),FALSE)))+8*(H59+IF(AA59=0,0,IF(VLOOKUP($A59,'Final Round'!$A$14:$K$18,COLUMN('Final Round'!$J$1),FALSE)=1,1,0)))+$AA59)</f>
        <v/>
      </c>
    </row>
    <row r="60" spans="1:28" x14ac:dyDescent="0.2">
      <c r="A60" s="98"/>
      <c r="B60" s="99"/>
      <c r="C60" s="99"/>
      <c r="D60" s="99"/>
      <c r="E60" s="100"/>
      <c r="F60" s="101" t="str">
        <f>IF(ISBLANK($A60),"",SUM(IF(ISNA(IF(VLOOKUP($A60,'Round 1'!$A$7:$J$206,COLUMN('Round 1'!$H$7),FALSE),1,NA())),0,1),IF(ISNA(IF(VLOOKUP($A60,'Round 2'!$A$7:$J$206,COLUMN('Round 1'!$H$7),FALSE),1,NA())),0,1),IF(ISNA(IF(VLOOKUP($A60,'Round 3'!$A$7:$J$206,COLUMN('Round 1'!$H$7),FALSE),1,NA())),0,1),IF(ISNA(IF(VLOOKUP($A60,'Final Round'!$A$14:$K$18,1,FALSE),1,NA())),0,1)))</f>
        <v/>
      </c>
      <c r="G60" s="102"/>
      <c r="H60" s="103" t="str">
        <f>IF(ISBLANK($A60),"",IF(ISERROR(VLOOKUP($A60,'Round 1'!$A$7:$I$206,COLUMN('Round 1'!$G$7),FALSE)),0,VLOOKUP($A60,'Round 1'!$A$7:$I$206,COLUMN('Round 1'!$G$7),FALSE))+IF(ISERROR(VLOOKUP($A60,'Round 2'!$A$7:$I$206,COLUMN('Round 2'!$G$7),FALSE)),0,VLOOKUP($A60,'Round 2'!$A$7:$I$206,COLUMN('Round 2'!$G$7),FALSE))+IF(ISERROR(VLOOKUP($A60,'Round 3'!$A$7:$I$206,COLUMN('Round 3'!$G$7),FALSE)),0,VLOOKUP($A60,'Round 3'!$A$7:$I$206,COLUMN('Round 3'!$G$7),FALSE)))</f>
        <v/>
      </c>
      <c r="I60" s="103" t="str">
        <f>IF(ISBLANK($A60),"",IF(ISERROR(VLOOKUP($A60,'Round 1'!$A$7:$I$206,COLUMN('Round 1'!$F$7),FALSE)),0,VLOOKUP($A60,'Round 1'!$A$7:$I$206,COLUMN('Round 1'!$F$7),FALSE))+IF(ISERROR(VLOOKUP($A60,'Round 2'!$A$7:$I$206,COLUMN('Round 2'!$F$7),FALSE)),0,VLOOKUP($A60,'Round 2'!$A$7:$I$206,COLUMN('Round 2'!$F$7),FALSE))+IF(ISERROR(VLOOKUP($A60,'Round 3'!$A$7:$I$206,COLUMN('Round 3'!$F$7),FALSE)),0,VLOOKUP($A60,'Round 3'!$A$7:$I$206,COLUMN('Round 3'!$F$7),FALSE)))</f>
        <v/>
      </c>
      <c r="J60" s="104" t="str">
        <f>IF(ISBLANK($A60),"",IF(ISERROR(VLOOKUP($A60,'Round 1'!$A$7:$I$206,COLUMN('Round 1'!$H$7),FALSE)),0,VLOOKUP($A60,'Round 1'!$A$7:$I$206,COLUMN('Round 1'!$H$7),FALSE))+IF(ISERROR(VLOOKUP($A60,'Round 2'!$A$7:$I$206,COLUMN('Round 2'!$H$7),FALSE)),0,VLOOKUP($A60,'Round 2'!$A$7:$I$206,COLUMN('Round 2'!$H$7),FALSE))+IF(ISERROR(VLOOKUP($A60,'Round 3'!$A$7:$I$206,COLUMN('Round 3'!$H$7),FALSE)),0,VLOOKUP($A60,'Round 3'!$A$7:$I$206,COLUMN('Round 3'!$H$7),FALSE)))</f>
        <v/>
      </c>
      <c r="K60" s="103" t="str">
        <f t="shared" si="15"/>
        <v/>
      </c>
      <c r="L60" s="106" t="str">
        <f t="shared" si="16"/>
        <v/>
      </c>
      <c r="M60" s="107"/>
      <c r="N60" s="108" t="str">
        <f t="shared" si="17"/>
        <v/>
      </c>
      <c r="O60" s="40" t="str">
        <f t="shared" si="18"/>
        <v/>
      </c>
      <c r="P60" s="40" t="str">
        <f t="shared" si="19"/>
        <v/>
      </c>
      <c r="Q60" s="40">
        <f t="shared" si="20"/>
        <v>-10</v>
      </c>
      <c r="R60" s="40" t="str">
        <f t="shared" si="21"/>
        <v/>
      </c>
      <c r="S60" s="40" t="str">
        <f t="shared" si="22"/>
        <v/>
      </c>
      <c r="T60" s="40">
        <f t="shared" si="23"/>
        <v>0</v>
      </c>
      <c r="U60" s="108" t="str">
        <f>IF(N('Final Round'!$J$14)&gt;0,IF(ISBLANK($A60),"",IF($N60&gt;5,$N60,VLOOKUP($A60,'Final Round'!$A$14:$K$18,COLUMN('Final Round'!$J$1),FALSE))),"")</f>
        <v/>
      </c>
      <c r="V60" s="40" t="str">
        <f t="shared" si="24"/>
        <v/>
      </c>
      <c r="W60" s="40" t="str">
        <f t="shared" si="25"/>
        <v/>
      </c>
      <c r="X60" s="40" t="str">
        <f t="shared" si="26"/>
        <v/>
      </c>
      <c r="Y60" s="40">
        <f t="shared" si="27"/>
        <v>0</v>
      </c>
      <c r="Z60" s="40" t="str">
        <f t="shared" si="28"/>
        <v/>
      </c>
      <c r="AA60" s="40">
        <f t="shared" si="14"/>
        <v>0</v>
      </c>
      <c r="AB60" s="109" t="str">
        <f>IF(ISBLANK($A60),"",5+4*(I60+IF(AA60=0,0,VLOOKUP($A60,'Final Round'!$A$14:$K$18,COLUMN('Final Round'!$G$1),FALSE)))+8*(H60+IF(AA60=0,0,IF(VLOOKUP($A60,'Final Round'!$A$14:$K$18,COLUMN('Final Round'!$J$1),FALSE)=1,1,0)))+$AA60)</f>
        <v/>
      </c>
    </row>
    <row r="61" spans="1:28" x14ac:dyDescent="0.2">
      <c r="A61" s="110"/>
      <c r="B61" s="111"/>
      <c r="C61" s="111"/>
      <c r="D61" s="111"/>
      <c r="E61" s="112"/>
      <c r="F61" s="113" t="str">
        <f>IF(ISBLANK($A61),"",SUM(IF(ISNA(IF(VLOOKUP($A61,'Round 1'!$A$7:$J$206,COLUMN('Round 1'!$H$7),FALSE),1,NA())),0,1),IF(ISNA(IF(VLOOKUP($A61,'Round 2'!$A$7:$J$206,COLUMN('Round 1'!$H$7),FALSE),1,NA())),0,1),IF(ISNA(IF(VLOOKUP($A61,'Round 3'!$A$7:$J$206,COLUMN('Round 1'!$H$7),FALSE),1,NA())),0,1),IF(ISNA(IF(VLOOKUP($A61,'Final Round'!$A$14:$K$18,1,FALSE),1,NA())),0,1)))</f>
        <v/>
      </c>
      <c r="G61" s="114"/>
      <c r="H61" s="115" t="str">
        <f>IF(ISBLANK($A61),"",IF(ISERROR(VLOOKUP($A61,'Round 1'!$A$7:$I$206,COLUMN('Round 1'!$G$7),FALSE)),0,VLOOKUP($A61,'Round 1'!$A$7:$I$206,COLUMN('Round 1'!$G$7),FALSE))+IF(ISERROR(VLOOKUP($A61,'Round 2'!$A$7:$I$206,COLUMN('Round 2'!$G$7),FALSE)),0,VLOOKUP($A61,'Round 2'!$A$7:$I$206,COLUMN('Round 2'!$G$7),FALSE))+IF(ISERROR(VLOOKUP($A61,'Round 3'!$A$7:$I$206,COLUMN('Round 3'!$G$7),FALSE)),0,VLOOKUP($A61,'Round 3'!$A$7:$I$206,COLUMN('Round 3'!$G$7),FALSE)))</f>
        <v/>
      </c>
      <c r="I61" s="115" t="str">
        <f>IF(ISBLANK($A61),"",IF(ISERROR(VLOOKUP($A61,'Round 1'!$A$7:$I$206,COLUMN('Round 1'!$F$7),FALSE)),0,VLOOKUP($A61,'Round 1'!$A$7:$I$206,COLUMN('Round 1'!$F$7),FALSE))+IF(ISERROR(VLOOKUP($A61,'Round 2'!$A$7:$I$206,COLUMN('Round 2'!$F$7),FALSE)),0,VLOOKUP($A61,'Round 2'!$A$7:$I$206,COLUMN('Round 2'!$F$7),FALSE))+IF(ISERROR(VLOOKUP($A61,'Round 3'!$A$7:$I$206,COLUMN('Round 3'!$F$7),FALSE)),0,VLOOKUP($A61,'Round 3'!$A$7:$I$206,COLUMN('Round 3'!$F$7),FALSE)))</f>
        <v/>
      </c>
      <c r="J61" s="116" t="str">
        <f>IF(ISBLANK($A61),"",IF(ISERROR(VLOOKUP($A61,'Round 1'!$A$7:$I$206,COLUMN('Round 1'!$H$7),FALSE)),0,VLOOKUP($A61,'Round 1'!$A$7:$I$206,COLUMN('Round 1'!$H$7),FALSE))+IF(ISERROR(VLOOKUP($A61,'Round 2'!$A$7:$I$206,COLUMN('Round 2'!$H$7),FALSE)),0,VLOOKUP($A61,'Round 2'!$A$7:$I$206,COLUMN('Round 2'!$H$7),FALSE))+IF(ISERROR(VLOOKUP($A61,'Round 3'!$A$7:$I$206,COLUMN('Round 3'!$H$7),FALSE)),0,VLOOKUP($A61,'Round 3'!$A$7:$I$206,COLUMN('Round 3'!$H$7),FALSE)))</f>
        <v/>
      </c>
      <c r="K61" s="115" t="str">
        <f t="shared" si="15"/>
        <v/>
      </c>
      <c r="L61" s="118" t="str">
        <f t="shared" si="16"/>
        <v/>
      </c>
      <c r="M61" s="119"/>
      <c r="N61" s="120" t="str">
        <f t="shared" si="17"/>
        <v/>
      </c>
      <c r="O61" s="40" t="str">
        <f t="shared" si="18"/>
        <v/>
      </c>
      <c r="P61" s="40" t="str">
        <f t="shared" si="19"/>
        <v/>
      </c>
      <c r="Q61" s="40">
        <f t="shared" si="20"/>
        <v>-10</v>
      </c>
      <c r="R61" s="40" t="str">
        <f t="shared" si="21"/>
        <v/>
      </c>
      <c r="S61" s="40" t="str">
        <f t="shared" si="22"/>
        <v/>
      </c>
      <c r="T61" s="40">
        <f t="shared" si="23"/>
        <v>0</v>
      </c>
      <c r="U61" s="120" t="str">
        <f>IF(N('Final Round'!$J$14)&gt;0,IF(ISBLANK($A61),"",IF($N61&gt;5,$N61,VLOOKUP($A61,'Final Round'!$A$14:$K$18,COLUMN('Final Round'!$J$1),FALSE))),"")</f>
        <v/>
      </c>
      <c r="V61" s="40" t="str">
        <f t="shared" si="24"/>
        <v/>
      </c>
      <c r="W61" s="40" t="str">
        <f t="shared" si="25"/>
        <v/>
      </c>
      <c r="X61" s="40" t="str">
        <f t="shared" si="26"/>
        <v/>
      </c>
      <c r="Y61" s="40">
        <f t="shared" si="27"/>
        <v>0</v>
      </c>
      <c r="Z61" s="40" t="str">
        <f t="shared" si="28"/>
        <v/>
      </c>
      <c r="AA61" s="40">
        <f t="shared" si="14"/>
        <v>0</v>
      </c>
      <c r="AB61" s="121" t="str">
        <f>IF(ISBLANK($A61),"",5+4*(I61+IF(AA61=0,0,VLOOKUP($A61,'Final Round'!$A$14:$K$18,COLUMN('Final Round'!$G$1),FALSE)))+8*(H61+IF(AA61=0,0,IF(VLOOKUP($A61,'Final Round'!$A$14:$K$18,COLUMN('Final Round'!$J$1),FALSE)=1,1,0)))+$AA61)</f>
        <v/>
      </c>
    </row>
    <row r="62" spans="1:28" x14ac:dyDescent="0.2">
      <c r="A62" s="98"/>
      <c r="B62" s="99"/>
      <c r="C62" s="99"/>
      <c r="D62" s="99"/>
      <c r="E62" s="100"/>
      <c r="F62" s="101" t="str">
        <f>IF(ISBLANK($A62),"",SUM(IF(ISNA(IF(VLOOKUP($A62,'Round 1'!$A$7:$J$206,COLUMN('Round 1'!$H$7),FALSE),1,NA())),0,1),IF(ISNA(IF(VLOOKUP($A62,'Round 2'!$A$7:$J$206,COLUMN('Round 1'!$H$7),FALSE),1,NA())),0,1),IF(ISNA(IF(VLOOKUP($A62,'Round 3'!$A$7:$J$206,COLUMN('Round 1'!$H$7),FALSE),1,NA())),0,1),IF(ISNA(IF(VLOOKUP($A62,'Final Round'!$A$14:$K$18,1,FALSE),1,NA())),0,1)))</f>
        <v/>
      </c>
      <c r="G62" s="102"/>
      <c r="H62" s="103" t="str">
        <f>IF(ISBLANK($A62),"",IF(ISERROR(VLOOKUP($A62,'Round 1'!$A$7:$I$206,COLUMN('Round 1'!$G$7),FALSE)),0,VLOOKUP($A62,'Round 1'!$A$7:$I$206,COLUMN('Round 1'!$G$7),FALSE))+IF(ISERROR(VLOOKUP($A62,'Round 2'!$A$7:$I$206,COLUMN('Round 2'!$G$7),FALSE)),0,VLOOKUP($A62,'Round 2'!$A$7:$I$206,COLUMN('Round 2'!$G$7),FALSE))+IF(ISERROR(VLOOKUP($A62,'Round 3'!$A$7:$I$206,COLUMN('Round 3'!$G$7),FALSE)),0,VLOOKUP($A62,'Round 3'!$A$7:$I$206,COLUMN('Round 3'!$G$7),FALSE)))</f>
        <v/>
      </c>
      <c r="I62" s="103" t="str">
        <f>IF(ISBLANK($A62),"",IF(ISERROR(VLOOKUP($A62,'Round 1'!$A$7:$I$206,COLUMN('Round 1'!$F$7),FALSE)),0,VLOOKUP($A62,'Round 1'!$A$7:$I$206,COLUMN('Round 1'!$F$7),FALSE))+IF(ISERROR(VLOOKUP($A62,'Round 2'!$A$7:$I$206,COLUMN('Round 2'!$F$7),FALSE)),0,VLOOKUP($A62,'Round 2'!$A$7:$I$206,COLUMN('Round 2'!$F$7),FALSE))+IF(ISERROR(VLOOKUP($A62,'Round 3'!$A$7:$I$206,COLUMN('Round 3'!$F$7),FALSE)),0,VLOOKUP($A62,'Round 3'!$A$7:$I$206,COLUMN('Round 3'!$F$7),FALSE)))</f>
        <v/>
      </c>
      <c r="J62" s="104" t="str">
        <f>IF(ISBLANK($A62),"",IF(ISERROR(VLOOKUP($A62,'Round 1'!$A$7:$I$206,COLUMN('Round 1'!$H$7),FALSE)),0,VLOOKUP($A62,'Round 1'!$A$7:$I$206,COLUMN('Round 1'!$H$7),FALSE))+IF(ISERROR(VLOOKUP($A62,'Round 2'!$A$7:$I$206,COLUMN('Round 2'!$H$7),FALSE)),0,VLOOKUP($A62,'Round 2'!$A$7:$I$206,COLUMN('Round 2'!$H$7),FALSE))+IF(ISERROR(VLOOKUP($A62,'Round 3'!$A$7:$I$206,COLUMN('Round 3'!$H$7),FALSE)),0,VLOOKUP($A62,'Round 3'!$A$7:$I$206,COLUMN('Round 3'!$H$7),FALSE)))</f>
        <v/>
      </c>
      <c r="K62" s="103" t="str">
        <f t="shared" si="15"/>
        <v/>
      </c>
      <c r="L62" s="106" t="str">
        <f t="shared" si="16"/>
        <v/>
      </c>
      <c r="M62" s="107"/>
      <c r="N62" s="108" t="str">
        <f t="shared" si="17"/>
        <v/>
      </c>
      <c r="O62" s="40" t="str">
        <f t="shared" si="18"/>
        <v/>
      </c>
      <c r="P62" s="40" t="str">
        <f t="shared" si="19"/>
        <v/>
      </c>
      <c r="Q62" s="40">
        <f t="shared" si="20"/>
        <v>-10</v>
      </c>
      <c r="R62" s="40" t="str">
        <f t="shared" si="21"/>
        <v/>
      </c>
      <c r="S62" s="40" t="str">
        <f t="shared" si="22"/>
        <v/>
      </c>
      <c r="T62" s="40">
        <f t="shared" si="23"/>
        <v>0</v>
      </c>
      <c r="U62" s="108" t="str">
        <f>IF(N('Final Round'!$J$14)&gt;0,IF(ISBLANK($A62),"",IF($N62&gt;5,$N62,VLOOKUP($A62,'Final Round'!$A$14:$K$18,COLUMN('Final Round'!$J$1),FALSE))),"")</f>
        <v/>
      </c>
      <c r="V62" s="40" t="str">
        <f t="shared" si="24"/>
        <v/>
      </c>
      <c r="W62" s="40" t="str">
        <f t="shared" si="25"/>
        <v/>
      </c>
      <c r="X62" s="40" t="str">
        <f t="shared" si="26"/>
        <v/>
      </c>
      <c r="Y62" s="40">
        <f t="shared" si="27"/>
        <v>0</v>
      </c>
      <c r="Z62" s="40" t="str">
        <f t="shared" si="28"/>
        <v/>
      </c>
      <c r="AA62" s="40">
        <f t="shared" si="14"/>
        <v>0</v>
      </c>
      <c r="AB62" s="109" t="str">
        <f>IF(ISBLANK($A62),"",5+4*(I62+IF(AA62=0,0,VLOOKUP($A62,'Final Round'!$A$14:$K$18,COLUMN('Final Round'!$G$1),FALSE)))+8*(H62+IF(AA62=0,0,IF(VLOOKUP($A62,'Final Round'!$A$14:$K$18,COLUMN('Final Round'!$J$1),FALSE)=1,1,0)))+$AA62)</f>
        <v/>
      </c>
    </row>
    <row r="63" spans="1:28" x14ac:dyDescent="0.2">
      <c r="A63" s="110"/>
      <c r="B63" s="111"/>
      <c r="C63" s="111"/>
      <c r="D63" s="111"/>
      <c r="E63" s="112"/>
      <c r="F63" s="113" t="str">
        <f>IF(ISBLANK($A63),"",SUM(IF(ISNA(IF(VLOOKUP($A63,'Round 1'!$A$7:$J$206,COLUMN('Round 1'!$H$7),FALSE),1,NA())),0,1),IF(ISNA(IF(VLOOKUP($A63,'Round 2'!$A$7:$J$206,COLUMN('Round 1'!$H$7),FALSE),1,NA())),0,1),IF(ISNA(IF(VLOOKUP($A63,'Round 3'!$A$7:$J$206,COLUMN('Round 1'!$H$7),FALSE),1,NA())),0,1),IF(ISNA(IF(VLOOKUP($A63,'Final Round'!$A$14:$K$18,1,FALSE),1,NA())),0,1)))</f>
        <v/>
      </c>
      <c r="G63" s="114"/>
      <c r="H63" s="115" t="str">
        <f>IF(ISBLANK($A63),"",IF(ISERROR(VLOOKUP($A63,'Round 1'!$A$7:$I$206,COLUMN('Round 1'!$G$7),FALSE)),0,VLOOKUP($A63,'Round 1'!$A$7:$I$206,COLUMN('Round 1'!$G$7),FALSE))+IF(ISERROR(VLOOKUP($A63,'Round 2'!$A$7:$I$206,COLUMN('Round 2'!$G$7),FALSE)),0,VLOOKUP($A63,'Round 2'!$A$7:$I$206,COLUMN('Round 2'!$G$7),FALSE))+IF(ISERROR(VLOOKUP($A63,'Round 3'!$A$7:$I$206,COLUMN('Round 3'!$G$7),FALSE)),0,VLOOKUP($A63,'Round 3'!$A$7:$I$206,COLUMN('Round 3'!$G$7),FALSE)))</f>
        <v/>
      </c>
      <c r="I63" s="115" t="str">
        <f>IF(ISBLANK($A63),"",IF(ISERROR(VLOOKUP($A63,'Round 1'!$A$7:$I$206,COLUMN('Round 1'!$F$7),FALSE)),0,VLOOKUP($A63,'Round 1'!$A$7:$I$206,COLUMN('Round 1'!$F$7),FALSE))+IF(ISERROR(VLOOKUP($A63,'Round 2'!$A$7:$I$206,COLUMN('Round 2'!$F$7),FALSE)),0,VLOOKUP($A63,'Round 2'!$A$7:$I$206,COLUMN('Round 2'!$F$7),FALSE))+IF(ISERROR(VLOOKUP($A63,'Round 3'!$A$7:$I$206,COLUMN('Round 3'!$F$7),FALSE)),0,VLOOKUP($A63,'Round 3'!$A$7:$I$206,COLUMN('Round 3'!$F$7),FALSE)))</f>
        <v/>
      </c>
      <c r="J63" s="116" t="str">
        <f>IF(ISBLANK($A63),"",IF(ISERROR(VLOOKUP($A63,'Round 1'!$A$7:$I$206,COLUMN('Round 1'!$H$7),FALSE)),0,VLOOKUP($A63,'Round 1'!$A$7:$I$206,COLUMN('Round 1'!$H$7),FALSE))+IF(ISERROR(VLOOKUP($A63,'Round 2'!$A$7:$I$206,COLUMN('Round 2'!$H$7),FALSE)),0,VLOOKUP($A63,'Round 2'!$A$7:$I$206,COLUMN('Round 2'!$H$7),FALSE))+IF(ISERROR(VLOOKUP($A63,'Round 3'!$A$7:$I$206,COLUMN('Round 3'!$H$7),FALSE)),0,VLOOKUP($A63,'Round 3'!$A$7:$I$206,COLUMN('Round 3'!$H$7),FALSE)))</f>
        <v/>
      </c>
      <c r="K63" s="115" t="str">
        <f t="shared" si="15"/>
        <v/>
      </c>
      <c r="L63" s="118" t="str">
        <f t="shared" si="16"/>
        <v/>
      </c>
      <c r="M63" s="119"/>
      <c r="N63" s="120" t="str">
        <f t="shared" si="17"/>
        <v/>
      </c>
      <c r="O63" s="40" t="str">
        <f t="shared" si="18"/>
        <v/>
      </c>
      <c r="P63" s="40" t="str">
        <f t="shared" si="19"/>
        <v/>
      </c>
      <c r="Q63" s="40">
        <f t="shared" si="20"/>
        <v>-10</v>
      </c>
      <c r="R63" s="40" t="str">
        <f t="shared" si="21"/>
        <v/>
      </c>
      <c r="S63" s="40" t="str">
        <f t="shared" si="22"/>
        <v/>
      </c>
      <c r="T63" s="40">
        <f t="shared" si="23"/>
        <v>0</v>
      </c>
      <c r="U63" s="120" t="str">
        <f>IF(N('Final Round'!$J$14)&gt;0,IF(ISBLANK($A63),"",IF($N63&gt;5,$N63,VLOOKUP($A63,'Final Round'!$A$14:$K$18,COLUMN('Final Round'!$J$1),FALSE))),"")</f>
        <v/>
      </c>
      <c r="V63" s="40" t="str">
        <f t="shared" si="24"/>
        <v/>
      </c>
      <c r="W63" s="40" t="str">
        <f t="shared" si="25"/>
        <v/>
      </c>
      <c r="X63" s="40" t="str">
        <f t="shared" si="26"/>
        <v/>
      </c>
      <c r="Y63" s="40">
        <f t="shared" si="27"/>
        <v>0</v>
      </c>
      <c r="Z63" s="40" t="str">
        <f t="shared" si="28"/>
        <v/>
      </c>
      <c r="AA63" s="40">
        <f t="shared" si="14"/>
        <v>0</v>
      </c>
      <c r="AB63" s="121" t="str">
        <f>IF(ISBLANK($A63),"",5+4*(I63+IF(AA63=0,0,VLOOKUP($A63,'Final Round'!$A$14:$K$18,COLUMN('Final Round'!$G$1),FALSE)))+8*(H63+IF(AA63=0,0,IF(VLOOKUP($A63,'Final Round'!$A$14:$K$18,COLUMN('Final Round'!$J$1),FALSE)=1,1,0)))+$AA63)</f>
        <v/>
      </c>
    </row>
    <row r="64" spans="1:28" x14ac:dyDescent="0.2">
      <c r="A64" s="98"/>
      <c r="B64" s="99"/>
      <c r="C64" s="99"/>
      <c r="D64" s="99"/>
      <c r="E64" s="100"/>
      <c r="F64" s="101" t="str">
        <f>IF(ISBLANK($A64),"",SUM(IF(ISNA(IF(VLOOKUP($A64,'Round 1'!$A$7:$J$206,COLUMN('Round 1'!$H$7),FALSE),1,NA())),0,1),IF(ISNA(IF(VLOOKUP($A64,'Round 2'!$A$7:$J$206,COLUMN('Round 1'!$H$7),FALSE),1,NA())),0,1),IF(ISNA(IF(VLOOKUP($A64,'Round 3'!$A$7:$J$206,COLUMN('Round 1'!$H$7),FALSE),1,NA())),0,1),IF(ISNA(IF(VLOOKUP($A64,'Final Round'!$A$14:$K$18,1,FALSE),1,NA())),0,1)))</f>
        <v/>
      </c>
      <c r="G64" s="102"/>
      <c r="H64" s="103" t="str">
        <f>IF(ISBLANK($A64),"",IF(ISERROR(VLOOKUP($A64,'Round 1'!$A$7:$I$206,COLUMN('Round 1'!$G$7),FALSE)),0,VLOOKUP($A64,'Round 1'!$A$7:$I$206,COLUMN('Round 1'!$G$7),FALSE))+IF(ISERROR(VLOOKUP($A64,'Round 2'!$A$7:$I$206,COLUMN('Round 2'!$G$7),FALSE)),0,VLOOKUP($A64,'Round 2'!$A$7:$I$206,COLUMN('Round 2'!$G$7),FALSE))+IF(ISERROR(VLOOKUP($A64,'Round 3'!$A$7:$I$206,COLUMN('Round 3'!$G$7),FALSE)),0,VLOOKUP($A64,'Round 3'!$A$7:$I$206,COLUMN('Round 3'!$G$7),FALSE)))</f>
        <v/>
      </c>
      <c r="I64" s="103" t="str">
        <f>IF(ISBLANK($A64),"",IF(ISERROR(VLOOKUP($A64,'Round 1'!$A$7:$I$206,COLUMN('Round 1'!$F$7),FALSE)),0,VLOOKUP($A64,'Round 1'!$A$7:$I$206,COLUMN('Round 1'!$F$7),FALSE))+IF(ISERROR(VLOOKUP($A64,'Round 2'!$A$7:$I$206,COLUMN('Round 2'!$F$7),FALSE)),0,VLOOKUP($A64,'Round 2'!$A$7:$I$206,COLUMN('Round 2'!$F$7),FALSE))+IF(ISERROR(VLOOKUP($A64,'Round 3'!$A$7:$I$206,COLUMN('Round 3'!$F$7),FALSE)),0,VLOOKUP($A64,'Round 3'!$A$7:$I$206,COLUMN('Round 3'!$F$7),FALSE)))</f>
        <v/>
      </c>
      <c r="J64" s="104" t="str">
        <f>IF(ISBLANK($A64),"",IF(ISERROR(VLOOKUP($A64,'Round 1'!$A$7:$I$206,COLUMN('Round 1'!$H$7),FALSE)),0,VLOOKUP($A64,'Round 1'!$A$7:$I$206,COLUMN('Round 1'!$H$7),FALSE))+IF(ISERROR(VLOOKUP($A64,'Round 2'!$A$7:$I$206,COLUMN('Round 2'!$H$7),FALSE)),0,VLOOKUP($A64,'Round 2'!$A$7:$I$206,COLUMN('Round 2'!$H$7),FALSE))+IF(ISERROR(VLOOKUP($A64,'Round 3'!$A$7:$I$206,COLUMN('Round 3'!$H$7),FALSE)),0,VLOOKUP($A64,'Round 3'!$A$7:$I$206,COLUMN('Round 3'!$H$7),FALSE)))</f>
        <v/>
      </c>
      <c r="K64" s="103" t="str">
        <f t="shared" si="15"/>
        <v/>
      </c>
      <c r="L64" s="106" t="str">
        <f t="shared" si="16"/>
        <v/>
      </c>
      <c r="M64" s="107"/>
      <c r="N64" s="108" t="str">
        <f t="shared" si="17"/>
        <v/>
      </c>
      <c r="O64" s="40" t="str">
        <f t="shared" si="18"/>
        <v/>
      </c>
      <c r="P64" s="40" t="str">
        <f t="shared" si="19"/>
        <v/>
      </c>
      <c r="Q64" s="40">
        <f t="shared" si="20"/>
        <v>-10</v>
      </c>
      <c r="R64" s="40" t="str">
        <f t="shared" si="21"/>
        <v/>
      </c>
      <c r="S64" s="40" t="str">
        <f t="shared" si="22"/>
        <v/>
      </c>
      <c r="T64" s="40">
        <f t="shared" si="23"/>
        <v>0</v>
      </c>
      <c r="U64" s="108" t="str">
        <f>IF(N('Final Round'!$J$14)&gt;0,IF(ISBLANK($A64),"",IF($N64&gt;5,$N64,VLOOKUP($A64,'Final Round'!$A$14:$K$18,COLUMN('Final Round'!$J$1),FALSE))),"")</f>
        <v/>
      </c>
      <c r="V64" s="40" t="str">
        <f t="shared" si="24"/>
        <v/>
      </c>
      <c r="W64" s="40" t="str">
        <f t="shared" si="25"/>
        <v/>
      </c>
      <c r="X64" s="40" t="str">
        <f t="shared" si="26"/>
        <v/>
      </c>
      <c r="Y64" s="40">
        <f t="shared" si="27"/>
        <v>0</v>
      </c>
      <c r="Z64" s="40" t="str">
        <f t="shared" si="28"/>
        <v/>
      </c>
      <c r="AA64" s="40">
        <f t="shared" si="14"/>
        <v>0</v>
      </c>
      <c r="AB64" s="109" t="str">
        <f>IF(ISBLANK($A64),"",5+4*(I64+IF(AA64=0,0,VLOOKUP($A64,'Final Round'!$A$14:$K$18,COLUMN('Final Round'!$G$1),FALSE)))+8*(H64+IF(AA64=0,0,IF(VLOOKUP($A64,'Final Round'!$A$14:$K$18,COLUMN('Final Round'!$J$1),FALSE)=1,1,0)))+$AA64)</f>
        <v/>
      </c>
    </row>
    <row r="65" spans="1:28" x14ac:dyDescent="0.2">
      <c r="A65" s="110"/>
      <c r="B65" s="111"/>
      <c r="C65" s="111"/>
      <c r="D65" s="111"/>
      <c r="E65" s="112"/>
      <c r="F65" s="113" t="str">
        <f>IF(ISBLANK($A65),"",SUM(IF(ISNA(IF(VLOOKUP($A65,'Round 1'!$A$7:$J$206,COLUMN('Round 1'!$H$7),FALSE),1,NA())),0,1),IF(ISNA(IF(VLOOKUP($A65,'Round 2'!$A$7:$J$206,COLUMN('Round 1'!$H$7),FALSE),1,NA())),0,1),IF(ISNA(IF(VLOOKUP($A65,'Round 3'!$A$7:$J$206,COLUMN('Round 1'!$H$7),FALSE),1,NA())),0,1),IF(ISNA(IF(VLOOKUP($A65,'Final Round'!$A$14:$K$18,1,FALSE),1,NA())),0,1)))</f>
        <v/>
      </c>
      <c r="G65" s="114"/>
      <c r="H65" s="115" t="str">
        <f>IF(ISBLANK($A65),"",IF(ISERROR(VLOOKUP($A65,'Round 1'!$A$7:$I$206,COLUMN('Round 1'!$G$7),FALSE)),0,VLOOKUP($A65,'Round 1'!$A$7:$I$206,COLUMN('Round 1'!$G$7),FALSE))+IF(ISERROR(VLOOKUP($A65,'Round 2'!$A$7:$I$206,COLUMN('Round 2'!$G$7),FALSE)),0,VLOOKUP($A65,'Round 2'!$A$7:$I$206,COLUMN('Round 2'!$G$7),FALSE))+IF(ISERROR(VLOOKUP($A65,'Round 3'!$A$7:$I$206,COLUMN('Round 3'!$G$7),FALSE)),0,VLOOKUP($A65,'Round 3'!$A$7:$I$206,COLUMN('Round 3'!$G$7),FALSE)))</f>
        <v/>
      </c>
      <c r="I65" s="115" t="str">
        <f>IF(ISBLANK($A65),"",IF(ISERROR(VLOOKUP($A65,'Round 1'!$A$7:$I$206,COLUMN('Round 1'!$F$7),FALSE)),0,VLOOKUP($A65,'Round 1'!$A$7:$I$206,COLUMN('Round 1'!$F$7),FALSE))+IF(ISERROR(VLOOKUP($A65,'Round 2'!$A$7:$I$206,COLUMN('Round 2'!$F$7),FALSE)),0,VLOOKUP($A65,'Round 2'!$A$7:$I$206,COLUMN('Round 2'!$F$7),FALSE))+IF(ISERROR(VLOOKUP($A65,'Round 3'!$A$7:$I$206,COLUMN('Round 3'!$F$7),FALSE)),0,VLOOKUP($A65,'Round 3'!$A$7:$I$206,COLUMN('Round 3'!$F$7),FALSE)))</f>
        <v/>
      </c>
      <c r="J65" s="116" t="str">
        <f>IF(ISBLANK($A65),"",IF(ISERROR(VLOOKUP($A65,'Round 1'!$A$7:$I$206,COLUMN('Round 1'!$H$7),FALSE)),0,VLOOKUP($A65,'Round 1'!$A$7:$I$206,COLUMN('Round 1'!$H$7),FALSE))+IF(ISERROR(VLOOKUP($A65,'Round 2'!$A$7:$I$206,COLUMN('Round 2'!$H$7),FALSE)),0,VLOOKUP($A65,'Round 2'!$A$7:$I$206,COLUMN('Round 2'!$H$7),FALSE))+IF(ISERROR(VLOOKUP($A65,'Round 3'!$A$7:$I$206,COLUMN('Round 3'!$H$7),FALSE)),0,VLOOKUP($A65,'Round 3'!$A$7:$I$206,COLUMN('Round 3'!$H$7),FALSE)))</f>
        <v/>
      </c>
      <c r="K65" s="115" t="str">
        <f t="shared" si="15"/>
        <v/>
      </c>
      <c r="L65" s="118" t="str">
        <f t="shared" si="16"/>
        <v/>
      </c>
      <c r="M65" s="119"/>
      <c r="N65" s="120" t="str">
        <f t="shared" si="17"/>
        <v/>
      </c>
      <c r="O65" s="40" t="str">
        <f t="shared" si="18"/>
        <v/>
      </c>
      <c r="P65" s="40" t="str">
        <f t="shared" si="19"/>
        <v/>
      </c>
      <c r="Q65" s="40">
        <f t="shared" si="20"/>
        <v>-10</v>
      </c>
      <c r="R65" s="40" t="str">
        <f t="shared" si="21"/>
        <v/>
      </c>
      <c r="S65" s="40" t="str">
        <f t="shared" si="22"/>
        <v/>
      </c>
      <c r="T65" s="40">
        <f t="shared" si="23"/>
        <v>0</v>
      </c>
      <c r="U65" s="120" t="str">
        <f>IF(N('Final Round'!$J$14)&gt;0,IF(ISBLANK($A65),"",IF($N65&gt;5,$N65,VLOOKUP($A65,'Final Round'!$A$14:$K$18,COLUMN('Final Round'!$J$1),FALSE))),"")</f>
        <v/>
      </c>
      <c r="V65" s="40" t="str">
        <f t="shared" si="24"/>
        <v/>
      </c>
      <c r="W65" s="40" t="str">
        <f t="shared" si="25"/>
        <v/>
      </c>
      <c r="X65" s="40" t="str">
        <f t="shared" si="26"/>
        <v/>
      </c>
      <c r="Y65" s="40">
        <f t="shared" si="27"/>
        <v>0</v>
      </c>
      <c r="Z65" s="40" t="str">
        <f t="shared" si="28"/>
        <v/>
      </c>
      <c r="AA65" s="40">
        <f t="shared" si="14"/>
        <v>0</v>
      </c>
      <c r="AB65" s="121" t="str">
        <f>IF(ISBLANK($A65),"",5+4*(I65+IF(AA65=0,0,VLOOKUP($A65,'Final Round'!$A$14:$K$18,COLUMN('Final Round'!$G$1),FALSE)))+8*(H65+IF(AA65=0,0,IF(VLOOKUP($A65,'Final Round'!$A$14:$K$18,COLUMN('Final Round'!$J$1),FALSE)=1,1,0)))+$AA65)</f>
        <v/>
      </c>
    </row>
    <row r="66" spans="1:28" x14ac:dyDescent="0.2">
      <c r="A66" s="98"/>
      <c r="B66" s="99"/>
      <c r="C66" s="99"/>
      <c r="D66" s="99"/>
      <c r="E66" s="100"/>
      <c r="F66" s="101" t="str">
        <f>IF(ISBLANK($A66),"",SUM(IF(ISNA(IF(VLOOKUP($A66,'Round 1'!$A$7:$J$206,COLUMN('Round 1'!$H$7),FALSE),1,NA())),0,1),IF(ISNA(IF(VLOOKUP($A66,'Round 2'!$A$7:$J$206,COLUMN('Round 1'!$H$7),FALSE),1,NA())),0,1),IF(ISNA(IF(VLOOKUP($A66,'Round 3'!$A$7:$J$206,COLUMN('Round 1'!$H$7),FALSE),1,NA())),0,1),IF(ISNA(IF(VLOOKUP($A66,'Final Round'!$A$14:$K$18,1,FALSE),1,NA())),0,1)))</f>
        <v/>
      </c>
      <c r="G66" s="102"/>
      <c r="H66" s="103" t="str">
        <f>IF(ISBLANK($A66),"",IF(ISERROR(VLOOKUP($A66,'Round 1'!$A$7:$I$206,COLUMN('Round 1'!$G$7),FALSE)),0,VLOOKUP($A66,'Round 1'!$A$7:$I$206,COLUMN('Round 1'!$G$7),FALSE))+IF(ISERROR(VLOOKUP($A66,'Round 2'!$A$7:$I$206,COLUMN('Round 2'!$G$7),FALSE)),0,VLOOKUP($A66,'Round 2'!$A$7:$I$206,COLUMN('Round 2'!$G$7),FALSE))+IF(ISERROR(VLOOKUP($A66,'Round 3'!$A$7:$I$206,COLUMN('Round 3'!$G$7),FALSE)),0,VLOOKUP($A66,'Round 3'!$A$7:$I$206,COLUMN('Round 3'!$G$7),FALSE)))</f>
        <v/>
      </c>
      <c r="I66" s="103" t="str">
        <f>IF(ISBLANK($A66),"",IF(ISERROR(VLOOKUP($A66,'Round 1'!$A$7:$I$206,COLUMN('Round 1'!$F$7),FALSE)),0,VLOOKUP($A66,'Round 1'!$A$7:$I$206,COLUMN('Round 1'!$F$7),FALSE))+IF(ISERROR(VLOOKUP($A66,'Round 2'!$A$7:$I$206,COLUMN('Round 2'!$F$7),FALSE)),0,VLOOKUP($A66,'Round 2'!$A$7:$I$206,COLUMN('Round 2'!$F$7),FALSE))+IF(ISERROR(VLOOKUP($A66,'Round 3'!$A$7:$I$206,COLUMN('Round 3'!$F$7),FALSE)),0,VLOOKUP($A66,'Round 3'!$A$7:$I$206,COLUMN('Round 3'!$F$7),FALSE)))</f>
        <v/>
      </c>
      <c r="J66" s="104" t="str">
        <f>IF(ISBLANK($A66),"",IF(ISERROR(VLOOKUP($A66,'Round 1'!$A$7:$I$206,COLUMN('Round 1'!$H$7),FALSE)),0,VLOOKUP($A66,'Round 1'!$A$7:$I$206,COLUMN('Round 1'!$H$7),FALSE))+IF(ISERROR(VLOOKUP($A66,'Round 2'!$A$7:$I$206,COLUMN('Round 2'!$H$7),FALSE)),0,VLOOKUP($A66,'Round 2'!$A$7:$I$206,COLUMN('Round 2'!$H$7),FALSE))+IF(ISERROR(VLOOKUP($A66,'Round 3'!$A$7:$I$206,COLUMN('Round 3'!$H$7),FALSE)),0,VLOOKUP($A66,'Round 3'!$A$7:$I$206,COLUMN('Round 3'!$H$7),FALSE)))</f>
        <v/>
      </c>
      <c r="K66" s="103" t="str">
        <f t="shared" si="15"/>
        <v/>
      </c>
      <c r="L66" s="106" t="str">
        <f t="shared" si="16"/>
        <v/>
      </c>
      <c r="M66" s="107"/>
      <c r="N66" s="108" t="str">
        <f t="shared" si="17"/>
        <v/>
      </c>
      <c r="O66" s="40" t="str">
        <f t="shared" si="18"/>
        <v/>
      </c>
      <c r="P66" s="40" t="str">
        <f t="shared" si="19"/>
        <v/>
      </c>
      <c r="Q66" s="40">
        <f t="shared" si="20"/>
        <v>-10</v>
      </c>
      <c r="R66" s="40" t="str">
        <f t="shared" si="21"/>
        <v/>
      </c>
      <c r="S66" s="40" t="str">
        <f t="shared" si="22"/>
        <v/>
      </c>
      <c r="T66" s="40">
        <f t="shared" si="23"/>
        <v>0</v>
      </c>
      <c r="U66" s="108" t="str">
        <f>IF(N('Final Round'!$J$14)&gt;0,IF(ISBLANK($A66),"",IF($N66&gt;5,$N66,VLOOKUP($A66,'Final Round'!$A$14:$K$18,COLUMN('Final Round'!$J$1),FALSE))),"")</f>
        <v/>
      </c>
      <c r="V66" s="40" t="str">
        <f t="shared" si="24"/>
        <v/>
      </c>
      <c r="W66" s="40" t="str">
        <f t="shared" si="25"/>
        <v/>
      </c>
      <c r="X66" s="40" t="str">
        <f t="shared" si="26"/>
        <v/>
      </c>
      <c r="Y66" s="40">
        <f t="shared" si="27"/>
        <v>0</v>
      </c>
      <c r="Z66" s="40" t="str">
        <f t="shared" si="28"/>
        <v/>
      </c>
      <c r="AA66" s="40">
        <f t="shared" si="14"/>
        <v>0</v>
      </c>
      <c r="AB66" s="109" t="str">
        <f>IF(ISBLANK($A66),"",5+4*(I66+IF(AA66=0,0,VLOOKUP($A66,'Final Round'!$A$14:$K$18,COLUMN('Final Round'!$G$1),FALSE)))+8*(H66+IF(AA66=0,0,IF(VLOOKUP($A66,'Final Round'!$A$14:$K$18,COLUMN('Final Round'!$J$1),FALSE)=1,1,0)))+$AA66)</f>
        <v/>
      </c>
    </row>
    <row r="67" spans="1:28" x14ac:dyDescent="0.2">
      <c r="A67" s="110"/>
      <c r="B67" s="111"/>
      <c r="C67" s="111"/>
      <c r="D67" s="111"/>
      <c r="E67" s="112"/>
      <c r="F67" s="113" t="str">
        <f>IF(ISBLANK($A67),"",SUM(IF(ISNA(IF(VLOOKUP($A67,'Round 1'!$A$7:$J$206,COLUMN('Round 1'!$H$7),FALSE),1,NA())),0,1),IF(ISNA(IF(VLOOKUP($A67,'Round 2'!$A$7:$J$206,COLUMN('Round 1'!$H$7),FALSE),1,NA())),0,1),IF(ISNA(IF(VLOOKUP($A67,'Round 3'!$A$7:$J$206,COLUMN('Round 1'!$H$7),FALSE),1,NA())),0,1),IF(ISNA(IF(VLOOKUP($A67,'Final Round'!$A$14:$K$18,1,FALSE),1,NA())),0,1)))</f>
        <v/>
      </c>
      <c r="G67" s="114"/>
      <c r="H67" s="115" t="str">
        <f>IF(ISBLANK($A67),"",IF(ISERROR(VLOOKUP($A67,'Round 1'!$A$7:$I$206,COLUMN('Round 1'!$G$7),FALSE)),0,VLOOKUP($A67,'Round 1'!$A$7:$I$206,COLUMN('Round 1'!$G$7),FALSE))+IF(ISERROR(VLOOKUP($A67,'Round 2'!$A$7:$I$206,COLUMN('Round 2'!$G$7),FALSE)),0,VLOOKUP($A67,'Round 2'!$A$7:$I$206,COLUMN('Round 2'!$G$7),FALSE))+IF(ISERROR(VLOOKUP($A67,'Round 3'!$A$7:$I$206,COLUMN('Round 3'!$G$7),FALSE)),0,VLOOKUP($A67,'Round 3'!$A$7:$I$206,COLUMN('Round 3'!$G$7),FALSE)))</f>
        <v/>
      </c>
      <c r="I67" s="115" t="str">
        <f>IF(ISBLANK($A67),"",IF(ISERROR(VLOOKUP($A67,'Round 1'!$A$7:$I$206,COLUMN('Round 1'!$F$7),FALSE)),0,VLOOKUP($A67,'Round 1'!$A$7:$I$206,COLUMN('Round 1'!$F$7),FALSE))+IF(ISERROR(VLOOKUP($A67,'Round 2'!$A$7:$I$206,COLUMN('Round 2'!$F$7),FALSE)),0,VLOOKUP($A67,'Round 2'!$A$7:$I$206,COLUMN('Round 2'!$F$7),FALSE))+IF(ISERROR(VLOOKUP($A67,'Round 3'!$A$7:$I$206,COLUMN('Round 3'!$F$7),FALSE)),0,VLOOKUP($A67,'Round 3'!$A$7:$I$206,COLUMN('Round 3'!$F$7),FALSE)))</f>
        <v/>
      </c>
      <c r="J67" s="116" t="str">
        <f>IF(ISBLANK($A67),"",IF(ISERROR(VLOOKUP($A67,'Round 1'!$A$7:$I$206,COLUMN('Round 1'!$H$7),FALSE)),0,VLOOKUP($A67,'Round 1'!$A$7:$I$206,COLUMN('Round 1'!$H$7),FALSE))+IF(ISERROR(VLOOKUP($A67,'Round 2'!$A$7:$I$206,COLUMN('Round 2'!$H$7),FALSE)),0,VLOOKUP($A67,'Round 2'!$A$7:$I$206,COLUMN('Round 2'!$H$7),FALSE))+IF(ISERROR(VLOOKUP($A67,'Round 3'!$A$7:$I$206,COLUMN('Round 3'!$H$7),FALSE)),0,VLOOKUP($A67,'Round 3'!$A$7:$I$206,COLUMN('Round 3'!$H$7),FALSE)))</f>
        <v/>
      </c>
      <c r="K67" s="115" t="str">
        <f t="shared" si="15"/>
        <v/>
      </c>
      <c r="L67" s="118" t="str">
        <f t="shared" si="16"/>
        <v/>
      </c>
      <c r="M67" s="119"/>
      <c r="N67" s="120" t="str">
        <f t="shared" si="17"/>
        <v/>
      </c>
      <c r="O67" s="40" t="str">
        <f t="shared" si="18"/>
        <v/>
      </c>
      <c r="P67" s="40" t="str">
        <f t="shared" si="19"/>
        <v/>
      </c>
      <c r="Q67" s="40">
        <f t="shared" si="20"/>
        <v>-10</v>
      </c>
      <c r="R67" s="40" t="str">
        <f t="shared" si="21"/>
        <v/>
      </c>
      <c r="S67" s="40" t="str">
        <f t="shared" si="22"/>
        <v/>
      </c>
      <c r="T67" s="40">
        <f t="shared" si="23"/>
        <v>0</v>
      </c>
      <c r="U67" s="120" t="str">
        <f>IF(N('Final Round'!$J$14)&gt;0,IF(ISBLANK($A67),"",IF($N67&gt;5,$N67,VLOOKUP($A67,'Final Round'!$A$14:$K$18,COLUMN('Final Round'!$J$1),FALSE))),"")</f>
        <v/>
      </c>
      <c r="V67" s="40" t="str">
        <f t="shared" si="24"/>
        <v/>
      </c>
      <c r="W67" s="40" t="str">
        <f t="shared" si="25"/>
        <v/>
      </c>
      <c r="X67" s="40" t="str">
        <f t="shared" si="26"/>
        <v/>
      </c>
      <c r="Y67" s="40">
        <f t="shared" si="27"/>
        <v>0</v>
      </c>
      <c r="Z67" s="40" t="str">
        <f t="shared" si="28"/>
        <v/>
      </c>
      <c r="AA67" s="40">
        <f t="shared" si="14"/>
        <v>0</v>
      </c>
      <c r="AB67" s="121" t="str">
        <f>IF(ISBLANK($A67),"",5+4*(I67+IF(AA67=0,0,VLOOKUP($A67,'Final Round'!$A$14:$K$18,COLUMN('Final Round'!$G$1),FALSE)))+8*(H67+IF(AA67=0,0,IF(VLOOKUP($A67,'Final Round'!$A$14:$K$18,COLUMN('Final Round'!$J$1),FALSE)=1,1,0)))+$AA67)</f>
        <v/>
      </c>
    </row>
    <row r="68" spans="1:28" x14ac:dyDescent="0.2">
      <c r="A68" s="98"/>
      <c r="B68" s="99"/>
      <c r="C68" s="99"/>
      <c r="D68" s="99"/>
      <c r="E68" s="100"/>
      <c r="F68" s="101" t="str">
        <f>IF(ISBLANK($A68),"",SUM(IF(ISNA(IF(VLOOKUP($A68,'Round 1'!$A$7:$J$206,COLUMN('Round 1'!$H$7),FALSE),1,NA())),0,1),IF(ISNA(IF(VLOOKUP($A68,'Round 2'!$A$7:$J$206,COLUMN('Round 1'!$H$7),FALSE),1,NA())),0,1),IF(ISNA(IF(VLOOKUP($A68,'Round 3'!$A$7:$J$206,COLUMN('Round 1'!$H$7),FALSE),1,NA())),0,1),IF(ISNA(IF(VLOOKUP($A68,'Final Round'!$A$14:$K$18,1,FALSE),1,NA())),0,1)))</f>
        <v/>
      </c>
      <c r="G68" s="102"/>
      <c r="H68" s="103" t="str">
        <f>IF(ISBLANK($A68),"",IF(ISERROR(VLOOKUP($A68,'Round 1'!$A$7:$I$206,COLUMN('Round 1'!$G$7),FALSE)),0,VLOOKUP($A68,'Round 1'!$A$7:$I$206,COLUMN('Round 1'!$G$7),FALSE))+IF(ISERROR(VLOOKUP($A68,'Round 2'!$A$7:$I$206,COLUMN('Round 2'!$G$7),FALSE)),0,VLOOKUP($A68,'Round 2'!$A$7:$I$206,COLUMN('Round 2'!$G$7),FALSE))+IF(ISERROR(VLOOKUP($A68,'Round 3'!$A$7:$I$206,COLUMN('Round 3'!$G$7),FALSE)),0,VLOOKUP($A68,'Round 3'!$A$7:$I$206,COLUMN('Round 3'!$G$7),FALSE)))</f>
        <v/>
      </c>
      <c r="I68" s="103" t="str">
        <f>IF(ISBLANK($A68),"",IF(ISERROR(VLOOKUP($A68,'Round 1'!$A$7:$I$206,COLUMN('Round 1'!$F$7),FALSE)),0,VLOOKUP($A68,'Round 1'!$A$7:$I$206,COLUMN('Round 1'!$F$7),FALSE))+IF(ISERROR(VLOOKUP($A68,'Round 2'!$A$7:$I$206,COLUMN('Round 2'!$F$7),FALSE)),0,VLOOKUP($A68,'Round 2'!$A$7:$I$206,COLUMN('Round 2'!$F$7),FALSE))+IF(ISERROR(VLOOKUP($A68,'Round 3'!$A$7:$I$206,COLUMN('Round 3'!$F$7),FALSE)),0,VLOOKUP($A68,'Round 3'!$A$7:$I$206,COLUMN('Round 3'!$F$7),FALSE)))</f>
        <v/>
      </c>
      <c r="J68" s="104" t="str">
        <f>IF(ISBLANK($A68),"",IF(ISERROR(VLOOKUP($A68,'Round 1'!$A$7:$I$206,COLUMN('Round 1'!$H$7),FALSE)),0,VLOOKUP($A68,'Round 1'!$A$7:$I$206,COLUMN('Round 1'!$H$7),FALSE))+IF(ISERROR(VLOOKUP($A68,'Round 2'!$A$7:$I$206,COLUMN('Round 2'!$H$7),FALSE)),0,VLOOKUP($A68,'Round 2'!$A$7:$I$206,COLUMN('Round 2'!$H$7),FALSE))+IF(ISERROR(VLOOKUP($A68,'Round 3'!$A$7:$I$206,COLUMN('Round 3'!$H$7),FALSE)),0,VLOOKUP($A68,'Round 3'!$A$7:$I$206,COLUMN('Round 3'!$H$7),FALSE)))</f>
        <v/>
      </c>
      <c r="K68" s="103" t="str">
        <f t="shared" si="15"/>
        <v/>
      </c>
      <c r="L68" s="106" t="str">
        <f t="shared" si="16"/>
        <v/>
      </c>
      <c r="M68" s="107"/>
      <c r="N68" s="108" t="str">
        <f t="shared" si="17"/>
        <v/>
      </c>
      <c r="O68" s="40" t="str">
        <f t="shared" si="18"/>
        <v/>
      </c>
      <c r="P68" s="40" t="str">
        <f t="shared" si="19"/>
        <v/>
      </c>
      <c r="Q68" s="40">
        <f t="shared" si="20"/>
        <v>-10</v>
      </c>
      <c r="R68" s="40" t="str">
        <f t="shared" si="21"/>
        <v/>
      </c>
      <c r="S68" s="40" t="str">
        <f t="shared" si="22"/>
        <v/>
      </c>
      <c r="T68" s="40">
        <f t="shared" si="23"/>
        <v>0</v>
      </c>
      <c r="U68" s="108" t="str">
        <f>IF(N('Final Round'!$J$14)&gt;0,IF(ISBLANK($A68),"",IF($N68&gt;5,$N68,VLOOKUP($A68,'Final Round'!$A$14:$K$18,COLUMN('Final Round'!$J$1),FALSE))),"")</f>
        <v/>
      </c>
      <c r="V68" s="40" t="str">
        <f t="shared" si="24"/>
        <v/>
      </c>
      <c r="W68" s="40" t="str">
        <f t="shared" si="25"/>
        <v/>
      </c>
      <c r="X68" s="40" t="str">
        <f t="shared" si="26"/>
        <v/>
      </c>
      <c r="Y68" s="40">
        <f t="shared" si="27"/>
        <v>0</v>
      </c>
      <c r="Z68" s="40" t="str">
        <f t="shared" si="28"/>
        <v/>
      </c>
      <c r="AA68" s="40">
        <f t="shared" si="14"/>
        <v>0</v>
      </c>
      <c r="AB68" s="109" t="str">
        <f>IF(ISBLANK($A68),"",5+4*(I68+IF(AA68=0,0,VLOOKUP($A68,'Final Round'!$A$14:$K$18,COLUMN('Final Round'!$G$1),FALSE)))+8*(H68+IF(AA68=0,0,IF(VLOOKUP($A68,'Final Round'!$A$14:$K$18,COLUMN('Final Round'!$J$1),FALSE)=1,1,0)))+$AA68)</f>
        <v/>
      </c>
    </row>
    <row r="69" spans="1:28" x14ac:dyDescent="0.2">
      <c r="A69" s="110"/>
      <c r="B69" s="111"/>
      <c r="C69" s="111"/>
      <c r="D69" s="111"/>
      <c r="E69" s="112"/>
      <c r="F69" s="113" t="str">
        <f>IF(ISBLANK($A69),"",SUM(IF(ISNA(IF(VLOOKUP($A69,'Round 1'!$A$7:$J$206,COLUMN('Round 1'!$H$7),FALSE),1,NA())),0,1),IF(ISNA(IF(VLOOKUP($A69,'Round 2'!$A$7:$J$206,COLUMN('Round 1'!$H$7),FALSE),1,NA())),0,1),IF(ISNA(IF(VLOOKUP($A69,'Round 3'!$A$7:$J$206,COLUMN('Round 1'!$H$7),FALSE),1,NA())),0,1),IF(ISNA(IF(VLOOKUP($A69,'Final Round'!$A$14:$K$18,1,FALSE),1,NA())),0,1)))</f>
        <v/>
      </c>
      <c r="G69" s="114"/>
      <c r="H69" s="115" t="str">
        <f>IF(ISBLANK($A69),"",IF(ISERROR(VLOOKUP($A69,'Round 1'!$A$7:$I$206,COLUMN('Round 1'!$G$7),FALSE)),0,VLOOKUP($A69,'Round 1'!$A$7:$I$206,COLUMN('Round 1'!$G$7),FALSE))+IF(ISERROR(VLOOKUP($A69,'Round 2'!$A$7:$I$206,COLUMN('Round 2'!$G$7),FALSE)),0,VLOOKUP($A69,'Round 2'!$A$7:$I$206,COLUMN('Round 2'!$G$7),FALSE))+IF(ISERROR(VLOOKUP($A69,'Round 3'!$A$7:$I$206,COLUMN('Round 3'!$G$7),FALSE)),0,VLOOKUP($A69,'Round 3'!$A$7:$I$206,COLUMN('Round 3'!$G$7),FALSE)))</f>
        <v/>
      </c>
      <c r="I69" s="115" t="str">
        <f>IF(ISBLANK($A69),"",IF(ISERROR(VLOOKUP($A69,'Round 1'!$A$7:$I$206,COLUMN('Round 1'!$F$7),FALSE)),0,VLOOKUP($A69,'Round 1'!$A$7:$I$206,COLUMN('Round 1'!$F$7),FALSE))+IF(ISERROR(VLOOKUP($A69,'Round 2'!$A$7:$I$206,COLUMN('Round 2'!$F$7),FALSE)),0,VLOOKUP($A69,'Round 2'!$A$7:$I$206,COLUMN('Round 2'!$F$7),FALSE))+IF(ISERROR(VLOOKUP($A69,'Round 3'!$A$7:$I$206,COLUMN('Round 3'!$F$7),FALSE)),0,VLOOKUP($A69,'Round 3'!$A$7:$I$206,COLUMN('Round 3'!$F$7),FALSE)))</f>
        <v/>
      </c>
      <c r="J69" s="116" t="str">
        <f>IF(ISBLANK($A69),"",IF(ISERROR(VLOOKUP($A69,'Round 1'!$A$7:$I$206,COLUMN('Round 1'!$H$7),FALSE)),0,VLOOKUP($A69,'Round 1'!$A$7:$I$206,COLUMN('Round 1'!$H$7),FALSE))+IF(ISERROR(VLOOKUP($A69,'Round 2'!$A$7:$I$206,COLUMN('Round 2'!$H$7),FALSE)),0,VLOOKUP($A69,'Round 2'!$A$7:$I$206,COLUMN('Round 2'!$H$7),FALSE))+IF(ISERROR(VLOOKUP($A69,'Round 3'!$A$7:$I$206,COLUMN('Round 3'!$H$7),FALSE)),0,VLOOKUP($A69,'Round 3'!$A$7:$I$206,COLUMN('Round 3'!$H$7),FALSE)))</f>
        <v/>
      </c>
      <c r="K69" s="115" t="str">
        <f t="shared" si="15"/>
        <v/>
      </c>
      <c r="L69" s="118" t="str">
        <f t="shared" si="16"/>
        <v/>
      </c>
      <c r="M69" s="119"/>
      <c r="N69" s="120" t="str">
        <f t="shared" si="17"/>
        <v/>
      </c>
      <c r="O69" s="40" t="str">
        <f t="shared" si="18"/>
        <v/>
      </c>
      <c r="P69" s="40" t="str">
        <f t="shared" si="19"/>
        <v/>
      </c>
      <c r="Q69" s="40">
        <f t="shared" si="20"/>
        <v>-10</v>
      </c>
      <c r="R69" s="40" t="str">
        <f t="shared" si="21"/>
        <v/>
      </c>
      <c r="S69" s="40" t="str">
        <f t="shared" si="22"/>
        <v/>
      </c>
      <c r="T69" s="40">
        <f t="shared" si="23"/>
        <v>0</v>
      </c>
      <c r="U69" s="120" t="str">
        <f>IF(N('Final Round'!$J$14)&gt;0,IF(ISBLANK($A69),"",IF($N69&gt;5,$N69,VLOOKUP($A69,'Final Round'!$A$14:$K$18,COLUMN('Final Round'!$J$1),FALSE))),"")</f>
        <v/>
      </c>
      <c r="V69" s="40" t="str">
        <f t="shared" si="24"/>
        <v/>
      </c>
      <c r="W69" s="40" t="str">
        <f t="shared" si="25"/>
        <v/>
      </c>
      <c r="X69" s="40" t="str">
        <f t="shared" si="26"/>
        <v/>
      </c>
      <c r="Y69" s="40">
        <f t="shared" si="27"/>
        <v>0</v>
      </c>
      <c r="Z69" s="40" t="str">
        <f t="shared" si="28"/>
        <v/>
      </c>
      <c r="AA69" s="40">
        <f t="shared" si="14"/>
        <v>0</v>
      </c>
      <c r="AB69" s="121" t="str">
        <f>IF(ISBLANK($A69),"",5+4*(I69+IF(AA69=0,0,VLOOKUP($A69,'Final Round'!$A$14:$K$18,COLUMN('Final Round'!$G$1),FALSE)))+8*(H69+IF(AA69=0,0,IF(VLOOKUP($A69,'Final Round'!$A$14:$K$18,COLUMN('Final Round'!$J$1),FALSE)=1,1,0)))+$AA69)</f>
        <v/>
      </c>
    </row>
    <row r="70" spans="1:28" x14ac:dyDescent="0.2">
      <c r="A70" s="98"/>
      <c r="B70" s="99"/>
      <c r="C70" s="99"/>
      <c r="D70" s="99"/>
      <c r="E70" s="100"/>
      <c r="F70" s="101" t="str">
        <f>IF(ISBLANK($A70),"",SUM(IF(ISNA(IF(VLOOKUP($A70,'Round 1'!$A$7:$J$206,COLUMN('Round 1'!$H$7),FALSE),1,NA())),0,1),IF(ISNA(IF(VLOOKUP($A70,'Round 2'!$A$7:$J$206,COLUMN('Round 1'!$H$7),FALSE),1,NA())),0,1),IF(ISNA(IF(VLOOKUP($A70,'Round 3'!$A$7:$J$206,COLUMN('Round 1'!$H$7),FALSE),1,NA())),0,1),IF(ISNA(IF(VLOOKUP($A70,'Final Round'!$A$14:$K$18,1,FALSE),1,NA())),0,1)))</f>
        <v/>
      </c>
      <c r="G70" s="102"/>
      <c r="H70" s="103" t="str">
        <f>IF(ISBLANK($A70),"",IF(ISERROR(VLOOKUP($A70,'Round 1'!$A$7:$I$206,COLUMN('Round 1'!$G$7),FALSE)),0,VLOOKUP($A70,'Round 1'!$A$7:$I$206,COLUMN('Round 1'!$G$7),FALSE))+IF(ISERROR(VLOOKUP($A70,'Round 2'!$A$7:$I$206,COLUMN('Round 2'!$G$7),FALSE)),0,VLOOKUP($A70,'Round 2'!$A$7:$I$206,COLUMN('Round 2'!$G$7),FALSE))+IF(ISERROR(VLOOKUP($A70,'Round 3'!$A$7:$I$206,COLUMN('Round 3'!$G$7),FALSE)),0,VLOOKUP($A70,'Round 3'!$A$7:$I$206,COLUMN('Round 3'!$G$7),FALSE)))</f>
        <v/>
      </c>
      <c r="I70" s="103" t="str">
        <f>IF(ISBLANK($A70),"",IF(ISERROR(VLOOKUP($A70,'Round 1'!$A$7:$I$206,COLUMN('Round 1'!$F$7),FALSE)),0,VLOOKUP($A70,'Round 1'!$A$7:$I$206,COLUMN('Round 1'!$F$7),FALSE))+IF(ISERROR(VLOOKUP($A70,'Round 2'!$A$7:$I$206,COLUMN('Round 2'!$F$7),FALSE)),0,VLOOKUP($A70,'Round 2'!$A$7:$I$206,COLUMN('Round 2'!$F$7),FALSE))+IF(ISERROR(VLOOKUP($A70,'Round 3'!$A$7:$I$206,COLUMN('Round 3'!$F$7),FALSE)),0,VLOOKUP($A70,'Round 3'!$A$7:$I$206,COLUMN('Round 3'!$F$7),FALSE)))</f>
        <v/>
      </c>
      <c r="J70" s="104" t="str">
        <f>IF(ISBLANK($A70),"",IF(ISERROR(VLOOKUP($A70,'Round 1'!$A$7:$I$206,COLUMN('Round 1'!$H$7),FALSE)),0,VLOOKUP($A70,'Round 1'!$A$7:$I$206,COLUMN('Round 1'!$H$7),FALSE))+IF(ISERROR(VLOOKUP($A70,'Round 2'!$A$7:$I$206,COLUMN('Round 2'!$H$7),FALSE)),0,VLOOKUP($A70,'Round 2'!$A$7:$I$206,COLUMN('Round 2'!$H$7),FALSE))+IF(ISERROR(VLOOKUP($A70,'Round 3'!$A$7:$I$206,COLUMN('Round 3'!$H$7),FALSE)),0,VLOOKUP($A70,'Round 3'!$A$7:$I$206,COLUMN('Round 3'!$H$7),FALSE)))</f>
        <v/>
      </c>
      <c r="K70" s="103" t="str">
        <f t="shared" si="15"/>
        <v/>
      </c>
      <c r="L70" s="106" t="str">
        <f t="shared" si="16"/>
        <v/>
      </c>
      <c r="M70" s="107"/>
      <c r="N70" s="108" t="str">
        <f t="shared" si="17"/>
        <v/>
      </c>
      <c r="O70" s="40" t="str">
        <f t="shared" si="18"/>
        <v/>
      </c>
      <c r="P70" s="40" t="str">
        <f t="shared" si="19"/>
        <v/>
      </c>
      <c r="Q70" s="40">
        <f t="shared" si="20"/>
        <v>-10</v>
      </c>
      <c r="R70" s="40" t="str">
        <f t="shared" si="21"/>
        <v/>
      </c>
      <c r="S70" s="40" t="str">
        <f t="shared" si="22"/>
        <v/>
      </c>
      <c r="T70" s="40">
        <f t="shared" si="23"/>
        <v>0</v>
      </c>
      <c r="U70" s="108" t="str">
        <f>IF(N('Final Round'!$J$14)&gt;0,IF(ISBLANK($A70),"",IF($N70&gt;5,$N70,VLOOKUP($A70,'Final Round'!$A$14:$K$18,COLUMN('Final Round'!$J$1),FALSE))),"")</f>
        <v/>
      </c>
      <c r="V70" s="40" t="str">
        <f t="shared" si="24"/>
        <v/>
      </c>
      <c r="W70" s="40" t="str">
        <f t="shared" si="25"/>
        <v/>
      </c>
      <c r="X70" s="40" t="str">
        <f t="shared" si="26"/>
        <v/>
      </c>
      <c r="Y70" s="40">
        <f t="shared" si="27"/>
        <v>0</v>
      </c>
      <c r="Z70" s="40" t="str">
        <f t="shared" si="28"/>
        <v/>
      </c>
      <c r="AA70" s="40">
        <f t="shared" si="14"/>
        <v>0</v>
      </c>
      <c r="AB70" s="109" t="str">
        <f>IF(ISBLANK($A70),"",5+4*(I70+IF(AA70=0,0,VLOOKUP($A70,'Final Round'!$A$14:$K$18,COLUMN('Final Round'!$G$1),FALSE)))+8*(H70+IF(AA70=0,0,IF(VLOOKUP($A70,'Final Round'!$A$14:$K$18,COLUMN('Final Round'!$J$1),FALSE)=1,1,0)))+$AA70)</f>
        <v/>
      </c>
    </row>
    <row r="71" spans="1:28" x14ac:dyDescent="0.2">
      <c r="A71" s="110"/>
      <c r="B71" s="111"/>
      <c r="C71" s="111"/>
      <c r="D71" s="111"/>
      <c r="E71" s="112"/>
      <c r="F71" s="113" t="str">
        <f>IF(ISBLANK($A71),"",SUM(IF(ISNA(IF(VLOOKUP($A71,'Round 1'!$A$7:$J$206,COLUMN('Round 1'!$H$7),FALSE),1,NA())),0,1),IF(ISNA(IF(VLOOKUP($A71,'Round 2'!$A$7:$J$206,COLUMN('Round 1'!$H$7),FALSE),1,NA())),0,1),IF(ISNA(IF(VLOOKUP($A71,'Round 3'!$A$7:$J$206,COLUMN('Round 1'!$H$7),FALSE),1,NA())),0,1),IF(ISNA(IF(VLOOKUP($A71,'Final Round'!$A$14:$K$18,1,FALSE),1,NA())),0,1)))</f>
        <v/>
      </c>
      <c r="G71" s="114"/>
      <c r="H71" s="115" t="str">
        <f>IF(ISBLANK($A71),"",IF(ISERROR(VLOOKUP($A71,'Round 1'!$A$7:$I$206,COLUMN('Round 1'!$G$7),FALSE)),0,VLOOKUP($A71,'Round 1'!$A$7:$I$206,COLUMN('Round 1'!$G$7),FALSE))+IF(ISERROR(VLOOKUP($A71,'Round 2'!$A$7:$I$206,COLUMN('Round 2'!$G$7),FALSE)),0,VLOOKUP($A71,'Round 2'!$A$7:$I$206,COLUMN('Round 2'!$G$7),FALSE))+IF(ISERROR(VLOOKUP($A71,'Round 3'!$A$7:$I$206,COLUMN('Round 3'!$G$7),FALSE)),0,VLOOKUP($A71,'Round 3'!$A$7:$I$206,COLUMN('Round 3'!$G$7),FALSE)))</f>
        <v/>
      </c>
      <c r="I71" s="115" t="str">
        <f>IF(ISBLANK($A71),"",IF(ISERROR(VLOOKUP($A71,'Round 1'!$A$7:$I$206,COLUMN('Round 1'!$F$7),FALSE)),0,VLOOKUP($A71,'Round 1'!$A$7:$I$206,COLUMN('Round 1'!$F$7),FALSE))+IF(ISERROR(VLOOKUP($A71,'Round 2'!$A$7:$I$206,COLUMN('Round 2'!$F$7),FALSE)),0,VLOOKUP($A71,'Round 2'!$A$7:$I$206,COLUMN('Round 2'!$F$7),FALSE))+IF(ISERROR(VLOOKUP($A71,'Round 3'!$A$7:$I$206,COLUMN('Round 3'!$F$7),FALSE)),0,VLOOKUP($A71,'Round 3'!$A$7:$I$206,COLUMN('Round 3'!$F$7),FALSE)))</f>
        <v/>
      </c>
      <c r="J71" s="116" t="str">
        <f>IF(ISBLANK($A71),"",IF(ISERROR(VLOOKUP($A71,'Round 1'!$A$7:$I$206,COLUMN('Round 1'!$H$7),FALSE)),0,VLOOKUP($A71,'Round 1'!$A$7:$I$206,COLUMN('Round 1'!$H$7),FALSE))+IF(ISERROR(VLOOKUP($A71,'Round 2'!$A$7:$I$206,COLUMN('Round 2'!$H$7),FALSE)),0,VLOOKUP($A71,'Round 2'!$A$7:$I$206,COLUMN('Round 2'!$H$7),FALSE))+IF(ISERROR(VLOOKUP($A71,'Round 3'!$A$7:$I$206,COLUMN('Round 3'!$H$7),FALSE)),0,VLOOKUP($A71,'Round 3'!$A$7:$I$206,COLUMN('Round 3'!$H$7),FALSE)))</f>
        <v/>
      </c>
      <c r="K71" s="115" t="str">
        <f t="shared" ref="K71:K102" si="29">IF(ISBLANK(A71),"",RANK(P71,$P$7:$P$206))</f>
        <v/>
      </c>
      <c r="L71" s="118" t="str">
        <f t="shared" ref="L71:L102" si="30">IF(ISBLANK($G71),IF($K71&gt;5,"",IF(AND(ISNA(MATCH(K71+1,$K$7:$K$206,0)),$K71&lt;$A$4),"TIE","")),"DQ")</f>
        <v/>
      </c>
      <c r="M71" s="119"/>
      <c r="N71" s="120" t="str">
        <f t="shared" ref="N71:N102" si="31">IF(ISBLANK($G71),$R71,"DQ")</f>
        <v/>
      </c>
      <c r="O71" s="40" t="str">
        <f t="shared" ref="O71:O102" si="32">IF(ISBLANK(A71),"",$H71*$O$6+$I71)</f>
        <v/>
      </c>
      <c r="P71" s="40" t="str">
        <f t="shared" ref="P71:P102" si="33">IF(ISBLANK(A71),"",$O71*10*$P$6+$J71)</f>
        <v/>
      </c>
      <c r="Q71" s="40">
        <f t="shared" ref="Q71:Q102" si="34">IF(ISBLANK($G71),IF(ISBLANK($A71),-10,$P71*$Q$6+IF($M71&gt;0,$Q$6-1-$M71,0)),-1)</f>
        <v>-10</v>
      </c>
      <c r="R71" s="40" t="str">
        <f t="shared" ref="R71:R102" si="35">IF(ISBLANK($A71),"",RANK($Q71,$Q$7:$Q$206))</f>
        <v/>
      </c>
      <c r="S71" s="40" t="str">
        <f t="shared" ref="S71:S102" si="36">IF(ISNA(MATCH($R71+1,$R$7:$R$206,0)),IF($R71=MAX($A$7:$A$206),$R71,-1),$R71)</f>
        <v/>
      </c>
      <c r="T71" s="40">
        <f t="shared" ref="T71:T102" si="37">$A71</f>
        <v>0</v>
      </c>
      <c r="U71" s="120" t="str">
        <f>IF(N('Final Round'!$J$14)&gt;0,IF(ISBLANK($A71),"",IF($N71&gt;5,$N71,VLOOKUP($A71,'Final Round'!$A$14:$K$18,COLUMN('Final Round'!$J$1),FALSE))),"")</f>
        <v/>
      </c>
      <c r="V71" s="40" t="str">
        <f t="shared" ref="V71:V102" si="38">IF(ISNUMBER($U71),$U71,$R71)</f>
        <v/>
      </c>
      <c r="W71" s="40" t="str">
        <f t="shared" ref="W71:W102" si="39">IF(ISBLANK($A71),"",($V$6-$V71)*$W$6+$W$6-$A71)</f>
        <v/>
      </c>
      <c r="X71" s="40" t="str">
        <f t="shared" ref="X71:X102" si="40">IF(ISBLANK($A71),"",RANK($W71,$W$7:$W$206))</f>
        <v/>
      </c>
      <c r="Y71" s="40">
        <f t="shared" ref="Y71:Y102" si="41">$A71</f>
        <v>0</v>
      </c>
      <c r="Z71" s="40" t="str">
        <f t="shared" ref="Z71:Z102" si="42">IF($U71="",$N71,$U71)</f>
        <v/>
      </c>
      <c r="AA71" s="40">
        <f t="shared" si="14"/>
        <v>0</v>
      </c>
      <c r="AB71" s="121" t="str">
        <f>IF(ISBLANK($A71),"",5+4*(I71+IF(AA71=0,0,VLOOKUP($A71,'Final Round'!$A$14:$K$18,COLUMN('Final Round'!$G$1),FALSE)))+8*(H71+IF(AA71=0,0,IF(VLOOKUP($A71,'Final Round'!$A$14:$K$18,COLUMN('Final Round'!$J$1),FALSE)=1,1,0)))+$AA71)</f>
        <v/>
      </c>
    </row>
    <row r="72" spans="1:28" x14ac:dyDescent="0.2">
      <c r="A72" s="98"/>
      <c r="B72" s="99"/>
      <c r="C72" s="99"/>
      <c r="D72" s="99"/>
      <c r="E72" s="100"/>
      <c r="F72" s="101" t="str">
        <f>IF(ISBLANK($A72),"",SUM(IF(ISNA(IF(VLOOKUP($A72,'Round 1'!$A$7:$J$206,COLUMN('Round 1'!$H$7),FALSE),1,NA())),0,1),IF(ISNA(IF(VLOOKUP($A72,'Round 2'!$A$7:$J$206,COLUMN('Round 1'!$H$7),FALSE),1,NA())),0,1),IF(ISNA(IF(VLOOKUP($A72,'Round 3'!$A$7:$J$206,COLUMN('Round 1'!$H$7),FALSE),1,NA())),0,1),IF(ISNA(IF(VLOOKUP($A72,'Final Round'!$A$14:$K$18,1,FALSE),1,NA())),0,1)))</f>
        <v/>
      </c>
      <c r="G72" s="102"/>
      <c r="H72" s="103" t="str">
        <f>IF(ISBLANK($A72),"",IF(ISERROR(VLOOKUP($A72,'Round 1'!$A$7:$I$206,COLUMN('Round 1'!$G$7),FALSE)),0,VLOOKUP($A72,'Round 1'!$A$7:$I$206,COLUMN('Round 1'!$G$7),FALSE))+IF(ISERROR(VLOOKUP($A72,'Round 2'!$A$7:$I$206,COLUMN('Round 2'!$G$7),FALSE)),0,VLOOKUP($A72,'Round 2'!$A$7:$I$206,COLUMN('Round 2'!$G$7),FALSE))+IF(ISERROR(VLOOKUP($A72,'Round 3'!$A$7:$I$206,COLUMN('Round 3'!$G$7),FALSE)),0,VLOOKUP($A72,'Round 3'!$A$7:$I$206,COLUMN('Round 3'!$G$7),FALSE)))</f>
        <v/>
      </c>
      <c r="I72" s="103" t="str">
        <f>IF(ISBLANK($A72),"",IF(ISERROR(VLOOKUP($A72,'Round 1'!$A$7:$I$206,COLUMN('Round 1'!$F$7),FALSE)),0,VLOOKUP($A72,'Round 1'!$A$7:$I$206,COLUMN('Round 1'!$F$7),FALSE))+IF(ISERROR(VLOOKUP($A72,'Round 2'!$A$7:$I$206,COLUMN('Round 2'!$F$7),FALSE)),0,VLOOKUP($A72,'Round 2'!$A$7:$I$206,COLUMN('Round 2'!$F$7),FALSE))+IF(ISERROR(VLOOKUP($A72,'Round 3'!$A$7:$I$206,COLUMN('Round 3'!$F$7),FALSE)),0,VLOOKUP($A72,'Round 3'!$A$7:$I$206,COLUMN('Round 3'!$F$7),FALSE)))</f>
        <v/>
      </c>
      <c r="J72" s="104" t="str">
        <f>IF(ISBLANK($A72),"",IF(ISERROR(VLOOKUP($A72,'Round 1'!$A$7:$I$206,COLUMN('Round 1'!$H$7),FALSE)),0,VLOOKUP($A72,'Round 1'!$A$7:$I$206,COLUMN('Round 1'!$H$7),FALSE))+IF(ISERROR(VLOOKUP($A72,'Round 2'!$A$7:$I$206,COLUMN('Round 2'!$H$7),FALSE)),0,VLOOKUP($A72,'Round 2'!$A$7:$I$206,COLUMN('Round 2'!$H$7),FALSE))+IF(ISERROR(VLOOKUP($A72,'Round 3'!$A$7:$I$206,COLUMN('Round 3'!$H$7),FALSE)),0,VLOOKUP($A72,'Round 3'!$A$7:$I$206,COLUMN('Round 3'!$H$7),FALSE)))</f>
        <v/>
      </c>
      <c r="K72" s="103" t="str">
        <f t="shared" si="29"/>
        <v/>
      </c>
      <c r="L72" s="106" t="str">
        <f t="shared" si="30"/>
        <v/>
      </c>
      <c r="M72" s="107"/>
      <c r="N72" s="108" t="str">
        <f t="shared" si="31"/>
        <v/>
      </c>
      <c r="O72" s="40" t="str">
        <f t="shared" si="32"/>
        <v/>
      </c>
      <c r="P72" s="40" t="str">
        <f t="shared" si="33"/>
        <v/>
      </c>
      <c r="Q72" s="40">
        <f t="shared" si="34"/>
        <v>-10</v>
      </c>
      <c r="R72" s="40" t="str">
        <f t="shared" si="35"/>
        <v/>
      </c>
      <c r="S72" s="40" t="str">
        <f t="shared" si="36"/>
        <v/>
      </c>
      <c r="T72" s="40">
        <f t="shared" si="37"/>
        <v>0</v>
      </c>
      <c r="U72" s="108" t="str">
        <f>IF(N('Final Round'!$J$14)&gt;0,IF(ISBLANK($A72),"",IF($N72&gt;5,$N72,VLOOKUP($A72,'Final Round'!$A$14:$K$18,COLUMN('Final Round'!$J$1),FALSE))),"")</f>
        <v/>
      </c>
      <c r="V72" s="40" t="str">
        <f t="shared" si="38"/>
        <v/>
      </c>
      <c r="W72" s="40" t="str">
        <f t="shared" si="39"/>
        <v/>
      </c>
      <c r="X72" s="40" t="str">
        <f t="shared" si="40"/>
        <v/>
      </c>
      <c r="Y72" s="40">
        <f t="shared" si="41"/>
        <v>0</v>
      </c>
      <c r="Z72" s="40" t="str">
        <f t="shared" si="42"/>
        <v/>
      </c>
      <c r="AA72" s="40">
        <f t="shared" ref="AA72:AA135" si="43">IF($U72&lt;6,INDEX($AA$1:$AA$5,$Z72)*$Z$2,0)</f>
        <v>0</v>
      </c>
      <c r="AB72" s="109" t="str">
        <f>IF(ISBLANK($A72),"",5+4*(I72+IF(AA72=0,0,VLOOKUP($A72,'Final Round'!$A$14:$K$18,COLUMN('Final Round'!$G$1),FALSE)))+8*(H72+IF(AA72=0,0,IF(VLOOKUP($A72,'Final Round'!$A$14:$K$18,COLUMN('Final Round'!$J$1),FALSE)=1,1,0)))+$AA72)</f>
        <v/>
      </c>
    </row>
    <row r="73" spans="1:28" x14ac:dyDescent="0.2">
      <c r="A73" s="110"/>
      <c r="B73" s="111"/>
      <c r="C73" s="111"/>
      <c r="D73" s="111"/>
      <c r="E73" s="112"/>
      <c r="F73" s="113" t="str">
        <f>IF(ISBLANK($A73),"",SUM(IF(ISNA(IF(VLOOKUP($A73,'Round 1'!$A$7:$J$206,COLUMN('Round 1'!$H$7),FALSE),1,NA())),0,1),IF(ISNA(IF(VLOOKUP($A73,'Round 2'!$A$7:$J$206,COLUMN('Round 1'!$H$7),FALSE),1,NA())),0,1),IF(ISNA(IF(VLOOKUP($A73,'Round 3'!$A$7:$J$206,COLUMN('Round 1'!$H$7),FALSE),1,NA())),0,1),IF(ISNA(IF(VLOOKUP($A73,'Final Round'!$A$14:$K$18,1,FALSE),1,NA())),0,1)))</f>
        <v/>
      </c>
      <c r="G73" s="114"/>
      <c r="H73" s="115" t="str">
        <f>IF(ISBLANK($A73),"",IF(ISERROR(VLOOKUP($A73,'Round 1'!$A$7:$I$206,COLUMN('Round 1'!$G$7),FALSE)),0,VLOOKUP($A73,'Round 1'!$A$7:$I$206,COLUMN('Round 1'!$G$7),FALSE))+IF(ISERROR(VLOOKUP($A73,'Round 2'!$A$7:$I$206,COLUMN('Round 2'!$G$7),FALSE)),0,VLOOKUP($A73,'Round 2'!$A$7:$I$206,COLUMN('Round 2'!$G$7),FALSE))+IF(ISERROR(VLOOKUP($A73,'Round 3'!$A$7:$I$206,COLUMN('Round 3'!$G$7),FALSE)),0,VLOOKUP($A73,'Round 3'!$A$7:$I$206,COLUMN('Round 3'!$G$7),FALSE)))</f>
        <v/>
      </c>
      <c r="I73" s="115" t="str">
        <f>IF(ISBLANK($A73),"",IF(ISERROR(VLOOKUP($A73,'Round 1'!$A$7:$I$206,COLUMN('Round 1'!$F$7),FALSE)),0,VLOOKUP($A73,'Round 1'!$A$7:$I$206,COLUMN('Round 1'!$F$7),FALSE))+IF(ISERROR(VLOOKUP($A73,'Round 2'!$A$7:$I$206,COLUMN('Round 2'!$F$7),FALSE)),0,VLOOKUP($A73,'Round 2'!$A$7:$I$206,COLUMN('Round 2'!$F$7),FALSE))+IF(ISERROR(VLOOKUP($A73,'Round 3'!$A$7:$I$206,COLUMN('Round 3'!$F$7),FALSE)),0,VLOOKUP($A73,'Round 3'!$A$7:$I$206,COLUMN('Round 3'!$F$7),FALSE)))</f>
        <v/>
      </c>
      <c r="J73" s="116" t="str">
        <f>IF(ISBLANK($A73),"",IF(ISERROR(VLOOKUP($A73,'Round 1'!$A$7:$I$206,COLUMN('Round 1'!$H$7),FALSE)),0,VLOOKUP($A73,'Round 1'!$A$7:$I$206,COLUMN('Round 1'!$H$7),FALSE))+IF(ISERROR(VLOOKUP($A73,'Round 2'!$A$7:$I$206,COLUMN('Round 2'!$H$7),FALSE)),0,VLOOKUP($A73,'Round 2'!$A$7:$I$206,COLUMN('Round 2'!$H$7),FALSE))+IF(ISERROR(VLOOKUP($A73,'Round 3'!$A$7:$I$206,COLUMN('Round 3'!$H$7),FALSE)),0,VLOOKUP($A73,'Round 3'!$A$7:$I$206,COLUMN('Round 3'!$H$7),FALSE)))</f>
        <v/>
      </c>
      <c r="K73" s="115" t="str">
        <f t="shared" si="29"/>
        <v/>
      </c>
      <c r="L73" s="118" t="str">
        <f t="shared" si="30"/>
        <v/>
      </c>
      <c r="M73" s="119"/>
      <c r="N73" s="120" t="str">
        <f t="shared" si="31"/>
        <v/>
      </c>
      <c r="O73" s="40" t="str">
        <f t="shared" si="32"/>
        <v/>
      </c>
      <c r="P73" s="40" t="str">
        <f t="shared" si="33"/>
        <v/>
      </c>
      <c r="Q73" s="40">
        <f t="shared" si="34"/>
        <v>-10</v>
      </c>
      <c r="R73" s="40" t="str">
        <f t="shared" si="35"/>
        <v/>
      </c>
      <c r="S73" s="40" t="str">
        <f t="shared" si="36"/>
        <v/>
      </c>
      <c r="T73" s="40">
        <f t="shared" si="37"/>
        <v>0</v>
      </c>
      <c r="U73" s="120" t="str">
        <f>IF(N('Final Round'!$J$14)&gt;0,IF(ISBLANK($A73),"",IF($N73&gt;5,$N73,VLOOKUP($A73,'Final Round'!$A$14:$K$18,COLUMN('Final Round'!$J$1),FALSE))),"")</f>
        <v/>
      </c>
      <c r="V73" s="40" t="str">
        <f t="shared" si="38"/>
        <v/>
      </c>
      <c r="W73" s="40" t="str">
        <f t="shared" si="39"/>
        <v/>
      </c>
      <c r="X73" s="40" t="str">
        <f t="shared" si="40"/>
        <v/>
      </c>
      <c r="Y73" s="40">
        <f t="shared" si="41"/>
        <v>0</v>
      </c>
      <c r="Z73" s="40" t="str">
        <f t="shared" si="42"/>
        <v/>
      </c>
      <c r="AA73" s="40">
        <f t="shared" si="43"/>
        <v>0</v>
      </c>
      <c r="AB73" s="121" t="str">
        <f>IF(ISBLANK($A73),"",5+4*(I73+IF(AA73=0,0,VLOOKUP($A73,'Final Round'!$A$14:$K$18,COLUMN('Final Round'!$G$1),FALSE)))+8*(H73+IF(AA73=0,0,IF(VLOOKUP($A73,'Final Round'!$A$14:$K$18,COLUMN('Final Round'!$J$1),FALSE)=1,1,0)))+$AA73)</f>
        <v/>
      </c>
    </row>
    <row r="74" spans="1:28" x14ac:dyDescent="0.2">
      <c r="A74" s="98"/>
      <c r="B74" s="99"/>
      <c r="C74" s="99"/>
      <c r="D74" s="99"/>
      <c r="E74" s="100"/>
      <c r="F74" s="101" t="str">
        <f>IF(ISBLANK($A74),"",SUM(IF(ISNA(IF(VLOOKUP($A74,'Round 1'!$A$7:$J$206,COLUMN('Round 1'!$H$7),FALSE),1,NA())),0,1),IF(ISNA(IF(VLOOKUP($A74,'Round 2'!$A$7:$J$206,COLUMN('Round 1'!$H$7),FALSE),1,NA())),0,1),IF(ISNA(IF(VLOOKUP($A74,'Round 3'!$A$7:$J$206,COLUMN('Round 1'!$H$7),FALSE),1,NA())),0,1),IF(ISNA(IF(VLOOKUP($A74,'Final Round'!$A$14:$K$18,1,FALSE),1,NA())),0,1)))</f>
        <v/>
      </c>
      <c r="G74" s="102"/>
      <c r="H74" s="103" t="str">
        <f>IF(ISBLANK($A74),"",IF(ISERROR(VLOOKUP($A74,'Round 1'!$A$7:$I$206,COLUMN('Round 1'!$G$7),FALSE)),0,VLOOKUP($A74,'Round 1'!$A$7:$I$206,COLUMN('Round 1'!$G$7),FALSE))+IF(ISERROR(VLOOKUP($A74,'Round 2'!$A$7:$I$206,COLUMN('Round 2'!$G$7),FALSE)),0,VLOOKUP($A74,'Round 2'!$A$7:$I$206,COLUMN('Round 2'!$G$7),FALSE))+IF(ISERROR(VLOOKUP($A74,'Round 3'!$A$7:$I$206,COLUMN('Round 3'!$G$7),FALSE)),0,VLOOKUP($A74,'Round 3'!$A$7:$I$206,COLUMN('Round 3'!$G$7),FALSE)))</f>
        <v/>
      </c>
      <c r="I74" s="103" t="str">
        <f>IF(ISBLANK($A74),"",IF(ISERROR(VLOOKUP($A74,'Round 1'!$A$7:$I$206,COLUMN('Round 1'!$F$7),FALSE)),0,VLOOKUP($A74,'Round 1'!$A$7:$I$206,COLUMN('Round 1'!$F$7),FALSE))+IF(ISERROR(VLOOKUP($A74,'Round 2'!$A$7:$I$206,COLUMN('Round 2'!$F$7),FALSE)),0,VLOOKUP($A74,'Round 2'!$A$7:$I$206,COLUMN('Round 2'!$F$7),FALSE))+IF(ISERROR(VLOOKUP($A74,'Round 3'!$A$7:$I$206,COLUMN('Round 3'!$F$7),FALSE)),0,VLOOKUP($A74,'Round 3'!$A$7:$I$206,COLUMN('Round 3'!$F$7),FALSE)))</f>
        <v/>
      </c>
      <c r="J74" s="104" t="str">
        <f>IF(ISBLANK($A74),"",IF(ISERROR(VLOOKUP($A74,'Round 1'!$A$7:$I$206,COLUMN('Round 1'!$H$7),FALSE)),0,VLOOKUP($A74,'Round 1'!$A$7:$I$206,COLUMN('Round 1'!$H$7),FALSE))+IF(ISERROR(VLOOKUP($A74,'Round 2'!$A$7:$I$206,COLUMN('Round 2'!$H$7),FALSE)),0,VLOOKUP($A74,'Round 2'!$A$7:$I$206,COLUMN('Round 2'!$H$7),FALSE))+IF(ISERROR(VLOOKUP($A74,'Round 3'!$A$7:$I$206,COLUMN('Round 3'!$H$7),FALSE)),0,VLOOKUP($A74,'Round 3'!$A$7:$I$206,COLUMN('Round 3'!$H$7),FALSE)))</f>
        <v/>
      </c>
      <c r="K74" s="103" t="str">
        <f t="shared" si="29"/>
        <v/>
      </c>
      <c r="L74" s="106" t="str">
        <f t="shared" si="30"/>
        <v/>
      </c>
      <c r="M74" s="107"/>
      <c r="N74" s="108" t="str">
        <f t="shared" si="31"/>
        <v/>
      </c>
      <c r="O74" s="40" t="str">
        <f t="shared" si="32"/>
        <v/>
      </c>
      <c r="P74" s="40" t="str">
        <f t="shared" si="33"/>
        <v/>
      </c>
      <c r="Q74" s="40">
        <f t="shared" si="34"/>
        <v>-10</v>
      </c>
      <c r="R74" s="40" t="str">
        <f t="shared" si="35"/>
        <v/>
      </c>
      <c r="S74" s="40" t="str">
        <f t="shared" si="36"/>
        <v/>
      </c>
      <c r="T74" s="40">
        <f t="shared" si="37"/>
        <v>0</v>
      </c>
      <c r="U74" s="108" t="str">
        <f>IF(N('Final Round'!$J$14)&gt;0,IF(ISBLANK($A74),"",IF($N74&gt;5,$N74,VLOOKUP($A74,'Final Round'!$A$14:$K$18,COLUMN('Final Round'!$J$1),FALSE))),"")</f>
        <v/>
      </c>
      <c r="V74" s="40" t="str">
        <f t="shared" si="38"/>
        <v/>
      </c>
      <c r="W74" s="40" t="str">
        <f t="shared" si="39"/>
        <v/>
      </c>
      <c r="X74" s="40" t="str">
        <f t="shared" si="40"/>
        <v/>
      </c>
      <c r="Y74" s="40">
        <f t="shared" si="41"/>
        <v>0</v>
      </c>
      <c r="Z74" s="40" t="str">
        <f t="shared" si="42"/>
        <v/>
      </c>
      <c r="AA74" s="40">
        <f t="shared" si="43"/>
        <v>0</v>
      </c>
      <c r="AB74" s="109" t="str">
        <f>IF(ISBLANK($A74),"",5+4*(I74+IF(AA74=0,0,VLOOKUP($A74,'Final Round'!$A$14:$K$18,COLUMN('Final Round'!$G$1),FALSE)))+8*(H74+IF(AA74=0,0,IF(VLOOKUP($A74,'Final Round'!$A$14:$K$18,COLUMN('Final Round'!$J$1),FALSE)=1,1,0)))+$AA74)</f>
        <v/>
      </c>
    </row>
    <row r="75" spans="1:28" x14ac:dyDescent="0.2">
      <c r="A75" s="110"/>
      <c r="B75" s="111"/>
      <c r="C75" s="111"/>
      <c r="D75" s="111"/>
      <c r="E75" s="112"/>
      <c r="F75" s="113" t="str">
        <f>IF(ISBLANK($A75),"",SUM(IF(ISNA(IF(VLOOKUP($A75,'Round 1'!$A$7:$J$206,COLUMN('Round 1'!$H$7),FALSE),1,NA())),0,1),IF(ISNA(IF(VLOOKUP($A75,'Round 2'!$A$7:$J$206,COLUMN('Round 1'!$H$7),FALSE),1,NA())),0,1),IF(ISNA(IF(VLOOKUP($A75,'Round 3'!$A$7:$J$206,COLUMN('Round 1'!$H$7),FALSE),1,NA())),0,1),IF(ISNA(IF(VLOOKUP($A75,'Final Round'!$A$14:$K$18,1,FALSE),1,NA())),0,1)))</f>
        <v/>
      </c>
      <c r="G75" s="114"/>
      <c r="H75" s="115" t="str">
        <f>IF(ISBLANK($A75),"",IF(ISERROR(VLOOKUP($A75,'Round 1'!$A$7:$I$206,COLUMN('Round 1'!$G$7),FALSE)),0,VLOOKUP($A75,'Round 1'!$A$7:$I$206,COLUMN('Round 1'!$G$7),FALSE))+IF(ISERROR(VLOOKUP($A75,'Round 2'!$A$7:$I$206,COLUMN('Round 2'!$G$7),FALSE)),0,VLOOKUP($A75,'Round 2'!$A$7:$I$206,COLUMN('Round 2'!$G$7),FALSE))+IF(ISERROR(VLOOKUP($A75,'Round 3'!$A$7:$I$206,COLUMN('Round 3'!$G$7),FALSE)),0,VLOOKUP($A75,'Round 3'!$A$7:$I$206,COLUMN('Round 3'!$G$7),FALSE)))</f>
        <v/>
      </c>
      <c r="I75" s="115" t="str">
        <f>IF(ISBLANK($A75),"",IF(ISERROR(VLOOKUP($A75,'Round 1'!$A$7:$I$206,COLUMN('Round 1'!$F$7),FALSE)),0,VLOOKUP($A75,'Round 1'!$A$7:$I$206,COLUMN('Round 1'!$F$7),FALSE))+IF(ISERROR(VLOOKUP($A75,'Round 2'!$A$7:$I$206,COLUMN('Round 2'!$F$7),FALSE)),0,VLOOKUP($A75,'Round 2'!$A$7:$I$206,COLUMN('Round 2'!$F$7),FALSE))+IF(ISERROR(VLOOKUP($A75,'Round 3'!$A$7:$I$206,COLUMN('Round 3'!$F$7),FALSE)),0,VLOOKUP($A75,'Round 3'!$A$7:$I$206,COLUMN('Round 3'!$F$7),FALSE)))</f>
        <v/>
      </c>
      <c r="J75" s="116" t="str">
        <f>IF(ISBLANK($A75),"",IF(ISERROR(VLOOKUP($A75,'Round 1'!$A$7:$I$206,COLUMN('Round 1'!$H$7),FALSE)),0,VLOOKUP($A75,'Round 1'!$A$7:$I$206,COLUMN('Round 1'!$H$7),FALSE))+IF(ISERROR(VLOOKUP($A75,'Round 2'!$A$7:$I$206,COLUMN('Round 2'!$H$7),FALSE)),0,VLOOKUP($A75,'Round 2'!$A$7:$I$206,COLUMN('Round 2'!$H$7),FALSE))+IF(ISERROR(VLOOKUP($A75,'Round 3'!$A$7:$I$206,COLUMN('Round 3'!$H$7),FALSE)),0,VLOOKUP($A75,'Round 3'!$A$7:$I$206,COLUMN('Round 3'!$H$7),FALSE)))</f>
        <v/>
      </c>
      <c r="K75" s="115" t="str">
        <f t="shared" si="29"/>
        <v/>
      </c>
      <c r="L75" s="118" t="str">
        <f t="shared" si="30"/>
        <v/>
      </c>
      <c r="M75" s="119"/>
      <c r="N75" s="120" t="str">
        <f t="shared" si="31"/>
        <v/>
      </c>
      <c r="O75" s="40" t="str">
        <f t="shared" si="32"/>
        <v/>
      </c>
      <c r="P75" s="40" t="str">
        <f t="shared" si="33"/>
        <v/>
      </c>
      <c r="Q75" s="40">
        <f t="shared" si="34"/>
        <v>-10</v>
      </c>
      <c r="R75" s="40" t="str">
        <f t="shared" si="35"/>
        <v/>
      </c>
      <c r="S75" s="40" t="str">
        <f t="shared" si="36"/>
        <v/>
      </c>
      <c r="T75" s="40">
        <f t="shared" si="37"/>
        <v>0</v>
      </c>
      <c r="U75" s="120" t="str">
        <f>IF(N('Final Round'!$J$14)&gt;0,IF(ISBLANK($A75),"",IF($N75&gt;5,$N75,VLOOKUP($A75,'Final Round'!$A$14:$K$18,COLUMN('Final Round'!$J$1),FALSE))),"")</f>
        <v/>
      </c>
      <c r="V75" s="40" t="str">
        <f t="shared" si="38"/>
        <v/>
      </c>
      <c r="W75" s="40" t="str">
        <f t="shared" si="39"/>
        <v/>
      </c>
      <c r="X75" s="40" t="str">
        <f t="shared" si="40"/>
        <v/>
      </c>
      <c r="Y75" s="40">
        <f t="shared" si="41"/>
        <v>0</v>
      </c>
      <c r="Z75" s="40" t="str">
        <f t="shared" si="42"/>
        <v/>
      </c>
      <c r="AA75" s="40">
        <f t="shared" si="43"/>
        <v>0</v>
      </c>
      <c r="AB75" s="121" t="str">
        <f>IF(ISBLANK($A75),"",5+4*(I75+IF(AA75=0,0,VLOOKUP($A75,'Final Round'!$A$14:$K$18,COLUMN('Final Round'!$G$1),FALSE)))+8*(H75+IF(AA75=0,0,IF(VLOOKUP($A75,'Final Round'!$A$14:$K$18,COLUMN('Final Round'!$J$1),FALSE)=1,1,0)))+$AA75)</f>
        <v/>
      </c>
    </row>
    <row r="76" spans="1:28" x14ac:dyDescent="0.2">
      <c r="A76" s="98"/>
      <c r="B76" s="99"/>
      <c r="C76" s="99"/>
      <c r="D76" s="99"/>
      <c r="E76" s="100"/>
      <c r="F76" s="101" t="str">
        <f>IF(ISBLANK($A76),"",SUM(IF(ISNA(IF(VLOOKUP($A76,'Round 1'!$A$7:$J$206,COLUMN('Round 1'!$H$7),FALSE),1,NA())),0,1),IF(ISNA(IF(VLOOKUP($A76,'Round 2'!$A$7:$J$206,COLUMN('Round 1'!$H$7),FALSE),1,NA())),0,1),IF(ISNA(IF(VLOOKUP($A76,'Round 3'!$A$7:$J$206,COLUMN('Round 1'!$H$7),FALSE),1,NA())),0,1),IF(ISNA(IF(VLOOKUP($A76,'Final Round'!$A$14:$K$18,1,FALSE),1,NA())),0,1)))</f>
        <v/>
      </c>
      <c r="G76" s="102"/>
      <c r="H76" s="103" t="str">
        <f>IF(ISBLANK($A76),"",IF(ISERROR(VLOOKUP($A76,'Round 1'!$A$7:$I$206,COLUMN('Round 1'!$G$7),FALSE)),0,VLOOKUP($A76,'Round 1'!$A$7:$I$206,COLUMN('Round 1'!$G$7),FALSE))+IF(ISERROR(VLOOKUP($A76,'Round 2'!$A$7:$I$206,COLUMN('Round 2'!$G$7),FALSE)),0,VLOOKUP($A76,'Round 2'!$A$7:$I$206,COLUMN('Round 2'!$G$7),FALSE))+IF(ISERROR(VLOOKUP($A76,'Round 3'!$A$7:$I$206,COLUMN('Round 3'!$G$7),FALSE)),0,VLOOKUP($A76,'Round 3'!$A$7:$I$206,COLUMN('Round 3'!$G$7),FALSE)))</f>
        <v/>
      </c>
      <c r="I76" s="103" t="str">
        <f>IF(ISBLANK($A76),"",IF(ISERROR(VLOOKUP($A76,'Round 1'!$A$7:$I$206,COLUMN('Round 1'!$F$7),FALSE)),0,VLOOKUP($A76,'Round 1'!$A$7:$I$206,COLUMN('Round 1'!$F$7),FALSE))+IF(ISERROR(VLOOKUP($A76,'Round 2'!$A$7:$I$206,COLUMN('Round 2'!$F$7),FALSE)),0,VLOOKUP($A76,'Round 2'!$A$7:$I$206,COLUMN('Round 2'!$F$7),FALSE))+IF(ISERROR(VLOOKUP($A76,'Round 3'!$A$7:$I$206,COLUMN('Round 3'!$F$7),FALSE)),0,VLOOKUP($A76,'Round 3'!$A$7:$I$206,COLUMN('Round 3'!$F$7),FALSE)))</f>
        <v/>
      </c>
      <c r="J76" s="104" t="str">
        <f>IF(ISBLANK($A76),"",IF(ISERROR(VLOOKUP($A76,'Round 1'!$A$7:$I$206,COLUMN('Round 1'!$H$7),FALSE)),0,VLOOKUP($A76,'Round 1'!$A$7:$I$206,COLUMN('Round 1'!$H$7),FALSE))+IF(ISERROR(VLOOKUP($A76,'Round 2'!$A$7:$I$206,COLUMN('Round 2'!$H$7),FALSE)),0,VLOOKUP($A76,'Round 2'!$A$7:$I$206,COLUMN('Round 2'!$H$7),FALSE))+IF(ISERROR(VLOOKUP($A76,'Round 3'!$A$7:$I$206,COLUMN('Round 3'!$H$7),FALSE)),0,VLOOKUP($A76,'Round 3'!$A$7:$I$206,COLUMN('Round 3'!$H$7),FALSE)))</f>
        <v/>
      </c>
      <c r="K76" s="103" t="str">
        <f t="shared" si="29"/>
        <v/>
      </c>
      <c r="L76" s="106" t="str">
        <f t="shared" si="30"/>
        <v/>
      </c>
      <c r="M76" s="107"/>
      <c r="N76" s="108" t="str">
        <f t="shared" si="31"/>
        <v/>
      </c>
      <c r="O76" s="40" t="str">
        <f t="shared" si="32"/>
        <v/>
      </c>
      <c r="P76" s="40" t="str">
        <f t="shared" si="33"/>
        <v/>
      </c>
      <c r="Q76" s="40">
        <f t="shared" si="34"/>
        <v>-10</v>
      </c>
      <c r="R76" s="40" t="str">
        <f t="shared" si="35"/>
        <v/>
      </c>
      <c r="S76" s="40" t="str">
        <f t="shared" si="36"/>
        <v/>
      </c>
      <c r="T76" s="40">
        <f t="shared" si="37"/>
        <v>0</v>
      </c>
      <c r="U76" s="108" t="str">
        <f>IF(N('Final Round'!$J$14)&gt;0,IF(ISBLANK($A76),"",IF($N76&gt;5,$N76,VLOOKUP($A76,'Final Round'!$A$14:$K$18,COLUMN('Final Round'!$J$1),FALSE))),"")</f>
        <v/>
      </c>
      <c r="V76" s="40" t="str">
        <f t="shared" si="38"/>
        <v/>
      </c>
      <c r="W76" s="40" t="str">
        <f t="shared" si="39"/>
        <v/>
      </c>
      <c r="X76" s="40" t="str">
        <f t="shared" si="40"/>
        <v/>
      </c>
      <c r="Y76" s="40">
        <f t="shared" si="41"/>
        <v>0</v>
      </c>
      <c r="Z76" s="40" t="str">
        <f t="shared" si="42"/>
        <v/>
      </c>
      <c r="AA76" s="40">
        <f t="shared" si="43"/>
        <v>0</v>
      </c>
      <c r="AB76" s="109" t="str">
        <f>IF(ISBLANK($A76),"",5+4*(I76+IF(AA76=0,0,VLOOKUP($A76,'Final Round'!$A$14:$K$18,COLUMN('Final Round'!$G$1),FALSE)))+8*(H76+IF(AA76=0,0,IF(VLOOKUP($A76,'Final Round'!$A$14:$K$18,COLUMN('Final Round'!$J$1),FALSE)=1,1,0)))+$AA76)</f>
        <v/>
      </c>
    </row>
    <row r="77" spans="1:28" x14ac:dyDescent="0.2">
      <c r="A77" s="110"/>
      <c r="B77" s="111"/>
      <c r="C77" s="111"/>
      <c r="D77" s="111"/>
      <c r="E77" s="112"/>
      <c r="F77" s="113" t="str">
        <f>IF(ISBLANK($A77),"",SUM(IF(ISNA(IF(VLOOKUP($A77,'Round 1'!$A$7:$J$206,COLUMN('Round 1'!$H$7),FALSE),1,NA())),0,1),IF(ISNA(IF(VLOOKUP($A77,'Round 2'!$A$7:$J$206,COLUMN('Round 1'!$H$7),FALSE),1,NA())),0,1),IF(ISNA(IF(VLOOKUP($A77,'Round 3'!$A$7:$J$206,COLUMN('Round 1'!$H$7),FALSE),1,NA())),0,1),IF(ISNA(IF(VLOOKUP($A77,'Final Round'!$A$14:$K$18,1,FALSE),1,NA())),0,1)))</f>
        <v/>
      </c>
      <c r="G77" s="114"/>
      <c r="H77" s="115" t="str">
        <f>IF(ISBLANK($A77),"",IF(ISERROR(VLOOKUP($A77,'Round 1'!$A$7:$I$206,COLUMN('Round 1'!$G$7),FALSE)),0,VLOOKUP($A77,'Round 1'!$A$7:$I$206,COLUMN('Round 1'!$G$7),FALSE))+IF(ISERROR(VLOOKUP($A77,'Round 2'!$A$7:$I$206,COLUMN('Round 2'!$G$7),FALSE)),0,VLOOKUP($A77,'Round 2'!$A$7:$I$206,COLUMN('Round 2'!$G$7),FALSE))+IF(ISERROR(VLOOKUP($A77,'Round 3'!$A$7:$I$206,COLUMN('Round 3'!$G$7),FALSE)),0,VLOOKUP($A77,'Round 3'!$A$7:$I$206,COLUMN('Round 3'!$G$7),FALSE)))</f>
        <v/>
      </c>
      <c r="I77" s="115" t="str">
        <f>IF(ISBLANK($A77),"",IF(ISERROR(VLOOKUP($A77,'Round 1'!$A$7:$I$206,COLUMN('Round 1'!$F$7),FALSE)),0,VLOOKUP($A77,'Round 1'!$A$7:$I$206,COLUMN('Round 1'!$F$7),FALSE))+IF(ISERROR(VLOOKUP($A77,'Round 2'!$A$7:$I$206,COLUMN('Round 2'!$F$7),FALSE)),0,VLOOKUP($A77,'Round 2'!$A$7:$I$206,COLUMN('Round 2'!$F$7),FALSE))+IF(ISERROR(VLOOKUP($A77,'Round 3'!$A$7:$I$206,COLUMN('Round 3'!$F$7),FALSE)),0,VLOOKUP($A77,'Round 3'!$A$7:$I$206,COLUMN('Round 3'!$F$7),FALSE)))</f>
        <v/>
      </c>
      <c r="J77" s="116" t="str">
        <f>IF(ISBLANK($A77),"",IF(ISERROR(VLOOKUP($A77,'Round 1'!$A$7:$I$206,COLUMN('Round 1'!$H$7),FALSE)),0,VLOOKUP($A77,'Round 1'!$A$7:$I$206,COLUMN('Round 1'!$H$7),FALSE))+IF(ISERROR(VLOOKUP($A77,'Round 2'!$A$7:$I$206,COLUMN('Round 2'!$H$7),FALSE)),0,VLOOKUP($A77,'Round 2'!$A$7:$I$206,COLUMN('Round 2'!$H$7),FALSE))+IF(ISERROR(VLOOKUP($A77,'Round 3'!$A$7:$I$206,COLUMN('Round 3'!$H$7),FALSE)),0,VLOOKUP($A77,'Round 3'!$A$7:$I$206,COLUMN('Round 3'!$H$7),FALSE)))</f>
        <v/>
      </c>
      <c r="K77" s="115" t="str">
        <f t="shared" si="29"/>
        <v/>
      </c>
      <c r="L77" s="118" t="str">
        <f t="shared" si="30"/>
        <v/>
      </c>
      <c r="M77" s="119"/>
      <c r="N77" s="120" t="str">
        <f t="shared" si="31"/>
        <v/>
      </c>
      <c r="O77" s="40" t="str">
        <f t="shared" si="32"/>
        <v/>
      </c>
      <c r="P77" s="40" t="str">
        <f t="shared" si="33"/>
        <v/>
      </c>
      <c r="Q77" s="40">
        <f t="shared" si="34"/>
        <v>-10</v>
      </c>
      <c r="R77" s="40" t="str">
        <f t="shared" si="35"/>
        <v/>
      </c>
      <c r="S77" s="40" t="str">
        <f t="shared" si="36"/>
        <v/>
      </c>
      <c r="T77" s="40">
        <f t="shared" si="37"/>
        <v>0</v>
      </c>
      <c r="U77" s="120" t="str">
        <f>IF(N('Final Round'!$J$14)&gt;0,IF(ISBLANK($A77),"",IF($N77&gt;5,$N77,VLOOKUP($A77,'Final Round'!$A$14:$K$18,COLUMN('Final Round'!$J$1),FALSE))),"")</f>
        <v/>
      </c>
      <c r="V77" s="40" t="str">
        <f t="shared" si="38"/>
        <v/>
      </c>
      <c r="W77" s="40" t="str">
        <f t="shared" si="39"/>
        <v/>
      </c>
      <c r="X77" s="40" t="str">
        <f t="shared" si="40"/>
        <v/>
      </c>
      <c r="Y77" s="40">
        <f t="shared" si="41"/>
        <v>0</v>
      </c>
      <c r="Z77" s="40" t="str">
        <f t="shared" si="42"/>
        <v/>
      </c>
      <c r="AA77" s="40">
        <f t="shared" si="43"/>
        <v>0</v>
      </c>
      <c r="AB77" s="121" t="str">
        <f>IF(ISBLANK($A77),"",5+4*(I77+IF(AA77=0,0,VLOOKUP($A77,'Final Round'!$A$14:$K$18,COLUMN('Final Round'!$G$1),FALSE)))+8*(H77+IF(AA77=0,0,IF(VLOOKUP($A77,'Final Round'!$A$14:$K$18,COLUMN('Final Round'!$J$1),FALSE)=1,1,0)))+$AA77)</f>
        <v/>
      </c>
    </row>
    <row r="78" spans="1:28" x14ac:dyDescent="0.2">
      <c r="A78" s="98"/>
      <c r="B78" s="99"/>
      <c r="C78" s="99"/>
      <c r="D78" s="99"/>
      <c r="E78" s="100"/>
      <c r="F78" s="101" t="str">
        <f>IF(ISBLANK($A78),"",SUM(IF(ISNA(IF(VLOOKUP($A78,'Round 1'!$A$7:$J$206,COLUMN('Round 1'!$H$7),FALSE),1,NA())),0,1),IF(ISNA(IF(VLOOKUP($A78,'Round 2'!$A$7:$J$206,COLUMN('Round 1'!$H$7),FALSE),1,NA())),0,1),IF(ISNA(IF(VLOOKUP($A78,'Round 3'!$A$7:$J$206,COLUMN('Round 1'!$H$7),FALSE),1,NA())),0,1),IF(ISNA(IF(VLOOKUP($A78,'Final Round'!$A$14:$K$18,1,FALSE),1,NA())),0,1)))</f>
        <v/>
      </c>
      <c r="G78" s="102"/>
      <c r="H78" s="103" t="str">
        <f>IF(ISBLANK($A78),"",IF(ISERROR(VLOOKUP($A78,'Round 1'!$A$7:$I$206,COLUMN('Round 1'!$G$7),FALSE)),0,VLOOKUP($A78,'Round 1'!$A$7:$I$206,COLUMN('Round 1'!$G$7),FALSE))+IF(ISERROR(VLOOKUP($A78,'Round 2'!$A$7:$I$206,COLUMN('Round 2'!$G$7),FALSE)),0,VLOOKUP($A78,'Round 2'!$A$7:$I$206,COLUMN('Round 2'!$G$7),FALSE))+IF(ISERROR(VLOOKUP($A78,'Round 3'!$A$7:$I$206,COLUMN('Round 3'!$G$7),FALSE)),0,VLOOKUP($A78,'Round 3'!$A$7:$I$206,COLUMN('Round 3'!$G$7),FALSE)))</f>
        <v/>
      </c>
      <c r="I78" s="103" t="str">
        <f>IF(ISBLANK($A78),"",IF(ISERROR(VLOOKUP($A78,'Round 1'!$A$7:$I$206,COLUMN('Round 1'!$F$7),FALSE)),0,VLOOKUP($A78,'Round 1'!$A$7:$I$206,COLUMN('Round 1'!$F$7),FALSE))+IF(ISERROR(VLOOKUP($A78,'Round 2'!$A$7:$I$206,COLUMN('Round 2'!$F$7),FALSE)),0,VLOOKUP($A78,'Round 2'!$A$7:$I$206,COLUMN('Round 2'!$F$7),FALSE))+IF(ISERROR(VLOOKUP($A78,'Round 3'!$A$7:$I$206,COLUMN('Round 3'!$F$7),FALSE)),0,VLOOKUP($A78,'Round 3'!$A$7:$I$206,COLUMN('Round 3'!$F$7),FALSE)))</f>
        <v/>
      </c>
      <c r="J78" s="104" t="str">
        <f>IF(ISBLANK($A78),"",IF(ISERROR(VLOOKUP($A78,'Round 1'!$A$7:$I$206,COLUMN('Round 1'!$H$7),FALSE)),0,VLOOKUP($A78,'Round 1'!$A$7:$I$206,COLUMN('Round 1'!$H$7),FALSE))+IF(ISERROR(VLOOKUP($A78,'Round 2'!$A$7:$I$206,COLUMN('Round 2'!$H$7),FALSE)),0,VLOOKUP($A78,'Round 2'!$A$7:$I$206,COLUMN('Round 2'!$H$7),FALSE))+IF(ISERROR(VLOOKUP($A78,'Round 3'!$A$7:$I$206,COLUMN('Round 3'!$H$7),FALSE)),0,VLOOKUP($A78,'Round 3'!$A$7:$I$206,COLUMN('Round 3'!$H$7),FALSE)))</f>
        <v/>
      </c>
      <c r="K78" s="103" t="str">
        <f t="shared" si="29"/>
        <v/>
      </c>
      <c r="L78" s="106" t="str">
        <f t="shared" si="30"/>
        <v/>
      </c>
      <c r="M78" s="107"/>
      <c r="N78" s="108" t="str">
        <f t="shared" si="31"/>
        <v/>
      </c>
      <c r="O78" s="40" t="str">
        <f t="shared" si="32"/>
        <v/>
      </c>
      <c r="P78" s="40" t="str">
        <f t="shared" si="33"/>
        <v/>
      </c>
      <c r="Q78" s="40">
        <f t="shared" si="34"/>
        <v>-10</v>
      </c>
      <c r="R78" s="40" t="str">
        <f t="shared" si="35"/>
        <v/>
      </c>
      <c r="S78" s="40" t="str">
        <f t="shared" si="36"/>
        <v/>
      </c>
      <c r="T78" s="40">
        <f t="shared" si="37"/>
        <v>0</v>
      </c>
      <c r="U78" s="108" t="str">
        <f>IF(N('Final Round'!$J$14)&gt;0,IF(ISBLANK($A78),"",IF($N78&gt;5,$N78,VLOOKUP($A78,'Final Round'!$A$14:$K$18,COLUMN('Final Round'!$J$1),FALSE))),"")</f>
        <v/>
      </c>
      <c r="V78" s="40" t="str">
        <f t="shared" si="38"/>
        <v/>
      </c>
      <c r="W78" s="40" t="str">
        <f t="shared" si="39"/>
        <v/>
      </c>
      <c r="X78" s="40" t="str">
        <f t="shared" si="40"/>
        <v/>
      </c>
      <c r="Y78" s="40">
        <f t="shared" si="41"/>
        <v>0</v>
      </c>
      <c r="Z78" s="40" t="str">
        <f t="shared" si="42"/>
        <v/>
      </c>
      <c r="AA78" s="40">
        <f t="shared" si="43"/>
        <v>0</v>
      </c>
      <c r="AB78" s="109" t="str">
        <f>IF(ISBLANK($A78),"",5+4*(I78+IF(AA78=0,0,VLOOKUP($A78,'Final Round'!$A$14:$K$18,COLUMN('Final Round'!$G$1),FALSE)))+8*(H78+IF(AA78=0,0,IF(VLOOKUP($A78,'Final Round'!$A$14:$K$18,COLUMN('Final Round'!$J$1),FALSE)=1,1,0)))+$AA78)</f>
        <v/>
      </c>
    </row>
    <row r="79" spans="1:28" x14ac:dyDescent="0.2">
      <c r="A79" s="110"/>
      <c r="B79" s="111"/>
      <c r="C79" s="111"/>
      <c r="D79" s="111"/>
      <c r="E79" s="112"/>
      <c r="F79" s="113" t="str">
        <f>IF(ISBLANK($A79),"",SUM(IF(ISNA(IF(VLOOKUP($A79,'Round 1'!$A$7:$J$206,COLUMN('Round 1'!$H$7),FALSE),1,NA())),0,1),IF(ISNA(IF(VLOOKUP($A79,'Round 2'!$A$7:$J$206,COLUMN('Round 1'!$H$7),FALSE),1,NA())),0,1),IF(ISNA(IF(VLOOKUP($A79,'Round 3'!$A$7:$J$206,COLUMN('Round 1'!$H$7),FALSE),1,NA())),0,1),IF(ISNA(IF(VLOOKUP($A79,'Final Round'!$A$14:$K$18,1,FALSE),1,NA())),0,1)))</f>
        <v/>
      </c>
      <c r="G79" s="114"/>
      <c r="H79" s="115" t="str">
        <f>IF(ISBLANK($A79),"",IF(ISERROR(VLOOKUP($A79,'Round 1'!$A$7:$I$206,COLUMN('Round 1'!$G$7),FALSE)),0,VLOOKUP($A79,'Round 1'!$A$7:$I$206,COLUMN('Round 1'!$G$7),FALSE))+IF(ISERROR(VLOOKUP($A79,'Round 2'!$A$7:$I$206,COLUMN('Round 2'!$G$7),FALSE)),0,VLOOKUP($A79,'Round 2'!$A$7:$I$206,COLUMN('Round 2'!$G$7),FALSE))+IF(ISERROR(VLOOKUP($A79,'Round 3'!$A$7:$I$206,COLUMN('Round 3'!$G$7),FALSE)),0,VLOOKUP($A79,'Round 3'!$A$7:$I$206,COLUMN('Round 3'!$G$7),FALSE)))</f>
        <v/>
      </c>
      <c r="I79" s="115" t="str">
        <f>IF(ISBLANK($A79),"",IF(ISERROR(VLOOKUP($A79,'Round 1'!$A$7:$I$206,COLUMN('Round 1'!$F$7),FALSE)),0,VLOOKUP($A79,'Round 1'!$A$7:$I$206,COLUMN('Round 1'!$F$7),FALSE))+IF(ISERROR(VLOOKUP($A79,'Round 2'!$A$7:$I$206,COLUMN('Round 2'!$F$7),FALSE)),0,VLOOKUP($A79,'Round 2'!$A$7:$I$206,COLUMN('Round 2'!$F$7),FALSE))+IF(ISERROR(VLOOKUP($A79,'Round 3'!$A$7:$I$206,COLUMN('Round 3'!$F$7),FALSE)),0,VLOOKUP($A79,'Round 3'!$A$7:$I$206,COLUMN('Round 3'!$F$7),FALSE)))</f>
        <v/>
      </c>
      <c r="J79" s="116" t="str">
        <f>IF(ISBLANK($A79),"",IF(ISERROR(VLOOKUP($A79,'Round 1'!$A$7:$I$206,COLUMN('Round 1'!$H$7),FALSE)),0,VLOOKUP($A79,'Round 1'!$A$7:$I$206,COLUMN('Round 1'!$H$7),FALSE))+IF(ISERROR(VLOOKUP($A79,'Round 2'!$A$7:$I$206,COLUMN('Round 2'!$H$7),FALSE)),0,VLOOKUP($A79,'Round 2'!$A$7:$I$206,COLUMN('Round 2'!$H$7),FALSE))+IF(ISERROR(VLOOKUP($A79,'Round 3'!$A$7:$I$206,COLUMN('Round 3'!$H$7),FALSE)),0,VLOOKUP($A79,'Round 3'!$A$7:$I$206,COLUMN('Round 3'!$H$7),FALSE)))</f>
        <v/>
      </c>
      <c r="K79" s="115" t="str">
        <f t="shared" si="29"/>
        <v/>
      </c>
      <c r="L79" s="118" t="str">
        <f t="shared" si="30"/>
        <v/>
      </c>
      <c r="M79" s="119"/>
      <c r="N79" s="120" t="str">
        <f t="shared" si="31"/>
        <v/>
      </c>
      <c r="O79" s="40" t="str">
        <f t="shared" si="32"/>
        <v/>
      </c>
      <c r="P79" s="40" t="str">
        <f t="shared" si="33"/>
        <v/>
      </c>
      <c r="Q79" s="40">
        <f t="shared" si="34"/>
        <v>-10</v>
      </c>
      <c r="R79" s="40" t="str">
        <f t="shared" si="35"/>
        <v/>
      </c>
      <c r="S79" s="40" t="str">
        <f t="shared" si="36"/>
        <v/>
      </c>
      <c r="T79" s="40">
        <f t="shared" si="37"/>
        <v>0</v>
      </c>
      <c r="U79" s="120" t="str">
        <f>IF(N('Final Round'!$J$14)&gt;0,IF(ISBLANK($A79),"",IF($N79&gt;5,$N79,VLOOKUP($A79,'Final Round'!$A$14:$K$18,COLUMN('Final Round'!$J$1),FALSE))),"")</f>
        <v/>
      </c>
      <c r="V79" s="40" t="str">
        <f t="shared" si="38"/>
        <v/>
      </c>
      <c r="W79" s="40" t="str">
        <f t="shared" si="39"/>
        <v/>
      </c>
      <c r="X79" s="40" t="str">
        <f t="shared" si="40"/>
        <v/>
      </c>
      <c r="Y79" s="40">
        <f t="shared" si="41"/>
        <v>0</v>
      </c>
      <c r="Z79" s="40" t="str">
        <f t="shared" si="42"/>
        <v/>
      </c>
      <c r="AA79" s="40">
        <f t="shared" si="43"/>
        <v>0</v>
      </c>
      <c r="AB79" s="121" t="str">
        <f>IF(ISBLANK($A79),"",5+4*(I79+IF(AA79=0,0,VLOOKUP($A79,'Final Round'!$A$14:$K$18,COLUMN('Final Round'!$G$1),FALSE)))+8*(H79+IF(AA79=0,0,IF(VLOOKUP($A79,'Final Round'!$A$14:$K$18,COLUMN('Final Round'!$J$1),FALSE)=1,1,0)))+$AA79)</f>
        <v/>
      </c>
    </row>
    <row r="80" spans="1:28" x14ac:dyDescent="0.2">
      <c r="A80" s="98"/>
      <c r="B80" s="99"/>
      <c r="C80" s="99"/>
      <c r="D80" s="99"/>
      <c r="E80" s="100"/>
      <c r="F80" s="101" t="str">
        <f>IF(ISBLANK($A80),"",SUM(IF(ISNA(IF(VLOOKUP($A80,'Round 1'!$A$7:$J$206,COLUMN('Round 1'!$H$7),FALSE),1,NA())),0,1),IF(ISNA(IF(VLOOKUP($A80,'Round 2'!$A$7:$J$206,COLUMN('Round 1'!$H$7),FALSE),1,NA())),0,1),IF(ISNA(IF(VLOOKUP($A80,'Round 3'!$A$7:$J$206,COLUMN('Round 1'!$H$7),FALSE),1,NA())),0,1),IF(ISNA(IF(VLOOKUP($A80,'Final Round'!$A$14:$K$18,1,FALSE),1,NA())),0,1)))</f>
        <v/>
      </c>
      <c r="G80" s="102"/>
      <c r="H80" s="103" t="str">
        <f>IF(ISBLANK($A80),"",IF(ISERROR(VLOOKUP($A80,'Round 1'!$A$7:$I$206,COLUMN('Round 1'!$G$7),FALSE)),0,VLOOKUP($A80,'Round 1'!$A$7:$I$206,COLUMN('Round 1'!$G$7),FALSE))+IF(ISERROR(VLOOKUP($A80,'Round 2'!$A$7:$I$206,COLUMN('Round 2'!$G$7),FALSE)),0,VLOOKUP($A80,'Round 2'!$A$7:$I$206,COLUMN('Round 2'!$G$7),FALSE))+IF(ISERROR(VLOOKUP($A80,'Round 3'!$A$7:$I$206,COLUMN('Round 3'!$G$7),FALSE)),0,VLOOKUP($A80,'Round 3'!$A$7:$I$206,COLUMN('Round 3'!$G$7),FALSE)))</f>
        <v/>
      </c>
      <c r="I80" s="103" t="str">
        <f>IF(ISBLANK($A80),"",IF(ISERROR(VLOOKUP($A80,'Round 1'!$A$7:$I$206,COLUMN('Round 1'!$F$7),FALSE)),0,VLOOKUP($A80,'Round 1'!$A$7:$I$206,COLUMN('Round 1'!$F$7),FALSE))+IF(ISERROR(VLOOKUP($A80,'Round 2'!$A$7:$I$206,COLUMN('Round 2'!$F$7),FALSE)),0,VLOOKUP($A80,'Round 2'!$A$7:$I$206,COLUMN('Round 2'!$F$7),FALSE))+IF(ISERROR(VLOOKUP($A80,'Round 3'!$A$7:$I$206,COLUMN('Round 3'!$F$7),FALSE)),0,VLOOKUP($A80,'Round 3'!$A$7:$I$206,COLUMN('Round 3'!$F$7),FALSE)))</f>
        <v/>
      </c>
      <c r="J80" s="104" t="str">
        <f>IF(ISBLANK($A80),"",IF(ISERROR(VLOOKUP($A80,'Round 1'!$A$7:$I$206,COLUMN('Round 1'!$H$7),FALSE)),0,VLOOKUP($A80,'Round 1'!$A$7:$I$206,COLUMN('Round 1'!$H$7),FALSE))+IF(ISERROR(VLOOKUP($A80,'Round 2'!$A$7:$I$206,COLUMN('Round 2'!$H$7),FALSE)),0,VLOOKUP($A80,'Round 2'!$A$7:$I$206,COLUMN('Round 2'!$H$7),FALSE))+IF(ISERROR(VLOOKUP($A80,'Round 3'!$A$7:$I$206,COLUMN('Round 3'!$H$7),FALSE)),0,VLOOKUP($A80,'Round 3'!$A$7:$I$206,COLUMN('Round 3'!$H$7),FALSE)))</f>
        <v/>
      </c>
      <c r="K80" s="103" t="str">
        <f t="shared" si="29"/>
        <v/>
      </c>
      <c r="L80" s="106" t="str">
        <f t="shared" si="30"/>
        <v/>
      </c>
      <c r="M80" s="107"/>
      <c r="N80" s="108" t="str">
        <f t="shared" si="31"/>
        <v/>
      </c>
      <c r="O80" s="40" t="str">
        <f t="shared" si="32"/>
        <v/>
      </c>
      <c r="P80" s="40" t="str">
        <f t="shared" si="33"/>
        <v/>
      </c>
      <c r="Q80" s="40">
        <f t="shared" si="34"/>
        <v>-10</v>
      </c>
      <c r="R80" s="40" t="str">
        <f t="shared" si="35"/>
        <v/>
      </c>
      <c r="S80" s="40" t="str">
        <f t="shared" si="36"/>
        <v/>
      </c>
      <c r="T80" s="40">
        <f t="shared" si="37"/>
        <v>0</v>
      </c>
      <c r="U80" s="108" t="str">
        <f>IF(N('Final Round'!$J$14)&gt;0,IF(ISBLANK($A80),"",IF($N80&gt;5,$N80,VLOOKUP($A80,'Final Round'!$A$14:$K$18,COLUMN('Final Round'!$J$1),FALSE))),"")</f>
        <v/>
      </c>
      <c r="V80" s="40" t="str">
        <f t="shared" si="38"/>
        <v/>
      </c>
      <c r="W80" s="40" t="str">
        <f t="shared" si="39"/>
        <v/>
      </c>
      <c r="X80" s="40" t="str">
        <f t="shared" si="40"/>
        <v/>
      </c>
      <c r="Y80" s="40">
        <f t="shared" si="41"/>
        <v>0</v>
      </c>
      <c r="Z80" s="40" t="str">
        <f t="shared" si="42"/>
        <v/>
      </c>
      <c r="AA80" s="40">
        <f t="shared" si="43"/>
        <v>0</v>
      </c>
      <c r="AB80" s="109" t="str">
        <f>IF(ISBLANK($A80),"",5+4*(I80+IF(AA80=0,0,VLOOKUP($A80,'Final Round'!$A$14:$K$18,COLUMN('Final Round'!$G$1),FALSE)))+8*(H80+IF(AA80=0,0,IF(VLOOKUP($A80,'Final Round'!$A$14:$K$18,COLUMN('Final Round'!$J$1),FALSE)=1,1,0)))+$AA80)</f>
        <v/>
      </c>
    </row>
    <row r="81" spans="1:28" x14ac:dyDescent="0.2">
      <c r="A81" s="110"/>
      <c r="B81" s="111"/>
      <c r="C81" s="111"/>
      <c r="D81" s="111"/>
      <c r="E81" s="112"/>
      <c r="F81" s="113" t="str">
        <f>IF(ISBLANK($A81),"",SUM(IF(ISNA(IF(VLOOKUP($A81,'Round 1'!$A$7:$J$206,COLUMN('Round 1'!$H$7),FALSE),1,NA())),0,1),IF(ISNA(IF(VLOOKUP($A81,'Round 2'!$A$7:$J$206,COLUMN('Round 1'!$H$7),FALSE),1,NA())),0,1),IF(ISNA(IF(VLOOKUP($A81,'Round 3'!$A$7:$J$206,COLUMN('Round 1'!$H$7),FALSE),1,NA())),0,1),IF(ISNA(IF(VLOOKUP($A81,'Final Round'!$A$14:$K$18,1,FALSE),1,NA())),0,1)))</f>
        <v/>
      </c>
      <c r="G81" s="114"/>
      <c r="H81" s="115" t="str">
        <f>IF(ISBLANK($A81),"",IF(ISERROR(VLOOKUP($A81,'Round 1'!$A$7:$I$206,COLUMN('Round 1'!$G$7),FALSE)),0,VLOOKUP($A81,'Round 1'!$A$7:$I$206,COLUMN('Round 1'!$G$7),FALSE))+IF(ISERROR(VLOOKUP($A81,'Round 2'!$A$7:$I$206,COLUMN('Round 2'!$G$7),FALSE)),0,VLOOKUP($A81,'Round 2'!$A$7:$I$206,COLUMN('Round 2'!$G$7),FALSE))+IF(ISERROR(VLOOKUP($A81,'Round 3'!$A$7:$I$206,COLUMN('Round 3'!$G$7),FALSE)),0,VLOOKUP($A81,'Round 3'!$A$7:$I$206,COLUMN('Round 3'!$G$7),FALSE)))</f>
        <v/>
      </c>
      <c r="I81" s="115" t="str">
        <f>IF(ISBLANK($A81),"",IF(ISERROR(VLOOKUP($A81,'Round 1'!$A$7:$I$206,COLUMN('Round 1'!$F$7),FALSE)),0,VLOOKUP($A81,'Round 1'!$A$7:$I$206,COLUMN('Round 1'!$F$7),FALSE))+IF(ISERROR(VLOOKUP($A81,'Round 2'!$A$7:$I$206,COLUMN('Round 2'!$F$7),FALSE)),0,VLOOKUP($A81,'Round 2'!$A$7:$I$206,COLUMN('Round 2'!$F$7),FALSE))+IF(ISERROR(VLOOKUP($A81,'Round 3'!$A$7:$I$206,COLUMN('Round 3'!$F$7),FALSE)),0,VLOOKUP($A81,'Round 3'!$A$7:$I$206,COLUMN('Round 3'!$F$7),FALSE)))</f>
        <v/>
      </c>
      <c r="J81" s="116" t="str">
        <f>IF(ISBLANK($A81),"",IF(ISERROR(VLOOKUP($A81,'Round 1'!$A$7:$I$206,COLUMN('Round 1'!$H$7),FALSE)),0,VLOOKUP($A81,'Round 1'!$A$7:$I$206,COLUMN('Round 1'!$H$7),FALSE))+IF(ISERROR(VLOOKUP($A81,'Round 2'!$A$7:$I$206,COLUMN('Round 2'!$H$7),FALSE)),0,VLOOKUP($A81,'Round 2'!$A$7:$I$206,COLUMN('Round 2'!$H$7),FALSE))+IF(ISERROR(VLOOKUP($A81,'Round 3'!$A$7:$I$206,COLUMN('Round 3'!$H$7),FALSE)),0,VLOOKUP($A81,'Round 3'!$A$7:$I$206,COLUMN('Round 3'!$H$7),FALSE)))</f>
        <v/>
      </c>
      <c r="K81" s="115" t="str">
        <f t="shared" si="29"/>
        <v/>
      </c>
      <c r="L81" s="118" t="str">
        <f t="shared" si="30"/>
        <v/>
      </c>
      <c r="M81" s="119"/>
      <c r="N81" s="120" t="str">
        <f t="shared" si="31"/>
        <v/>
      </c>
      <c r="O81" s="40" t="str">
        <f t="shared" si="32"/>
        <v/>
      </c>
      <c r="P81" s="40" t="str">
        <f t="shared" si="33"/>
        <v/>
      </c>
      <c r="Q81" s="40">
        <f t="shared" si="34"/>
        <v>-10</v>
      </c>
      <c r="R81" s="40" t="str">
        <f t="shared" si="35"/>
        <v/>
      </c>
      <c r="S81" s="40" t="str">
        <f t="shared" si="36"/>
        <v/>
      </c>
      <c r="T81" s="40">
        <f t="shared" si="37"/>
        <v>0</v>
      </c>
      <c r="U81" s="120" t="str">
        <f>IF(N('Final Round'!$J$14)&gt;0,IF(ISBLANK($A81),"",IF($N81&gt;5,$N81,VLOOKUP($A81,'Final Round'!$A$14:$K$18,COLUMN('Final Round'!$J$1),FALSE))),"")</f>
        <v/>
      </c>
      <c r="V81" s="40" t="str">
        <f t="shared" si="38"/>
        <v/>
      </c>
      <c r="W81" s="40" t="str">
        <f t="shared" si="39"/>
        <v/>
      </c>
      <c r="X81" s="40" t="str">
        <f t="shared" si="40"/>
        <v/>
      </c>
      <c r="Y81" s="40">
        <f t="shared" si="41"/>
        <v>0</v>
      </c>
      <c r="Z81" s="40" t="str">
        <f t="shared" si="42"/>
        <v/>
      </c>
      <c r="AA81" s="40">
        <f t="shared" si="43"/>
        <v>0</v>
      </c>
      <c r="AB81" s="121" t="str">
        <f>IF(ISBLANK($A81),"",5+4*(I81+IF(AA81=0,0,VLOOKUP($A81,'Final Round'!$A$14:$K$18,COLUMN('Final Round'!$G$1),FALSE)))+8*(H81+IF(AA81=0,0,IF(VLOOKUP($A81,'Final Round'!$A$14:$K$18,COLUMN('Final Round'!$J$1),FALSE)=1,1,0)))+$AA81)</f>
        <v/>
      </c>
    </row>
    <row r="82" spans="1:28" x14ac:dyDescent="0.2">
      <c r="A82" s="98"/>
      <c r="B82" s="99"/>
      <c r="C82" s="99"/>
      <c r="D82" s="99"/>
      <c r="E82" s="100"/>
      <c r="F82" s="101" t="str">
        <f>IF(ISBLANK($A82),"",SUM(IF(ISNA(IF(VLOOKUP($A82,'Round 1'!$A$7:$J$206,COLUMN('Round 1'!$H$7),FALSE),1,NA())),0,1),IF(ISNA(IF(VLOOKUP($A82,'Round 2'!$A$7:$J$206,COLUMN('Round 1'!$H$7),FALSE),1,NA())),0,1),IF(ISNA(IF(VLOOKUP($A82,'Round 3'!$A$7:$J$206,COLUMN('Round 1'!$H$7),FALSE),1,NA())),0,1),IF(ISNA(IF(VLOOKUP($A82,'Final Round'!$A$14:$K$18,1,FALSE),1,NA())),0,1)))</f>
        <v/>
      </c>
      <c r="G82" s="102"/>
      <c r="H82" s="103" t="str">
        <f>IF(ISBLANK($A82),"",IF(ISERROR(VLOOKUP($A82,'Round 1'!$A$7:$I$206,COLUMN('Round 1'!$G$7),FALSE)),0,VLOOKUP($A82,'Round 1'!$A$7:$I$206,COLUMN('Round 1'!$G$7),FALSE))+IF(ISERROR(VLOOKUP($A82,'Round 2'!$A$7:$I$206,COLUMN('Round 2'!$G$7),FALSE)),0,VLOOKUP($A82,'Round 2'!$A$7:$I$206,COLUMN('Round 2'!$G$7),FALSE))+IF(ISERROR(VLOOKUP($A82,'Round 3'!$A$7:$I$206,COLUMN('Round 3'!$G$7),FALSE)),0,VLOOKUP($A82,'Round 3'!$A$7:$I$206,COLUMN('Round 3'!$G$7),FALSE)))</f>
        <v/>
      </c>
      <c r="I82" s="103" t="str">
        <f>IF(ISBLANK($A82),"",IF(ISERROR(VLOOKUP($A82,'Round 1'!$A$7:$I$206,COLUMN('Round 1'!$F$7),FALSE)),0,VLOOKUP($A82,'Round 1'!$A$7:$I$206,COLUMN('Round 1'!$F$7),FALSE))+IF(ISERROR(VLOOKUP($A82,'Round 2'!$A$7:$I$206,COLUMN('Round 2'!$F$7),FALSE)),0,VLOOKUP($A82,'Round 2'!$A$7:$I$206,COLUMN('Round 2'!$F$7),FALSE))+IF(ISERROR(VLOOKUP($A82,'Round 3'!$A$7:$I$206,COLUMN('Round 3'!$F$7),FALSE)),0,VLOOKUP($A82,'Round 3'!$A$7:$I$206,COLUMN('Round 3'!$F$7),FALSE)))</f>
        <v/>
      </c>
      <c r="J82" s="104" t="str">
        <f>IF(ISBLANK($A82),"",IF(ISERROR(VLOOKUP($A82,'Round 1'!$A$7:$I$206,COLUMN('Round 1'!$H$7),FALSE)),0,VLOOKUP($A82,'Round 1'!$A$7:$I$206,COLUMN('Round 1'!$H$7),FALSE))+IF(ISERROR(VLOOKUP($A82,'Round 2'!$A$7:$I$206,COLUMN('Round 2'!$H$7),FALSE)),0,VLOOKUP($A82,'Round 2'!$A$7:$I$206,COLUMN('Round 2'!$H$7),FALSE))+IF(ISERROR(VLOOKUP($A82,'Round 3'!$A$7:$I$206,COLUMN('Round 3'!$H$7),FALSE)),0,VLOOKUP($A82,'Round 3'!$A$7:$I$206,COLUMN('Round 3'!$H$7),FALSE)))</f>
        <v/>
      </c>
      <c r="K82" s="103" t="str">
        <f t="shared" si="29"/>
        <v/>
      </c>
      <c r="L82" s="106" t="str">
        <f t="shared" si="30"/>
        <v/>
      </c>
      <c r="M82" s="107"/>
      <c r="N82" s="108" t="str">
        <f t="shared" si="31"/>
        <v/>
      </c>
      <c r="O82" s="40" t="str">
        <f t="shared" si="32"/>
        <v/>
      </c>
      <c r="P82" s="40" t="str">
        <f t="shared" si="33"/>
        <v/>
      </c>
      <c r="Q82" s="40">
        <f t="shared" si="34"/>
        <v>-10</v>
      </c>
      <c r="R82" s="40" t="str">
        <f t="shared" si="35"/>
        <v/>
      </c>
      <c r="S82" s="40" t="str">
        <f t="shared" si="36"/>
        <v/>
      </c>
      <c r="T82" s="40">
        <f t="shared" si="37"/>
        <v>0</v>
      </c>
      <c r="U82" s="108" t="str">
        <f>IF(N('Final Round'!$J$14)&gt;0,IF(ISBLANK($A82),"",IF($N82&gt;5,$N82,VLOOKUP($A82,'Final Round'!$A$14:$K$18,COLUMN('Final Round'!$J$1),FALSE))),"")</f>
        <v/>
      </c>
      <c r="V82" s="40" t="str">
        <f t="shared" si="38"/>
        <v/>
      </c>
      <c r="W82" s="40" t="str">
        <f t="shared" si="39"/>
        <v/>
      </c>
      <c r="X82" s="40" t="str">
        <f t="shared" si="40"/>
        <v/>
      </c>
      <c r="Y82" s="40">
        <f t="shared" si="41"/>
        <v>0</v>
      </c>
      <c r="Z82" s="40" t="str">
        <f t="shared" si="42"/>
        <v/>
      </c>
      <c r="AA82" s="40">
        <f t="shared" si="43"/>
        <v>0</v>
      </c>
      <c r="AB82" s="109" t="str">
        <f>IF(ISBLANK($A82),"",5+4*(I82+IF(AA82=0,0,VLOOKUP($A82,'Final Round'!$A$14:$K$18,COLUMN('Final Round'!$G$1),FALSE)))+8*(H82+IF(AA82=0,0,IF(VLOOKUP($A82,'Final Round'!$A$14:$K$18,COLUMN('Final Round'!$J$1),FALSE)=1,1,0)))+$AA82)</f>
        <v/>
      </c>
    </row>
    <row r="83" spans="1:28" x14ac:dyDescent="0.2">
      <c r="A83" s="110"/>
      <c r="B83" s="111"/>
      <c r="C83" s="111"/>
      <c r="D83" s="111"/>
      <c r="E83" s="112"/>
      <c r="F83" s="113" t="str">
        <f>IF(ISBLANK($A83),"",SUM(IF(ISNA(IF(VLOOKUP($A83,'Round 1'!$A$7:$J$206,COLUMN('Round 1'!$H$7),FALSE),1,NA())),0,1),IF(ISNA(IF(VLOOKUP($A83,'Round 2'!$A$7:$J$206,COLUMN('Round 1'!$H$7),FALSE),1,NA())),0,1),IF(ISNA(IF(VLOOKUP($A83,'Round 3'!$A$7:$J$206,COLUMN('Round 1'!$H$7),FALSE),1,NA())),0,1),IF(ISNA(IF(VLOOKUP($A83,'Final Round'!$A$14:$K$18,1,FALSE),1,NA())),0,1)))</f>
        <v/>
      </c>
      <c r="G83" s="114"/>
      <c r="H83" s="115" t="str">
        <f>IF(ISBLANK($A83),"",IF(ISERROR(VLOOKUP($A83,'Round 1'!$A$7:$I$206,COLUMN('Round 1'!$G$7),FALSE)),0,VLOOKUP($A83,'Round 1'!$A$7:$I$206,COLUMN('Round 1'!$G$7),FALSE))+IF(ISERROR(VLOOKUP($A83,'Round 2'!$A$7:$I$206,COLUMN('Round 2'!$G$7),FALSE)),0,VLOOKUP($A83,'Round 2'!$A$7:$I$206,COLUMN('Round 2'!$G$7),FALSE))+IF(ISERROR(VLOOKUP($A83,'Round 3'!$A$7:$I$206,COLUMN('Round 3'!$G$7),FALSE)),0,VLOOKUP($A83,'Round 3'!$A$7:$I$206,COLUMN('Round 3'!$G$7),FALSE)))</f>
        <v/>
      </c>
      <c r="I83" s="115" t="str">
        <f>IF(ISBLANK($A83),"",IF(ISERROR(VLOOKUP($A83,'Round 1'!$A$7:$I$206,COLUMN('Round 1'!$F$7),FALSE)),0,VLOOKUP($A83,'Round 1'!$A$7:$I$206,COLUMN('Round 1'!$F$7),FALSE))+IF(ISERROR(VLOOKUP($A83,'Round 2'!$A$7:$I$206,COLUMN('Round 2'!$F$7),FALSE)),0,VLOOKUP($A83,'Round 2'!$A$7:$I$206,COLUMN('Round 2'!$F$7),FALSE))+IF(ISERROR(VLOOKUP($A83,'Round 3'!$A$7:$I$206,COLUMN('Round 3'!$F$7),FALSE)),0,VLOOKUP($A83,'Round 3'!$A$7:$I$206,COLUMN('Round 3'!$F$7),FALSE)))</f>
        <v/>
      </c>
      <c r="J83" s="116" t="str">
        <f>IF(ISBLANK($A83),"",IF(ISERROR(VLOOKUP($A83,'Round 1'!$A$7:$I$206,COLUMN('Round 1'!$H$7),FALSE)),0,VLOOKUP($A83,'Round 1'!$A$7:$I$206,COLUMN('Round 1'!$H$7),FALSE))+IF(ISERROR(VLOOKUP($A83,'Round 2'!$A$7:$I$206,COLUMN('Round 2'!$H$7),FALSE)),0,VLOOKUP($A83,'Round 2'!$A$7:$I$206,COLUMN('Round 2'!$H$7),FALSE))+IF(ISERROR(VLOOKUP($A83,'Round 3'!$A$7:$I$206,COLUMN('Round 3'!$H$7),FALSE)),0,VLOOKUP($A83,'Round 3'!$A$7:$I$206,COLUMN('Round 3'!$H$7),FALSE)))</f>
        <v/>
      </c>
      <c r="K83" s="115" t="str">
        <f t="shared" si="29"/>
        <v/>
      </c>
      <c r="L83" s="118" t="str">
        <f t="shared" si="30"/>
        <v/>
      </c>
      <c r="M83" s="119"/>
      <c r="N83" s="120" t="str">
        <f t="shared" si="31"/>
        <v/>
      </c>
      <c r="O83" s="40" t="str">
        <f t="shared" si="32"/>
        <v/>
      </c>
      <c r="P83" s="40" t="str">
        <f t="shared" si="33"/>
        <v/>
      </c>
      <c r="Q83" s="40">
        <f t="shared" si="34"/>
        <v>-10</v>
      </c>
      <c r="R83" s="40" t="str">
        <f t="shared" si="35"/>
        <v/>
      </c>
      <c r="S83" s="40" t="str">
        <f t="shared" si="36"/>
        <v/>
      </c>
      <c r="T83" s="40">
        <f t="shared" si="37"/>
        <v>0</v>
      </c>
      <c r="U83" s="120" t="str">
        <f>IF(N('Final Round'!$J$14)&gt;0,IF(ISBLANK($A83),"",IF($N83&gt;5,$N83,VLOOKUP($A83,'Final Round'!$A$14:$K$18,COLUMN('Final Round'!$J$1),FALSE))),"")</f>
        <v/>
      </c>
      <c r="V83" s="40" t="str">
        <f t="shared" si="38"/>
        <v/>
      </c>
      <c r="W83" s="40" t="str">
        <f t="shared" si="39"/>
        <v/>
      </c>
      <c r="X83" s="40" t="str">
        <f t="shared" si="40"/>
        <v/>
      </c>
      <c r="Y83" s="40">
        <f t="shared" si="41"/>
        <v>0</v>
      </c>
      <c r="Z83" s="40" t="str">
        <f t="shared" si="42"/>
        <v/>
      </c>
      <c r="AA83" s="40">
        <f t="shared" si="43"/>
        <v>0</v>
      </c>
      <c r="AB83" s="121" t="str">
        <f>IF(ISBLANK($A83),"",5+4*(I83+IF(AA83=0,0,VLOOKUP($A83,'Final Round'!$A$14:$K$18,COLUMN('Final Round'!$G$1),FALSE)))+8*(H83+IF(AA83=0,0,IF(VLOOKUP($A83,'Final Round'!$A$14:$K$18,COLUMN('Final Round'!$J$1),FALSE)=1,1,0)))+$AA83)</f>
        <v/>
      </c>
    </row>
    <row r="84" spans="1:28" x14ac:dyDescent="0.2">
      <c r="A84" s="98"/>
      <c r="B84" s="99"/>
      <c r="C84" s="99"/>
      <c r="D84" s="99"/>
      <c r="E84" s="100"/>
      <c r="F84" s="101" t="str">
        <f>IF(ISBLANK($A84),"",SUM(IF(ISNA(IF(VLOOKUP($A84,'Round 1'!$A$7:$J$206,COLUMN('Round 1'!$H$7),FALSE),1,NA())),0,1),IF(ISNA(IF(VLOOKUP($A84,'Round 2'!$A$7:$J$206,COLUMN('Round 1'!$H$7),FALSE),1,NA())),0,1),IF(ISNA(IF(VLOOKUP($A84,'Round 3'!$A$7:$J$206,COLUMN('Round 1'!$H$7),FALSE),1,NA())),0,1),IF(ISNA(IF(VLOOKUP($A84,'Final Round'!$A$14:$K$18,1,FALSE),1,NA())),0,1)))</f>
        <v/>
      </c>
      <c r="G84" s="102"/>
      <c r="H84" s="103" t="str">
        <f>IF(ISBLANK($A84),"",IF(ISERROR(VLOOKUP($A84,'Round 1'!$A$7:$I$206,COLUMN('Round 1'!$G$7),FALSE)),0,VLOOKUP($A84,'Round 1'!$A$7:$I$206,COLUMN('Round 1'!$G$7),FALSE))+IF(ISERROR(VLOOKUP($A84,'Round 2'!$A$7:$I$206,COLUMN('Round 2'!$G$7),FALSE)),0,VLOOKUP($A84,'Round 2'!$A$7:$I$206,COLUMN('Round 2'!$G$7),FALSE))+IF(ISERROR(VLOOKUP($A84,'Round 3'!$A$7:$I$206,COLUMN('Round 3'!$G$7),FALSE)),0,VLOOKUP($A84,'Round 3'!$A$7:$I$206,COLUMN('Round 3'!$G$7),FALSE)))</f>
        <v/>
      </c>
      <c r="I84" s="103" t="str">
        <f>IF(ISBLANK($A84),"",IF(ISERROR(VLOOKUP($A84,'Round 1'!$A$7:$I$206,COLUMN('Round 1'!$F$7),FALSE)),0,VLOOKUP($A84,'Round 1'!$A$7:$I$206,COLUMN('Round 1'!$F$7),FALSE))+IF(ISERROR(VLOOKUP($A84,'Round 2'!$A$7:$I$206,COLUMN('Round 2'!$F$7),FALSE)),0,VLOOKUP($A84,'Round 2'!$A$7:$I$206,COLUMN('Round 2'!$F$7),FALSE))+IF(ISERROR(VLOOKUP($A84,'Round 3'!$A$7:$I$206,COLUMN('Round 3'!$F$7),FALSE)),0,VLOOKUP($A84,'Round 3'!$A$7:$I$206,COLUMN('Round 3'!$F$7),FALSE)))</f>
        <v/>
      </c>
      <c r="J84" s="104" t="str">
        <f>IF(ISBLANK($A84),"",IF(ISERROR(VLOOKUP($A84,'Round 1'!$A$7:$I$206,COLUMN('Round 1'!$H$7),FALSE)),0,VLOOKUP($A84,'Round 1'!$A$7:$I$206,COLUMN('Round 1'!$H$7),FALSE))+IF(ISERROR(VLOOKUP($A84,'Round 2'!$A$7:$I$206,COLUMN('Round 2'!$H$7),FALSE)),0,VLOOKUP($A84,'Round 2'!$A$7:$I$206,COLUMN('Round 2'!$H$7),FALSE))+IF(ISERROR(VLOOKUP($A84,'Round 3'!$A$7:$I$206,COLUMN('Round 3'!$H$7),FALSE)),0,VLOOKUP($A84,'Round 3'!$A$7:$I$206,COLUMN('Round 3'!$H$7),FALSE)))</f>
        <v/>
      </c>
      <c r="K84" s="103" t="str">
        <f t="shared" si="29"/>
        <v/>
      </c>
      <c r="L84" s="106" t="str">
        <f t="shared" si="30"/>
        <v/>
      </c>
      <c r="M84" s="107"/>
      <c r="N84" s="108" t="str">
        <f t="shared" si="31"/>
        <v/>
      </c>
      <c r="O84" s="40" t="str">
        <f t="shared" si="32"/>
        <v/>
      </c>
      <c r="P84" s="40" t="str">
        <f t="shared" si="33"/>
        <v/>
      </c>
      <c r="Q84" s="40">
        <f t="shared" si="34"/>
        <v>-10</v>
      </c>
      <c r="R84" s="40" t="str">
        <f t="shared" si="35"/>
        <v/>
      </c>
      <c r="S84" s="40" t="str">
        <f t="shared" si="36"/>
        <v/>
      </c>
      <c r="T84" s="40">
        <f t="shared" si="37"/>
        <v>0</v>
      </c>
      <c r="U84" s="108" t="str">
        <f>IF(N('Final Round'!$J$14)&gt;0,IF(ISBLANK($A84),"",IF($N84&gt;5,$N84,VLOOKUP($A84,'Final Round'!$A$14:$K$18,COLUMN('Final Round'!$J$1),FALSE))),"")</f>
        <v/>
      </c>
      <c r="V84" s="40" t="str">
        <f t="shared" si="38"/>
        <v/>
      </c>
      <c r="W84" s="40" t="str">
        <f t="shared" si="39"/>
        <v/>
      </c>
      <c r="X84" s="40" t="str">
        <f t="shared" si="40"/>
        <v/>
      </c>
      <c r="Y84" s="40">
        <f t="shared" si="41"/>
        <v>0</v>
      </c>
      <c r="Z84" s="40" t="str">
        <f t="shared" si="42"/>
        <v/>
      </c>
      <c r="AA84" s="40">
        <f t="shared" si="43"/>
        <v>0</v>
      </c>
      <c r="AB84" s="109" t="str">
        <f>IF(ISBLANK($A84),"",5+4*(I84+IF(AA84=0,0,VLOOKUP($A84,'Final Round'!$A$14:$K$18,COLUMN('Final Round'!$G$1),FALSE)))+8*(H84+IF(AA84=0,0,IF(VLOOKUP($A84,'Final Round'!$A$14:$K$18,COLUMN('Final Round'!$J$1),FALSE)=1,1,0)))+$AA84)</f>
        <v/>
      </c>
    </row>
    <row r="85" spans="1:28" x14ac:dyDescent="0.2">
      <c r="A85" s="110"/>
      <c r="B85" s="111"/>
      <c r="C85" s="111"/>
      <c r="D85" s="111"/>
      <c r="E85" s="112"/>
      <c r="F85" s="113" t="str">
        <f>IF(ISBLANK($A85),"",SUM(IF(ISNA(IF(VLOOKUP($A85,'Round 1'!$A$7:$J$206,COLUMN('Round 1'!$H$7),FALSE),1,NA())),0,1),IF(ISNA(IF(VLOOKUP($A85,'Round 2'!$A$7:$J$206,COLUMN('Round 1'!$H$7),FALSE),1,NA())),0,1),IF(ISNA(IF(VLOOKUP($A85,'Round 3'!$A$7:$J$206,COLUMN('Round 1'!$H$7),FALSE),1,NA())),0,1),IF(ISNA(IF(VLOOKUP($A85,'Final Round'!$A$14:$K$18,1,FALSE),1,NA())),0,1)))</f>
        <v/>
      </c>
      <c r="G85" s="114"/>
      <c r="H85" s="115" t="str">
        <f>IF(ISBLANK($A85),"",IF(ISERROR(VLOOKUP($A85,'Round 1'!$A$7:$I$206,COLUMN('Round 1'!$G$7),FALSE)),0,VLOOKUP($A85,'Round 1'!$A$7:$I$206,COLUMN('Round 1'!$G$7),FALSE))+IF(ISERROR(VLOOKUP($A85,'Round 2'!$A$7:$I$206,COLUMN('Round 2'!$G$7),FALSE)),0,VLOOKUP($A85,'Round 2'!$A$7:$I$206,COLUMN('Round 2'!$G$7),FALSE))+IF(ISERROR(VLOOKUP($A85,'Round 3'!$A$7:$I$206,COLUMN('Round 3'!$G$7),FALSE)),0,VLOOKUP($A85,'Round 3'!$A$7:$I$206,COLUMN('Round 3'!$G$7),FALSE)))</f>
        <v/>
      </c>
      <c r="I85" s="115" t="str">
        <f>IF(ISBLANK($A85),"",IF(ISERROR(VLOOKUP($A85,'Round 1'!$A$7:$I$206,COLUMN('Round 1'!$F$7),FALSE)),0,VLOOKUP($A85,'Round 1'!$A$7:$I$206,COLUMN('Round 1'!$F$7),FALSE))+IF(ISERROR(VLOOKUP($A85,'Round 2'!$A$7:$I$206,COLUMN('Round 2'!$F$7),FALSE)),0,VLOOKUP($A85,'Round 2'!$A$7:$I$206,COLUMN('Round 2'!$F$7),FALSE))+IF(ISERROR(VLOOKUP($A85,'Round 3'!$A$7:$I$206,COLUMN('Round 3'!$F$7),FALSE)),0,VLOOKUP($A85,'Round 3'!$A$7:$I$206,COLUMN('Round 3'!$F$7),FALSE)))</f>
        <v/>
      </c>
      <c r="J85" s="116" t="str">
        <f>IF(ISBLANK($A85),"",IF(ISERROR(VLOOKUP($A85,'Round 1'!$A$7:$I$206,COLUMN('Round 1'!$H$7),FALSE)),0,VLOOKUP($A85,'Round 1'!$A$7:$I$206,COLUMN('Round 1'!$H$7),FALSE))+IF(ISERROR(VLOOKUP($A85,'Round 2'!$A$7:$I$206,COLUMN('Round 2'!$H$7),FALSE)),0,VLOOKUP($A85,'Round 2'!$A$7:$I$206,COLUMN('Round 2'!$H$7),FALSE))+IF(ISERROR(VLOOKUP($A85,'Round 3'!$A$7:$I$206,COLUMN('Round 3'!$H$7),FALSE)),0,VLOOKUP($A85,'Round 3'!$A$7:$I$206,COLUMN('Round 3'!$H$7),FALSE)))</f>
        <v/>
      </c>
      <c r="K85" s="115" t="str">
        <f t="shared" si="29"/>
        <v/>
      </c>
      <c r="L85" s="118" t="str">
        <f t="shared" si="30"/>
        <v/>
      </c>
      <c r="M85" s="119"/>
      <c r="N85" s="120" t="str">
        <f t="shared" si="31"/>
        <v/>
      </c>
      <c r="O85" s="40" t="str">
        <f t="shared" si="32"/>
        <v/>
      </c>
      <c r="P85" s="40" t="str">
        <f t="shared" si="33"/>
        <v/>
      </c>
      <c r="Q85" s="40">
        <f t="shared" si="34"/>
        <v>-10</v>
      </c>
      <c r="R85" s="40" t="str">
        <f t="shared" si="35"/>
        <v/>
      </c>
      <c r="S85" s="40" t="str">
        <f t="shared" si="36"/>
        <v/>
      </c>
      <c r="T85" s="40">
        <f t="shared" si="37"/>
        <v>0</v>
      </c>
      <c r="U85" s="120" t="str">
        <f>IF(N('Final Round'!$J$14)&gt;0,IF(ISBLANK($A85),"",IF($N85&gt;5,$N85,VLOOKUP($A85,'Final Round'!$A$14:$K$18,COLUMN('Final Round'!$J$1),FALSE))),"")</f>
        <v/>
      </c>
      <c r="V85" s="40" t="str">
        <f t="shared" si="38"/>
        <v/>
      </c>
      <c r="W85" s="40" t="str">
        <f t="shared" si="39"/>
        <v/>
      </c>
      <c r="X85" s="40" t="str">
        <f t="shared" si="40"/>
        <v/>
      </c>
      <c r="Y85" s="40">
        <f t="shared" si="41"/>
        <v>0</v>
      </c>
      <c r="Z85" s="40" t="str">
        <f t="shared" si="42"/>
        <v/>
      </c>
      <c r="AA85" s="40">
        <f t="shared" si="43"/>
        <v>0</v>
      </c>
      <c r="AB85" s="121" t="str">
        <f>IF(ISBLANK($A85),"",5+4*(I85+IF(AA85=0,0,VLOOKUP($A85,'Final Round'!$A$14:$K$18,COLUMN('Final Round'!$G$1),FALSE)))+8*(H85+IF(AA85=0,0,IF(VLOOKUP($A85,'Final Round'!$A$14:$K$18,COLUMN('Final Round'!$J$1),FALSE)=1,1,0)))+$AA85)</f>
        <v/>
      </c>
    </row>
    <row r="86" spans="1:28" x14ac:dyDescent="0.2">
      <c r="A86" s="98"/>
      <c r="B86" s="99"/>
      <c r="C86" s="99"/>
      <c r="D86" s="99"/>
      <c r="E86" s="100"/>
      <c r="F86" s="101" t="str">
        <f>IF(ISBLANK($A86),"",SUM(IF(ISNA(IF(VLOOKUP($A86,'Round 1'!$A$7:$J$206,COLUMN('Round 1'!$H$7),FALSE),1,NA())),0,1),IF(ISNA(IF(VLOOKUP($A86,'Round 2'!$A$7:$J$206,COLUMN('Round 1'!$H$7),FALSE),1,NA())),0,1),IF(ISNA(IF(VLOOKUP($A86,'Round 3'!$A$7:$J$206,COLUMN('Round 1'!$H$7),FALSE),1,NA())),0,1),IF(ISNA(IF(VLOOKUP($A86,'Final Round'!$A$14:$K$18,1,FALSE),1,NA())),0,1)))</f>
        <v/>
      </c>
      <c r="G86" s="102"/>
      <c r="H86" s="103" t="str">
        <f>IF(ISBLANK($A86),"",IF(ISERROR(VLOOKUP($A86,'Round 1'!$A$7:$I$206,COLUMN('Round 1'!$G$7),FALSE)),0,VLOOKUP($A86,'Round 1'!$A$7:$I$206,COLUMN('Round 1'!$G$7),FALSE))+IF(ISERROR(VLOOKUP($A86,'Round 2'!$A$7:$I$206,COLUMN('Round 2'!$G$7),FALSE)),0,VLOOKUP($A86,'Round 2'!$A$7:$I$206,COLUMN('Round 2'!$G$7),FALSE))+IF(ISERROR(VLOOKUP($A86,'Round 3'!$A$7:$I$206,COLUMN('Round 3'!$G$7),FALSE)),0,VLOOKUP($A86,'Round 3'!$A$7:$I$206,COLUMN('Round 3'!$G$7),FALSE)))</f>
        <v/>
      </c>
      <c r="I86" s="103" t="str">
        <f>IF(ISBLANK($A86),"",IF(ISERROR(VLOOKUP($A86,'Round 1'!$A$7:$I$206,COLUMN('Round 1'!$F$7),FALSE)),0,VLOOKUP($A86,'Round 1'!$A$7:$I$206,COLUMN('Round 1'!$F$7),FALSE))+IF(ISERROR(VLOOKUP($A86,'Round 2'!$A$7:$I$206,COLUMN('Round 2'!$F$7),FALSE)),0,VLOOKUP($A86,'Round 2'!$A$7:$I$206,COLUMN('Round 2'!$F$7),FALSE))+IF(ISERROR(VLOOKUP($A86,'Round 3'!$A$7:$I$206,COLUMN('Round 3'!$F$7),FALSE)),0,VLOOKUP($A86,'Round 3'!$A$7:$I$206,COLUMN('Round 3'!$F$7),FALSE)))</f>
        <v/>
      </c>
      <c r="J86" s="104" t="str">
        <f>IF(ISBLANK($A86),"",IF(ISERROR(VLOOKUP($A86,'Round 1'!$A$7:$I$206,COLUMN('Round 1'!$H$7),FALSE)),0,VLOOKUP($A86,'Round 1'!$A$7:$I$206,COLUMN('Round 1'!$H$7),FALSE))+IF(ISERROR(VLOOKUP($A86,'Round 2'!$A$7:$I$206,COLUMN('Round 2'!$H$7),FALSE)),0,VLOOKUP($A86,'Round 2'!$A$7:$I$206,COLUMN('Round 2'!$H$7),FALSE))+IF(ISERROR(VLOOKUP($A86,'Round 3'!$A$7:$I$206,COLUMN('Round 3'!$H$7),FALSE)),0,VLOOKUP($A86,'Round 3'!$A$7:$I$206,COLUMN('Round 3'!$H$7),FALSE)))</f>
        <v/>
      </c>
      <c r="K86" s="103" t="str">
        <f t="shared" si="29"/>
        <v/>
      </c>
      <c r="L86" s="106" t="str">
        <f t="shared" si="30"/>
        <v/>
      </c>
      <c r="M86" s="107"/>
      <c r="N86" s="108" t="str">
        <f t="shared" si="31"/>
        <v/>
      </c>
      <c r="O86" s="40" t="str">
        <f t="shared" si="32"/>
        <v/>
      </c>
      <c r="P86" s="40" t="str">
        <f t="shared" si="33"/>
        <v/>
      </c>
      <c r="Q86" s="40">
        <f t="shared" si="34"/>
        <v>-10</v>
      </c>
      <c r="R86" s="40" t="str">
        <f t="shared" si="35"/>
        <v/>
      </c>
      <c r="S86" s="40" t="str">
        <f t="shared" si="36"/>
        <v/>
      </c>
      <c r="T86" s="40">
        <f t="shared" si="37"/>
        <v>0</v>
      </c>
      <c r="U86" s="108" t="str">
        <f>IF(N('Final Round'!$J$14)&gt;0,IF(ISBLANK($A86),"",IF($N86&gt;5,$N86,VLOOKUP($A86,'Final Round'!$A$14:$K$18,COLUMN('Final Round'!$J$1),FALSE))),"")</f>
        <v/>
      </c>
      <c r="V86" s="40" t="str">
        <f t="shared" si="38"/>
        <v/>
      </c>
      <c r="W86" s="40" t="str">
        <f t="shared" si="39"/>
        <v/>
      </c>
      <c r="X86" s="40" t="str">
        <f t="shared" si="40"/>
        <v/>
      </c>
      <c r="Y86" s="40">
        <f t="shared" si="41"/>
        <v>0</v>
      </c>
      <c r="Z86" s="40" t="str">
        <f t="shared" si="42"/>
        <v/>
      </c>
      <c r="AA86" s="40">
        <f t="shared" si="43"/>
        <v>0</v>
      </c>
      <c r="AB86" s="109" t="str">
        <f>IF(ISBLANK($A86),"",5+4*(I86+IF(AA86=0,0,VLOOKUP($A86,'Final Round'!$A$14:$K$18,COLUMN('Final Round'!$G$1),FALSE)))+8*(H86+IF(AA86=0,0,IF(VLOOKUP($A86,'Final Round'!$A$14:$K$18,COLUMN('Final Round'!$J$1),FALSE)=1,1,0)))+$AA86)</f>
        <v/>
      </c>
    </row>
    <row r="87" spans="1:28" x14ac:dyDescent="0.2">
      <c r="A87" s="110"/>
      <c r="B87" s="111"/>
      <c r="C87" s="111"/>
      <c r="D87" s="111"/>
      <c r="E87" s="112"/>
      <c r="F87" s="113" t="str">
        <f>IF(ISBLANK($A87),"",SUM(IF(ISNA(IF(VLOOKUP($A87,'Round 1'!$A$7:$J$206,COLUMN('Round 1'!$H$7),FALSE),1,NA())),0,1),IF(ISNA(IF(VLOOKUP($A87,'Round 2'!$A$7:$J$206,COLUMN('Round 1'!$H$7),FALSE),1,NA())),0,1),IF(ISNA(IF(VLOOKUP($A87,'Round 3'!$A$7:$J$206,COLUMN('Round 1'!$H$7),FALSE),1,NA())),0,1),IF(ISNA(IF(VLOOKUP($A87,'Final Round'!$A$14:$K$18,1,FALSE),1,NA())),0,1)))</f>
        <v/>
      </c>
      <c r="G87" s="114"/>
      <c r="H87" s="115" t="str">
        <f>IF(ISBLANK($A87),"",IF(ISERROR(VLOOKUP($A87,'Round 1'!$A$7:$I$206,COLUMN('Round 1'!$G$7),FALSE)),0,VLOOKUP($A87,'Round 1'!$A$7:$I$206,COLUMN('Round 1'!$G$7),FALSE))+IF(ISERROR(VLOOKUP($A87,'Round 2'!$A$7:$I$206,COLUMN('Round 2'!$G$7),FALSE)),0,VLOOKUP($A87,'Round 2'!$A$7:$I$206,COLUMN('Round 2'!$G$7),FALSE))+IF(ISERROR(VLOOKUP($A87,'Round 3'!$A$7:$I$206,COLUMN('Round 3'!$G$7),FALSE)),0,VLOOKUP($A87,'Round 3'!$A$7:$I$206,COLUMN('Round 3'!$G$7),FALSE)))</f>
        <v/>
      </c>
      <c r="I87" s="115" t="str">
        <f>IF(ISBLANK($A87),"",IF(ISERROR(VLOOKUP($A87,'Round 1'!$A$7:$I$206,COLUMN('Round 1'!$F$7),FALSE)),0,VLOOKUP($A87,'Round 1'!$A$7:$I$206,COLUMN('Round 1'!$F$7),FALSE))+IF(ISERROR(VLOOKUP($A87,'Round 2'!$A$7:$I$206,COLUMN('Round 2'!$F$7),FALSE)),0,VLOOKUP($A87,'Round 2'!$A$7:$I$206,COLUMN('Round 2'!$F$7),FALSE))+IF(ISERROR(VLOOKUP($A87,'Round 3'!$A$7:$I$206,COLUMN('Round 3'!$F$7),FALSE)),0,VLOOKUP($A87,'Round 3'!$A$7:$I$206,COLUMN('Round 3'!$F$7),FALSE)))</f>
        <v/>
      </c>
      <c r="J87" s="116" t="str">
        <f>IF(ISBLANK($A87),"",IF(ISERROR(VLOOKUP($A87,'Round 1'!$A$7:$I$206,COLUMN('Round 1'!$H$7),FALSE)),0,VLOOKUP($A87,'Round 1'!$A$7:$I$206,COLUMN('Round 1'!$H$7),FALSE))+IF(ISERROR(VLOOKUP($A87,'Round 2'!$A$7:$I$206,COLUMN('Round 2'!$H$7),FALSE)),0,VLOOKUP($A87,'Round 2'!$A$7:$I$206,COLUMN('Round 2'!$H$7),FALSE))+IF(ISERROR(VLOOKUP($A87,'Round 3'!$A$7:$I$206,COLUMN('Round 3'!$H$7),FALSE)),0,VLOOKUP($A87,'Round 3'!$A$7:$I$206,COLUMN('Round 3'!$H$7),FALSE)))</f>
        <v/>
      </c>
      <c r="K87" s="115" t="str">
        <f t="shared" si="29"/>
        <v/>
      </c>
      <c r="L87" s="118" t="str">
        <f t="shared" si="30"/>
        <v/>
      </c>
      <c r="M87" s="119"/>
      <c r="N87" s="120" t="str">
        <f t="shared" si="31"/>
        <v/>
      </c>
      <c r="O87" s="40" t="str">
        <f t="shared" si="32"/>
        <v/>
      </c>
      <c r="P87" s="40" t="str">
        <f t="shared" si="33"/>
        <v/>
      </c>
      <c r="Q87" s="40">
        <f t="shared" si="34"/>
        <v>-10</v>
      </c>
      <c r="R87" s="40" t="str">
        <f t="shared" si="35"/>
        <v/>
      </c>
      <c r="S87" s="40" t="str">
        <f t="shared" si="36"/>
        <v/>
      </c>
      <c r="T87" s="40">
        <f t="shared" si="37"/>
        <v>0</v>
      </c>
      <c r="U87" s="120" t="str">
        <f>IF(N('Final Round'!$J$14)&gt;0,IF(ISBLANK($A87),"",IF($N87&gt;5,$N87,VLOOKUP($A87,'Final Round'!$A$14:$K$18,COLUMN('Final Round'!$J$1),FALSE))),"")</f>
        <v/>
      </c>
      <c r="V87" s="40" t="str">
        <f t="shared" si="38"/>
        <v/>
      </c>
      <c r="W87" s="40" t="str">
        <f t="shared" si="39"/>
        <v/>
      </c>
      <c r="X87" s="40" t="str">
        <f t="shared" si="40"/>
        <v/>
      </c>
      <c r="Y87" s="40">
        <f t="shared" si="41"/>
        <v>0</v>
      </c>
      <c r="Z87" s="40" t="str">
        <f t="shared" si="42"/>
        <v/>
      </c>
      <c r="AA87" s="40">
        <f t="shared" si="43"/>
        <v>0</v>
      </c>
      <c r="AB87" s="121" t="str">
        <f>IF(ISBLANK($A87),"",5+4*(I87+IF(AA87=0,0,VLOOKUP($A87,'Final Round'!$A$14:$K$18,COLUMN('Final Round'!$G$1),FALSE)))+8*(H87+IF(AA87=0,0,IF(VLOOKUP($A87,'Final Round'!$A$14:$K$18,COLUMN('Final Round'!$J$1),FALSE)=1,1,0)))+$AA87)</f>
        <v/>
      </c>
    </row>
    <row r="88" spans="1:28" x14ac:dyDescent="0.2">
      <c r="A88" s="98"/>
      <c r="B88" s="99"/>
      <c r="C88" s="99"/>
      <c r="D88" s="99"/>
      <c r="E88" s="100"/>
      <c r="F88" s="101" t="str">
        <f>IF(ISBLANK($A88),"",SUM(IF(ISNA(IF(VLOOKUP($A88,'Round 1'!$A$7:$J$206,COLUMN('Round 1'!$H$7),FALSE),1,NA())),0,1),IF(ISNA(IF(VLOOKUP($A88,'Round 2'!$A$7:$J$206,COLUMN('Round 1'!$H$7),FALSE),1,NA())),0,1),IF(ISNA(IF(VLOOKUP($A88,'Round 3'!$A$7:$J$206,COLUMN('Round 1'!$H$7),FALSE),1,NA())),0,1),IF(ISNA(IF(VLOOKUP($A88,'Final Round'!$A$14:$K$18,1,FALSE),1,NA())),0,1)))</f>
        <v/>
      </c>
      <c r="G88" s="102"/>
      <c r="H88" s="103" t="str">
        <f>IF(ISBLANK($A88),"",IF(ISERROR(VLOOKUP($A88,'Round 1'!$A$7:$I$206,COLUMN('Round 1'!$G$7),FALSE)),0,VLOOKUP($A88,'Round 1'!$A$7:$I$206,COLUMN('Round 1'!$G$7),FALSE))+IF(ISERROR(VLOOKUP($A88,'Round 2'!$A$7:$I$206,COLUMN('Round 2'!$G$7),FALSE)),0,VLOOKUP($A88,'Round 2'!$A$7:$I$206,COLUMN('Round 2'!$G$7),FALSE))+IF(ISERROR(VLOOKUP($A88,'Round 3'!$A$7:$I$206,COLUMN('Round 3'!$G$7),FALSE)),0,VLOOKUP($A88,'Round 3'!$A$7:$I$206,COLUMN('Round 3'!$G$7),FALSE)))</f>
        <v/>
      </c>
      <c r="I88" s="103" t="str">
        <f>IF(ISBLANK($A88),"",IF(ISERROR(VLOOKUP($A88,'Round 1'!$A$7:$I$206,COLUMN('Round 1'!$F$7),FALSE)),0,VLOOKUP($A88,'Round 1'!$A$7:$I$206,COLUMN('Round 1'!$F$7),FALSE))+IF(ISERROR(VLOOKUP($A88,'Round 2'!$A$7:$I$206,COLUMN('Round 2'!$F$7),FALSE)),0,VLOOKUP($A88,'Round 2'!$A$7:$I$206,COLUMN('Round 2'!$F$7),FALSE))+IF(ISERROR(VLOOKUP($A88,'Round 3'!$A$7:$I$206,COLUMN('Round 3'!$F$7),FALSE)),0,VLOOKUP($A88,'Round 3'!$A$7:$I$206,COLUMN('Round 3'!$F$7),FALSE)))</f>
        <v/>
      </c>
      <c r="J88" s="104" t="str">
        <f>IF(ISBLANK($A88),"",IF(ISERROR(VLOOKUP($A88,'Round 1'!$A$7:$I$206,COLUMN('Round 1'!$H$7),FALSE)),0,VLOOKUP($A88,'Round 1'!$A$7:$I$206,COLUMN('Round 1'!$H$7),FALSE))+IF(ISERROR(VLOOKUP($A88,'Round 2'!$A$7:$I$206,COLUMN('Round 2'!$H$7),FALSE)),0,VLOOKUP($A88,'Round 2'!$A$7:$I$206,COLUMN('Round 2'!$H$7),FALSE))+IF(ISERROR(VLOOKUP($A88,'Round 3'!$A$7:$I$206,COLUMN('Round 3'!$H$7),FALSE)),0,VLOOKUP($A88,'Round 3'!$A$7:$I$206,COLUMN('Round 3'!$H$7),FALSE)))</f>
        <v/>
      </c>
      <c r="K88" s="103" t="str">
        <f t="shared" si="29"/>
        <v/>
      </c>
      <c r="L88" s="106" t="str">
        <f t="shared" si="30"/>
        <v/>
      </c>
      <c r="M88" s="107"/>
      <c r="N88" s="108" t="str">
        <f t="shared" si="31"/>
        <v/>
      </c>
      <c r="O88" s="40" t="str">
        <f t="shared" si="32"/>
        <v/>
      </c>
      <c r="P88" s="40" t="str">
        <f t="shared" si="33"/>
        <v/>
      </c>
      <c r="Q88" s="40">
        <f t="shared" si="34"/>
        <v>-10</v>
      </c>
      <c r="R88" s="40" t="str">
        <f t="shared" si="35"/>
        <v/>
      </c>
      <c r="S88" s="40" t="str">
        <f t="shared" si="36"/>
        <v/>
      </c>
      <c r="T88" s="40">
        <f t="shared" si="37"/>
        <v>0</v>
      </c>
      <c r="U88" s="108" t="str">
        <f>IF(N('Final Round'!$J$14)&gt;0,IF(ISBLANK($A88),"",IF($N88&gt;5,$N88,VLOOKUP($A88,'Final Round'!$A$14:$K$18,COLUMN('Final Round'!$J$1),FALSE))),"")</f>
        <v/>
      </c>
      <c r="V88" s="40" t="str">
        <f t="shared" si="38"/>
        <v/>
      </c>
      <c r="W88" s="40" t="str">
        <f t="shared" si="39"/>
        <v/>
      </c>
      <c r="X88" s="40" t="str">
        <f t="shared" si="40"/>
        <v/>
      </c>
      <c r="Y88" s="40">
        <f t="shared" si="41"/>
        <v>0</v>
      </c>
      <c r="Z88" s="40" t="str">
        <f t="shared" si="42"/>
        <v/>
      </c>
      <c r="AA88" s="40">
        <f t="shared" si="43"/>
        <v>0</v>
      </c>
      <c r="AB88" s="109" t="str">
        <f>IF(ISBLANK($A88),"",5+4*(I88+IF(AA88=0,0,VLOOKUP($A88,'Final Round'!$A$14:$K$18,COLUMN('Final Round'!$G$1),FALSE)))+8*(H88+IF(AA88=0,0,IF(VLOOKUP($A88,'Final Round'!$A$14:$K$18,COLUMN('Final Round'!$J$1),FALSE)=1,1,0)))+$AA88)</f>
        <v/>
      </c>
    </row>
    <row r="89" spans="1:28" x14ac:dyDescent="0.2">
      <c r="A89" s="110"/>
      <c r="B89" s="111"/>
      <c r="C89" s="111"/>
      <c r="D89" s="111"/>
      <c r="E89" s="112"/>
      <c r="F89" s="113" t="str">
        <f>IF(ISBLANK($A89),"",SUM(IF(ISNA(IF(VLOOKUP($A89,'Round 1'!$A$7:$J$206,COLUMN('Round 1'!$H$7),FALSE),1,NA())),0,1),IF(ISNA(IF(VLOOKUP($A89,'Round 2'!$A$7:$J$206,COLUMN('Round 1'!$H$7),FALSE),1,NA())),0,1),IF(ISNA(IF(VLOOKUP($A89,'Round 3'!$A$7:$J$206,COLUMN('Round 1'!$H$7),FALSE),1,NA())),0,1),IF(ISNA(IF(VLOOKUP($A89,'Final Round'!$A$14:$K$18,1,FALSE),1,NA())),0,1)))</f>
        <v/>
      </c>
      <c r="G89" s="114"/>
      <c r="H89" s="115" t="str">
        <f>IF(ISBLANK($A89),"",IF(ISERROR(VLOOKUP($A89,'Round 1'!$A$7:$I$206,COLUMN('Round 1'!$G$7),FALSE)),0,VLOOKUP($A89,'Round 1'!$A$7:$I$206,COLUMN('Round 1'!$G$7),FALSE))+IF(ISERROR(VLOOKUP($A89,'Round 2'!$A$7:$I$206,COLUMN('Round 2'!$G$7),FALSE)),0,VLOOKUP($A89,'Round 2'!$A$7:$I$206,COLUMN('Round 2'!$G$7),FALSE))+IF(ISERROR(VLOOKUP($A89,'Round 3'!$A$7:$I$206,COLUMN('Round 3'!$G$7),FALSE)),0,VLOOKUP($A89,'Round 3'!$A$7:$I$206,COLUMN('Round 3'!$G$7),FALSE)))</f>
        <v/>
      </c>
      <c r="I89" s="115" t="str">
        <f>IF(ISBLANK($A89),"",IF(ISERROR(VLOOKUP($A89,'Round 1'!$A$7:$I$206,COLUMN('Round 1'!$F$7),FALSE)),0,VLOOKUP($A89,'Round 1'!$A$7:$I$206,COLUMN('Round 1'!$F$7),FALSE))+IF(ISERROR(VLOOKUP($A89,'Round 2'!$A$7:$I$206,COLUMN('Round 2'!$F$7),FALSE)),0,VLOOKUP($A89,'Round 2'!$A$7:$I$206,COLUMN('Round 2'!$F$7),FALSE))+IF(ISERROR(VLOOKUP($A89,'Round 3'!$A$7:$I$206,COLUMN('Round 3'!$F$7),FALSE)),0,VLOOKUP($A89,'Round 3'!$A$7:$I$206,COLUMN('Round 3'!$F$7),FALSE)))</f>
        <v/>
      </c>
      <c r="J89" s="116" t="str">
        <f>IF(ISBLANK($A89),"",IF(ISERROR(VLOOKUP($A89,'Round 1'!$A$7:$I$206,COLUMN('Round 1'!$H$7),FALSE)),0,VLOOKUP($A89,'Round 1'!$A$7:$I$206,COLUMN('Round 1'!$H$7),FALSE))+IF(ISERROR(VLOOKUP($A89,'Round 2'!$A$7:$I$206,COLUMN('Round 2'!$H$7),FALSE)),0,VLOOKUP($A89,'Round 2'!$A$7:$I$206,COLUMN('Round 2'!$H$7),FALSE))+IF(ISERROR(VLOOKUP($A89,'Round 3'!$A$7:$I$206,COLUMN('Round 3'!$H$7),FALSE)),0,VLOOKUP($A89,'Round 3'!$A$7:$I$206,COLUMN('Round 3'!$H$7),FALSE)))</f>
        <v/>
      </c>
      <c r="K89" s="115" t="str">
        <f t="shared" si="29"/>
        <v/>
      </c>
      <c r="L89" s="118" t="str">
        <f t="shared" si="30"/>
        <v/>
      </c>
      <c r="M89" s="119"/>
      <c r="N89" s="120" t="str">
        <f t="shared" si="31"/>
        <v/>
      </c>
      <c r="O89" s="40" t="str">
        <f t="shared" si="32"/>
        <v/>
      </c>
      <c r="P89" s="40" t="str">
        <f t="shared" si="33"/>
        <v/>
      </c>
      <c r="Q89" s="40">
        <f t="shared" si="34"/>
        <v>-10</v>
      </c>
      <c r="R89" s="40" t="str">
        <f t="shared" si="35"/>
        <v/>
      </c>
      <c r="S89" s="40" t="str">
        <f t="shared" si="36"/>
        <v/>
      </c>
      <c r="T89" s="40">
        <f t="shared" si="37"/>
        <v>0</v>
      </c>
      <c r="U89" s="120" t="str">
        <f>IF(N('Final Round'!$J$14)&gt;0,IF(ISBLANK($A89),"",IF($N89&gt;5,$N89,VLOOKUP($A89,'Final Round'!$A$14:$K$18,COLUMN('Final Round'!$J$1),FALSE))),"")</f>
        <v/>
      </c>
      <c r="V89" s="40" t="str">
        <f t="shared" si="38"/>
        <v/>
      </c>
      <c r="W89" s="40" t="str">
        <f t="shared" si="39"/>
        <v/>
      </c>
      <c r="X89" s="40" t="str">
        <f t="shared" si="40"/>
        <v/>
      </c>
      <c r="Y89" s="40">
        <f t="shared" si="41"/>
        <v>0</v>
      </c>
      <c r="Z89" s="40" t="str">
        <f t="shared" si="42"/>
        <v/>
      </c>
      <c r="AA89" s="40">
        <f t="shared" si="43"/>
        <v>0</v>
      </c>
      <c r="AB89" s="121" t="str">
        <f>IF(ISBLANK($A89),"",5+4*(I89+IF(AA89=0,0,VLOOKUP($A89,'Final Round'!$A$14:$K$18,COLUMN('Final Round'!$G$1),FALSE)))+8*(H89+IF(AA89=0,0,IF(VLOOKUP($A89,'Final Round'!$A$14:$K$18,COLUMN('Final Round'!$J$1),FALSE)=1,1,0)))+$AA89)</f>
        <v/>
      </c>
    </row>
    <row r="90" spans="1:28" x14ac:dyDescent="0.2">
      <c r="A90" s="98"/>
      <c r="B90" s="99"/>
      <c r="C90" s="99"/>
      <c r="D90" s="99"/>
      <c r="E90" s="100"/>
      <c r="F90" s="101" t="str">
        <f>IF(ISBLANK($A90),"",SUM(IF(ISNA(IF(VLOOKUP($A90,'Round 1'!$A$7:$J$206,COLUMN('Round 1'!$H$7),FALSE),1,NA())),0,1),IF(ISNA(IF(VLOOKUP($A90,'Round 2'!$A$7:$J$206,COLUMN('Round 1'!$H$7),FALSE),1,NA())),0,1),IF(ISNA(IF(VLOOKUP($A90,'Round 3'!$A$7:$J$206,COLUMN('Round 1'!$H$7),FALSE),1,NA())),0,1),IF(ISNA(IF(VLOOKUP($A90,'Final Round'!$A$14:$K$18,1,FALSE),1,NA())),0,1)))</f>
        <v/>
      </c>
      <c r="G90" s="102"/>
      <c r="H90" s="103" t="str">
        <f>IF(ISBLANK($A90),"",IF(ISERROR(VLOOKUP($A90,'Round 1'!$A$7:$I$206,COLUMN('Round 1'!$G$7),FALSE)),0,VLOOKUP($A90,'Round 1'!$A$7:$I$206,COLUMN('Round 1'!$G$7),FALSE))+IF(ISERROR(VLOOKUP($A90,'Round 2'!$A$7:$I$206,COLUMN('Round 2'!$G$7),FALSE)),0,VLOOKUP($A90,'Round 2'!$A$7:$I$206,COLUMN('Round 2'!$G$7),FALSE))+IF(ISERROR(VLOOKUP($A90,'Round 3'!$A$7:$I$206,COLUMN('Round 3'!$G$7),FALSE)),0,VLOOKUP($A90,'Round 3'!$A$7:$I$206,COLUMN('Round 3'!$G$7),FALSE)))</f>
        <v/>
      </c>
      <c r="I90" s="103" t="str">
        <f>IF(ISBLANK($A90),"",IF(ISERROR(VLOOKUP($A90,'Round 1'!$A$7:$I$206,COLUMN('Round 1'!$F$7),FALSE)),0,VLOOKUP($A90,'Round 1'!$A$7:$I$206,COLUMN('Round 1'!$F$7),FALSE))+IF(ISERROR(VLOOKUP($A90,'Round 2'!$A$7:$I$206,COLUMN('Round 2'!$F$7),FALSE)),0,VLOOKUP($A90,'Round 2'!$A$7:$I$206,COLUMN('Round 2'!$F$7),FALSE))+IF(ISERROR(VLOOKUP($A90,'Round 3'!$A$7:$I$206,COLUMN('Round 3'!$F$7),FALSE)),0,VLOOKUP($A90,'Round 3'!$A$7:$I$206,COLUMN('Round 3'!$F$7),FALSE)))</f>
        <v/>
      </c>
      <c r="J90" s="104" t="str">
        <f>IF(ISBLANK($A90),"",IF(ISERROR(VLOOKUP($A90,'Round 1'!$A$7:$I$206,COLUMN('Round 1'!$H$7),FALSE)),0,VLOOKUP($A90,'Round 1'!$A$7:$I$206,COLUMN('Round 1'!$H$7),FALSE))+IF(ISERROR(VLOOKUP($A90,'Round 2'!$A$7:$I$206,COLUMN('Round 2'!$H$7),FALSE)),0,VLOOKUP($A90,'Round 2'!$A$7:$I$206,COLUMN('Round 2'!$H$7),FALSE))+IF(ISERROR(VLOOKUP($A90,'Round 3'!$A$7:$I$206,COLUMN('Round 3'!$H$7),FALSE)),0,VLOOKUP($A90,'Round 3'!$A$7:$I$206,COLUMN('Round 3'!$H$7),FALSE)))</f>
        <v/>
      </c>
      <c r="K90" s="103" t="str">
        <f t="shared" si="29"/>
        <v/>
      </c>
      <c r="L90" s="106" t="str">
        <f t="shared" si="30"/>
        <v/>
      </c>
      <c r="M90" s="107"/>
      <c r="N90" s="108" t="str">
        <f t="shared" si="31"/>
        <v/>
      </c>
      <c r="O90" s="40" t="str">
        <f t="shared" si="32"/>
        <v/>
      </c>
      <c r="P90" s="40" t="str">
        <f t="shared" si="33"/>
        <v/>
      </c>
      <c r="Q90" s="40">
        <f t="shared" si="34"/>
        <v>-10</v>
      </c>
      <c r="R90" s="40" t="str">
        <f t="shared" si="35"/>
        <v/>
      </c>
      <c r="S90" s="40" t="str">
        <f t="shared" si="36"/>
        <v/>
      </c>
      <c r="T90" s="40">
        <f t="shared" si="37"/>
        <v>0</v>
      </c>
      <c r="U90" s="108" t="str">
        <f>IF(N('Final Round'!$J$14)&gt;0,IF(ISBLANK($A90),"",IF($N90&gt;5,$N90,VLOOKUP($A90,'Final Round'!$A$14:$K$18,COLUMN('Final Round'!$J$1),FALSE))),"")</f>
        <v/>
      </c>
      <c r="V90" s="40" t="str">
        <f t="shared" si="38"/>
        <v/>
      </c>
      <c r="W90" s="40" t="str">
        <f t="shared" si="39"/>
        <v/>
      </c>
      <c r="X90" s="40" t="str">
        <f t="shared" si="40"/>
        <v/>
      </c>
      <c r="Y90" s="40">
        <f t="shared" si="41"/>
        <v>0</v>
      </c>
      <c r="Z90" s="40" t="str">
        <f t="shared" si="42"/>
        <v/>
      </c>
      <c r="AA90" s="40">
        <f t="shared" si="43"/>
        <v>0</v>
      </c>
      <c r="AB90" s="109" t="str">
        <f>IF(ISBLANK($A90),"",5+4*(I90+IF(AA90=0,0,VLOOKUP($A90,'Final Round'!$A$14:$K$18,COLUMN('Final Round'!$G$1),FALSE)))+8*(H90+IF(AA90=0,0,IF(VLOOKUP($A90,'Final Round'!$A$14:$K$18,COLUMN('Final Round'!$J$1),FALSE)=1,1,0)))+$AA90)</f>
        <v/>
      </c>
    </row>
    <row r="91" spans="1:28" x14ac:dyDescent="0.2">
      <c r="A91" s="110"/>
      <c r="B91" s="111"/>
      <c r="C91" s="111"/>
      <c r="D91" s="111"/>
      <c r="E91" s="112"/>
      <c r="F91" s="113" t="str">
        <f>IF(ISBLANK($A91),"",SUM(IF(ISNA(IF(VLOOKUP($A91,'Round 1'!$A$7:$J$206,COLUMN('Round 1'!$H$7),FALSE),1,NA())),0,1),IF(ISNA(IF(VLOOKUP($A91,'Round 2'!$A$7:$J$206,COLUMN('Round 1'!$H$7),FALSE),1,NA())),0,1),IF(ISNA(IF(VLOOKUP($A91,'Round 3'!$A$7:$J$206,COLUMN('Round 1'!$H$7),FALSE),1,NA())),0,1),IF(ISNA(IF(VLOOKUP($A91,'Final Round'!$A$14:$K$18,1,FALSE),1,NA())),0,1)))</f>
        <v/>
      </c>
      <c r="G91" s="114"/>
      <c r="H91" s="115" t="str">
        <f>IF(ISBLANK($A91),"",IF(ISERROR(VLOOKUP($A91,'Round 1'!$A$7:$I$206,COLUMN('Round 1'!$G$7),FALSE)),0,VLOOKUP($A91,'Round 1'!$A$7:$I$206,COLUMN('Round 1'!$G$7),FALSE))+IF(ISERROR(VLOOKUP($A91,'Round 2'!$A$7:$I$206,COLUMN('Round 2'!$G$7),FALSE)),0,VLOOKUP($A91,'Round 2'!$A$7:$I$206,COLUMN('Round 2'!$G$7),FALSE))+IF(ISERROR(VLOOKUP($A91,'Round 3'!$A$7:$I$206,COLUMN('Round 3'!$G$7),FALSE)),0,VLOOKUP($A91,'Round 3'!$A$7:$I$206,COLUMN('Round 3'!$G$7),FALSE)))</f>
        <v/>
      </c>
      <c r="I91" s="115" t="str">
        <f>IF(ISBLANK($A91),"",IF(ISERROR(VLOOKUP($A91,'Round 1'!$A$7:$I$206,COLUMN('Round 1'!$F$7),FALSE)),0,VLOOKUP($A91,'Round 1'!$A$7:$I$206,COLUMN('Round 1'!$F$7),FALSE))+IF(ISERROR(VLOOKUP($A91,'Round 2'!$A$7:$I$206,COLUMN('Round 2'!$F$7),FALSE)),0,VLOOKUP($A91,'Round 2'!$A$7:$I$206,COLUMN('Round 2'!$F$7),FALSE))+IF(ISERROR(VLOOKUP($A91,'Round 3'!$A$7:$I$206,COLUMN('Round 3'!$F$7),FALSE)),0,VLOOKUP($A91,'Round 3'!$A$7:$I$206,COLUMN('Round 3'!$F$7),FALSE)))</f>
        <v/>
      </c>
      <c r="J91" s="116" t="str">
        <f>IF(ISBLANK($A91),"",IF(ISERROR(VLOOKUP($A91,'Round 1'!$A$7:$I$206,COLUMN('Round 1'!$H$7),FALSE)),0,VLOOKUP($A91,'Round 1'!$A$7:$I$206,COLUMN('Round 1'!$H$7),FALSE))+IF(ISERROR(VLOOKUP($A91,'Round 2'!$A$7:$I$206,COLUMN('Round 2'!$H$7),FALSE)),0,VLOOKUP($A91,'Round 2'!$A$7:$I$206,COLUMN('Round 2'!$H$7),FALSE))+IF(ISERROR(VLOOKUP($A91,'Round 3'!$A$7:$I$206,COLUMN('Round 3'!$H$7),FALSE)),0,VLOOKUP($A91,'Round 3'!$A$7:$I$206,COLUMN('Round 3'!$H$7),FALSE)))</f>
        <v/>
      </c>
      <c r="K91" s="115" t="str">
        <f t="shared" si="29"/>
        <v/>
      </c>
      <c r="L91" s="118" t="str">
        <f t="shared" si="30"/>
        <v/>
      </c>
      <c r="M91" s="119"/>
      <c r="N91" s="120" t="str">
        <f t="shared" si="31"/>
        <v/>
      </c>
      <c r="O91" s="40" t="str">
        <f t="shared" si="32"/>
        <v/>
      </c>
      <c r="P91" s="40" t="str">
        <f t="shared" si="33"/>
        <v/>
      </c>
      <c r="Q91" s="40">
        <f t="shared" si="34"/>
        <v>-10</v>
      </c>
      <c r="R91" s="40" t="str">
        <f t="shared" si="35"/>
        <v/>
      </c>
      <c r="S91" s="40" t="str">
        <f t="shared" si="36"/>
        <v/>
      </c>
      <c r="T91" s="40">
        <f t="shared" si="37"/>
        <v>0</v>
      </c>
      <c r="U91" s="120" t="str">
        <f>IF(N('Final Round'!$J$14)&gt;0,IF(ISBLANK($A91),"",IF($N91&gt;5,$N91,VLOOKUP($A91,'Final Round'!$A$14:$K$18,COLUMN('Final Round'!$J$1),FALSE))),"")</f>
        <v/>
      </c>
      <c r="V91" s="40" t="str">
        <f t="shared" si="38"/>
        <v/>
      </c>
      <c r="W91" s="40" t="str">
        <f t="shared" si="39"/>
        <v/>
      </c>
      <c r="X91" s="40" t="str">
        <f t="shared" si="40"/>
        <v/>
      </c>
      <c r="Y91" s="40">
        <f t="shared" si="41"/>
        <v>0</v>
      </c>
      <c r="Z91" s="40" t="str">
        <f t="shared" si="42"/>
        <v/>
      </c>
      <c r="AA91" s="40">
        <f t="shared" si="43"/>
        <v>0</v>
      </c>
      <c r="AB91" s="121" t="str">
        <f>IF(ISBLANK($A91),"",5+4*(I91+IF(AA91=0,0,VLOOKUP($A91,'Final Round'!$A$14:$K$18,COLUMN('Final Round'!$G$1),FALSE)))+8*(H91+IF(AA91=0,0,IF(VLOOKUP($A91,'Final Round'!$A$14:$K$18,COLUMN('Final Round'!$J$1),FALSE)=1,1,0)))+$AA91)</f>
        <v/>
      </c>
    </row>
    <row r="92" spans="1:28" x14ac:dyDescent="0.2">
      <c r="A92" s="98"/>
      <c r="B92" s="99"/>
      <c r="C92" s="99"/>
      <c r="D92" s="99"/>
      <c r="E92" s="100"/>
      <c r="F92" s="101" t="str">
        <f>IF(ISBLANK($A92),"",SUM(IF(ISNA(IF(VLOOKUP($A92,'Round 1'!$A$7:$J$206,COLUMN('Round 1'!$H$7),FALSE),1,NA())),0,1),IF(ISNA(IF(VLOOKUP($A92,'Round 2'!$A$7:$J$206,COLUMN('Round 1'!$H$7),FALSE),1,NA())),0,1),IF(ISNA(IF(VLOOKUP($A92,'Round 3'!$A$7:$J$206,COLUMN('Round 1'!$H$7),FALSE),1,NA())),0,1),IF(ISNA(IF(VLOOKUP($A92,'Final Round'!$A$14:$K$18,1,FALSE),1,NA())),0,1)))</f>
        <v/>
      </c>
      <c r="G92" s="102"/>
      <c r="H92" s="103" t="str">
        <f>IF(ISBLANK($A92),"",IF(ISERROR(VLOOKUP($A92,'Round 1'!$A$7:$I$206,COLUMN('Round 1'!$G$7),FALSE)),0,VLOOKUP($A92,'Round 1'!$A$7:$I$206,COLUMN('Round 1'!$G$7),FALSE))+IF(ISERROR(VLOOKUP($A92,'Round 2'!$A$7:$I$206,COLUMN('Round 2'!$G$7),FALSE)),0,VLOOKUP($A92,'Round 2'!$A$7:$I$206,COLUMN('Round 2'!$G$7),FALSE))+IF(ISERROR(VLOOKUP($A92,'Round 3'!$A$7:$I$206,COLUMN('Round 3'!$G$7),FALSE)),0,VLOOKUP($A92,'Round 3'!$A$7:$I$206,COLUMN('Round 3'!$G$7),FALSE)))</f>
        <v/>
      </c>
      <c r="I92" s="103" t="str">
        <f>IF(ISBLANK($A92),"",IF(ISERROR(VLOOKUP($A92,'Round 1'!$A$7:$I$206,COLUMN('Round 1'!$F$7),FALSE)),0,VLOOKUP($A92,'Round 1'!$A$7:$I$206,COLUMN('Round 1'!$F$7),FALSE))+IF(ISERROR(VLOOKUP($A92,'Round 2'!$A$7:$I$206,COLUMN('Round 2'!$F$7),FALSE)),0,VLOOKUP($A92,'Round 2'!$A$7:$I$206,COLUMN('Round 2'!$F$7),FALSE))+IF(ISERROR(VLOOKUP($A92,'Round 3'!$A$7:$I$206,COLUMN('Round 3'!$F$7),FALSE)),0,VLOOKUP($A92,'Round 3'!$A$7:$I$206,COLUMN('Round 3'!$F$7),FALSE)))</f>
        <v/>
      </c>
      <c r="J92" s="104" t="str">
        <f>IF(ISBLANK($A92),"",IF(ISERROR(VLOOKUP($A92,'Round 1'!$A$7:$I$206,COLUMN('Round 1'!$H$7),FALSE)),0,VLOOKUP($A92,'Round 1'!$A$7:$I$206,COLUMN('Round 1'!$H$7),FALSE))+IF(ISERROR(VLOOKUP($A92,'Round 2'!$A$7:$I$206,COLUMN('Round 2'!$H$7),FALSE)),0,VLOOKUP($A92,'Round 2'!$A$7:$I$206,COLUMN('Round 2'!$H$7),FALSE))+IF(ISERROR(VLOOKUP($A92,'Round 3'!$A$7:$I$206,COLUMN('Round 3'!$H$7),FALSE)),0,VLOOKUP($A92,'Round 3'!$A$7:$I$206,COLUMN('Round 3'!$H$7),FALSE)))</f>
        <v/>
      </c>
      <c r="K92" s="103" t="str">
        <f t="shared" si="29"/>
        <v/>
      </c>
      <c r="L92" s="106" t="str">
        <f t="shared" si="30"/>
        <v/>
      </c>
      <c r="M92" s="107"/>
      <c r="N92" s="108" t="str">
        <f t="shared" si="31"/>
        <v/>
      </c>
      <c r="O92" s="40" t="str">
        <f t="shared" si="32"/>
        <v/>
      </c>
      <c r="P92" s="40" t="str">
        <f t="shared" si="33"/>
        <v/>
      </c>
      <c r="Q92" s="40">
        <f t="shared" si="34"/>
        <v>-10</v>
      </c>
      <c r="R92" s="40" t="str">
        <f t="shared" si="35"/>
        <v/>
      </c>
      <c r="S92" s="40" t="str">
        <f t="shared" si="36"/>
        <v/>
      </c>
      <c r="T92" s="40">
        <f t="shared" si="37"/>
        <v>0</v>
      </c>
      <c r="U92" s="108" t="str">
        <f>IF(N('Final Round'!$J$14)&gt;0,IF(ISBLANK($A92),"",IF($N92&gt;5,$N92,VLOOKUP($A92,'Final Round'!$A$14:$K$18,COLUMN('Final Round'!$J$1),FALSE))),"")</f>
        <v/>
      </c>
      <c r="V92" s="40" t="str">
        <f t="shared" si="38"/>
        <v/>
      </c>
      <c r="W92" s="40" t="str">
        <f t="shared" si="39"/>
        <v/>
      </c>
      <c r="X92" s="40" t="str">
        <f t="shared" si="40"/>
        <v/>
      </c>
      <c r="Y92" s="40">
        <f t="shared" si="41"/>
        <v>0</v>
      </c>
      <c r="Z92" s="40" t="str">
        <f t="shared" si="42"/>
        <v/>
      </c>
      <c r="AA92" s="40">
        <f t="shared" si="43"/>
        <v>0</v>
      </c>
      <c r="AB92" s="109" t="str">
        <f>IF(ISBLANK($A92),"",5+4*(I92+IF(AA92=0,0,VLOOKUP($A92,'Final Round'!$A$14:$K$18,COLUMN('Final Round'!$G$1),FALSE)))+8*(H92+IF(AA92=0,0,IF(VLOOKUP($A92,'Final Round'!$A$14:$K$18,COLUMN('Final Round'!$J$1),FALSE)=1,1,0)))+$AA92)</f>
        <v/>
      </c>
    </row>
    <row r="93" spans="1:28" x14ac:dyDescent="0.2">
      <c r="A93" s="110"/>
      <c r="B93" s="111"/>
      <c r="C93" s="111"/>
      <c r="D93" s="111"/>
      <c r="E93" s="112"/>
      <c r="F93" s="113" t="str">
        <f>IF(ISBLANK($A93),"",SUM(IF(ISNA(IF(VLOOKUP($A93,'Round 1'!$A$7:$J$206,COLUMN('Round 1'!$H$7),FALSE),1,NA())),0,1),IF(ISNA(IF(VLOOKUP($A93,'Round 2'!$A$7:$J$206,COLUMN('Round 1'!$H$7),FALSE),1,NA())),0,1),IF(ISNA(IF(VLOOKUP($A93,'Round 3'!$A$7:$J$206,COLUMN('Round 1'!$H$7),FALSE),1,NA())),0,1),IF(ISNA(IF(VLOOKUP($A93,'Final Round'!$A$14:$K$18,1,FALSE),1,NA())),0,1)))</f>
        <v/>
      </c>
      <c r="G93" s="114"/>
      <c r="H93" s="115" t="str">
        <f>IF(ISBLANK($A93),"",IF(ISERROR(VLOOKUP($A93,'Round 1'!$A$7:$I$206,COLUMN('Round 1'!$G$7),FALSE)),0,VLOOKUP($A93,'Round 1'!$A$7:$I$206,COLUMN('Round 1'!$G$7),FALSE))+IF(ISERROR(VLOOKUP($A93,'Round 2'!$A$7:$I$206,COLUMN('Round 2'!$G$7),FALSE)),0,VLOOKUP($A93,'Round 2'!$A$7:$I$206,COLUMN('Round 2'!$G$7),FALSE))+IF(ISERROR(VLOOKUP($A93,'Round 3'!$A$7:$I$206,COLUMN('Round 3'!$G$7),FALSE)),0,VLOOKUP($A93,'Round 3'!$A$7:$I$206,COLUMN('Round 3'!$G$7),FALSE)))</f>
        <v/>
      </c>
      <c r="I93" s="115" t="str">
        <f>IF(ISBLANK($A93),"",IF(ISERROR(VLOOKUP($A93,'Round 1'!$A$7:$I$206,COLUMN('Round 1'!$F$7),FALSE)),0,VLOOKUP($A93,'Round 1'!$A$7:$I$206,COLUMN('Round 1'!$F$7),FALSE))+IF(ISERROR(VLOOKUP($A93,'Round 2'!$A$7:$I$206,COLUMN('Round 2'!$F$7),FALSE)),0,VLOOKUP($A93,'Round 2'!$A$7:$I$206,COLUMN('Round 2'!$F$7),FALSE))+IF(ISERROR(VLOOKUP($A93,'Round 3'!$A$7:$I$206,COLUMN('Round 3'!$F$7),FALSE)),0,VLOOKUP($A93,'Round 3'!$A$7:$I$206,COLUMN('Round 3'!$F$7),FALSE)))</f>
        <v/>
      </c>
      <c r="J93" s="116" t="str">
        <f>IF(ISBLANK($A93),"",IF(ISERROR(VLOOKUP($A93,'Round 1'!$A$7:$I$206,COLUMN('Round 1'!$H$7),FALSE)),0,VLOOKUP($A93,'Round 1'!$A$7:$I$206,COLUMN('Round 1'!$H$7),FALSE))+IF(ISERROR(VLOOKUP($A93,'Round 2'!$A$7:$I$206,COLUMN('Round 2'!$H$7),FALSE)),0,VLOOKUP($A93,'Round 2'!$A$7:$I$206,COLUMN('Round 2'!$H$7),FALSE))+IF(ISERROR(VLOOKUP($A93,'Round 3'!$A$7:$I$206,COLUMN('Round 3'!$H$7),FALSE)),0,VLOOKUP($A93,'Round 3'!$A$7:$I$206,COLUMN('Round 3'!$H$7),FALSE)))</f>
        <v/>
      </c>
      <c r="K93" s="115" t="str">
        <f t="shared" si="29"/>
        <v/>
      </c>
      <c r="L93" s="118" t="str">
        <f t="shared" si="30"/>
        <v/>
      </c>
      <c r="M93" s="119"/>
      <c r="N93" s="120" t="str">
        <f t="shared" si="31"/>
        <v/>
      </c>
      <c r="O93" s="40" t="str">
        <f t="shared" si="32"/>
        <v/>
      </c>
      <c r="P93" s="40" t="str">
        <f t="shared" si="33"/>
        <v/>
      </c>
      <c r="Q93" s="40">
        <f t="shared" si="34"/>
        <v>-10</v>
      </c>
      <c r="R93" s="40" t="str">
        <f t="shared" si="35"/>
        <v/>
      </c>
      <c r="S93" s="40" t="str">
        <f t="shared" si="36"/>
        <v/>
      </c>
      <c r="T93" s="40">
        <f t="shared" si="37"/>
        <v>0</v>
      </c>
      <c r="U93" s="120" t="str">
        <f>IF(N('Final Round'!$J$14)&gt;0,IF(ISBLANK($A93),"",IF($N93&gt;5,$N93,VLOOKUP($A93,'Final Round'!$A$14:$K$18,COLUMN('Final Round'!$J$1),FALSE))),"")</f>
        <v/>
      </c>
      <c r="V93" s="40" t="str">
        <f t="shared" si="38"/>
        <v/>
      </c>
      <c r="W93" s="40" t="str">
        <f t="shared" si="39"/>
        <v/>
      </c>
      <c r="X93" s="40" t="str">
        <f t="shared" si="40"/>
        <v/>
      </c>
      <c r="Y93" s="40">
        <f t="shared" si="41"/>
        <v>0</v>
      </c>
      <c r="Z93" s="40" t="str">
        <f t="shared" si="42"/>
        <v/>
      </c>
      <c r="AA93" s="40">
        <f t="shared" si="43"/>
        <v>0</v>
      </c>
      <c r="AB93" s="121" t="str">
        <f>IF(ISBLANK($A93),"",5+4*(I93+IF(AA93=0,0,VLOOKUP($A93,'Final Round'!$A$14:$K$18,COLUMN('Final Round'!$G$1),FALSE)))+8*(H93+IF(AA93=0,0,IF(VLOOKUP($A93,'Final Round'!$A$14:$K$18,COLUMN('Final Round'!$J$1),FALSE)=1,1,0)))+$AA93)</f>
        <v/>
      </c>
    </row>
    <row r="94" spans="1:28" x14ac:dyDescent="0.2">
      <c r="A94" s="98"/>
      <c r="B94" s="99"/>
      <c r="C94" s="99"/>
      <c r="D94" s="99"/>
      <c r="E94" s="100"/>
      <c r="F94" s="101" t="str">
        <f>IF(ISBLANK($A94),"",SUM(IF(ISNA(IF(VLOOKUP($A94,'Round 1'!$A$7:$J$206,COLUMN('Round 1'!$H$7),FALSE),1,NA())),0,1),IF(ISNA(IF(VLOOKUP($A94,'Round 2'!$A$7:$J$206,COLUMN('Round 1'!$H$7),FALSE),1,NA())),0,1),IF(ISNA(IF(VLOOKUP($A94,'Round 3'!$A$7:$J$206,COLUMN('Round 1'!$H$7),FALSE),1,NA())),0,1),IF(ISNA(IF(VLOOKUP($A94,'Final Round'!$A$14:$K$18,1,FALSE),1,NA())),0,1)))</f>
        <v/>
      </c>
      <c r="G94" s="102"/>
      <c r="H94" s="103" t="str">
        <f>IF(ISBLANK($A94),"",IF(ISERROR(VLOOKUP($A94,'Round 1'!$A$7:$I$206,COLUMN('Round 1'!$G$7),FALSE)),0,VLOOKUP($A94,'Round 1'!$A$7:$I$206,COLUMN('Round 1'!$G$7),FALSE))+IF(ISERROR(VLOOKUP($A94,'Round 2'!$A$7:$I$206,COLUMN('Round 2'!$G$7),FALSE)),0,VLOOKUP($A94,'Round 2'!$A$7:$I$206,COLUMN('Round 2'!$G$7),FALSE))+IF(ISERROR(VLOOKUP($A94,'Round 3'!$A$7:$I$206,COLUMN('Round 3'!$G$7),FALSE)),0,VLOOKUP($A94,'Round 3'!$A$7:$I$206,COLUMN('Round 3'!$G$7),FALSE)))</f>
        <v/>
      </c>
      <c r="I94" s="103" t="str">
        <f>IF(ISBLANK($A94),"",IF(ISERROR(VLOOKUP($A94,'Round 1'!$A$7:$I$206,COLUMN('Round 1'!$F$7),FALSE)),0,VLOOKUP($A94,'Round 1'!$A$7:$I$206,COLUMN('Round 1'!$F$7),FALSE))+IF(ISERROR(VLOOKUP($A94,'Round 2'!$A$7:$I$206,COLUMN('Round 2'!$F$7),FALSE)),0,VLOOKUP($A94,'Round 2'!$A$7:$I$206,COLUMN('Round 2'!$F$7),FALSE))+IF(ISERROR(VLOOKUP($A94,'Round 3'!$A$7:$I$206,COLUMN('Round 3'!$F$7),FALSE)),0,VLOOKUP($A94,'Round 3'!$A$7:$I$206,COLUMN('Round 3'!$F$7),FALSE)))</f>
        <v/>
      </c>
      <c r="J94" s="104" t="str">
        <f>IF(ISBLANK($A94),"",IF(ISERROR(VLOOKUP($A94,'Round 1'!$A$7:$I$206,COLUMN('Round 1'!$H$7),FALSE)),0,VLOOKUP($A94,'Round 1'!$A$7:$I$206,COLUMN('Round 1'!$H$7),FALSE))+IF(ISERROR(VLOOKUP($A94,'Round 2'!$A$7:$I$206,COLUMN('Round 2'!$H$7),FALSE)),0,VLOOKUP($A94,'Round 2'!$A$7:$I$206,COLUMN('Round 2'!$H$7),FALSE))+IF(ISERROR(VLOOKUP($A94,'Round 3'!$A$7:$I$206,COLUMN('Round 3'!$H$7),FALSE)),0,VLOOKUP($A94,'Round 3'!$A$7:$I$206,COLUMN('Round 3'!$H$7),FALSE)))</f>
        <v/>
      </c>
      <c r="K94" s="103" t="str">
        <f t="shared" si="29"/>
        <v/>
      </c>
      <c r="L94" s="106" t="str">
        <f t="shared" si="30"/>
        <v/>
      </c>
      <c r="M94" s="107"/>
      <c r="N94" s="108" t="str">
        <f t="shared" si="31"/>
        <v/>
      </c>
      <c r="O94" s="40" t="str">
        <f t="shared" si="32"/>
        <v/>
      </c>
      <c r="P94" s="40" t="str">
        <f t="shared" si="33"/>
        <v/>
      </c>
      <c r="Q94" s="40">
        <f t="shared" si="34"/>
        <v>-10</v>
      </c>
      <c r="R94" s="40" t="str">
        <f t="shared" si="35"/>
        <v/>
      </c>
      <c r="S94" s="40" t="str">
        <f t="shared" si="36"/>
        <v/>
      </c>
      <c r="T94" s="40">
        <f t="shared" si="37"/>
        <v>0</v>
      </c>
      <c r="U94" s="108" t="str">
        <f>IF(N('Final Round'!$J$14)&gt;0,IF(ISBLANK($A94),"",IF($N94&gt;5,$N94,VLOOKUP($A94,'Final Round'!$A$14:$K$18,COLUMN('Final Round'!$J$1),FALSE))),"")</f>
        <v/>
      </c>
      <c r="V94" s="40" t="str">
        <f t="shared" si="38"/>
        <v/>
      </c>
      <c r="W94" s="40" t="str">
        <f t="shared" si="39"/>
        <v/>
      </c>
      <c r="X94" s="40" t="str">
        <f t="shared" si="40"/>
        <v/>
      </c>
      <c r="Y94" s="40">
        <f t="shared" si="41"/>
        <v>0</v>
      </c>
      <c r="Z94" s="40" t="str">
        <f t="shared" si="42"/>
        <v/>
      </c>
      <c r="AA94" s="40">
        <f t="shared" si="43"/>
        <v>0</v>
      </c>
      <c r="AB94" s="109" t="str">
        <f>IF(ISBLANK($A94),"",5+4*(I94+IF(AA94=0,0,VLOOKUP($A94,'Final Round'!$A$14:$K$18,COLUMN('Final Round'!$G$1),FALSE)))+8*(H94+IF(AA94=0,0,IF(VLOOKUP($A94,'Final Round'!$A$14:$K$18,COLUMN('Final Round'!$J$1),FALSE)=1,1,0)))+$AA94)</f>
        <v/>
      </c>
    </row>
    <row r="95" spans="1:28" x14ac:dyDescent="0.2">
      <c r="A95" s="110"/>
      <c r="B95" s="111"/>
      <c r="C95" s="111"/>
      <c r="D95" s="111"/>
      <c r="E95" s="112"/>
      <c r="F95" s="113" t="str">
        <f>IF(ISBLANK($A95),"",SUM(IF(ISNA(IF(VLOOKUP($A95,'Round 1'!$A$7:$J$206,COLUMN('Round 1'!$H$7),FALSE),1,NA())),0,1),IF(ISNA(IF(VLOOKUP($A95,'Round 2'!$A$7:$J$206,COLUMN('Round 1'!$H$7),FALSE),1,NA())),0,1),IF(ISNA(IF(VLOOKUP($A95,'Round 3'!$A$7:$J$206,COLUMN('Round 1'!$H$7),FALSE),1,NA())),0,1),IF(ISNA(IF(VLOOKUP($A95,'Final Round'!$A$14:$K$18,1,FALSE),1,NA())),0,1)))</f>
        <v/>
      </c>
      <c r="G95" s="114"/>
      <c r="H95" s="115" t="str">
        <f>IF(ISBLANK($A95),"",IF(ISERROR(VLOOKUP($A95,'Round 1'!$A$7:$I$206,COLUMN('Round 1'!$G$7),FALSE)),0,VLOOKUP($A95,'Round 1'!$A$7:$I$206,COLUMN('Round 1'!$G$7),FALSE))+IF(ISERROR(VLOOKUP($A95,'Round 2'!$A$7:$I$206,COLUMN('Round 2'!$G$7),FALSE)),0,VLOOKUP($A95,'Round 2'!$A$7:$I$206,COLUMN('Round 2'!$G$7),FALSE))+IF(ISERROR(VLOOKUP($A95,'Round 3'!$A$7:$I$206,COLUMN('Round 3'!$G$7),FALSE)),0,VLOOKUP($A95,'Round 3'!$A$7:$I$206,COLUMN('Round 3'!$G$7),FALSE)))</f>
        <v/>
      </c>
      <c r="I95" s="115" t="str">
        <f>IF(ISBLANK($A95),"",IF(ISERROR(VLOOKUP($A95,'Round 1'!$A$7:$I$206,COLUMN('Round 1'!$F$7),FALSE)),0,VLOOKUP($A95,'Round 1'!$A$7:$I$206,COLUMN('Round 1'!$F$7),FALSE))+IF(ISERROR(VLOOKUP($A95,'Round 2'!$A$7:$I$206,COLUMN('Round 2'!$F$7),FALSE)),0,VLOOKUP($A95,'Round 2'!$A$7:$I$206,COLUMN('Round 2'!$F$7),FALSE))+IF(ISERROR(VLOOKUP($A95,'Round 3'!$A$7:$I$206,COLUMN('Round 3'!$F$7),FALSE)),0,VLOOKUP($A95,'Round 3'!$A$7:$I$206,COLUMN('Round 3'!$F$7),FALSE)))</f>
        <v/>
      </c>
      <c r="J95" s="116" t="str">
        <f>IF(ISBLANK($A95),"",IF(ISERROR(VLOOKUP($A95,'Round 1'!$A$7:$I$206,COLUMN('Round 1'!$H$7),FALSE)),0,VLOOKUP($A95,'Round 1'!$A$7:$I$206,COLUMN('Round 1'!$H$7),FALSE))+IF(ISERROR(VLOOKUP($A95,'Round 2'!$A$7:$I$206,COLUMN('Round 2'!$H$7),FALSE)),0,VLOOKUP($A95,'Round 2'!$A$7:$I$206,COLUMN('Round 2'!$H$7),FALSE))+IF(ISERROR(VLOOKUP($A95,'Round 3'!$A$7:$I$206,COLUMN('Round 3'!$H$7),FALSE)),0,VLOOKUP($A95,'Round 3'!$A$7:$I$206,COLUMN('Round 3'!$H$7),FALSE)))</f>
        <v/>
      </c>
      <c r="K95" s="115" t="str">
        <f t="shared" si="29"/>
        <v/>
      </c>
      <c r="L95" s="118" t="str">
        <f t="shared" si="30"/>
        <v/>
      </c>
      <c r="M95" s="119"/>
      <c r="N95" s="120" t="str">
        <f t="shared" si="31"/>
        <v/>
      </c>
      <c r="O95" s="40" t="str">
        <f t="shared" si="32"/>
        <v/>
      </c>
      <c r="P95" s="40" t="str">
        <f t="shared" si="33"/>
        <v/>
      </c>
      <c r="Q95" s="40">
        <f t="shared" si="34"/>
        <v>-10</v>
      </c>
      <c r="R95" s="40" t="str">
        <f t="shared" si="35"/>
        <v/>
      </c>
      <c r="S95" s="40" t="str">
        <f t="shared" si="36"/>
        <v/>
      </c>
      <c r="T95" s="40">
        <f t="shared" si="37"/>
        <v>0</v>
      </c>
      <c r="U95" s="120" t="str">
        <f>IF(N('Final Round'!$J$14)&gt;0,IF(ISBLANK($A95),"",IF($N95&gt;5,$N95,VLOOKUP($A95,'Final Round'!$A$14:$K$18,COLUMN('Final Round'!$J$1),FALSE))),"")</f>
        <v/>
      </c>
      <c r="V95" s="40" t="str">
        <f t="shared" si="38"/>
        <v/>
      </c>
      <c r="W95" s="40" t="str">
        <f t="shared" si="39"/>
        <v/>
      </c>
      <c r="X95" s="40" t="str">
        <f t="shared" si="40"/>
        <v/>
      </c>
      <c r="Y95" s="40">
        <f t="shared" si="41"/>
        <v>0</v>
      </c>
      <c r="Z95" s="40" t="str">
        <f t="shared" si="42"/>
        <v/>
      </c>
      <c r="AA95" s="40">
        <f t="shared" si="43"/>
        <v>0</v>
      </c>
      <c r="AB95" s="121" t="str">
        <f>IF(ISBLANK($A95),"",5+4*(I95+IF(AA95=0,0,VLOOKUP($A95,'Final Round'!$A$14:$K$18,COLUMN('Final Round'!$G$1),FALSE)))+8*(H95+IF(AA95=0,0,IF(VLOOKUP($A95,'Final Round'!$A$14:$K$18,COLUMN('Final Round'!$J$1),FALSE)=1,1,0)))+$AA95)</f>
        <v/>
      </c>
    </row>
    <row r="96" spans="1:28" x14ac:dyDescent="0.2">
      <c r="A96" s="98"/>
      <c r="B96" s="99"/>
      <c r="C96" s="99"/>
      <c r="D96" s="99"/>
      <c r="E96" s="100"/>
      <c r="F96" s="101" t="str">
        <f>IF(ISBLANK($A96),"",SUM(IF(ISNA(IF(VLOOKUP($A96,'Round 1'!$A$7:$J$206,COLUMN('Round 1'!$H$7),FALSE),1,NA())),0,1),IF(ISNA(IF(VLOOKUP($A96,'Round 2'!$A$7:$J$206,COLUMN('Round 1'!$H$7),FALSE),1,NA())),0,1),IF(ISNA(IF(VLOOKUP($A96,'Round 3'!$A$7:$J$206,COLUMN('Round 1'!$H$7),FALSE),1,NA())),0,1),IF(ISNA(IF(VLOOKUP($A96,'Final Round'!$A$14:$K$18,1,FALSE),1,NA())),0,1)))</f>
        <v/>
      </c>
      <c r="G96" s="102"/>
      <c r="H96" s="103" t="str">
        <f>IF(ISBLANK($A96),"",IF(ISERROR(VLOOKUP($A96,'Round 1'!$A$7:$I$206,COLUMN('Round 1'!$G$7),FALSE)),0,VLOOKUP($A96,'Round 1'!$A$7:$I$206,COLUMN('Round 1'!$G$7),FALSE))+IF(ISERROR(VLOOKUP($A96,'Round 2'!$A$7:$I$206,COLUMN('Round 2'!$G$7),FALSE)),0,VLOOKUP($A96,'Round 2'!$A$7:$I$206,COLUMN('Round 2'!$G$7),FALSE))+IF(ISERROR(VLOOKUP($A96,'Round 3'!$A$7:$I$206,COLUMN('Round 3'!$G$7),FALSE)),0,VLOOKUP($A96,'Round 3'!$A$7:$I$206,COLUMN('Round 3'!$G$7),FALSE)))</f>
        <v/>
      </c>
      <c r="I96" s="103" t="str">
        <f>IF(ISBLANK($A96),"",IF(ISERROR(VLOOKUP($A96,'Round 1'!$A$7:$I$206,COLUMN('Round 1'!$F$7),FALSE)),0,VLOOKUP($A96,'Round 1'!$A$7:$I$206,COLUMN('Round 1'!$F$7),FALSE))+IF(ISERROR(VLOOKUP($A96,'Round 2'!$A$7:$I$206,COLUMN('Round 2'!$F$7),FALSE)),0,VLOOKUP($A96,'Round 2'!$A$7:$I$206,COLUMN('Round 2'!$F$7),FALSE))+IF(ISERROR(VLOOKUP($A96,'Round 3'!$A$7:$I$206,COLUMN('Round 3'!$F$7),FALSE)),0,VLOOKUP($A96,'Round 3'!$A$7:$I$206,COLUMN('Round 3'!$F$7),FALSE)))</f>
        <v/>
      </c>
      <c r="J96" s="104" t="str">
        <f>IF(ISBLANK($A96),"",IF(ISERROR(VLOOKUP($A96,'Round 1'!$A$7:$I$206,COLUMN('Round 1'!$H$7),FALSE)),0,VLOOKUP($A96,'Round 1'!$A$7:$I$206,COLUMN('Round 1'!$H$7),FALSE))+IF(ISERROR(VLOOKUP($A96,'Round 2'!$A$7:$I$206,COLUMN('Round 2'!$H$7),FALSE)),0,VLOOKUP($A96,'Round 2'!$A$7:$I$206,COLUMN('Round 2'!$H$7),FALSE))+IF(ISERROR(VLOOKUP($A96,'Round 3'!$A$7:$I$206,COLUMN('Round 3'!$H$7),FALSE)),0,VLOOKUP($A96,'Round 3'!$A$7:$I$206,COLUMN('Round 3'!$H$7),FALSE)))</f>
        <v/>
      </c>
      <c r="K96" s="103" t="str">
        <f t="shared" si="29"/>
        <v/>
      </c>
      <c r="L96" s="106" t="str">
        <f t="shared" si="30"/>
        <v/>
      </c>
      <c r="M96" s="107"/>
      <c r="N96" s="108" t="str">
        <f t="shared" si="31"/>
        <v/>
      </c>
      <c r="O96" s="40" t="str">
        <f t="shared" si="32"/>
        <v/>
      </c>
      <c r="P96" s="40" t="str">
        <f t="shared" si="33"/>
        <v/>
      </c>
      <c r="Q96" s="40">
        <f t="shared" si="34"/>
        <v>-10</v>
      </c>
      <c r="R96" s="40" t="str">
        <f t="shared" si="35"/>
        <v/>
      </c>
      <c r="S96" s="40" t="str">
        <f t="shared" si="36"/>
        <v/>
      </c>
      <c r="T96" s="40">
        <f t="shared" si="37"/>
        <v>0</v>
      </c>
      <c r="U96" s="108" t="str">
        <f>IF(N('Final Round'!$J$14)&gt;0,IF(ISBLANK($A96),"",IF($N96&gt;5,$N96,VLOOKUP($A96,'Final Round'!$A$14:$K$18,COLUMN('Final Round'!$J$1),FALSE))),"")</f>
        <v/>
      </c>
      <c r="V96" s="40" t="str">
        <f t="shared" si="38"/>
        <v/>
      </c>
      <c r="W96" s="40" t="str">
        <f t="shared" si="39"/>
        <v/>
      </c>
      <c r="X96" s="40" t="str">
        <f t="shared" si="40"/>
        <v/>
      </c>
      <c r="Y96" s="40">
        <f t="shared" si="41"/>
        <v>0</v>
      </c>
      <c r="Z96" s="40" t="str">
        <f t="shared" si="42"/>
        <v/>
      </c>
      <c r="AA96" s="40">
        <f t="shared" si="43"/>
        <v>0</v>
      </c>
      <c r="AB96" s="109" t="str">
        <f>IF(ISBLANK($A96),"",5+4*(I96+IF(AA96=0,0,VLOOKUP($A96,'Final Round'!$A$14:$K$18,COLUMN('Final Round'!$G$1),FALSE)))+8*(H96+IF(AA96=0,0,IF(VLOOKUP($A96,'Final Round'!$A$14:$K$18,COLUMN('Final Round'!$J$1),FALSE)=1,1,0)))+$AA96)</f>
        <v/>
      </c>
    </row>
    <row r="97" spans="1:28" x14ac:dyDescent="0.2">
      <c r="A97" s="110"/>
      <c r="B97" s="111"/>
      <c r="C97" s="111"/>
      <c r="D97" s="111"/>
      <c r="E97" s="112"/>
      <c r="F97" s="113" t="str">
        <f>IF(ISBLANK($A97),"",SUM(IF(ISNA(IF(VLOOKUP($A97,'Round 1'!$A$7:$J$206,COLUMN('Round 1'!$H$7),FALSE),1,NA())),0,1),IF(ISNA(IF(VLOOKUP($A97,'Round 2'!$A$7:$J$206,COLUMN('Round 1'!$H$7),FALSE),1,NA())),0,1),IF(ISNA(IF(VLOOKUP($A97,'Round 3'!$A$7:$J$206,COLUMN('Round 1'!$H$7),FALSE),1,NA())),0,1),IF(ISNA(IF(VLOOKUP($A97,'Final Round'!$A$14:$K$18,1,FALSE),1,NA())),0,1)))</f>
        <v/>
      </c>
      <c r="G97" s="114"/>
      <c r="H97" s="115" t="str">
        <f>IF(ISBLANK($A97),"",IF(ISERROR(VLOOKUP($A97,'Round 1'!$A$7:$I$206,COLUMN('Round 1'!$G$7),FALSE)),0,VLOOKUP($A97,'Round 1'!$A$7:$I$206,COLUMN('Round 1'!$G$7),FALSE))+IF(ISERROR(VLOOKUP($A97,'Round 2'!$A$7:$I$206,COLUMN('Round 2'!$G$7),FALSE)),0,VLOOKUP($A97,'Round 2'!$A$7:$I$206,COLUMN('Round 2'!$G$7),FALSE))+IF(ISERROR(VLOOKUP($A97,'Round 3'!$A$7:$I$206,COLUMN('Round 3'!$G$7),FALSE)),0,VLOOKUP($A97,'Round 3'!$A$7:$I$206,COLUMN('Round 3'!$G$7),FALSE)))</f>
        <v/>
      </c>
      <c r="I97" s="115" t="str">
        <f>IF(ISBLANK($A97),"",IF(ISERROR(VLOOKUP($A97,'Round 1'!$A$7:$I$206,COLUMN('Round 1'!$F$7),FALSE)),0,VLOOKUP($A97,'Round 1'!$A$7:$I$206,COLUMN('Round 1'!$F$7),FALSE))+IF(ISERROR(VLOOKUP($A97,'Round 2'!$A$7:$I$206,COLUMN('Round 2'!$F$7),FALSE)),0,VLOOKUP($A97,'Round 2'!$A$7:$I$206,COLUMN('Round 2'!$F$7),FALSE))+IF(ISERROR(VLOOKUP($A97,'Round 3'!$A$7:$I$206,COLUMN('Round 3'!$F$7),FALSE)),0,VLOOKUP($A97,'Round 3'!$A$7:$I$206,COLUMN('Round 3'!$F$7),FALSE)))</f>
        <v/>
      </c>
      <c r="J97" s="116" t="str">
        <f>IF(ISBLANK($A97),"",IF(ISERROR(VLOOKUP($A97,'Round 1'!$A$7:$I$206,COLUMN('Round 1'!$H$7),FALSE)),0,VLOOKUP($A97,'Round 1'!$A$7:$I$206,COLUMN('Round 1'!$H$7),FALSE))+IF(ISERROR(VLOOKUP($A97,'Round 2'!$A$7:$I$206,COLUMN('Round 2'!$H$7),FALSE)),0,VLOOKUP($A97,'Round 2'!$A$7:$I$206,COLUMN('Round 2'!$H$7),FALSE))+IF(ISERROR(VLOOKUP($A97,'Round 3'!$A$7:$I$206,COLUMN('Round 3'!$H$7),FALSE)),0,VLOOKUP($A97,'Round 3'!$A$7:$I$206,COLUMN('Round 3'!$H$7),FALSE)))</f>
        <v/>
      </c>
      <c r="K97" s="115" t="str">
        <f t="shared" si="29"/>
        <v/>
      </c>
      <c r="L97" s="118" t="str">
        <f t="shared" si="30"/>
        <v/>
      </c>
      <c r="M97" s="119"/>
      <c r="N97" s="120" t="str">
        <f t="shared" si="31"/>
        <v/>
      </c>
      <c r="O97" s="40" t="str">
        <f t="shared" si="32"/>
        <v/>
      </c>
      <c r="P97" s="40" t="str">
        <f t="shared" si="33"/>
        <v/>
      </c>
      <c r="Q97" s="40">
        <f t="shared" si="34"/>
        <v>-10</v>
      </c>
      <c r="R97" s="40" t="str">
        <f t="shared" si="35"/>
        <v/>
      </c>
      <c r="S97" s="40" t="str">
        <f t="shared" si="36"/>
        <v/>
      </c>
      <c r="T97" s="40">
        <f t="shared" si="37"/>
        <v>0</v>
      </c>
      <c r="U97" s="120" t="str">
        <f>IF(N('Final Round'!$J$14)&gt;0,IF(ISBLANK($A97),"",IF($N97&gt;5,$N97,VLOOKUP($A97,'Final Round'!$A$14:$K$18,COLUMN('Final Round'!$J$1),FALSE))),"")</f>
        <v/>
      </c>
      <c r="V97" s="40" t="str">
        <f t="shared" si="38"/>
        <v/>
      </c>
      <c r="W97" s="40" t="str">
        <f t="shared" si="39"/>
        <v/>
      </c>
      <c r="X97" s="40" t="str">
        <f t="shared" si="40"/>
        <v/>
      </c>
      <c r="Y97" s="40">
        <f t="shared" si="41"/>
        <v>0</v>
      </c>
      <c r="Z97" s="40" t="str">
        <f t="shared" si="42"/>
        <v/>
      </c>
      <c r="AA97" s="40">
        <f t="shared" si="43"/>
        <v>0</v>
      </c>
      <c r="AB97" s="121" t="str">
        <f>IF(ISBLANK($A97),"",5+4*(I97+IF(AA97=0,0,VLOOKUP($A97,'Final Round'!$A$14:$K$18,COLUMN('Final Round'!$G$1),FALSE)))+8*(H97+IF(AA97=0,0,IF(VLOOKUP($A97,'Final Round'!$A$14:$K$18,COLUMN('Final Round'!$J$1),FALSE)=1,1,0)))+$AA97)</f>
        <v/>
      </c>
    </row>
    <row r="98" spans="1:28" x14ac:dyDescent="0.2">
      <c r="A98" s="98"/>
      <c r="B98" s="99"/>
      <c r="C98" s="99"/>
      <c r="D98" s="99"/>
      <c r="E98" s="100"/>
      <c r="F98" s="101" t="str">
        <f>IF(ISBLANK($A98),"",SUM(IF(ISNA(IF(VLOOKUP($A98,'Round 1'!$A$7:$J$206,COLUMN('Round 1'!$H$7),FALSE),1,NA())),0,1),IF(ISNA(IF(VLOOKUP($A98,'Round 2'!$A$7:$J$206,COLUMN('Round 1'!$H$7),FALSE),1,NA())),0,1),IF(ISNA(IF(VLOOKUP($A98,'Round 3'!$A$7:$J$206,COLUMN('Round 1'!$H$7),FALSE),1,NA())),0,1),IF(ISNA(IF(VLOOKUP($A98,'Final Round'!$A$14:$K$18,1,FALSE),1,NA())),0,1)))</f>
        <v/>
      </c>
      <c r="G98" s="102"/>
      <c r="H98" s="103" t="str">
        <f>IF(ISBLANK($A98),"",IF(ISERROR(VLOOKUP($A98,'Round 1'!$A$7:$I$206,COLUMN('Round 1'!$G$7),FALSE)),0,VLOOKUP($A98,'Round 1'!$A$7:$I$206,COLUMN('Round 1'!$G$7),FALSE))+IF(ISERROR(VLOOKUP($A98,'Round 2'!$A$7:$I$206,COLUMN('Round 2'!$G$7),FALSE)),0,VLOOKUP($A98,'Round 2'!$A$7:$I$206,COLUMN('Round 2'!$G$7),FALSE))+IF(ISERROR(VLOOKUP($A98,'Round 3'!$A$7:$I$206,COLUMN('Round 3'!$G$7),FALSE)),0,VLOOKUP($A98,'Round 3'!$A$7:$I$206,COLUMN('Round 3'!$G$7),FALSE)))</f>
        <v/>
      </c>
      <c r="I98" s="103" t="str">
        <f>IF(ISBLANK($A98),"",IF(ISERROR(VLOOKUP($A98,'Round 1'!$A$7:$I$206,COLUMN('Round 1'!$F$7),FALSE)),0,VLOOKUP($A98,'Round 1'!$A$7:$I$206,COLUMN('Round 1'!$F$7),FALSE))+IF(ISERROR(VLOOKUP($A98,'Round 2'!$A$7:$I$206,COLUMN('Round 2'!$F$7),FALSE)),0,VLOOKUP($A98,'Round 2'!$A$7:$I$206,COLUMN('Round 2'!$F$7),FALSE))+IF(ISERROR(VLOOKUP($A98,'Round 3'!$A$7:$I$206,COLUMN('Round 3'!$F$7),FALSE)),0,VLOOKUP($A98,'Round 3'!$A$7:$I$206,COLUMN('Round 3'!$F$7),FALSE)))</f>
        <v/>
      </c>
      <c r="J98" s="104" t="str">
        <f>IF(ISBLANK($A98),"",IF(ISERROR(VLOOKUP($A98,'Round 1'!$A$7:$I$206,COLUMN('Round 1'!$H$7),FALSE)),0,VLOOKUP($A98,'Round 1'!$A$7:$I$206,COLUMN('Round 1'!$H$7),FALSE))+IF(ISERROR(VLOOKUP($A98,'Round 2'!$A$7:$I$206,COLUMN('Round 2'!$H$7),FALSE)),0,VLOOKUP($A98,'Round 2'!$A$7:$I$206,COLUMN('Round 2'!$H$7),FALSE))+IF(ISERROR(VLOOKUP($A98,'Round 3'!$A$7:$I$206,COLUMN('Round 3'!$H$7),FALSE)),0,VLOOKUP($A98,'Round 3'!$A$7:$I$206,COLUMN('Round 3'!$H$7),FALSE)))</f>
        <v/>
      </c>
      <c r="K98" s="103" t="str">
        <f t="shared" si="29"/>
        <v/>
      </c>
      <c r="L98" s="106" t="str">
        <f t="shared" si="30"/>
        <v/>
      </c>
      <c r="M98" s="107"/>
      <c r="N98" s="108" t="str">
        <f t="shared" si="31"/>
        <v/>
      </c>
      <c r="O98" s="40" t="str">
        <f t="shared" si="32"/>
        <v/>
      </c>
      <c r="P98" s="40" t="str">
        <f t="shared" si="33"/>
        <v/>
      </c>
      <c r="Q98" s="40">
        <f t="shared" si="34"/>
        <v>-10</v>
      </c>
      <c r="R98" s="40" t="str">
        <f t="shared" si="35"/>
        <v/>
      </c>
      <c r="S98" s="40" t="str">
        <f t="shared" si="36"/>
        <v/>
      </c>
      <c r="T98" s="40">
        <f t="shared" si="37"/>
        <v>0</v>
      </c>
      <c r="U98" s="108" t="str">
        <f>IF(N('Final Round'!$J$14)&gt;0,IF(ISBLANK($A98),"",IF($N98&gt;5,$N98,VLOOKUP($A98,'Final Round'!$A$14:$K$18,COLUMN('Final Round'!$J$1),FALSE))),"")</f>
        <v/>
      </c>
      <c r="V98" s="40" t="str">
        <f t="shared" si="38"/>
        <v/>
      </c>
      <c r="W98" s="40" t="str">
        <f t="shared" si="39"/>
        <v/>
      </c>
      <c r="X98" s="40" t="str">
        <f t="shared" si="40"/>
        <v/>
      </c>
      <c r="Y98" s="40">
        <f t="shared" si="41"/>
        <v>0</v>
      </c>
      <c r="Z98" s="40" t="str">
        <f t="shared" si="42"/>
        <v/>
      </c>
      <c r="AA98" s="40">
        <f t="shared" si="43"/>
        <v>0</v>
      </c>
      <c r="AB98" s="109" t="str">
        <f>IF(ISBLANK($A98),"",5+4*(I98+IF(AA98=0,0,VLOOKUP($A98,'Final Round'!$A$14:$K$18,COLUMN('Final Round'!$G$1),FALSE)))+8*(H98+IF(AA98=0,0,IF(VLOOKUP($A98,'Final Round'!$A$14:$K$18,COLUMN('Final Round'!$J$1),FALSE)=1,1,0)))+$AA98)</f>
        <v/>
      </c>
    </row>
    <row r="99" spans="1:28" x14ac:dyDescent="0.2">
      <c r="A99" s="110"/>
      <c r="B99" s="111"/>
      <c r="C99" s="111"/>
      <c r="D99" s="111"/>
      <c r="E99" s="112"/>
      <c r="F99" s="113" t="str">
        <f>IF(ISBLANK($A99),"",SUM(IF(ISNA(IF(VLOOKUP($A99,'Round 1'!$A$7:$J$206,COLUMN('Round 1'!$H$7),FALSE),1,NA())),0,1),IF(ISNA(IF(VLOOKUP($A99,'Round 2'!$A$7:$J$206,COLUMN('Round 1'!$H$7),FALSE),1,NA())),0,1),IF(ISNA(IF(VLOOKUP($A99,'Round 3'!$A$7:$J$206,COLUMN('Round 1'!$H$7),FALSE),1,NA())),0,1),IF(ISNA(IF(VLOOKUP($A99,'Final Round'!$A$14:$K$18,1,FALSE),1,NA())),0,1)))</f>
        <v/>
      </c>
      <c r="G99" s="114"/>
      <c r="H99" s="115" t="str">
        <f>IF(ISBLANK($A99),"",IF(ISERROR(VLOOKUP($A99,'Round 1'!$A$7:$I$206,COLUMN('Round 1'!$G$7),FALSE)),0,VLOOKUP($A99,'Round 1'!$A$7:$I$206,COLUMN('Round 1'!$G$7),FALSE))+IF(ISERROR(VLOOKUP($A99,'Round 2'!$A$7:$I$206,COLUMN('Round 2'!$G$7),FALSE)),0,VLOOKUP($A99,'Round 2'!$A$7:$I$206,COLUMN('Round 2'!$G$7),FALSE))+IF(ISERROR(VLOOKUP($A99,'Round 3'!$A$7:$I$206,COLUMN('Round 3'!$G$7),FALSE)),0,VLOOKUP($A99,'Round 3'!$A$7:$I$206,COLUMN('Round 3'!$G$7),FALSE)))</f>
        <v/>
      </c>
      <c r="I99" s="115" t="str">
        <f>IF(ISBLANK($A99),"",IF(ISERROR(VLOOKUP($A99,'Round 1'!$A$7:$I$206,COLUMN('Round 1'!$F$7),FALSE)),0,VLOOKUP($A99,'Round 1'!$A$7:$I$206,COLUMN('Round 1'!$F$7),FALSE))+IF(ISERROR(VLOOKUP($A99,'Round 2'!$A$7:$I$206,COLUMN('Round 2'!$F$7),FALSE)),0,VLOOKUP($A99,'Round 2'!$A$7:$I$206,COLUMN('Round 2'!$F$7),FALSE))+IF(ISERROR(VLOOKUP($A99,'Round 3'!$A$7:$I$206,COLUMN('Round 3'!$F$7),FALSE)),0,VLOOKUP($A99,'Round 3'!$A$7:$I$206,COLUMN('Round 3'!$F$7),FALSE)))</f>
        <v/>
      </c>
      <c r="J99" s="116" t="str">
        <f>IF(ISBLANK($A99),"",IF(ISERROR(VLOOKUP($A99,'Round 1'!$A$7:$I$206,COLUMN('Round 1'!$H$7),FALSE)),0,VLOOKUP($A99,'Round 1'!$A$7:$I$206,COLUMN('Round 1'!$H$7),FALSE))+IF(ISERROR(VLOOKUP($A99,'Round 2'!$A$7:$I$206,COLUMN('Round 2'!$H$7),FALSE)),0,VLOOKUP($A99,'Round 2'!$A$7:$I$206,COLUMN('Round 2'!$H$7),FALSE))+IF(ISERROR(VLOOKUP($A99,'Round 3'!$A$7:$I$206,COLUMN('Round 3'!$H$7),FALSE)),0,VLOOKUP($A99,'Round 3'!$A$7:$I$206,COLUMN('Round 3'!$H$7),FALSE)))</f>
        <v/>
      </c>
      <c r="K99" s="115" t="str">
        <f t="shared" si="29"/>
        <v/>
      </c>
      <c r="L99" s="118" t="str">
        <f t="shared" si="30"/>
        <v/>
      </c>
      <c r="M99" s="119"/>
      <c r="N99" s="120" t="str">
        <f t="shared" si="31"/>
        <v/>
      </c>
      <c r="O99" s="40" t="str">
        <f t="shared" si="32"/>
        <v/>
      </c>
      <c r="P99" s="40" t="str">
        <f t="shared" si="33"/>
        <v/>
      </c>
      <c r="Q99" s="40">
        <f t="shared" si="34"/>
        <v>-10</v>
      </c>
      <c r="R99" s="40" t="str">
        <f t="shared" si="35"/>
        <v/>
      </c>
      <c r="S99" s="40" t="str">
        <f t="shared" si="36"/>
        <v/>
      </c>
      <c r="T99" s="40">
        <f t="shared" si="37"/>
        <v>0</v>
      </c>
      <c r="U99" s="120" t="str">
        <f>IF(N('Final Round'!$J$14)&gt;0,IF(ISBLANK($A99),"",IF($N99&gt;5,$N99,VLOOKUP($A99,'Final Round'!$A$14:$K$18,COLUMN('Final Round'!$J$1),FALSE))),"")</f>
        <v/>
      </c>
      <c r="V99" s="40" t="str">
        <f t="shared" si="38"/>
        <v/>
      </c>
      <c r="W99" s="40" t="str">
        <f t="shared" si="39"/>
        <v/>
      </c>
      <c r="X99" s="40" t="str">
        <f t="shared" si="40"/>
        <v/>
      </c>
      <c r="Y99" s="40">
        <f t="shared" si="41"/>
        <v>0</v>
      </c>
      <c r="Z99" s="40" t="str">
        <f t="shared" si="42"/>
        <v/>
      </c>
      <c r="AA99" s="40">
        <f t="shared" si="43"/>
        <v>0</v>
      </c>
      <c r="AB99" s="121" t="str">
        <f>IF(ISBLANK($A99),"",5+4*(I99+IF(AA99=0,0,VLOOKUP($A99,'Final Round'!$A$14:$K$18,COLUMN('Final Round'!$G$1),FALSE)))+8*(H99+IF(AA99=0,0,IF(VLOOKUP($A99,'Final Round'!$A$14:$K$18,COLUMN('Final Round'!$J$1),FALSE)=1,1,0)))+$AA99)</f>
        <v/>
      </c>
    </row>
    <row r="100" spans="1:28" x14ac:dyDescent="0.2">
      <c r="A100" s="98"/>
      <c r="B100" s="99"/>
      <c r="C100" s="99"/>
      <c r="D100" s="99"/>
      <c r="E100" s="100"/>
      <c r="F100" s="101" t="str">
        <f>IF(ISBLANK($A100),"",SUM(IF(ISNA(IF(VLOOKUP($A100,'Round 1'!$A$7:$J$206,COLUMN('Round 1'!$H$7),FALSE),1,NA())),0,1),IF(ISNA(IF(VLOOKUP($A100,'Round 2'!$A$7:$J$206,COLUMN('Round 1'!$H$7),FALSE),1,NA())),0,1),IF(ISNA(IF(VLOOKUP($A100,'Round 3'!$A$7:$J$206,COLUMN('Round 1'!$H$7),FALSE),1,NA())),0,1),IF(ISNA(IF(VLOOKUP($A100,'Final Round'!$A$14:$K$18,1,FALSE),1,NA())),0,1)))</f>
        <v/>
      </c>
      <c r="G100" s="102"/>
      <c r="H100" s="103" t="str">
        <f>IF(ISBLANK($A100),"",IF(ISERROR(VLOOKUP($A100,'Round 1'!$A$7:$I$206,COLUMN('Round 1'!$G$7),FALSE)),0,VLOOKUP($A100,'Round 1'!$A$7:$I$206,COLUMN('Round 1'!$G$7),FALSE))+IF(ISERROR(VLOOKUP($A100,'Round 2'!$A$7:$I$206,COLUMN('Round 2'!$G$7),FALSE)),0,VLOOKUP($A100,'Round 2'!$A$7:$I$206,COLUMN('Round 2'!$G$7),FALSE))+IF(ISERROR(VLOOKUP($A100,'Round 3'!$A$7:$I$206,COLUMN('Round 3'!$G$7),FALSE)),0,VLOOKUP($A100,'Round 3'!$A$7:$I$206,COLUMN('Round 3'!$G$7),FALSE)))</f>
        <v/>
      </c>
      <c r="I100" s="103" t="str">
        <f>IF(ISBLANK($A100),"",IF(ISERROR(VLOOKUP($A100,'Round 1'!$A$7:$I$206,COLUMN('Round 1'!$F$7),FALSE)),0,VLOOKUP($A100,'Round 1'!$A$7:$I$206,COLUMN('Round 1'!$F$7),FALSE))+IF(ISERROR(VLOOKUP($A100,'Round 2'!$A$7:$I$206,COLUMN('Round 2'!$F$7),FALSE)),0,VLOOKUP($A100,'Round 2'!$A$7:$I$206,COLUMN('Round 2'!$F$7),FALSE))+IF(ISERROR(VLOOKUP($A100,'Round 3'!$A$7:$I$206,COLUMN('Round 3'!$F$7),FALSE)),0,VLOOKUP($A100,'Round 3'!$A$7:$I$206,COLUMN('Round 3'!$F$7),FALSE)))</f>
        <v/>
      </c>
      <c r="J100" s="104" t="str">
        <f>IF(ISBLANK($A100),"",IF(ISERROR(VLOOKUP($A100,'Round 1'!$A$7:$I$206,COLUMN('Round 1'!$H$7),FALSE)),0,VLOOKUP($A100,'Round 1'!$A$7:$I$206,COLUMN('Round 1'!$H$7),FALSE))+IF(ISERROR(VLOOKUP($A100,'Round 2'!$A$7:$I$206,COLUMN('Round 2'!$H$7),FALSE)),0,VLOOKUP($A100,'Round 2'!$A$7:$I$206,COLUMN('Round 2'!$H$7),FALSE))+IF(ISERROR(VLOOKUP($A100,'Round 3'!$A$7:$I$206,COLUMN('Round 3'!$H$7),FALSE)),0,VLOOKUP($A100,'Round 3'!$A$7:$I$206,COLUMN('Round 3'!$H$7),FALSE)))</f>
        <v/>
      </c>
      <c r="K100" s="103" t="str">
        <f t="shared" si="29"/>
        <v/>
      </c>
      <c r="L100" s="106" t="str">
        <f t="shared" si="30"/>
        <v/>
      </c>
      <c r="M100" s="107"/>
      <c r="N100" s="108" t="str">
        <f t="shared" si="31"/>
        <v/>
      </c>
      <c r="O100" s="40" t="str">
        <f t="shared" si="32"/>
        <v/>
      </c>
      <c r="P100" s="40" t="str">
        <f t="shared" si="33"/>
        <v/>
      </c>
      <c r="Q100" s="40">
        <f t="shared" si="34"/>
        <v>-10</v>
      </c>
      <c r="R100" s="40" t="str">
        <f t="shared" si="35"/>
        <v/>
      </c>
      <c r="S100" s="40" t="str">
        <f t="shared" si="36"/>
        <v/>
      </c>
      <c r="T100" s="40">
        <f t="shared" si="37"/>
        <v>0</v>
      </c>
      <c r="U100" s="108" t="str">
        <f>IF(N('Final Round'!$J$14)&gt;0,IF(ISBLANK($A100),"",IF($N100&gt;5,$N100,VLOOKUP($A100,'Final Round'!$A$14:$K$18,COLUMN('Final Round'!$J$1),FALSE))),"")</f>
        <v/>
      </c>
      <c r="V100" s="40" t="str">
        <f t="shared" si="38"/>
        <v/>
      </c>
      <c r="W100" s="40" t="str">
        <f t="shared" si="39"/>
        <v/>
      </c>
      <c r="X100" s="40" t="str">
        <f t="shared" si="40"/>
        <v/>
      </c>
      <c r="Y100" s="40">
        <f t="shared" si="41"/>
        <v>0</v>
      </c>
      <c r="Z100" s="40" t="str">
        <f t="shared" si="42"/>
        <v/>
      </c>
      <c r="AA100" s="40">
        <f t="shared" si="43"/>
        <v>0</v>
      </c>
      <c r="AB100" s="109" t="str">
        <f>IF(ISBLANK($A100),"",5+4*(I100+IF(AA100=0,0,VLOOKUP($A100,'Final Round'!$A$14:$K$18,COLUMN('Final Round'!$G$1),FALSE)))+8*(H100+IF(AA100=0,0,IF(VLOOKUP($A100,'Final Round'!$A$14:$K$18,COLUMN('Final Round'!$J$1),FALSE)=1,1,0)))+$AA100)</f>
        <v/>
      </c>
    </row>
    <row r="101" spans="1:28" x14ac:dyDescent="0.2">
      <c r="A101" s="110"/>
      <c r="B101" s="111"/>
      <c r="C101" s="111"/>
      <c r="D101" s="111"/>
      <c r="E101" s="112"/>
      <c r="F101" s="113" t="str">
        <f>IF(ISBLANK($A101),"",SUM(IF(ISNA(IF(VLOOKUP($A101,'Round 1'!$A$7:$J$206,COLUMN('Round 1'!$H$7),FALSE),1,NA())),0,1),IF(ISNA(IF(VLOOKUP($A101,'Round 2'!$A$7:$J$206,COLUMN('Round 1'!$H$7),FALSE),1,NA())),0,1),IF(ISNA(IF(VLOOKUP($A101,'Round 3'!$A$7:$J$206,COLUMN('Round 1'!$H$7),FALSE),1,NA())),0,1),IF(ISNA(IF(VLOOKUP($A101,'Final Round'!$A$14:$K$18,1,FALSE),1,NA())),0,1)))</f>
        <v/>
      </c>
      <c r="G101" s="114"/>
      <c r="H101" s="115" t="str">
        <f>IF(ISBLANK($A101),"",IF(ISERROR(VLOOKUP($A101,'Round 1'!$A$7:$I$206,COLUMN('Round 1'!$G$7),FALSE)),0,VLOOKUP($A101,'Round 1'!$A$7:$I$206,COLUMN('Round 1'!$G$7),FALSE))+IF(ISERROR(VLOOKUP($A101,'Round 2'!$A$7:$I$206,COLUMN('Round 2'!$G$7),FALSE)),0,VLOOKUP($A101,'Round 2'!$A$7:$I$206,COLUMN('Round 2'!$G$7),FALSE))+IF(ISERROR(VLOOKUP($A101,'Round 3'!$A$7:$I$206,COLUMN('Round 3'!$G$7),FALSE)),0,VLOOKUP($A101,'Round 3'!$A$7:$I$206,COLUMN('Round 3'!$G$7),FALSE)))</f>
        <v/>
      </c>
      <c r="I101" s="115" t="str">
        <f>IF(ISBLANK($A101),"",IF(ISERROR(VLOOKUP($A101,'Round 1'!$A$7:$I$206,COLUMN('Round 1'!$F$7),FALSE)),0,VLOOKUP($A101,'Round 1'!$A$7:$I$206,COLUMN('Round 1'!$F$7),FALSE))+IF(ISERROR(VLOOKUP($A101,'Round 2'!$A$7:$I$206,COLUMN('Round 2'!$F$7),FALSE)),0,VLOOKUP($A101,'Round 2'!$A$7:$I$206,COLUMN('Round 2'!$F$7),FALSE))+IF(ISERROR(VLOOKUP($A101,'Round 3'!$A$7:$I$206,COLUMN('Round 3'!$F$7),FALSE)),0,VLOOKUP($A101,'Round 3'!$A$7:$I$206,COLUMN('Round 3'!$F$7),FALSE)))</f>
        <v/>
      </c>
      <c r="J101" s="116" t="str">
        <f>IF(ISBLANK($A101),"",IF(ISERROR(VLOOKUP($A101,'Round 1'!$A$7:$I$206,COLUMN('Round 1'!$H$7),FALSE)),0,VLOOKUP($A101,'Round 1'!$A$7:$I$206,COLUMN('Round 1'!$H$7),FALSE))+IF(ISERROR(VLOOKUP($A101,'Round 2'!$A$7:$I$206,COLUMN('Round 2'!$H$7),FALSE)),0,VLOOKUP($A101,'Round 2'!$A$7:$I$206,COLUMN('Round 2'!$H$7),FALSE))+IF(ISERROR(VLOOKUP($A101,'Round 3'!$A$7:$I$206,COLUMN('Round 3'!$H$7),FALSE)),0,VLOOKUP($A101,'Round 3'!$A$7:$I$206,COLUMN('Round 3'!$H$7),FALSE)))</f>
        <v/>
      </c>
      <c r="K101" s="115" t="str">
        <f t="shared" si="29"/>
        <v/>
      </c>
      <c r="L101" s="118" t="str">
        <f t="shared" si="30"/>
        <v/>
      </c>
      <c r="M101" s="119"/>
      <c r="N101" s="120" t="str">
        <f t="shared" si="31"/>
        <v/>
      </c>
      <c r="O101" s="40" t="str">
        <f t="shared" si="32"/>
        <v/>
      </c>
      <c r="P101" s="40" t="str">
        <f t="shared" si="33"/>
        <v/>
      </c>
      <c r="Q101" s="40">
        <f t="shared" si="34"/>
        <v>-10</v>
      </c>
      <c r="R101" s="40" t="str">
        <f t="shared" si="35"/>
        <v/>
      </c>
      <c r="S101" s="40" t="str">
        <f t="shared" si="36"/>
        <v/>
      </c>
      <c r="T101" s="40">
        <f t="shared" si="37"/>
        <v>0</v>
      </c>
      <c r="U101" s="120" t="str">
        <f>IF(N('Final Round'!$J$14)&gt;0,IF(ISBLANK($A101),"",IF($N101&gt;5,$N101,VLOOKUP($A101,'Final Round'!$A$14:$K$18,COLUMN('Final Round'!$J$1),FALSE))),"")</f>
        <v/>
      </c>
      <c r="V101" s="40" t="str">
        <f t="shared" si="38"/>
        <v/>
      </c>
      <c r="W101" s="40" t="str">
        <f t="shared" si="39"/>
        <v/>
      </c>
      <c r="X101" s="40" t="str">
        <f t="shared" si="40"/>
        <v/>
      </c>
      <c r="Y101" s="40">
        <f t="shared" si="41"/>
        <v>0</v>
      </c>
      <c r="Z101" s="40" t="str">
        <f t="shared" si="42"/>
        <v/>
      </c>
      <c r="AA101" s="40">
        <f t="shared" si="43"/>
        <v>0</v>
      </c>
      <c r="AB101" s="121" t="str">
        <f>IF(ISBLANK($A101),"",5+4*(I101+IF(AA101=0,0,VLOOKUP($A101,'Final Round'!$A$14:$K$18,COLUMN('Final Round'!$G$1),FALSE)))+8*(H101+IF(AA101=0,0,IF(VLOOKUP($A101,'Final Round'!$A$14:$K$18,COLUMN('Final Round'!$J$1),FALSE)=1,1,0)))+$AA101)</f>
        <v/>
      </c>
    </row>
    <row r="102" spans="1:28" x14ac:dyDescent="0.2">
      <c r="A102" s="98"/>
      <c r="B102" s="99"/>
      <c r="C102" s="99"/>
      <c r="D102" s="99"/>
      <c r="E102" s="100"/>
      <c r="F102" s="101" t="str">
        <f>IF(ISBLANK($A102),"",SUM(IF(ISNA(IF(VLOOKUP($A102,'Round 1'!$A$7:$J$206,COLUMN('Round 1'!$H$7),FALSE),1,NA())),0,1),IF(ISNA(IF(VLOOKUP($A102,'Round 2'!$A$7:$J$206,COLUMN('Round 1'!$H$7),FALSE),1,NA())),0,1),IF(ISNA(IF(VLOOKUP($A102,'Round 3'!$A$7:$J$206,COLUMN('Round 1'!$H$7),FALSE),1,NA())),0,1),IF(ISNA(IF(VLOOKUP($A102,'Final Round'!$A$14:$K$18,1,FALSE),1,NA())),0,1)))</f>
        <v/>
      </c>
      <c r="G102" s="102"/>
      <c r="H102" s="103" t="str">
        <f>IF(ISBLANK($A102),"",IF(ISERROR(VLOOKUP($A102,'Round 1'!$A$7:$I$206,COLUMN('Round 1'!$G$7),FALSE)),0,VLOOKUP($A102,'Round 1'!$A$7:$I$206,COLUMN('Round 1'!$G$7),FALSE))+IF(ISERROR(VLOOKUP($A102,'Round 2'!$A$7:$I$206,COLUMN('Round 2'!$G$7),FALSE)),0,VLOOKUP($A102,'Round 2'!$A$7:$I$206,COLUMN('Round 2'!$G$7),FALSE))+IF(ISERROR(VLOOKUP($A102,'Round 3'!$A$7:$I$206,COLUMN('Round 3'!$G$7),FALSE)),0,VLOOKUP($A102,'Round 3'!$A$7:$I$206,COLUMN('Round 3'!$G$7),FALSE)))</f>
        <v/>
      </c>
      <c r="I102" s="103" t="str">
        <f>IF(ISBLANK($A102),"",IF(ISERROR(VLOOKUP($A102,'Round 1'!$A$7:$I$206,COLUMN('Round 1'!$F$7),FALSE)),0,VLOOKUP($A102,'Round 1'!$A$7:$I$206,COLUMN('Round 1'!$F$7),FALSE))+IF(ISERROR(VLOOKUP($A102,'Round 2'!$A$7:$I$206,COLUMN('Round 2'!$F$7),FALSE)),0,VLOOKUP($A102,'Round 2'!$A$7:$I$206,COLUMN('Round 2'!$F$7),FALSE))+IF(ISERROR(VLOOKUP($A102,'Round 3'!$A$7:$I$206,COLUMN('Round 3'!$F$7),FALSE)),0,VLOOKUP($A102,'Round 3'!$A$7:$I$206,COLUMN('Round 3'!$F$7),FALSE)))</f>
        <v/>
      </c>
      <c r="J102" s="104" t="str">
        <f>IF(ISBLANK($A102),"",IF(ISERROR(VLOOKUP($A102,'Round 1'!$A$7:$I$206,COLUMN('Round 1'!$H$7),FALSE)),0,VLOOKUP($A102,'Round 1'!$A$7:$I$206,COLUMN('Round 1'!$H$7),FALSE))+IF(ISERROR(VLOOKUP($A102,'Round 2'!$A$7:$I$206,COLUMN('Round 2'!$H$7),FALSE)),0,VLOOKUP($A102,'Round 2'!$A$7:$I$206,COLUMN('Round 2'!$H$7),FALSE))+IF(ISERROR(VLOOKUP($A102,'Round 3'!$A$7:$I$206,COLUMN('Round 3'!$H$7),FALSE)),0,VLOOKUP($A102,'Round 3'!$A$7:$I$206,COLUMN('Round 3'!$H$7),FALSE)))</f>
        <v/>
      </c>
      <c r="K102" s="103" t="str">
        <f t="shared" si="29"/>
        <v/>
      </c>
      <c r="L102" s="106" t="str">
        <f t="shared" si="30"/>
        <v/>
      </c>
      <c r="M102" s="107"/>
      <c r="N102" s="108" t="str">
        <f t="shared" si="31"/>
        <v/>
      </c>
      <c r="O102" s="40" t="str">
        <f t="shared" si="32"/>
        <v/>
      </c>
      <c r="P102" s="40" t="str">
        <f t="shared" si="33"/>
        <v/>
      </c>
      <c r="Q102" s="40">
        <f t="shared" si="34"/>
        <v>-10</v>
      </c>
      <c r="R102" s="40" t="str">
        <f t="shared" si="35"/>
        <v/>
      </c>
      <c r="S102" s="40" t="str">
        <f t="shared" si="36"/>
        <v/>
      </c>
      <c r="T102" s="40">
        <f t="shared" si="37"/>
        <v>0</v>
      </c>
      <c r="U102" s="108" t="str">
        <f>IF(N('Final Round'!$J$14)&gt;0,IF(ISBLANK($A102),"",IF($N102&gt;5,$N102,VLOOKUP($A102,'Final Round'!$A$14:$K$18,COLUMN('Final Round'!$J$1),FALSE))),"")</f>
        <v/>
      </c>
      <c r="V102" s="40" t="str">
        <f t="shared" si="38"/>
        <v/>
      </c>
      <c r="W102" s="40" t="str">
        <f t="shared" si="39"/>
        <v/>
      </c>
      <c r="X102" s="40" t="str">
        <f t="shared" si="40"/>
        <v/>
      </c>
      <c r="Y102" s="40">
        <f t="shared" si="41"/>
        <v>0</v>
      </c>
      <c r="Z102" s="40" t="str">
        <f t="shared" si="42"/>
        <v/>
      </c>
      <c r="AA102" s="40">
        <f t="shared" si="43"/>
        <v>0</v>
      </c>
      <c r="AB102" s="109" t="str">
        <f>IF(ISBLANK($A102),"",5+4*(I102+IF(AA102=0,0,VLOOKUP($A102,'Final Round'!$A$14:$K$18,COLUMN('Final Round'!$G$1),FALSE)))+8*(H102+IF(AA102=0,0,IF(VLOOKUP($A102,'Final Round'!$A$14:$K$18,COLUMN('Final Round'!$J$1),FALSE)=1,1,0)))+$AA102)</f>
        <v/>
      </c>
    </row>
    <row r="103" spans="1:28" x14ac:dyDescent="0.2">
      <c r="A103" s="110"/>
      <c r="B103" s="111"/>
      <c r="C103" s="111"/>
      <c r="D103" s="111"/>
      <c r="E103" s="112"/>
      <c r="F103" s="113" t="str">
        <f>IF(ISBLANK($A103),"",SUM(IF(ISNA(IF(VLOOKUP($A103,'Round 1'!$A$7:$J$206,COLUMN('Round 1'!$H$7),FALSE),1,NA())),0,1),IF(ISNA(IF(VLOOKUP($A103,'Round 2'!$A$7:$J$206,COLUMN('Round 1'!$H$7),FALSE),1,NA())),0,1),IF(ISNA(IF(VLOOKUP($A103,'Round 3'!$A$7:$J$206,COLUMN('Round 1'!$H$7),FALSE),1,NA())),0,1),IF(ISNA(IF(VLOOKUP($A103,'Final Round'!$A$14:$K$18,1,FALSE),1,NA())),0,1)))</f>
        <v/>
      </c>
      <c r="G103" s="114"/>
      <c r="H103" s="115" t="str">
        <f>IF(ISBLANK($A103),"",IF(ISERROR(VLOOKUP($A103,'Round 1'!$A$7:$I$206,COLUMN('Round 1'!$G$7),FALSE)),0,VLOOKUP($A103,'Round 1'!$A$7:$I$206,COLUMN('Round 1'!$G$7),FALSE))+IF(ISERROR(VLOOKUP($A103,'Round 2'!$A$7:$I$206,COLUMN('Round 2'!$G$7),FALSE)),0,VLOOKUP($A103,'Round 2'!$A$7:$I$206,COLUMN('Round 2'!$G$7),FALSE))+IF(ISERROR(VLOOKUP($A103,'Round 3'!$A$7:$I$206,COLUMN('Round 3'!$G$7),FALSE)),0,VLOOKUP($A103,'Round 3'!$A$7:$I$206,COLUMN('Round 3'!$G$7),FALSE)))</f>
        <v/>
      </c>
      <c r="I103" s="115" t="str">
        <f>IF(ISBLANK($A103),"",IF(ISERROR(VLOOKUP($A103,'Round 1'!$A$7:$I$206,COLUMN('Round 1'!$F$7),FALSE)),0,VLOOKUP($A103,'Round 1'!$A$7:$I$206,COLUMN('Round 1'!$F$7),FALSE))+IF(ISERROR(VLOOKUP($A103,'Round 2'!$A$7:$I$206,COLUMN('Round 2'!$F$7),FALSE)),0,VLOOKUP($A103,'Round 2'!$A$7:$I$206,COLUMN('Round 2'!$F$7),FALSE))+IF(ISERROR(VLOOKUP($A103,'Round 3'!$A$7:$I$206,COLUMN('Round 3'!$F$7),FALSE)),0,VLOOKUP($A103,'Round 3'!$A$7:$I$206,COLUMN('Round 3'!$F$7),FALSE)))</f>
        <v/>
      </c>
      <c r="J103" s="116" t="str">
        <f>IF(ISBLANK($A103),"",IF(ISERROR(VLOOKUP($A103,'Round 1'!$A$7:$I$206,COLUMN('Round 1'!$H$7),FALSE)),0,VLOOKUP($A103,'Round 1'!$A$7:$I$206,COLUMN('Round 1'!$H$7),FALSE))+IF(ISERROR(VLOOKUP($A103,'Round 2'!$A$7:$I$206,COLUMN('Round 2'!$H$7),FALSE)),0,VLOOKUP($A103,'Round 2'!$A$7:$I$206,COLUMN('Round 2'!$H$7),FALSE))+IF(ISERROR(VLOOKUP($A103,'Round 3'!$A$7:$I$206,COLUMN('Round 3'!$H$7),FALSE)),0,VLOOKUP($A103,'Round 3'!$A$7:$I$206,COLUMN('Round 3'!$H$7),FALSE)))</f>
        <v/>
      </c>
      <c r="K103" s="115" t="str">
        <f t="shared" ref="K103:K134" si="44">IF(ISBLANK(A103),"",RANK(P103,$P$7:$P$206))</f>
        <v/>
      </c>
      <c r="L103" s="118" t="str">
        <f t="shared" ref="L103:L134" si="45">IF(ISBLANK($G103),IF($K103&gt;5,"",IF(AND(ISNA(MATCH(K103+1,$K$7:$K$206,0)),$K103&lt;$A$4),"TIE","")),"DQ")</f>
        <v/>
      </c>
      <c r="M103" s="119"/>
      <c r="N103" s="120" t="str">
        <f t="shared" ref="N103:N134" si="46">IF(ISBLANK($G103),$R103,"DQ")</f>
        <v/>
      </c>
      <c r="O103" s="40" t="str">
        <f t="shared" ref="O103:O134" si="47">IF(ISBLANK(A103),"",$H103*$O$6+$I103)</f>
        <v/>
      </c>
      <c r="P103" s="40" t="str">
        <f t="shared" ref="P103:P134" si="48">IF(ISBLANK(A103),"",$O103*10*$P$6+$J103)</f>
        <v/>
      </c>
      <c r="Q103" s="40">
        <f t="shared" ref="Q103:Q134" si="49">IF(ISBLANK($G103),IF(ISBLANK($A103),-10,$P103*$Q$6+IF($M103&gt;0,$Q$6-1-$M103,0)),-1)</f>
        <v>-10</v>
      </c>
      <c r="R103" s="40" t="str">
        <f t="shared" ref="R103:R134" si="50">IF(ISBLANK($A103),"",RANK($Q103,$Q$7:$Q$206))</f>
        <v/>
      </c>
      <c r="S103" s="40" t="str">
        <f t="shared" ref="S103:S134" si="51">IF(ISNA(MATCH($R103+1,$R$7:$R$206,0)),IF($R103=MAX($A$7:$A$206),$R103,-1),$R103)</f>
        <v/>
      </c>
      <c r="T103" s="40">
        <f t="shared" ref="T103:T134" si="52">$A103</f>
        <v>0</v>
      </c>
      <c r="U103" s="120" t="str">
        <f>IF(N('Final Round'!$J$14)&gt;0,IF(ISBLANK($A103),"",IF($N103&gt;5,$N103,VLOOKUP($A103,'Final Round'!$A$14:$K$18,COLUMN('Final Round'!$J$1),FALSE))),"")</f>
        <v/>
      </c>
      <c r="V103" s="40" t="str">
        <f t="shared" ref="V103:V134" si="53">IF(ISNUMBER($U103),$U103,$R103)</f>
        <v/>
      </c>
      <c r="W103" s="40" t="str">
        <f t="shared" ref="W103:W134" si="54">IF(ISBLANK($A103),"",($V$6-$V103)*$W$6+$W$6-$A103)</f>
        <v/>
      </c>
      <c r="X103" s="40" t="str">
        <f t="shared" ref="X103:X134" si="55">IF(ISBLANK($A103),"",RANK($W103,$W$7:$W$206))</f>
        <v/>
      </c>
      <c r="Y103" s="40">
        <f t="shared" ref="Y103:Y134" si="56">$A103</f>
        <v>0</v>
      </c>
      <c r="Z103" s="40" t="str">
        <f t="shared" ref="Z103:Z134" si="57">IF($U103="",$N103,$U103)</f>
        <v/>
      </c>
      <c r="AA103" s="40">
        <f t="shared" si="43"/>
        <v>0</v>
      </c>
      <c r="AB103" s="121" t="str">
        <f>IF(ISBLANK($A103),"",5+4*(I103+IF(AA103=0,0,VLOOKUP($A103,'Final Round'!$A$14:$K$18,COLUMN('Final Round'!$G$1),FALSE)))+8*(H103+IF(AA103=0,0,IF(VLOOKUP($A103,'Final Round'!$A$14:$K$18,COLUMN('Final Round'!$J$1),FALSE)=1,1,0)))+$AA103)</f>
        <v/>
      </c>
    </row>
    <row r="104" spans="1:28" x14ac:dyDescent="0.2">
      <c r="A104" s="98"/>
      <c r="B104" s="99"/>
      <c r="C104" s="99"/>
      <c r="D104" s="99"/>
      <c r="E104" s="100"/>
      <c r="F104" s="101" t="str">
        <f>IF(ISBLANK($A104),"",SUM(IF(ISNA(IF(VLOOKUP($A104,'Round 1'!$A$7:$J$206,COLUMN('Round 1'!$H$7),FALSE),1,NA())),0,1),IF(ISNA(IF(VLOOKUP($A104,'Round 2'!$A$7:$J$206,COLUMN('Round 1'!$H$7),FALSE),1,NA())),0,1),IF(ISNA(IF(VLOOKUP($A104,'Round 3'!$A$7:$J$206,COLUMN('Round 1'!$H$7),FALSE),1,NA())),0,1),IF(ISNA(IF(VLOOKUP($A104,'Final Round'!$A$14:$K$18,1,FALSE),1,NA())),0,1)))</f>
        <v/>
      </c>
      <c r="G104" s="102"/>
      <c r="H104" s="103" t="str">
        <f>IF(ISBLANK($A104),"",IF(ISERROR(VLOOKUP($A104,'Round 1'!$A$7:$I$206,COLUMN('Round 1'!$G$7),FALSE)),0,VLOOKUP($A104,'Round 1'!$A$7:$I$206,COLUMN('Round 1'!$G$7),FALSE))+IF(ISERROR(VLOOKUP($A104,'Round 2'!$A$7:$I$206,COLUMN('Round 2'!$G$7),FALSE)),0,VLOOKUP($A104,'Round 2'!$A$7:$I$206,COLUMN('Round 2'!$G$7),FALSE))+IF(ISERROR(VLOOKUP($A104,'Round 3'!$A$7:$I$206,COLUMN('Round 3'!$G$7),FALSE)),0,VLOOKUP($A104,'Round 3'!$A$7:$I$206,COLUMN('Round 3'!$G$7),FALSE)))</f>
        <v/>
      </c>
      <c r="I104" s="103" t="str">
        <f>IF(ISBLANK($A104),"",IF(ISERROR(VLOOKUP($A104,'Round 1'!$A$7:$I$206,COLUMN('Round 1'!$F$7),FALSE)),0,VLOOKUP($A104,'Round 1'!$A$7:$I$206,COLUMN('Round 1'!$F$7),FALSE))+IF(ISERROR(VLOOKUP($A104,'Round 2'!$A$7:$I$206,COLUMN('Round 2'!$F$7),FALSE)),0,VLOOKUP($A104,'Round 2'!$A$7:$I$206,COLUMN('Round 2'!$F$7),FALSE))+IF(ISERROR(VLOOKUP($A104,'Round 3'!$A$7:$I$206,COLUMN('Round 3'!$F$7),FALSE)),0,VLOOKUP($A104,'Round 3'!$A$7:$I$206,COLUMN('Round 3'!$F$7),FALSE)))</f>
        <v/>
      </c>
      <c r="J104" s="104" t="str">
        <f>IF(ISBLANK($A104),"",IF(ISERROR(VLOOKUP($A104,'Round 1'!$A$7:$I$206,COLUMN('Round 1'!$H$7),FALSE)),0,VLOOKUP($A104,'Round 1'!$A$7:$I$206,COLUMN('Round 1'!$H$7),FALSE))+IF(ISERROR(VLOOKUP($A104,'Round 2'!$A$7:$I$206,COLUMN('Round 2'!$H$7),FALSE)),0,VLOOKUP($A104,'Round 2'!$A$7:$I$206,COLUMN('Round 2'!$H$7),FALSE))+IF(ISERROR(VLOOKUP($A104,'Round 3'!$A$7:$I$206,COLUMN('Round 3'!$H$7),FALSE)),0,VLOOKUP($A104,'Round 3'!$A$7:$I$206,COLUMN('Round 3'!$H$7),FALSE)))</f>
        <v/>
      </c>
      <c r="K104" s="103" t="str">
        <f t="shared" si="44"/>
        <v/>
      </c>
      <c r="L104" s="106" t="str">
        <f t="shared" si="45"/>
        <v/>
      </c>
      <c r="M104" s="107"/>
      <c r="N104" s="108" t="str">
        <f t="shared" si="46"/>
        <v/>
      </c>
      <c r="O104" s="40" t="str">
        <f t="shared" si="47"/>
        <v/>
      </c>
      <c r="P104" s="40" t="str">
        <f t="shared" si="48"/>
        <v/>
      </c>
      <c r="Q104" s="40">
        <f t="shared" si="49"/>
        <v>-10</v>
      </c>
      <c r="R104" s="40" t="str">
        <f t="shared" si="50"/>
        <v/>
      </c>
      <c r="S104" s="40" t="str">
        <f t="shared" si="51"/>
        <v/>
      </c>
      <c r="T104" s="40">
        <f t="shared" si="52"/>
        <v>0</v>
      </c>
      <c r="U104" s="108" t="str">
        <f>IF(N('Final Round'!$J$14)&gt;0,IF(ISBLANK($A104),"",IF($N104&gt;5,$N104,VLOOKUP($A104,'Final Round'!$A$14:$K$18,COLUMN('Final Round'!$J$1),FALSE))),"")</f>
        <v/>
      </c>
      <c r="V104" s="40" t="str">
        <f t="shared" si="53"/>
        <v/>
      </c>
      <c r="W104" s="40" t="str">
        <f t="shared" si="54"/>
        <v/>
      </c>
      <c r="X104" s="40" t="str">
        <f t="shared" si="55"/>
        <v/>
      </c>
      <c r="Y104" s="40">
        <f t="shared" si="56"/>
        <v>0</v>
      </c>
      <c r="Z104" s="40" t="str">
        <f t="shared" si="57"/>
        <v/>
      </c>
      <c r="AA104" s="40">
        <f t="shared" si="43"/>
        <v>0</v>
      </c>
      <c r="AB104" s="109" t="str">
        <f>IF(ISBLANK($A104),"",5+4*(I104+IF(AA104=0,0,VLOOKUP($A104,'Final Round'!$A$14:$K$18,COLUMN('Final Round'!$G$1),FALSE)))+8*(H104+IF(AA104=0,0,IF(VLOOKUP($A104,'Final Round'!$A$14:$K$18,COLUMN('Final Round'!$J$1),FALSE)=1,1,0)))+$AA104)</f>
        <v/>
      </c>
    </row>
    <row r="105" spans="1:28" x14ac:dyDescent="0.2">
      <c r="A105" s="110"/>
      <c r="B105" s="111"/>
      <c r="C105" s="111"/>
      <c r="D105" s="111"/>
      <c r="E105" s="112"/>
      <c r="F105" s="113" t="str">
        <f>IF(ISBLANK($A105),"",SUM(IF(ISNA(IF(VLOOKUP($A105,'Round 1'!$A$7:$J$206,COLUMN('Round 1'!$H$7),FALSE),1,NA())),0,1),IF(ISNA(IF(VLOOKUP($A105,'Round 2'!$A$7:$J$206,COLUMN('Round 1'!$H$7),FALSE),1,NA())),0,1),IF(ISNA(IF(VLOOKUP($A105,'Round 3'!$A$7:$J$206,COLUMN('Round 1'!$H$7),FALSE),1,NA())),0,1),IF(ISNA(IF(VLOOKUP($A105,'Final Round'!$A$14:$K$18,1,FALSE),1,NA())),0,1)))</f>
        <v/>
      </c>
      <c r="G105" s="114"/>
      <c r="H105" s="115" t="str">
        <f>IF(ISBLANK($A105),"",IF(ISERROR(VLOOKUP($A105,'Round 1'!$A$7:$I$206,COLUMN('Round 1'!$G$7),FALSE)),0,VLOOKUP($A105,'Round 1'!$A$7:$I$206,COLUMN('Round 1'!$G$7),FALSE))+IF(ISERROR(VLOOKUP($A105,'Round 2'!$A$7:$I$206,COLUMN('Round 2'!$G$7),FALSE)),0,VLOOKUP($A105,'Round 2'!$A$7:$I$206,COLUMN('Round 2'!$G$7),FALSE))+IF(ISERROR(VLOOKUP($A105,'Round 3'!$A$7:$I$206,COLUMN('Round 3'!$G$7),FALSE)),0,VLOOKUP($A105,'Round 3'!$A$7:$I$206,COLUMN('Round 3'!$G$7),FALSE)))</f>
        <v/>
      </c>
      <c r="I105" s="115" t="str">
        <f>IF(ISBLANK($A105),"",IF(ISERROR(VLOOKUP($A105,'Round 1'!$A$7:$I$206,COLUMN('Round 1'!$F$7),FALSE)),0,VLOOKUP($A105,'Round 1'!$A$7:$I$206,COLUMN('Round 1'!$F$7),FALSE))+IF(ISERROR(VLOOKUP($A105,'Round 2'!$A$7:$I$206,COLUMN('Round 2'!$F$7),FALSE)),0,VLOOKUP($A105,'Round 2'!$A$7:$I$206,COLUMN('Round 2'!$F$7),FALSE))+IF(ISERROR(VLOOKUP($A105,'Round 3'!$A$7:$I$206,COLUMN('Round 3'!$F$7),FALSE)),0,VLOOKUP($A105,'Round 3'!$A$7:$I$206,COLUMN('Round 3'!$F$7),FALSE)))</f>
        <v/>
      </c>
      <c r="J105" s="116" t="str">
        <f>IF(ISBLANK($A105),"",IF(ISERROR(VLOOKUP($A105,'Round 1'!$A$7:$I$206,COLUMN('Round 1'!$H$7),FALSE)),0,VLOOKUP($A105,'Round 1'!$A$7:$I$206,COLUMN('Round 1'!$H$7),FALSE))+IF(ISERROR(VLOOKUP($A105,'Round 2'!$A$7:$I$206,COLUMN('Round 2'!$H$7),FALSE)),0,VLOOKUP($A105,'Round 2'!$A$7:$I$206,COLUMN('Round 2'!$H$7),FALSE))+IF(ISERROR(VLOOKUP($A105,'Round 3'!$A$7:$I$206,COLUMN('Round 3'!$H$7),FALSE)),0,VLOOKUP($A105,'Round 3'!$A$7:$I$206,COLUMN('Round 3'!$H$7),FALSE)))</f>
        <v/>
      </c>
      <c r="K105" s="115" t="str">
        <f t="shared" si="44"/>
        <v/>
      </c>
      <c r="L105" s="118" t="str">
        <f t="shared" si="45"/>
        <v/>
      </c>
      <c r="M105" s="119"/>
      <c r="N105" s="120" t="str">
        <f t="shared" si="46"/>
        <v/>
      </c>
      <c r="O105" s="40" t="str">
        <f t="shared" si="47"/>
        <v/>
      </c>
      <c r="P105" s="40" t="str">
        <f t="shared" si="48"/>
        <v/>
      </c>
      <c r="Q105" s="40">
        <f t="shared" si="49"/>
        <v>-10</v>
      </c>
      <c r="R105" s="40" t="str">
        <f t="shared" si="50"/>
        <v/>
      </c>
      <c r="S105" s="40" t="str">
        <f t="shared" si="51"/>
        <v/>
      </c>
      <c r="T105" s="40">
        <f t="shared" si="52"/>
        <v>0</v>
      </c>
      <c r="U105" s="120" t="str">
        <f>IF(N('Final Round'!$J$14)&gt;0,IF(ISBLANK($A105),"",IF($N105&gt;5,$N105,VLOOKUP($A105,'Final Round'!$A$14:$K$18,COLUMN('Final Round'!$J$1),FALSE))),"")</f>
        <v/>
      </c>
      <c r="V105" s="40" t="str">
        <f t="shared" si="53"/>
        <v/>
      </c>
      <c r="W105" s="40" t="str">
        <f t="shared" si="54"/>
        <v/>
      </c>
      <c r="X105" s="40" t="str">
        <f t="shared" si="55"/>
        <v/>
      </c>
      <c r="Y105" s="40">
        <f t="shared" si="56"/>
        <v>0</v>
      </c>
      <c r="Z105" s="40" t="str">
        <f t="shared" si="57"/>
        <v/>
      </c>
      <c r="AA105" s="40">
        <f t="shared" si="43"/>
        <v>0</v>
      </c>
      <c r="AB105" s="121" t="str">
        <f>IF(ISBLANK($A105),"",5+4*(I105+IF(AA105=0,0,VLOOKUP($A105,'Final Round'!$A$14:$K$18,COLUMN('Final Round'!$G$1),FALSE)))+8*(H105+IF(AA105=0,0,IF(VLOOKUP($A105,'Final Round'!$A$14:$K$18,COLUMN('Final Round'!$J$1),FALSE)=1,1,0)))+$AA105)</f>
        <v/>
      </c>
    </row>
    <row r="106" spans="1:28" x14ac:dyDescent="0.2">
      <c r="A106" s="98"/>
      <c r="B106" s="99"/>
      <c r="C106" s="99"/>
      <c r="D106" s="99"/>
      <c r="E106" s="100"/>
      <c r="F106" s="101" t="str">
        <f>IF(ISBLANK($A106),"",SUM(IF(ISNA(IF(VLOOKUP($A106,'Round 1'!$A$7:$J$206,COLUMN('Round 1'!$H$7),FALSE),1,NA())),0,1),IF(ISNA(IF(VLOOKUP($A106,'Round 2'!$A$7:$J$206,COLUMN('Round 1'!$H$7),FALSE),1,NA())),0,1),IF(ISNA(IF(VLOOKUP($A106,'Round 3'!$A$7:$J$206,COLUMN('Round 1'!$H$7),FALSE),1,NA())),0,1),IF(ISNA(IF(VLOOKUP($A106,'Final Round'!$A$14:$K$18,1,FALSE),1,NA())),0,1)))</f>
        <v/>
      </c>
      <c r="G106" s="102"/>
      <c r="H106" s="103" t="str">
        <f>IF(ISBLANK($A106),"",IF(ISERROR(VLOOKUP($A106,'Round 1'!$A$7:$I$206,COLUMN('Round 1'!$G$7),FALSE)),0,VLOOKUP($A106,'Round 1'!$A$7:$I$206,COLUMN('Round 1'!$G$7),FALSE))+IF(ISERROR(VLOOKUP($A106,'Round 2'!$A$7:$I$206,COLUMN('Round 2'!$G$7),FALSE)),0,VLOOKUP($A106,'Round 2'!$A$7:$I$206,COLUMN('Round 2'!$G$7),FALSE))+IF(ISERROR(VLOOKUP($A106,'Round 3'!$A$7:$I$206,COLUMN('Round 3'!$G$7),FALSE)),0,VLOOKUP($A106,'Round 3'!$A$7:$I$206,COLUMN('Round 3'!$G$7),FALSE)))</f>
        <v/>
      </c>
      <c r="I106" s="103" t="str">
        <f>IF(ISBLANK($A106),"",IF(ISERROR(VLOOKUP($A106,'Round 1'!$A$7:$I$206,COLUMN('Round 1'!$F$7),FALSE)),0,VLOOKUP($A106,'Round 1'!$A$7:$I$206,COLUMN('Round 1'!$F$7),FALSE))+IF(ISERROR(VLOOKUP($A106,'Round 2'!$A$7:$I$206,COLUMN('Round 2'!$F$7),FALSE)),0,VLOOKUP($A106,'Round 2'!$A$7:$I$206,COLUMN('Round 2'!$F$7),FALSE))+IF(ISERROR(VLOOKUP($A106,'Round 3'!$A$7:$I$206,COLUMN('Round 3'!$F$7),FALSE)),0,VLOOKUP($A106,'Round 3'!$A$7:$I$206,COLUMN('Round 3'!$F$7),FALSE)))</f>
        <v/>
      </c>
      <c r="J106" s="104" t="str">
        <f>IF(ISBLANK($A106),"",IF(ISERROR(VLOOKUP($A106,'Round 1'!$A$7:$I$206,COLUMN('Round 1'!$H$7),FALSE)),0,VLOOKUP($A106,'Round 1'!$A$7:$I$206,COLUMN('Round 1'!$H$7),FALSE))+IF(ISERROR(VLOOKUP($A106,'Round 2'!$A$7:$I$206,COLUMN('Round 2'!$H$7),FALSE)),0,VLOOKUP($A106,'Round 2'!$A$7:$I$206,COLUMN('Round 2'!$H$7),FALSE))+IF(ISERROR(VLOOKUP($A106,'Round 3'!$A$7:$I$206,COLUMN('Round 3'!$H$7),FALSE)),0,VLOOKUP($A106,'Round 3'!$A$7:$I$206,COLUMN('Round 3'!$H$7),FALSE)))</f>
        <v/>
      </c>
      <c r="K106" s="103" t="str">
        <f t="shared" si="44"/>
        <v/>
      </c>
      <c r="L106" s="106" t="str">
        <f t="shared" si="45"/>
        <v/>
      </c>
      <c r="M106" s="107"/>
      <c r="N106" s="108" t="str">
        <f t="shared" si="46"/>
        <v/>
      </c>
      <c r="O106" s="40" t="str">
        <f t="shared" si="47"/>
        <v/>
      </c>
      <c r="P106" s="40" t="str">
        <f t="shared" si="48"/>
        <v/>
      </c>
      <c r="Q106" s="40">
        <f t="shared" si="49"/>
        <v>-10</v>
      </c>
      <c r="R106" s="40" t="str">
        <f t="shared" si="50"/>
        <v/>
      </c>
      <c r="S106" s="40" t="str">
        <f t="shared" si="51"/>
        <v/>
      </c>
      <c r="T106" s="40">
        <f t="shared" si="52"/>
        <v>0</v>
      </c>
      <c r="U106" s="108" t="str">
        <f>IF(N('Final Round'!$J$14)&gt;0,IF(ISBLANK($A106),"",IF($N106&gt;5,$N106,VLOOKUP($A106,'Final Round'!$A$14:$K$18,COLUMN('Final Round'!$J$1),FALSE))),"")</f>
        <v/>
      </c>
      <c r="V106" s="40" t="str">
        <f t="shared" si="53"/>
        <v/>
      </c>
      <c r="W106" s="40" t="str">
        <f t="shared" si="54"/>
        <v/>
      </c>
      <c r="X106" s="40" t="str">
        <f t="shared" si="55"/>
        <v/>
      </c>
      <c r="Y106" s="40">
        <f t="shared" si="56"/>
        <v>0</v>
      </c>
      <c r="Z106" s="40" t="str">
        <f t="shared" si="57"/>
        <v/>
      </c>
      <c r="AA106" s="40">
        <f t="shared" si="43"/>
        <v>0</v>
      </c>
      <c r="AB106" s="109" t="str">
        <f>IF(ISBLANK($A106),"",5+4*(I106+IF(AA106=0,0,VLOOKUP($A106,'Final Round'!$A$14:$K$18,COLUMN('Final Round'!$G$1),FALSE)))+8*(H106+IF(AA106=0,0,IF(VLOOKUP($A106,'Final Round'!$A$14:$K$18,COLUMN('Final Round'!$J$1),FALSE)=1,1,0)))+$AA106)</f>
        <v/>
      </c>
    </row>
    <row r="107" spans="1:28" x14ac:dyDescent="0.2">
      <c r="A107" s="110"/>
      <c r="B107" s="111"/>
      <c r="C107" s="111"/>
      <c r="D107" s="111"/>
      <c r="E107" s="112"/>
      <c r="F107" s="113" t="str">
        <f>IF(ISBLANK($A107),"",SUM(IF(ISNA(IF(VLOOKUP($A107,'Round 1'!$A$7:$J$206,COLUMN('Round 1'!$H$7),FALSE),1,NA())),0,1),IF(ISNA(IF(VLOOKUP($A107,'Round 2'!$A$7:$J$206,COLUMN('Round 1'!$H$7),FALSE),1,NA())),0,1),IF(ISNA(IF(VLOOKUP($A107,'Round 3'!$A$7:$J$206,COLUMN('Round 1'!$H$7),FALSE),1,NA())),0,1),IF(ISNA(IF(VLOOKUP($A107,'Final Round'!$A$14:$K$18,1,FALSE),1,NA())),0,1)))</f>
        <v/>
      </c>
      <c r="G107" s="114"/>
      <c r="H107" s="115" t="str">
        <f>IF(ISBLANK($A107),"",IF(ISERROR(VLOOKUP($A107,'Round 1'!$A$7:$I$206,COLUMN('Round 1'!$G$7),FALSE)),0,VLOOKUP($A107,'Round 1'!$A$7:$I$206,COLUMN('Round 1'!$G$7),FALSE))+IF(ISERROR(VLOOKUP($A107,'Round 2'!$A$7:$I$206,COLUMN('Round 2'!$G$7),FALSE)),0,VLOOKUP($A107,'Round 2'!$A$7:$I$206,COLUMN('Round 2'!$G$7),FALSE))+IF(ISERROR(VLOOKUP($A107,'Round 3'!$A$7:$I$206,COLUMN('Round 3'!$G$7),FALSE)),0,VLOOKUP($A107,'Round 3'!$A$7:$I$206,COLUMN('Round 3'!$G$7),FALSE)))</f>
        <v/>
      </c>
      <c r="I107" s="115" t="str">
        <f>IF(ISBLANK($A107),"",IF(ISERROR(VLOOKUP($A107,'Round 1'!$A$7:$I$206,COLUMN('Round 1'!$F$7),FALSE)),0,VLOOKUP($A107,'Round 1'!$A$7:$I$206,COLUMN('Round 1'!$F$7),FALSE))+IF(ISERROR(VLOOKUP($A107,'Round 2'!$A$7:$I$206,COLUMN('Round 2'!$F$7),FALSE)),0,VLOOKUP($A107,'Round 2'!$A$7:$I$206,COLUMN('Round 2'!$F$7),FALSE))+IF(ISERROR(VLOOKUP($A107,'Round 3'!$A$7:$I$206,COLUMN('Round 3'!$F$7),FALSE)),0,VLOOKUP($A107,'Round 3'!$A$7:$I$206,COLUMN('Round 3'!$F$7),FALSE)))</f>
        <v/>
      </c>
      <c r="J107" s="116" t="str">
        <f>IF(ISBLANK($A107),"",IF(ISERROR(VLOOKUP($A107,'Round 1'!$A$7:$I$206,COLUMN('Round 1'!$H$7),FALSE)),0,VLOOKUP($A107,'Round 1'!$A$7:$I$206,COLUMN('Round 1'!$H$7),FALSE))+IF(ISERROR(VLOOKUP($A107,'Round 2'!$A$7:$I$206,COLUMN('Round 2'!$H$7),FALSE)),0,VLOOKUP($A107,'Round 2'!$A$7:$I$206,COLUMN('Round 2'!$H$7),FALSE))+IF(ISERROR(VLOOKUP($A107,'Round 3'!$A$7:$I$206,COLUMN('Round 3'!$H$7),FALSE)),0,VLOOKUP($A107,'Round 3'!$A$7:$I$206,COLUMN('Round 3'!$H$7),FALSE)))</f>
        <v/>
      </c>
      <c r="K107" s="115" t="str">
        <f t="shared" si="44"/>
        <v/>
      </c>
      <c r="L107" s="118" t="str">
        <f t="shared" si="45"/>
        <v/>
      </c>
      <c r="M107" s="119"/>
      <c r="N107" s="120" t="str">
        <f t="shared" si="46"/>
        <v/>
      </c>
      <c r="O107" s="40" t="str">
        <f t="shared" si="47"/>
        <v/>
      </c>
      <c r="P107" s="40" t="str">
        <f t="shared" si="48"/>
        <v/>
      </c>
      <c r="Q107" s="40">
        <f t="shared" si="49"/>
        <v>-10</v>
      </c>
      <c r="R107" s="40" t="str">
        <f t="shared" si="50"/>
        <v/>
      </c>
      <c r="S107" s="40" t="str">
        <f t="shared" si="51"/>
        <v/>
      </c>
      <c r="T107" s="40">
        <f t="shared" si="52"/>
        <v>0</v>
      </c>
      <c r="U107" s="120" t="str">
        <f>IF(N('Final Round'!$J$14)&gt;0,IF(ISBLANK($A107),"",IF($N107&gt;5,$N107,VLOOKUP($A107,'Final Round'!$A$14:$K$18,COLUMN('Final Round'!$J$1),FALSE))),"")</f>
        <v/>
      </c>
      <c r="V107" s="40" t="str">
        <f t="shared" si="53"/>
        <v/>
      </c>
      <c r="W107" s="40" t="str">
        <f t="shared" si="54"/>
        <v/>
      </c>
      <c r="X107" s="40" t="str">
        <f t="shared" si="55"/>
        <v/>
      </c>
      <c r="Y107" s="40">
        <f t="shared" si="56"/>
        <v>0</v>
      </c>
      <c r="Z107" s="40" t="str">
        <f t="shared" si="57"/>
        <v/>
      </c>
      <c r="AA107" s="40">
        <f t="shared" si="43"/>
        <v>0</v>
      </c>
      <c r="AB107" s="121" t="str">
        <f>IF(ISBLANK($A107),"",5+4*(I107+IF(AA107=0,0,VLOOKUP($A107,'Final Round'!$A$14:$K$18,COLUMN('Final Round'!$G$1),FALSE)))+8*(H107+IF(AA107=0,0,IF(VLOOKUP($A107,'Final Round'!$A$14:$K$18,COLUMN('Final Round'!$J$1),FALSE)=1,1,0)))+$AA107)</f>
        <v/>
      </c>
    </row>
    <row r="108" spans="1:28" x14ac:dyDescent="0.2">
      <c r="A108" s="98"/>
      <c r="B108" s="99"/>
      <c r="C108" s="99"/>
      <c r="D108" s="99"/>
      <c r="E108" s="100"/>
      <c r="F108" s="101" t="str">
        <f>IF(ISBLANK($A108),"",SUM(IF(ISNA(IF(VLOOKUP($A108,'Round 1'!$A$7:$J$206,COLUMN('Round 1'!$H$7),FALSE),1,NA())),0,1),IF(ISNA(IF(VLOOKUP($A108,'Round 2'!$A$7:$J$206,COLUMN('Round 1'!$H$7),FALSE),1,NA())),0,1),IF(ISNA(IF(VLOOKUP($A108,'Round 3'!$A$7:$J$206,COLUMN('Round 1'!$H$7),FALSE),1,NA())),0,1),IF(ISNA(IF(VLOOKUP($A108,'Final Round'!$A$14:$K$18,1,FALSE),1,NA())),0,1)))</f>
        <v/>
      </c>
      <c r="G108" s="102"/>
      <c r="H108" s="103" t="str">
        <f>IF(ISBLANK($A108),"",IF(ISERROR(VLOOKUP($A108,'Round 1'!$A$7:$I$206,COLUMN('Round 1'!$G$7),FALSE)),0,VLOOKUP($A108,'Round 1'!$A$7:$I$206,COLUMN('Round 1'!$G$7),FALSE))+IF(ISERROR(VLOOKUP($A108,'Round 2'!$A$7:$I$206,COLUMN('Round 2'!$G$7),FALSE)),0,VLOOKUP($A108,'Round 2'!$A$7:$I$206,COLUMN('Round 2'!$G$7),FALSE))+IF(ISERROR(VLOOKUP($A108,'Round 3'!$A$7:$I$206,COLUMN('Round 3'!$G$7),FALSE)),0,VLOOKUP($A108,'Round 3'!$A$7:$I$206,COLUMN('Round 3'!$G$7),FALSE)))</f>
        <v/>
      </c>
      <c r="I108" s="103" t="str">
        <f>IF(ISBLANK($A108),"",IF(ISERROR(VLOOKUP($A108,'Round 1'!$A$7:$I$206,COLUMN('Round 1'!$F$7),FALSE)),0,VLOOKUP($A108,'Round 1'!$A$7:$I$206,COLUMN('Round 1'!$F$7),FALSE))+IF(ISERROR(VLOOKUP($A108,'Round 2'!$A$7:$I$206,COLUMN('Round 2'!$F$7),FALSE)),0,VLOOKUP($A108,'Round 2'!$A$7:$I$206,COLUMN('Round 2'!$F$7),FALSE))+IF(ISERROR(VLOOKUP($A108,'Round 3'!$A$7:$I$206,COLUMN('Round 3'!$F$7),FALSE)),0,VLOOKUP($A108,'Round 3'!$A$7:$I$206,COLUMN('Round 3'!$F$7),FALSE)))</f>
        <v/>
      </c>
      <c r="J108" s="104" t="str">
        <f>IF(ISBLANK($A108),"",IF(ISERROR(VLOOKUP($A108,'Round 1'!$A$7:$I$206,COLUMN('Round 1'!$H$7),FALSE)),0,VLOOKUP($A108,'Round 1'!$A$7:$I$206,COLUMN('Round 1'!$H$7),FALSE))+IF(ISERROR(VLOOKUP($A108,'Round 2'!$A$7:$I$206,COLUMN('Round 2'!$H$7),FALSE)),0,VLOOKUP($A108,'Round 2'!$A$7:$I$206,COLUMN('Round 2'!$H$7),FALSE))+IF(ISERROR(VLOOKUP($A108,'Round 3'!$A$7:$I$206,COLUMN('Round 3'!$H$7),FALSE)),0,VLOOKUP($A108,'Round 3'!$A$7:$I$206,COLUMN('Round 3'!$H$7),FALSE)))</f>
        <v/>
      </c>
      <c r="K108" s="103" t="str">
        <f t="shared" si="44"/>
        <v/>
      </c>
      <c r="L108" s="106" t="str">
        <f t="shared" si="45"/>
        <v/>
      </c>
      <c r="M108" s="107"/>
      <c r="N108" s="108" t="str">
        <f t="shared" si="46"/>
        <v/>
      </c>
      <c r="O108" s="40" t="str">
        <f t="shared" si="47"/>
        <v/>
      </c>
      <c r="P108" s="40" t="str">
        <f t="shared" si="48"/>
        <v/>
      </c>
      <c r="Q108" s="40">
        <f t="shared" si="49"/>
        <v>-10</v>
      </c>
      <c r="R108" s="40" t="str">
        <f t="shared" si="50"/>
        <v/>
      </c>
      <c r="S108" s="40" t="str">
        <f t="shared" si="51"/>
        <v/>
      </c>
      <c r="T108" s="40">
        <f t="shared" si="52"/>
        <v>0</v>
      </c>
      <c r="U108" s="108" t="str">
        <f>IF(N('Final Round'!$J$14)&gt;0,IF(ISBLANK($A108),"",IF($N108&gt;5,$N108,VLOOKUP($A108,'Final Round'!$A$14:$K$18,COLUMN('Final Round'!$J$1),FALSE))),"")</f>
        <v/>
      </c>
      <c r="V108" s="40" t="str">
        <f t="shared" si="53"/>
        <v/>
      </c>
      <c r="W108" s="40" t="str">
        <f t="shared" si="54"/>
        <v/>
      </c>
      <c r="X108" s="40" t="str">
        <f t="shared" si="55"/>
        <v/>
      </c>
      <c r="Y108" s="40">
        <f t="shared" si="56"/>
        <v>0</v>
      </c>
      <c r="Z108" s="40" t="str">
        <f t="shared" si="57"/>
        <v/>
      </c>
      <c r="AA108" s="40">
        <f t="shared" si="43"/>
        <v>0</v>
      </c>
      <c r="AB108" s="109" t="str">
        <f>IF(ISBLANK($A108),"",5+4*(I108+IF(AA108=0,0,VLOOKUP($A108,'Final Round'!$A$14:$K$18,COLUMN('Final Round'!$G$1),FALSE)))+8*(H108+IF(AA108=0,0,IF(VLOOKUP($A108,'Final Round'!$A$14:$K$18,COLUMN('Final Round'!$J$1),FALSE)=1,1,0)))+$AA108)</f>
        <v/>
      </c>
    </row>
    <row r="109" spans="1:28" x14ac:dyDescent="0.2">
      <c r="A109" s="110"/>
      <c r="B109" s="111"/>
      <c r="C109" s="111"/>
      <c r="D109" s="111"/>
      <c r="E109" s="112"/>
      <c r="F109" s="113" t="str">
        <f>IF(ISBLANK($A109),"",SUM(IF(ISNA(IF(VLOOKUP($A109,'Round 1'!$A$7:$J$206,COLUMN('Round 1'!$H$7),FALSE),1,NA())),0,1),IF(ISNA(IF(VLOOKUP($A109,'Round 2'!$A$7:$J$206,COLUMN('Round 1'!$H$7),FALSE),1,NA())),0,1),IF(ISNA(IF(VLOOKUP($A109,'Round 3'!$A$7:$J$206,COLUMN('Round 1'!$H$7),FALSE),1,NA())),0,1),IF(ISNA(IF(VLOOKUP($A109,'Final Round'!$A$14:$K$18,1,FALSE),1,NA())),0,1)))</f>
        <v/>
      </c>
      <c r="G109" s="114"/>
      <c r="H109" s="115" t="str">
        <f>IF(ISBLANK($A109),"",IF(ISERROR(VLOOKUP($A109,'Round 1'!$A$7:$I$206,COLUMN('Round 1'!$G$7),FALSE)),0,VLOOKUP($A109,'Round 1'!$A$7:$I$206,COLUMN('Round 1'!$G$7),FALSE))+IF(ISERROR(VLOOKUP($A109,'Round 2'!$A$7:$I$206,COLUMN('Round 2'!$G$7),FALSE)),0,VLOOKUP($A109,'Round 2'!$A$7:$I$206,COLUMN('Round 2'!$G$7),FALSE))+IF(ISERROR(VLOOKUP($A109,'Round 3'!$A$7:$I$206,COLUMN('Round 3'!$G$7),FALSE)),0,VLOOKUP($A109,'Round 3'!$A$7:$I$206,COLUMN('Round 3'!$G$7),FALSE)))</f>
        <v/>
      </c>
      <c r="I109" s="115" t="str">
        <f>IF(ISBLANK($A109),"",IF(ISERROR(VLOOKUP($A109,'Round 1'!$A$7:$I$206,COLUMN('Round 1'!$F$7),FALSE)),0,VLOOKUP($A109,'Round 1'!$A$7:$I$206,COLUMN('Round 1'!$F$7),FALSE))+IF(ISERROR(VLOOKUP($A109,'Round 2'!$A$7:$I$206,COLUMN('Round 2'!$F$7),FALSE)),0,VLOOKUP($A109,'Round 2'!$A$7:$I$206,COLUMN('Round 2'!$F$7),FALSE))+IF(ISERROR(VLOOKUP($A109,'Round 3'!$A$7:$I$206,COLUMN('Round 3'!$F$7),FALSE)),0,VLOOKUP($A109,'Round 3'!$A$7:$I$206,COLUMN('Round 3'!$F$7),FALSE)))</f>
        <v/>
      </c>
      <c r="J109" s="116" t="str">
        <f>IF(ISBLANK($A109),"",IF(ISERROR(VLOOKUP($A109,'Round 1'!$A$7:$I$206,COLUMN('Round 1'!$H$7),FALSE)),0,VLOOKUP($A109,'Round 1'!$A$7:$I$206,COLUMN('Round 1'!$H$7),FALSE))+IF(ISERROR(VLOOKUP($A109,'Round 2'!$A$7:$I$206,COLUMN('Round 2'!$H$7),FALSE)),0,VLOOKUP($A109,'Round 2'!$A$7:$I$206,COLUMN('Round 2'!$H$7),FALSE))+IF(ISERROR(VLOOKUP($A109,'Round 3'!$A$7:$I$206,COLUMN('Round 3'!$H$7),FALSE)),0,VLOOKUP($A109,'Round 3'!$A$7:$I$206,COLUMN('Round 3'!$H$7),FALSE)))</f>
        <v/>
      </c>
      <c r="K109" s="115" t="str">
        <f t="shared" si="44"/>
        <v/>
      </c>
      <c r="L109" s="118" t="str">
        <f t="shared" si="45"/>
        <v/>
      </c>
      <c r="M109" s="119"/>
      <c r="N109" s="120" t="str">
        <f t="shared" si="46"/>
        <v/>
      </c>
      <c r="O109" s="40" t="str">
        <f t="shared" si="47"/>
        <v/>
      </c>
      <c r="P109" s="40" t="str">
        <f t="shared" si="48"/>
        <v/>
      </c>
      <c r="Q109" s="40">
        <f t="shared" si="49"/>
        <v>-10</v>
      </c>
      <c r="R109" s="40" t="str">
        <f t="shared" si="50"/>
        <v/>
      </c>
      <c r="S109" s="40" t="str">
        <f t="shared" si="51"/>
        <v/>
      </c>
      <c r="T109" s="40">
        <f t="shared" si="52"/>
        <v>0</v>
      </c>
      <c r="U109" s="120" t="str">
        <f>IF(N('Final Round'!$J$14)&gt;0,IF(ISBLANK($A109),"",IF($N109&gt;5,$N109,VLOOKUP($A109,'Final Round'!$A$14:$K$18,COLUMN('Final Round'!$J$1),FALSE))),"")</f>
        <v/>
      </c>
      <c r="V109" s="40" t="str">
        <f t="shared" si="53"/>
        <v/>
      </c>
      <c r="W109" s="40" t="str">
        <f t="shared" si="54"/>
        <v/>
      </c>
      <c r="X109" s="40" t="str">
        <f t="shared" si="55"/>
        <v/>
      </c>
      <c r="Y109" s="40">
        <f t="shared" si="56"/>
        <v>0</v>
      </c>
      <c r="Z109" s="40" t="str">
        <f t="shared" si="57"/>
        <v/>
      </c>
      <c r="AA109" s="40">
        <f t="shared" si="43"/>
        <v>0</v>
      </c>
      <c r="AB109" s="121" t="str">
        <f>IF(ISBLANK($A109),"",5+4*(I109+IF(AA109=0,0,VLOOKUP($A109,'Final Round'!$A$14:$K$18,COLUMN('Final Round'!$G$1),FALSE)))+8*(H109+IF(AA109=0,0,IF(VLOOKUP($A109,'Final Round'!$A$14:$K$18,COLUMN('Final Round'!$J$1),FALSE)=1,1,0)))+$AA109)</f>
        <v/>
      </c>
    </row>
    <row r="110" spans="1:28" x14ac:dyDescent="0.2">
      <c r="A110" s="98"/>
      <c r="B110" s="99"/>
      <c r="C110" s="99"/>
      <c r="D110" s="99"/>
      <c r="E110" s="100"/>
      <c r="F110" s="101" t="str">
        <f>IF(ISBLANK($A110),"",SUM(IF(ISNA(IF(VLOOKUP($A110,'Round 1'!$A$7:$J$206,COLUMN('Round 1'!$H$7),FALSE),1,NA())),0,1),IF(ISNA(IF(VLOOKUP($A110,'Round 2'!$A$7:$J$206,COLUMN('Round 1'!$H$7),FALSE),1,NA())),0,1),IF(ISNA(IF(VLOOKUP($A110,'Round 3'!$A$7:$J$206,COLUMN('Round 1'!$H$7),FALSE),1,NA())),0,1),IF(ISNA(IF(VLOOKUP($A110,'Final Round'!$A$14:$K$18,1,FALSE),1,NA())),0,1)))</f>
        <v/>
      </c>
      <c r="G110" s="102"/>
      <c r="H110" s="103" t="str">
        <f>IF(ISBLANK($A110),"",IF(ISERROR(VLOOKUP($A110,'Round 1'!$A$7:$I$206,COLUMN('Round 1'!$G$7),FALSE)),0,VLOOKUP($A110,'Round 1'!$A$7:$I$206,COLUMN('Round 1'!$G$7),FALSE))+IF(ISERROR(VLOOKUP($A110,'Round 2'!$A$7:$I$206,COLUMN('Round 2'!$G$7),FALSE)),0,VLOOKUP($A110,'Round 2'!$A$7:$I$206,COLUMN('Round 2'!$G$7),FALSE))+IF(ISERROR(VLOOKUP($A110,'Round 3'!$A$7:$I$206,COLUMN('Round 3'!$G$7),FALSE)),0,VLOOKUP($A110,'Round 3'!$A$7:$I$206,COLUMN('Round 3'!$G$7),FALSE)))</f>
        <v/>
      </c>
      <c r="I110" s="103" t="str">
        <f>IF(ISBLANK($A110),"",IF(ISERROR(VLOOKUP($A110,'Round 1'!$A$7:$I$206,COLUMN('Round 1'!$F$7),FALSE)),0,VLOOKUP($A110,'Round 1'!$A$7:$I$206,COLUMN('Round 1'!$F$7),FALSE))+IF(ISERROR(VLOOKUP($A110,'Round 2'!$A$7:$I$206,COLUMN('Round 2'!$F$7),FALSE)),0,VLOOKUP($A110,'Round 2'!$A$7:$I$206,COLUMN('Round 2'!$F$7),FALSE))+IF(ISERROR(VLOOKUP($A110,'Round 3'!$A$7:$I$206,COLUMN('Round 3'!$F$7),FALSE)),0,VLOOKUP($A110,'Round 3'!$A$7:$I$206,COLUMN('Round 3'!$F$7),FALSE)))</f>
        <v/>
      </c>
      <c r="J110" s="104" t="str">
        <f>IF(ISBLANK($A110),"",IF(ISERROR(VLOOKUP($A110,'Round 1'!$A$7:$I$206,COLUMN('Round 1'!$H$7),FALSE)),0,VLOOKUP($A110,'Round 1'!$A$7:$I$206,COLUMN('Round 1'!$H$7),FALSE))+IF(ISERROR(VLOOKUP($A110,'Round 2'!$A$7:$I$206,COLUMN('Round 2'!$H$7),FALSE)),0,VLOOKUP($A110,'Round 2'!$A$7:$I$206,COLUMN('Round 2'!$H$7),FALSE))+IF(ISERROR(VLOOKUP($A110,'Round 3'!$A$7:$I$206,COLUMN('Round 3'!$H$7),FALSE)),0,VLOOKUP($A110,'Round 3'!$A$7:$I$206,COLUMN('Round 3'!$H$7),FALSE)))</f>
        <v/>
      </c>
      <c r="K110" s="103" t="str">
        <f t="shared" si="44"/>
        <v/>
      </c>
      <c r="L110" s="106" t="str">
        <f t="shared" si="45"/>
        <v/>
      </c>
      <c r="M110" s="107"/>
      <c r="N110" s="108" t="str">
        <f t="shared" si="46"/>
        <v/>
      </c>
      <c r="O110" s="40" t="str">
        <f t="shared" si="47"/>
        <v/>
      </c>
      <c r="P110" s="40" t="str">
        <f t="shared" si="48"/>
        <v/>
      </c>
      <c r="Q110" s="40">
        <f t="shared" si="49"/>
        <v>-10</v>
      </c>
      <c r="R110" s="40" t="str">
        <f t="shared" si="50"/>
        <v/>
      </c>
      <c r="S110" s="40" t="str">
        <f t="shared" si="51"/>
        <v/>
      </c>
      <c r="T110" s="40">
        <f t="shared" si="52"/>
        <v>0</v>
      </c>
      <c r="U110" s="108" t="str">
        <f>IF(N('Final Round'!$J$14)&gt;0,IF(ISBLANK($A110),"",IF($N110&gt;5,$N110,VLOOKUP($A110,'Final Round'!$A$14:$K$18,COLUMN('Final Round'!$J$1),FALSE))),"")</f>
        <v/>
      </c>
      <c r="V110" s="40" t="str">
        <f t="shared" si="53"/>
        <v/>
      </c>
      <c r="W110" s="40" t="str">
        <f t="shared" si="54"/>
        <v/>
      </c>
      <c r="X110" s="40" t="str">
        <f t="shared" si="55"/>
        <v/>
      </c>
      <c r="Y110" s="40">
        <f t="shared" si="56"/>
        <v>0</v>
      </c>
      <c r="Z110" s="40" t="str">
        <f t="shared" si="57"/>
        <v/>
      </c>
      <c r="AA110" s="40">
        <f t="shared" si="43"/>
        <v>0</v>
      </c>
      <c r="AB110" s="109" t="str">
        <f>IF(ISBLANK($A110),"",5+4*(I110+IF(AA110=0,0,VLOOKUP($A110,'Final Round'!$A$14:$K$18,COLUMN('Final Round'!$G$1),FALSE)))+8*(H110+IF(AA110=0,0,IF(VLOOKUP($A110,'Final Round'!$A$14:$K$18,COLUMN('Final Round'!$J$1),FALSE)=1,1,0)))+$AA110)</f>
        <v/>
      </c>
    </row>
    <row r="111" spans="1:28" x14ac:dyDescent="0.2">
      <c r="A111" s="110"/>
      <c r="B111" s="111"/>
      <c r="C111" s="111"/>
      <c r="D111" s="111"/>
      <c r="E111" s="112"/>
      <c r="F111" s="113" t="str">
        <f>IF(ISBLANK($A111),"",SUM(IF(ISNA(IF(VLOOKUP($A111,'Round 1'!$A$7:$J$206,COLUMN('Round 1'!$H$7),FALSE),1,NA())),0,1),IF(ISNA(IF(VLOOKUP($A111,'Round 2'!$A$7:$J$206,COLUMN('Round 1'!$H$7),FALSE),1,NA())),0,1),IF(ISNA(IF(VLOOKUP($A111,'Round 3'!$A$7:$J$206,COLUMN('Round 1'!$H$7),FALSE),1,NA())),0,1),IF(ISNA(IF(VLOOKUP($A111,'Final Round'!$A$14:$K$18,1,FALSE),1,NA())),0,1)))</f>
        <v/>
      </c>
      <c r="G111" s="114"/>
      <c r="H111" s="115" t="str">
        <f>IF(ISBLANK($A111),"",IF(ISERROR(VLOOKUP($A111,'Round 1'!$A$7:$I$206,COLUMN('Round 1'!$G$7),FALSE)),0,VLOOKUP($A111,'Round 1'!$A$7:$I$206,COLUMN('Round 1'!$G$7),FALSE))+IF(ISERROR(VLOOKUP($A111,'Round 2'!$A$7:$I$206,COLUMN('Round 2'!$G$7),FALSE)),0,VLOOKUP($A111,'Round 2'!$A$7:$I$206,COLUMN('Round 2'!$G$7),FALSE))+IF(ISERROR(VLOOKUP($A111,'Round 3'!$A$7:$I$206,COLUMN('Round 3'!$G$7),FALSE)),0,VLOOKUP($A111,'Round 3'!$A$7:$I$206,COLUMN('Round 3'!$G$7),FALSE)))</f>
        <v/>
      </c>
      <c r="I111" s="115" t="str">
        <f>IF(ISBLANK($A111),"",IF(ISERROR(VLOOKUP($A111,'Round 1'!$A$7:$I$206,COLUMN('Round 1'!$F$7),FALSE)),0,VLOOKUP($A111,'Round 1'!$A$7:$I$206,COLUMN('Round 1'!$F$7),FALSE))+IF(ISERROR(VLOOKUP($A111,'Round 2'!$A$7:$I$206,COLUMN('Round 2'!$F$7),FALSE)),0,VLOOKUP($A111,'Round 2'!$A$7:$I$206,COLUMN('Round 2'!$F$7),FALSE))+IF(ISERROR(VLOOKUP($A111,'Round 3'!$A$7:$I$206,COLUMN('Round 3'!$F$7),FALSE)),0,VLOOKUP($A111,'Round 3'!$A$7:$I$206,COLUMN('Round 3'!$F$7),FALSE)))</f>
        <v/>
      </c>
      <c r="J111" s="116" t="str">
        <f>IF(ISBLANK($A111),"",IF(ISERROR(VLOOKUP($A111,'Round 1'!$A$7:$I$206,COLUMN('Round 1'!$H$7),FALSE)),0,VLOOKUP($A111,'Round 1'!$A$7:$I$206,COLUMN('Round 1'!$H$7),FALSE))+IF(ISERROR(VLOOKUP($A111,'Round 2'!$A$7:$I$206,COLUMN('Round 2'!$H$7),FALSE)),0,VLOOKUP($A111,'Round 2'!$A$7:$I$206,COLUMN('Round 2'!$H$7),FALSE))+IF(ISERROR(VLOOKUP($A111,'Round 3'!$A$7:$I$206,COLUMN('Round 3'!$H$7),FALSE)),0,VLOOKUP($A111,'Round 3'!$A$7:$I$206,COLUMN('Round 3'!$H$7),FALSE)))</f>
        <v/>
      </c>
      <c r="K111" s="115" t="str">
        <f t="shared" si="44"/>
        <v/>
      </c>
      <c r="L111" s="118" t="str">
        <f t="shared" si="45"/>
        <v/>
      </c>
      <c r="M111" s="119"/>
      <c r="N111" s="120" t="str">
        <f t="shared" si="46"/>
        <v/>
      </c>
      <c r="O111" s="40" t="str">
        <f t="shared" si="47"/>
        <v/>
      </c>
      <c r="P111" s="40" t="str">
        <f t="shared" si="48"/>
        <v/>
      </c>
      <c r="Q111" s="40">
        <f t="shared" si="49"/>
        <v>-10</v>
      </c>
      <c r="R111" s="40" t="str">
        <f t="shared" si="50"/>
        <v/>
      </c>
      <c r="S111" s="40" t="str">
        <f t="shared" si="51"/>
        <v/>
      </c>
      <c r="T111" s="40">
        <f t="shared" si="52"/>
        <v>0</v>
      </c>
      <c r="U111" s="120" t="str">
        <f>IF(N('Final Round'!$J$14)&gt;0,IF(ISBLANK($A111),"",IF($N111&gt;5,$N111,VLOOKUP($A111,'Final Round'!$A$14:$K$18,COLUMN('Final Round'!$J$1),FALSE))),"")</f>
        <v/>
      </c>
      <c r="V111" s="40" t="str">
        <f t="shared" si="53"/>
        <v/>
      </c>
      <c r="W111" s="40" t="str">
        <f t="shared" si="54"/>
        <v/>
      </c>
      <c r="X111" s="40" t="str">
        <f t="shared" si="55"/>
        <v/>
      </c>
      <c r="Y111" s="40">
        <f t="shared" si="56"/>
        <v>0</v>
      </c>
      <c r="Z111" s="40" t="str">
        <f t="shared" si="57"/>
        <v/>
      </c>
      <c r="AA111" s="40">
        <f t="shared" si="43"/>
        <v>0</v>
      </c>
      <c r="AB111" s="121" t="str">
        <f>IF(ISBLANK($A111),"",5+4*(I111+IF(AA111=0,0,VLOOKUP($A111,'Final Round'!$A$14:$K$18,COLUMN('Final Round'!$G$1),FALSE)))+8*(H111+IF(AA111=0,0,IF(VLOOKUP($A111,'Final Round'!$A$14:$K$18,COLUMN('Final Round'!$J$1),FALSE)=1,1,0)))+$AA111)</f>
        <v/>
      </c>
    </row>
    <row r="112" spans="1:28" x14ac:dyDescent="0.2">
      <c r="A112" s="98"/>
      <c r="B112" s="99"/>
      <c r="C112" s="99"/>
      <c r="D112" s="99"/>
      <c r="E112" s="100"/>
      <c r="F112" s="101" t="str">
        <f>IF(ISBLANK($A112),"",SUM(IF(ISNA(IF(VLOOKUP($A112,'Round 1'!$A$7:$J$206,COLUMN('Round 1'!$H$7),FALSE),1,NA())),0,1),IF(ISNA(IF(VLOOKUP($A112,'Round 2'!$A$7:$J$206,COLUMN('Round 1'!$H$7),FALSE),1,NA())),0,1),IF(ISNA(IF(VLOOKUP($A112,'Round 3'!$A$7:$J$206,COLUMN('Round 1'!$H$7),FALSE),1,NA())),0,1),IF(ISNA(IF(VLOOKUP($A112,'Final Round'!$A$14:$K$18,1,FALSE),1,NA())),0,1)))</f>
        <v/>
      </c>
      <c r="G112" s="102"/>
      <c r="H112" s="103" t="str">
        <f>IF(ISBLANK($A112),"",IF(ISERROR(VLOOKUP($A112,'Round 1'!$A$7:$I$206,COLUMN('Round 1'!$G$7),FALSE)),0,VLOOKUP($A112,'Round 1'!$A$7:$I$206,COLUMN('Round 1'!$G$7),FALSE))+IF(ISERROR(VLOOKUP($A112,'Round 2'!$A$7:$I$206,COLUMN('Round 2'!$G$7),FALSE)),0,VLOOKUP($A112,'Round 2'!$A$7:$I$206,COLUMN('Round 2'!$G$7),FALSE))+IF(ISERROR(VLOOKUP($A112,'Round 3'!$A$7:$I$206,COLUMN('Round 3'!$G$7),FALSE)),0,VLOOKUP($A112,'Round 3'!$A$7:$I$206,COLUMN('Round 3'!$G$7),FALSE)))</f>
        <v/>
      </c>
      <c r="I112" s="103" t="str">
        <f>IF(ISBLANK($A112),"",IF(ISERROR(VLOOKUP($A112,'Round 1'!$A$7:$I$206,COLUMN('Round 1'!$F$7),FALSE)),0,VLOOKUP($A112,'Round 1'!$A$7:$I$206,COLUMN('Round 1'!$F$7),FALSE))+IF(ISERROR(VLOOKUP($A112,'Round 2'!$A$7:$I$206,COLUMN('Round 2'!$F$7),FALSE)),0,VLOOKUP($A112,'Round 2'!$A$7:$I$206,COLUMN('Round 2'!$F$7),FALSE))+IF(ISERROR(VLOOKUP($A112,'Round 3'!$A$7:$I$206,COLUMN('Round 3'!$F$7),FALSE)),0,VLOOKUP($A112,'Round 3'!$A$7:$I$206,COLUMN('Round 3'!$F$7),FALSE)))</f>
        <v/>
      </c>
      <c r="J112" s="104" t="str">
        <f>IF(ISBLANK($A112),"",IF(ISERROR(VLOOKUP($A112,'Round 1'!$A$7:$I$206,COLUMN('Round 1'!$H$7),FALSE)),0,VLOOKUP($A112,'Round 1'!$A$7:$I$206,COLUMN('Round 1'!$H$7),FALSE))+IF(ISERROR(VLOOKUP($A112,'Round 2'!$A$7:$I$206,COLUMN('Round 2'!$H$7),FALSE)),0,VLOOKUP($A112,'Round 2'!$A$7:$I$206,COLUMN('Round 2'!$H$7),FALSE))+IF(ISERROR(VLOOKUP($A112,'Round 3'!$A$7:$I$206,COLUMN('Round 3'!$H$7),FALSE)),0,VLOOKUP($A112,'Round 3'!$A$7:$I$206,COLUMN('Round 3'!$H$7),FALSE)))</f>
        <v/>
      </c>
      <c r="K112" s="103" t="str">
        <f t="shared" si="44"/>
        <v/>
      </c>
      <c r="L112" s="106" t="str">
        <f t="shared" si="45"/>
        <v/>
      </c>
      <c r="M112" s="107"/>
      <c r="N112" s="108" t="str">
        <f t="shared" si="46"/>
        <v/>
      </c>
      <c r="O112" s="40" t="str">
        <f t="shared" si="47"/>
        <v/>
      </c>
      <c r="P112" s="40" t="str">
        <f t="shared" si="48"/>
        <v/>
      </c>
      <c r="Q112" s="40">
        <f t="shared" si="49"/>
        <v>-10</v>
      </c>
      <c r="R112" s="40" t="str">
        <f t="shared" si="50"/>
        <v/>
      </c>
      <c r="S112" s="40" t="str">
        <f t="shared" si="51"/>
        <v/>
      </c>
      <c r="T112" s="40">
        <f t="shared" si="52"/>
        <v>0</v>
      </c>
      <c r="U112" s="108" t="str">
        <f>IF(N('Final Round'!$J$14)&gt;0,IF(ISBLANK($A112),"",IF($N112&gt;5,$N112,VLOOKUP($A112,'Final Round'!$A$14:$K$18,COLUMN('Final Round'!$J$1),FALSE))),"")</f>
        <v/>
      </c>
      <c r="V112" s="40" t="str">
        <f t="shared" si="53"/>
        <v/>
      </c>
      <c r="W112" s="40" t="str">
        <f t="shared" si="54"/>
        <v/>
      </c>
      <c r="X112" s="40" t="str">
        <f t="shared" si="55"/>
        <v/>
      </c>
      <c r="Y112" s="40">
        <f t="shared" si="56"/>
        <v>0</v>
      </c>
      <c r="Z112" s="40" t="str">
        <f t="shared" si="57"/>
        <v/>
      </c>
      <c r="AA112" s="40">
        <f t="shared" si="43"/>
        <v>0</v>
      </c>
      <c r="AB112" s="109" t="str">
        <f>IF(ISBLANK($A112),"",5+4*(I112+IF(AA112=0,0,VLOOKUP($A112,'Final Round'!$A$14:$K$18,COLUMN('Final Round'!$G$1),FALSE)))+8*(H112+IF(AA112=0,0,IF(VLOOKUP($A112,'Final Round'!$A$14:$K$18,COLUMN('Final Round'!$J$1),FALSE)=1,1,0)))+$AA112)</f>
        <v/>
      </c>
    </row>
    <row r="113" spans="1:28" x14ac:dyDescent="0.2">
      <c r="A113" s="110"/>
      <c r="B113" s="111"/>
      <c r="C113" s="111"/>
      <c r="D113" s="111"/>
      <c r="E113" s="112"/>
      <c r="F113" s="113" t="str">
        <f>IF(ISBLANK($A113),"",SUM(IF(ISNA(IF(VLOOKUP($A113,'Round 1'!$A$7:$J$206,COLUMN('Round 1'!$H$7),FALSE),1,NA())),0,1),IF(ISNA(IF(VLOOKUP($A113,'Round 2'!$A$7:$J$206,COLUMN('Round 1'!$H$7),FALSE),1,NA())),0,1),IF(ISNA(IF(VLOOKUP($A113,'Round 3'!$A$7:$J$206,COLUMN('Round 1'!$H$7),FALSE),1,NA())),0,1),IF(ISNA(IF(VLOOKUP($A113,'Final Round'!$A$14:$K$18,1,FALSE),1,NA())),0,1)))</f>
        <v/>
      </c>
      <c r="G113" s="114"/>
      <c r="H113" s="115" t="str">
        <f>IF(ISBLANK($A113),"",IF(ISERROR(VLOOKUP($A113,'Round 1'!$A$7:$I$206,COLUMN('Round 1'!$G$7),FALSE)),0,VLOOKUP($A113,'Round 1'!$A$7:$I$206,COLUMN('Round 1'!$G$7),FALSE))+IF(ISERROR(VLOOKUP($A113,'Round 2'!$A$7:$I$206,COLUMN('Round 2'!$G$7),FALSE)),0,VLOOKUP($A113,'Round 2'!$A$7:$I$206,COLUMN('Round 2'!$G$7),FALSE))+IF(ISERROR(VLOOKUP($A113,'Round 3'!$A$7:$I$206,COLUMN('Round 3'!$G$7),FALSE)),0,VLOOKUP($A113,'Round 3'!$A$7:$I$206,COLUMN('Round 3'!$G$7),FALSE)))</f>
        <v/>
      </c>
      <c r="I113" s="115" t="str">
        <f>IF(ISBLANK($A113),"",IF(ISERROR(VLOOKUP($A113,'Round 1'!$A$7:$I$206,COLUMN('Round 1'!$F$7),FALSE)),0,VLOOKUP($A113,'Round 1'!$A$7:$I$206,COLUMN('Round 1'!$F$7),FALSE))+IF(ISERROR(VLOOKUP($A113,'Round 2'!$A$7:$I$206,COLUMN('Round 2'!$F$7),FALSE)),0,VLOOKUP($A113,'Round 2'!$A$7:$I$206,COLUMN('Round 2'!$F$7),FALSE))+IF(ISERROR(VLOOKUP($A113,'Round 3'!$A$7:$I$206,COLUMN('Round 3'!$F$7),FALSE)),0,VLOOKUP($A113,'Round 3'!$A$7:$I$206,COLUMN('Round 3'!$F$7),FALSE)))</f>
        <v/>
      </c>
      <c r="J113" s="116" t="str">
        <f>IF(ISBLANK($A113),"",IF(ISERROR(VLOOKUP($A113,'Round 1'!$A$7:$I$206,COLUMN('Round 1'!$H$7),FALSE)),0,VLOOKUP($A113,'Round 1'!$A$7:$I$206,COLUMN('Round 1'!$H$7),FALSE))+IF(ISERROR(VLOOKUP($A113,'Round 2'!$A$7:$I$206,COLUMN('Round 2'!$H$7),FALSE)),0,VLOOKUP($A113,'Round 2'!$A$7:$I$206,COLUMN('Round 2'!$H$7),FALSE))+IF(ISERROR(VLOOKUP($A113,'Round 3'!$A$7:$I$206,COLUMN('Round 3'!$H$7),FALSE)),0,VLOOKUP($A113,'Round 3'!$A$7:$I$206,COLUMN('Round 3'!$H$7),FALSE)))</f>
        <v/>
      </c>
      <c r="K113" s="115" t="str">
        <f t="shared" si="44"/>
        <v/>
      </c>
      <c r="L113" s="118" t="str">
        <f t="shared" si="45"/>
        <v/>
      </c>
      <c r="M113" s="119"/>
      <c r="N113" s="120" t="str">
        <f t="shared" si="46"/>
        <v/>
      </c>
      <c r="O113" s="40" t="str">
        <f t="shared" si="47"/>
        <v/>
      </c>
      <c r="P113" s="40" t="str">
        <f t="shared" si="48"/>
        <v/>
      </c>
      <c r="Q113" s="40">
        <f t="shared" si="49"/>
        <v>-10</v>
      </c>
      <c r="R113" s="40" t="str">
        <f t="shared" si="50"/>
        <v/>
      </c>
      <c r="S113" s="40" t="str">
        <f t="shared" si="51"/>
        <v/>
      </c>
      <c r="T113" s="40">
        <f t="shared" si="52"/>
        <v>0</v>
      </c>
      <c r="U113" s="120" t="str">
        <f>IF(N('Final Round'!$J$14)&gt;0,IF(ISBLANK($A113),"",IF($N113&gt;5,$N113,VLOOKUP($A113,'Final Round'!$A$14:$K$18,COLUMN('Final Round'!$J$1),FALSE))),"")</f>
        <v/>
      </c>
      <c r="V113" s="40" t="str">
        <f t="shared" si="53"/>
        <v/>
      </c>
      <c r="W113" s="40" t="str">
        <f t="shared" si="54"/>
        <v/>
      </c>
      <c r="X113" s="40" t="str">
        <f t="shared" si="55"/>
        <v/>
      </c>
      <c r="Y113" s="40">
        <f t="shared" si="56"/>
        <v>0</v>
      </c>
      <c r="Z113" s="40" t="str">
        <f t="shared" si="57"/>
        <v/>
      </c>
      <c r="AA113" s="40">
        <f t="shared" si="43"/>
        <v>0</v>
      </c>
      <c r="AB113" s="121" t="str">
        <f>IF(ISBLANK($A113),"",5+4*(I113+IF(AA113=0,0,VLOOKUP($A113,'Final Round'!$A$14:$K$18,COLUMN('Final Round'!$G$1),FALSE)))+8*(H113+IF(AA113=0,0,IF(VLOOKUP($A113,'Final Round'!$A$14:$K$18,COLUMN('Final Round'!$J$1),FALSE)=1,1,0)))+$AA113)</f>
        <v/>
      </c>
    </row>
    <row r="114" spans="1:28" x14ac:dyDescent="0.2">
      <c r="A114" s="98"/>
      <c r="B114" s="99"/>
      <c r="C114" s="99"/>
      <c r="D114" s="99"/>
      <c r="E114" s="100"/>
      <c r="F114" s="101" t="str">
        <f>IF(ISBLANK($A114),"",SUM(IF(ISNA(IF(VLOOKUP($A114,'Round 1'!$A$7:$J$206,COLUMN('Round 1'!$H$7),FALSE),1,NA())),0,1),IF(ISNA(IF(VLOOKUP($A114,'Round 2'!$A$7:$J$206,COLUMN('Round 1'!$H$7),FALSE),1,NA())),0,1),IF(ISNA(IF(VLOOKUP($A114,'Round 3'!$A$7:$J$206,COLUMN('Round 1'!$H$7),FALSE),1,NA())),0,1),IF(ISNA(IF(VLOOKUP($A114,'Final Round'!$A$14:$K$18,1,FALSE),1,NA())),0,1)))</f>
        <v/>
      </c>
      <c r="G114" s="102"/>
      <c r="H114" s="103" t="str">
        <f>IF(ISBLANK($A114),"",IF(ISERROR(VLOOKUP($A114,'Round 1'!$A$7:$I$206,COLUMN('Round 1'!$G$7),FALSE)),0,VLOOKUP($A114,'Round 1'!$A$7:$I$206,COLUMN('Round 1'!$G$7),FALSE))+IF(ISERROR(VLOOKUP($A114,'Round 2'!$A$7:$I$206,COLUMN('Round 2'!$G$7),FALSE)),0,VLOOKUP($A114,'Round 2'!$A$7:$I$206,COLUMN('Round 2'!$G$7),FALSE))+IF(ISERROR(VLOOKUP($A114,'Round 3'!$A$7:$I$206,COLUMN('Round 3'!$G$7),FALSE)),0,VLOOKUP($A114,'Round 3'!$A$7:$I$206,COLUMN('Round 3'!$G$7),FALSE)))</f>
        <v/>
      </c>
      <c r="I114" s="103" t="str">
        <f>IF(ISBLANK($A114),"",IF(ISERROR(VLOOKUP($A114,'Round 1'!$A$7:$I$206,COLUMN('Round 1'!$F$7),FALSE)),0,VLOOKUP($A114,'Round 1'!$A$7:$I$206,COLUMN('Round 1'!$F$7),FALSE))+IF(ISERROR(VLOOKUP($A114,'Round 2'!$A$7:$I$206,COLUMN('Round 2'!$F$7),FALSE)),0,VLOOKUP($A114,'Round 2'!$A$7:$I$206,COLUMN('Round 2'!$F$7),FALSE))+IF(ISERROR(VLOOKUP($A114,'Round 3'!$A$7:$I$206,COLUMN('Round 3'!$F$7),FALSE)),0,VLOOKUP($A114,'Round 3'!$A$7:$I$206,COLUMN('Round 3'!$F$7),FALSE)))</f>
        <v/>
      </c>
      <c r="J114" s="104" t="str">
        <f>IF(ISBLANK($A114),"",IF(ISERROR(VLOOKUP($A114,'Round 1'!$A$7:$I$206,COLUMN('Round 1'!$H$7),FALSE)),0,VLOOKUP($A114,'Round 1'!$A$7:$I$206,COLUMN('Round 1'!$H$7),FALSE))+IF(ISERROR(VLOOKUP($A114,'Round 2'!$A$7:$I$206,COLUMN('Round 2'!$H$7),FALSE)),0,VLOOKUP($A114,'Round 2'!$A$7:$I$206,COLUMN('Round 2'!$H$7),FALSE))+IF(ISERROR(VLOOKUP($A114,'Round 3'!$A$7:$I$206,COLUMN('Round 3'!$H$7),FALSE)),0,VLOOKUP($A114,'Round 3'!$A$7:$I$206,COLUMN('Round 3'!$H$7),FALSE)))</f>
        <v/>
      </c>
      <c r="K114" s="103" t="str">
        <f t="shared" si="44"/>
        <v/>
      </c>
      <c r="L114" s="106" t="str">
        <f t="shared" si="45"/>
        <v/>
      </c>
      <c r="M114" s="107"/>
      <c r="N114" s="108" t="str">
        <f t="shared" si="46"/>
        <v/>
      </c>
      <c r="O114" s="40" t="str">
        <f t="shared" si="47"/>
        <v/>
      </c>
      <c r="P114" s="40" t="str">
        <f t="shared" si="48"/>
        <v/>
      </c>
      <c r="Q114" s="40">
        <f t="shared" si="49"/>
        <v>-10</v>
      </c>
      <c r="R114" s="40" t="str">
        <f t="shared" si="50"/>
        <v/>
      </c>
      <c r="S114" s="40" t="str">
        <f t="shared" si="51"/>
        <v/>
      </c>
      <c r="T114" s="40">
        <f t="shared" si="52"/>
        <v>0</v>
      </c>
      <c r="U114" s="108" t="str">
        <f>IF(N('Final Round'!$J$14)&gt;0,IF(ISBLANK($A114),"",IF($N114&gt;5,$N114,VLOOKUP($A114,'Final Round'!$A$14:$K$18,COLUMN('Final Round'!$J$1),FALSE))),"")</f>
        <v/>
      </c>
      <c r="V114" s="40" t="str">
        <f t="shared" si="53"/>
        <v/>
      </c>
      <c r="W114" s="40" t="str">
        <f t="shared" si="54"/>
        <v/>
      </c>
      <c r="X114" s="40" t="str">
        <f t="shared" si="55"/>
        <v/>
      </c>
      <c r="Y114" s="40">
        <f t="shared" si="56"/>
        <v>0</v>
      </c>
      <c r="Z114" s="40" t="str">
        <f t="shared" si="57"/>
        <v/>
      </c>
      <c r="AA114" s="40">
        <f t="shared" si="43"/>
        <v>0</v>
      </c>
      <c r="AB114" s="109" t="str">
        <f>IF(ISBLANK($A114),"",5+4*(I114+IF(AA114=0,0,VLOOKUP($A114,'Final Round'!$A$14:$K$18,COLUMN('Final Round'!$G$1),FALSE)))+8*(H114+IF(AA114=0,0,IF(VLOOKUP($A114,'Final Round'!$A$14:$K$18,COLUMN('Final Round'!$J$1),FALSE)=1,1,0)))+$AA114)</f>
        <v/>
      </c>
    </row>
    <row r="115" spans="1:28" x14ac:dyDescent="0.2">
      <c r="A115" s="110"/>
      <c r="B115" s="111"/>
      <c r="C115" s="111"/>
      <c r="D115" s="111"/>
      <c r="E115" s="112"/>
      <c r="F115" s="113" t="str">
        <f>IF(ISBLANK($A115),"",SUM(IF(ISNA(IF(VLOOKUP($A115,'Round 1'!$A$7:$J$206,COLUMN('Round 1'!$H$7),FALSE),1,NA())),0,1),IF(ISNA(IF(VLOOKUP($A115,'Round 2'!$A$7:$J$206,COLUMN('Round 1'!$H$7),FALSE),1,NA())),0,1),IF(ISNA(IF(VLOOKUP($A115,'Round 3'!$A$7:$J$206,COLUMN('Round 1'!$H$7),FALSE),1,NA())),0,1),IF(ISNA(IF(VLOOKUP($A115,'Final Round'!$A$14:$K$18,1,FALSE),1,NA())),0,1)))</f>
        <v/>
      </c>
      <c r="G115" s="114"/>
      <c r="H115" s="115" t="str">
        <f>IF(ISBLANK($A115),"",IF(ISERROR(VLOOKUP($A115,'Round 1'!$A$7:$I$206,COLUMN('Round 1'!$G$7),FALSE)),0,VLOOKUP($A115,'Round 1'!$A$7:$I$206,COLUMN('Round 1'!$G$7),FALSE))+IF(ISERROR(VLOOKUP($A115,'Round 2'!$A$7:$I$206,COLUMN('Round 2'!$G$7),FALSE)),0,VLOOKUP($A115,'Round 2'!$A$7:$I$206,COLUMN('Round 2'!$G$7),FALSE))+IF(ISERROR(VLOOKUP($A115,'Round 3'!$A$7:$I$206,COLUMN('Round 3'!$G$7),FALSE)),0,VLOOKUP($A115,'Round 3'!$A$7:$I$206,COLUMN('Round 3'!$G$7),FALSE)))</f>
        <v/>
      </c>
      <c r="I115" s="115" t="str">
        <f>IF(ISBLANK($A115),"",IF(ISERROR(VLOOKUP($A115,'Round 1'!$A$7:$I$206,COLUMN('Round 1'!$F$7),FALSE)),0,VLOOKUP($A115,'Round 1'!$A$7:$I$206,COLUMN('Round 1'!$F$7),FALSE))+IF(ISERROR(VLOOKUP($A115,'Round 2'!$A$7:$I$206,COLUMN('Round 2'!$F$7),FALSE)),0,VLOOKUP($A115,'Round 2'!$A$7:$I$206,COLUMN('Round 2'!$F$7),FALSE))+IF(ISERROR(VLOOKUP($A115,'Round 3'!$A$7:$I$206,COLUMN('Round 3'!$F$7),FALSE)),0,VLOOKUP($A115,'Round 3'!$A$7:$I$206,COLUMN('Round 3'!$F$7),FALSE)))</f>
        <v/>
      </c>
      <c r="J115" s="116" t="str">
        <f>IF(ISBLANK($A115),"",IF(ISERROR(VLOOKUP($A115,'Round 1'!$A$7:$I$206,COLUMN('Round 1'!$H$7),FALSE)),0,VLOOKUP($A115,'Round 1'!$A$7:$I$206,COLUMN('Round 1'!$H$7),FALSE))+IF(ISERROR(VLOOKUP($A115,'Round 2'!$A$7:$I$206,COLUMN('Round 2'!$H$7),FALSE)),0,VLOOKUP($A115,'Round 2'!$A$7:$I$206,COLUMN('Round 2'!$H$7),FALSE))+IF(ISERROR(VLOOKUP($A115,'Round 3'!$A$7:$I$206,COLUMN('Round 3'!$H$7),FALSE)),0,VLOOKUP($A115,'Round 3'!$A$7:$I$206,COLUMN('Round 3'!$H$7),FALSE)))</f>
        <v/>
      </c>
      <c r="K115" s="115" t="str">
        <f t="shared" si="44"/>
        <v/>
      </c>
      <c r="L115" s="118" t="str">
        <f t="shared" si="45"/>
        <v/>
      </c>
      <c r="M115" s="119"/>
      <c r="N115" s="120" t="str">
        <f t="shared" si="46"/>
        <v/>
      </c>
      <c r="O115" s="40" t="str">
        <f t="shared" si="47"/>
        <v/>
      </c>
      <c r="P115" s="40" t="str">
        <f t="shared" si="48"/>
        <v/>
      </c>
      <c r="Q115" s="40">
        <f t="shared" si="49"/>
        <v>-10</v>
      </c>
      <c r="R115" s="40" t="str">
        <f t="shared" si="50"/>
        <v/>
      </c>
      <c r="S115" s="40" t="str">
        <f t="shared" si="51"/>
        <v/>
      </c>
      <c r="T115" s="40">
        <f t="shared" si="52"/>
        <v>0</v>
      </c>
      <c r="U115" s="120" t="str">
        <f>IF(N('Final Round'!$J$14)&gt;0,IF(ISBLANK($A115),"",IF($N115&gt;5,$N115,VLOOKUP($A115,'Final Round'!$A$14:$K$18,COLUMN('Final Round'!$J$1),FALSE))),"")</f>
        <v/>
      </c>
      <c r="V115" s="40" t="str">
        <f t="shared" si="53"/>
        <v/>
      </c>
      <c r="W115" s="40" t="str">
        <f t="shared" si="54"/>
        <v/>
      </c>
      <c r="X115" s="40" t="str">
        <f t="shared" si="55"/>
        <v/>
      </c>
      <c r="Y115" s="40">
        <f t="shared" si="56"/>
        <v>0</v>
      </c>
      <c r="Z115" s="40" t="str">
        <f t="shared" si="57"/>
        <v/>
      </c>
      <c r="AA115" s="40">
        <f t="shared" si="43"/>
        <v>0</v>
      </c>
      <c r="AB115" s="121" t="str">
        <f>IF(ISBLANK($A115),"",5+4*(I115+IF(AA115=0,0,VLOOKUP($A115,'Final Round'!$A$14:$K$18,COLUMN('Final Round'!$G$1),FALSE)))+8*(H115+IF(AA115=0,0,IF(VLOOKUP($A115,'Final Round'!$A$14:$K$18,COLUMN('Final Round'!$J$1),FALSE)=1,1,0)))+$AA115)</f>
        <v/>
      </c>
    </row>
    <row r="116" spans="1:28" x14ac:dyDescent="0.2">
      <c r="A116" s="98"/>
      <c r="B116" s="99"/>
      <c r="C116" s="99"/>
      <c r="D116" s="99"/>
      <c r="E116" s="100"/>
      <c r="F116" s="101" t="str">
        <f>IF(ISBLANK($A116),"",SUM(IF(ISNA(IF(VLOOKUP($A116,'Round 1'!$A$7:$J$206,COLUMN('Round 1'!$H$7),FALSE),1,NA())),0,1),IF(ISNA(IF(VLOOKUP($A116,'Round 2'!$A$7:$J$206,COLUMN('Round 1'!$H$7),FALSE),1,NA())),0,1),IF(ISNA(IF(VLOOKUP($A116,'Round 3'!$A$7:$J$206,COLUMN('Round 1'!$H$7),FALSE),1,NA())),0,1),IF(ISNA(IF(VLOOKUP($A116,'Final Round'!$A$14:$K$18,1,FALSE),1,NA())),0,1)))</f>
        <v/>
      </c>
      <c r="G116" s="102"/>
      <c r="H116" s="103" t="str">
        <f>IF(ISBLANK($A116),"",IF(ISERROR(VLOOKUP($A116,'Round 1'!$A$7:$I$206,COLUMN('Round 1'!$G$7),FALSE)),0,VLOOKUP($A116,'Round 1'!$A$7:$I$206,COLUMN('Round 1'!$G$7),FALSE))+IF(ISERROR(VLOOKUP($A116,'Round 2'!$A$7:$I$206,COLUMN('Round 2'!$G$7),FALSE)),0,VLOOKUP($A116,'Round 2'!$A$7:$I$206,COLUMN('Round 2'!$G$7),FALSE))+IF(ISERROR(VLOOKUP($A116,'Round 3'!$A$7:$I$206,COLUMN('Round 3'!$G$7),FALSE)),0,VLOOKUP($A116,'Round 3'!$A$7:$I$206,COLUMN('Round 3'!$G$7),FALSE)))</f>
        <v/>
      </c>
      <c r="I116" s="103" t="str">
        <f>IF(ISBLANK($A116),"",IF(ISERROR(VLOOKUP($A116,'Round 1'!$A$7:$I$206,COLUMN('Round 1'!$F$7),FALSE)),0,VLOOKUP($A116,'Round 1'!$A$7:$I$206,COLUMN('Round 1'!$F$7),FALSE))+IF(ISERROR(VLOOKUP($A116,'Round 2'!$A$7:$I$206,COLUMN('Round 2'!$F$7),FALSE)),0,VLOOKUP($A116,'Round 2'!$A$7:$I$206,COLUMN('Round 2'!$F$7),FALSE))+IF(ISERROR(VLOOKUP($A116,'Round 3'!$A$7:$I$206,COLUMN('Round 3'!$F$7),FALSE)),0,VLOOKUP($A116,'Round 3'!$A$7:$I$206,COLUMN('Round 3'!$F$7),FALSE)))</f>
        <v/>
      </c>
      <c r="J116" s="104" t="str">
        <f>IF(ISBLANK($A116),"",IF(ISERROR(VLOOKUP($A116,'Round 1'!$A$7:$I$206,COLUMN('Round 1'!$H$7),FALSE)),0,VLOOKUP($A116,'Round 1'!$A$7:$I$206,COLUMN('Round 1'!$H$7),FALSE))+IF(ISERROR(VLOOKUP($A116,'Round 2'!$A$7:$I$206,COLUMN('Round 2'!$H$7),FALSE)),0,VLOOKUP($A116,'Round 2'!$A$7:$I$206,COLUMN('Round 2'!$H$7),FALSE))+IF(ISERROR(VLOOKUP($A116,'Round 3'!$A$7:$I$206,COLUMN('Round 3'!$H$7),FALSE)),0,VLOOKUP($A116,'Round 3'!$A$7:$I$206,COLUMN('Round 3'!$H$7),FALSE)))</f>
        <v/>
      </c>
      <c r="K116" s="103" t="str">
        <f t="shared" si="44"/>
        <v/>
      </c>
      <c r="L116" s="106" t="str">
        <f t="shared" si="45"/>
        <v/>
      </c>
      <c r="M116" s="107"/>
      <c r="N116" s="108" t="str">
        <f t="shared" si="46"/>
        <v/>
      </c>
      <c r="O116" s="40" t="str">
        <f t="shared" si="47"/>
        <v/>
      </c>
      <c r="P116" s="40" t="str">
        <f t="shared" si="48"/>
        <v/>
      </c>
      <c r="Q116" s="40">
        <f t="shared" si="49"/>
        <v>-10</v>
      </c>
      <c r="R116" s="40" t="str">
        <f t="shared" si="50"/>
        <v/>
      </c>
      <c r="S116" s="40" t="str">
        <f t="shared" si="51"/>
        <v/>
      </c>
      <c r="T116" s="40">
        <f t="shared" si="52"/>
        <v>0</v>
      </c>
      <c r="U116" s="108" t="str">
        <f>IF(N('Final Round'!$J$14)&gt;0,IF(ISBLANK($A116),"",IF($N116&gt;5,$N116,VLOOKUP($A116,'Final Round'!$A$14:$K$18,COLUMN('Final Round'!$J$1),FALSE))),"")</f>
        <v/>
      </c>
      <c r="V116" s="40" t="str">
        <f t="shared" si="53"/>
        <v/>
      </c>
      <c r="W116" s="40" t="str">
        <f t="shared" si="54"/>
        <v/>
      </c>
      <c r="X116" s="40" t="str">
        <f t="shared" si="55"/>
        <v/>
      </c>
      <c r="Y116" s="40">
        <f t="shared" si="56"/>
        <v>0</v>
      </c>
      <c r="Z116" s="40" t="str">
        <f t="shared" si="57"/>
        <v/>
      </c>
      <c r="AA116" s="40">
        <f t="shared" si="43"/>
        <v>0</v>
      </c>
      <c r="AB116" s="109" t="str">
        <f>IF(ISBLANK($A116),"",5+4*(I116+IF(AA116=0,0,VLOOKUP($A116,'Final Round'!$A$14:$K$18,COLUMN('Final Round'!$G$1),FALSE)))+8*(H116+IF(AA116=0,0,IF(VLOOKUP($A116,'Final Round'!$A$14:$K$18,COLUMN('Final Round'!$J$1),FALSE)=1,1,0)))+$AA116)</f>
        <v/>
      </c>
    </row>
    <row r="117" spans="1:28" x14ac:dyDescent="0.2">
      <c r="A117" s="110"/>
      <c r="B117" s="111"/>
      <c r="C117" s="111"/>
      <c r="D117" s="111"/>
      <c r="E117" s="112"/>
      <c r="F117" s="113" t="str">
        <f>IF(ISBLANK($A117),"",SUM(IF(ISNA(IF(VLOOKUP($A117,'Round 1'!$A$7:$J$206,COLUMN('Round 1'!$H$7),FALSE),1,NA())),0,1),IF(ISNA(IF(VLOOKUP($A117,'Round 2'!$A$7:$J$206,COLUMN('Round 1'!$H$7),FALSE),1,NA())),0,1),IF(ISNA(IF(VLOOKUP($A117,'Round 3'!$A$7:$J$206,COLUMN('Round 1'!$H$7),FALSE),1,NA())),0,1),IF(ISNA(IF(VLOOKUP($A117,'Final Round'!$A$14:$K$18,1,FALSE),1,NA())),0,1)))</f>
        <v/>
      </c>
      <c r="G117" s="114"/>
      <c r="H117" s="115" t="str">
        <f>IF(ISBLANK($A117),"",IF(ISERROR(VLOOKUP($A117,'Round 1'!$A$7:$I$206,COLUMN('Round 1'!$G$7),FALSE)),0,VLOOKUP($A117,'Round 1'!$A$7:$I$206,COLUMN('Round 1'!$G$7),FALSE))+IF(ISERROR(VLOOKUP($A117,'Round 2'!$A$7:$I$206,COLUMN('Round 2'!$G$7),FALSE)),0,VLOOKUP($A117,'Round 2'!$A$7:$I$206,COLUMN('Round 2'!$G$7),FALSE))+IF(ISERROR(VLOOKUP($A117,'Round 3'!$A$7:$I$206,COLUMN('Round 3'!$G$7),FALSE)),0,VLOOKUP($A117,'Round 3'!$A$7:$I$206,COLUMN('Round 3'!$G$7),FALSE)))</f>
        <v/>
      </c>
      <c r="I117" s="115" t="str">
        <f>IF(ISBLANK($A117),"",IF(ISERROR(VLOOKUP($A117,'Round 1'!$A$7:$I$206,COLUMN('Round 1'!$F$7),FALSE)),0,VLOOKUP($A117,'Round 1'!$A$7:$I$206,COLUMN('Round 1'!$F$7),FALSE))+IF(ISERROR(VLOOKUP($A117,'Round 2'!$A$7:$I$206,COLUMN('Round 2'!$F$7),FALSE)),0,VLOOKUP($A117,'Round 2'!$A$7:$I$206,COLUMN('Round 2'!$F$7),FALSE))+IF(ISERROR(VLOOKUP($A117,'Round 3'!$A$7:$I$206,COLUMN('Round 3'!$F$7),FALSE)),0,VLOOKUP($A117,'Round 3'!$A$7:$I$206,COLUMN('Round 3'!$F$7),FALSE)))</f>
        <v/>
      </c>
      <c r="J117" s="116" t="str">
        <f>IF(ISBLANK($A117),"",IF(ISERROR(VLOOKUP($A117,'Round 1'!$A$7:$I$206,COLUMN('Round 1'!$H$7),FALSE)),0,VLOOKUP($A117,'Round 1'!$A$7:$I$206,COLUMN('Round 1'!$H$7),FALSE))+IF(ISERROR(VLOOKUP($A117,'Round 2'!$A$7:$I$206,COLUMN('Round 2'!$H$7),FALSE)),0,VLOOKUP($A117,'Round 2'!$A$7:$I$206,COLUMN('Round 2'!$H$7),FALSE))+IF(ISERROR(VLOOKUP($A117,'Round 3'!$A$7:$I$206,COLUMN('Round 3'!$H$7),FALSE)),0,VLOOKUP($A117,'Round 3'!$A$7:$I$206,COLUMN('Round 3'!$H$7),FALSE)))</f>
        <v/>
      </c>
      <c r="K117" s="115" t="str">
        <f t="shared" si="44"/>
        <v/>
      </c>
      <c r="L117" s="118" t="str">
        <f t="shared" si="45"/>
        <v/>
      </c>
      <c r="M117" s="119"/>
      <c r="N117" s="120" t="str">
        <f t="shared" si="46"/>
        <v/>
      </c>
      <c r="O117" s="40" t="str">
        <f t="shared" si="47"/>
        <v/>
      </c>
      <c r="P117" s="40" t="str">
        <f t="shared" si="48"/>
        <v/>
      </c>
      <c r="Q117" s="40">
        <f t="shared" si="49"/>
        <v>-10</v>
      </c>
      <c r="R117" s="40" t="str">
        <f t="shared" si="50"/>
        <v/>
      </c>
      <c r="S117" s="40" t="str">
        <f t="shared" si="51"/>
        <v/>
      </c>
      <c r="T117" s="40">
        <f t="shared" si="52"/>
        <v>0</v>
      </c>
      <c r="U117" s="120" t="str">
        <f>IF(N('Final Round'!$J$14)&gt;0,IF(ISBLANK($A117),"",IF($N117&gt;5,$N117,VLOOKUP($A117,'Final Round'!$A$14:$K$18,COLUMN('Final Round'!$J$1),FALSE))),"")</f>
        <v/>
      </c>
      <c r="V117" s="40" t="str">
        <f t="shared" si="53"/>
        <v/>
      </c>
      <c r="W117" s="40" t="str">
        <f t="shared" si="54"/>
        <v/>
      </c>
      <c r="X117" s="40" t="str">
        <f t="shared" si="55"/>
        <v/>
      </c>
      <c r="Y117" s="40">
        <f t="shared" si="56"/>
        <v>0</v>
      </c>
      <c r="Z117" s="40" t="str">
        <f t="shared" si="57"/>
        <v/>
      </c>
      <c r="AA117" s="40">
        <f t="shared" si="43"/>
        <v>0</v>
      </c>
      <c r="AB117" s="121" t="str">
        <f>IF(ISBLANK($A117),"",5+4*(I117+IF(AA117=0,0,VLOOKUP($A117,'Final Round'!$A$14:$K$18,COLUMN('Final Round'!$G$1),FALSE)))+8*(H117+IF(AA117=0,0,IF(VLOOKUP($A117,'Final Round'!$A$14:$K$18,COLUMN('Final Round'!$J$1),FALSE)=1,1,0)))+$AA117)</f>
        <v/>
      </c>
    </row>
    <row r="118" spans="1:28" x14ac:dyDescent="0.2">
      <c r="A118" s="98"/>
      <c r="B118" s="99"/>
      <c r="C118" s="99"/>
      <c r="D118" s="99"/>
      <c r="E118" s="100"/>
      <c r="F118" s="101" t="str">
        <f>IF(ISBLANK($A118),"",SUM(IF(ISNA(IF(VLOOKUP($A118,'Round 1'!$A$7:$J$206,COLUMN('Round 1'!$H$7),FALSE),1,NA())),0,1),IF(ISNA(IF(VLOOKUP($A118,'Round 2'!$A$7:$J$206,COLUMN('Round 1'!$H$7),FALSE),1,NA())),0,1),IF(ISNA(IF(VLOOKUP($A118,'Round 3'!$A$7:$J$206,COLUMN('Round 1'!$H$7),FALSE),1,NA())),0,1),IF(ISNA(IF(VLOOKUP($A118,'Final Round'!$A$14:$K$18,1,FALSE),1,NA())),0,1)))</f>
        <v/>
      </c>
      <c r="G118" s="102"/>
      <c r="H118" s="103" t="str">
        <f>IF(ISBLANK($A118),"",IF(ISERROR(VLOOKUP($A118,'Round 1'!$A$7:$I$206,COLUMN('Round 1'!$G$7),FALSE)),0,VLOOKUP($A118,'Round 1'!$A$7:$I$206,COLUMN('Round 1'!$G$7),FALSE))+IF(ISERROR(VLOOKUP($A118,'Round 2'!$A$7:$I$206,COLUMN('Round 2'!$G$7),FALSE)),0,VLOOKUP($A118,'Round 2'!$A$7:$I$206,COLUMN('Round 2'!$G$7),FALSE))+IF(ISERROR(VLOOKUP($A118,'Round 3'!$A$7:$I$206,COLUMN('Round 3'!$G$7),FALSE)),0,VLOOKUP($A118,'Round 3'!$A$7:$I$206,COLUMN('Round 3'!$G$7),FALSE)))</f>
        <v/>
      </c>
      <c r="I118" s="103" t="str">
        <f>IF(ISBLANK($A118),"",IF(ISERROR(VLOOKUP($A118,'Round 1'!$A$7:$I$206,COLUMN('Round 1'!$F$7),FALSE)),0,VLOOKUP($A118,'Round 1'!$A$7:$I$206,COLUMN('Round 1'!$F$7),FALSE))+IF(ISERROR(VLOOKUP($A118,'Round 2'!$A$7:$I$206,COLUMN('Round 2'!$F$7),FALSE)),0,VLOOKUP($A118,'Round 2'!$A$7:$I$206,COLUMN('Round 2'!$F$7),FALSE))+IF(ISERROR(VLOOKUP($A118,'Round 3'!$A$7:$I$206,COLUMN('Round 3'!$F$7),FALSE)),0,VLOOKUP($A118,'Round 3'!$A$7:$I$206,COLUMN('Round 3'!$F$7),FALSE)))</f>
        <v/>
      </c>
      <c r="J118" s="104" t="str">
        <f>IF(ISBLANK($A118),"",IF(ISERROR(VLOOKUP($A118,'Round 1'!$A$7:$I$206,COLUMN('Round 1'!$H$7),FALSE)),0,VLOOKUP($A118,'Round 1'!$A$7:$I$206,COLUMN('Round 1'!$H$7),FALSE))+IF(ISERROR(VLOOKUP($A118,'Round 2'!$A$7:$I$206,COLUMN('Round 2'!$H$7),FALSE)),0,VLOOKUP($A118,'Round 2'!$A$7:$I$206,COLUMN('Round 2'!$H$7),FALSE))+IF(ISERROR(VLOOKUP($A118,'Round 3'!$A$7:$I$206,COLUMN('Round 3'!$H$7),FALSE)),0,VLOOKUP($A118,'Round 3'!$A$7:$I$206,COLUMN('Round 3'!$H$7),FALSE)))</f>
        <v/>
      </c>
      <c r="K118" s="103" t="str">
        <f t="shared" si="44"/>
        <v/>
      </c>
      <c r="L118" s="106" t="str">
        <f t="shared" si="45"/>
        <v/>
      </c>
      <c r="M118" s="107"/>
      <c r="N118" s="108" t="str">
        <f t="shared" si="46"/>
        <v/>
      </c>
      <c r="O118" s="40" t="str">
        <f t="shared" si="47"/>
        <v/>
      </c>
      <c r="P118" s="40" t="str">
        <f t="shared" si="48"/>
        <v/>
      </c>
      <c r="Q118" s="40">
        <f t="shared" si="49"/>
        <v>-10</v>
      </c>
      <c r="R118" s="40" t="str">
        <f t="shared" si="50"/>
        <v/>
      </c>
      <c r="S118" s="40" t="str">
        <f t="shared" si="51"/>
        <v/>
      </c>
      <c r="T118" s="40">
        <f t="shared" si="52"/>
        <v>0</v>
      </c>
      <c r="U118" s="108" t="str">
        <f>IF(N('Final Round'!$J$14)&gt;0,IF(ISBLANK($A118),"",IF($N118&gt;5,$N118,VLOOKUP($A118,'Final Round'!$A$14:$K$18,COLUMN('Final Round'!$J$1),FALSE))),"")</f>
        <v/>
      </c>
      <c r="V118" s="40" t="str">
        <f t="shared" si="53"/>
        <v/>
      </c>
      <c r="W118" s="40" t="str">
        <f t="shared" si="54"/>
        <v/>
      </c>
      <c r="X118" s="40" t="str">
        <f t="shared" si="55"/>
        <v/>
      </c>
      <c r="Y118" s="40">
        <f t="shared" si="56"/>
        <v>0</v>
      </c>
      <c r="Z118" s="40" t="str">
        <f t="shared" si="57"/>
        <v/>
      </c>
      <c r="AA118" s="40">
        <f t="shared" si="43"/>
        <v>0</v>
      </c>
      <c r="AB118" s="109" t="str">
        <f>IF(ISBLANK($A118),"",5+4*(I118+IF(AA118=0,0,VLOOKUP($A118,'Final Round'!$A$14:$K$18,COLUMN('Final Round'!$G$1),FALSE)))+8*(H118+IF(AA118=0,0,IF(VLOOKUP($A118,'Final Round'!$A$14:$K$18,COLUMN('Final Round'!$J$1),FALSE)=1,1,0)))+$AA118)</f>
        <v/>
      </c>
    </row>
    <row r="119" spans="1:28" x14ac:dyDescent="0.2">
      <c r="A119" s="110"/>
      <c r="B119" s="111"/>
      <c r="C119" s="111"/>
      <c r="D119" s="111"/>
      <c r="E119" s="112"/>
      <c r="F119" s="113" t="str">
        <f>IF(ISBLANK($A119),"",SUM(IF(ISNA(IF(VLOOKUP($A119,'Round 1'!$A$7:$J$206,COLUMN('Round 1'!$H$7),FALSE),1,NA())),0,1),IF(ISNA(IF(VLOOKUP($A119,'Round 2'!$A$7:$J$206,COLUMN('Round 1'!$H$7),FALSE),1,NA())),0,1),IF(ISNA(IF(VLOOKUP($A119,'Round 3'!$A$7:$J$206,COLUMN('Round 1'!$H$7),FALSE),1,NA())),0,1),IF(ISNA(IF(VLOOKUP($A119,'Final Round'!$A$14:$K$18,1,FALSE),1,NA())),0,1)))</f>
        <v/>
      </c>
      <c r="G119" s="114"/>
      <c r="H119" s="115" t="str">
        <f>IF(ISBLANK($A119),"",IF(ISERROR(VLOOKUP($A119,'Round 1'!$A$7:$I$206,COLUMN('Round 1'!$G$7),FALSE)),0,VLOOKUP($A119,'Round 1'!$A$7:$I$206,COLUMN('Round 1'!$G$7),FALSE))+IF(ISERROR(VLOOKUP($A119,'Round 2'!$A$7:$I$206,COLUMN('Round 2'!$G$7),FALSE)),0,VLOOKUP($A119,'Round 2'!$A$7:$I$206,COLUMN('Round 2'!$G$7),FALSE))+IF(ISERROR(VLOOKUP($A119,'Round 3'!$A$7:$I$206,COLUMN('Round 3'!$G$7),FALSE)),0,VLOOKUP($A119,'Round 3'!$A$7:$I$206,COLUMN('Round 3'!$G$7),FALSE)))</f>
        <v/>
      </c>
      <c r="I119" s="115" t="str">
        <f>IF(ISBLANK($A119),"",IF(ISERROR(VLOOKUP($A119,'Round 1'!$A$7:$I$206,COLUMN('Round 1'!$F$7),FALSE)),0,VLOOKUP($A119,'Round 1'!$A$7:$I$206,COLUMN('Round 1'!$F$7),FALSE))+IF(ISERROR(VLOOKUP($A119,'Round 2'!$A$7:$I$206,COLUMN('Round 2'!$F$7),FALSE)),0,VLOOKUP($A119,'Round 2'!$A$7:$I$206,COLUMN('Round 2'!$F$7),FALSE))+IF(ISERROR(VLOOKUP($A119,'Round 3'!$A$7:$I$206,COLUMN('Round 3'!$F$7),FALSE)),0,VLOOKUP($A119,'Round 3'!$A$7:$I$206,COLUMN('Round 3'!$F$7),FALSE)))</f>
        <v/>
      </c>
      <c r="J119" s="116" t="str">
        <f>IF(ISBLANK($A119),"",IF(ISERROR(VLOOKUP($A119,'Round 1'!$A$7:$I$206,COLUMN('Round 1'!$H$7),FALSE)),0,VLOOKUP($A119,'Round 1'!$A$7:$I$206,COLUMN('Round 1'!$H$7),FALSE))+IF(ISERROR(VLOOKUP($A119,'Round 2'!$A$7:$I$206,COLUMN('Round 2'!$H$7),FALSE)),0,VLOOKUP($A119,'Round 2'!$A$7:$I$206,COLUMN('Round 2'!$H$7),FALSE))+IF(ISERROR(VLOOKUP($A119,'Round 3'!$A$7:$I$206,COLUMN('Round 3'!$H$7),FALSE)),0,VLOOKUP($A119,'Round 3'!$A$7:$I$206,COLUMN('Round 3'!$H$7),FALSE)))</f>
        <v/>
      </c>
      <c r="K119" s="115" t="str">
        <f t="shared" si="44"/>
        <v/>
      </c>
      <c r="L119" s="118" t="str">
        <f t="shared" si="45"/>
        <v/>
      </c>
      <c r="M119" s="119"/>
      <c r="N119" s="120" t="str">
        <f t="shared" si="46"/>
        <v/>
      </c>
      <c r="O119" s="40" t="str">
        <f t="shared" si="47"/>
        <v/>
      </c>
      <c r="P119" s="40" t="str">
        <f t="shared" si="48"/>
        <v/>
      </c>
      <c r="Q119" s="40">
        <f t="shared" si="49"/>
        <v>-10</v>
      </c>
      <c r="R119" s="40" t="str">
        <f t="shared" si="50"/>
        <v/>
      </c>
      <c r="S119" s="40" t="str">
        <f t="shared" si="51"/>
        <v/>
      </c>
      <c r="T119" s="40">
        <f t="shared" si="52"/>
        <v>0</v>
      </c>
      <c r="U119" s="120" t="str">
        <f>IF(N('Final Round'!$J$14)&gt;0,IF(ISBLANK($A119),"",IF($N119&gt;5,$N119,VLOOKUP($A119,'Final Round'!$A$14:$K$18,COLUMN('Final Round'!$J$1),FALSE))),"")</f>
        <v/>
      </c>
      <c r="V119" s="40" t="str">
        <f t="shared" si="53"/>
        <v/>
      </c>
      <c r="W119" s="40" t="str">
        <f t="shared" si="54"/>
        <v/>
      </c>
      <c r="X119" s="40" t="str">
        <f t="shared" si="55"/>
        <v/>
      </c>
      <c r="Y119" s="40">
        <f t="shared" si="56"/>
        <v>0</v>
      </c>
      <c r="Z119" s="40" t="str">
        <f t="shared" si="57"/>
        <v/>
      </c>
      <c r="AA119" s="40">
        <f t="shared" si="43"/>
        <v>0</v>
      </c>
      <c r="AB119" s="121" t="str">
        <f>IF(ISBLANK($A119),"",5+4*(I119+IF(AA119=0,0,VLOOKUP($A119,'Final Round'!$A$14:$K$18,COLUMN('Final Round'!$G$1),FALSE)))+8*(H119+IF(AA119=0,0,IF(VLOOKUP($A119,'Final Round'!$A$14:$K$18,COLUMN('Final Round'!$J$1),FALSE)=1,1,0)))+$AA119)</f>
        <v/>
      </c>
    </row>
    <row r="120" spans="1:28" x14ac:dyDescent="0.2">
      <c r="A120" s="98"/>
      <c r="B120" s="99"/>
      <c r="C120" s="99"/>
      <c r="D120" s="99"/>
      <c r="E120" s="100"/>
      <c r="F120" s="101" t="str">
        <f>IF(ISBLANK($A120),"",SUM(IF(ISNA(IF(VLOOKUP($A120,'Round 1'!$A$7:$J$206,COLUMN('Round 1'!$H$7),FALSE),1,NA())),0,1),IF(ISNA(IF(VLOOKUP($A120,'Round 2'!$A$7:$J$206,COLUMN('Round 1'!$H$7),FALSE),1,NA())),0,1),IF(ISNA(IF(VLOOKUP($A120,'Round 3'!$A$7:$J$206,COLUMN('Round 1'!$H$7),FALSE),1,NA())),0,1),IF(ISNA(IF(VLOOKUP($A120,'Final Round'!$A$14:$K$18,1,FALSE),1,NA())),0,1)))</f>
        <v/>
      </c>
      <c r="G120" s="102"/>
      <c r="H120" s="103" t="str">
        <f>IF(ISBLANK($A120),"",IF(ISERROR(VLOOKUP($A120,'Round 1'!$A$7:$I$206,COLUMN('Round 1'!$G$7),FALSE)),0,VLOOKUP($A120,'Round 1'!$A$7:$I$206,COLUMN('Round 1'!$G$7),FALSE))+IF(ISERROR(VLOOKUP($A120,'Round 2'!$A$7:$I$206,COLUMN('Round 2'!$G$7),FALSE)),0,VLOOKUP($A120,'Round 2'!$A$7:$I$206,COLUMN('Round 2'!$G$7),FALSE))+IF(ISERROR(VLOOKUP($A120,'Round 3'!$A$7:$I$206,COLUMN('Round 3'!$G$7),FALSE)),0,VLOOKUP($A120,'Round 3'!$A$7:$I$206,COLUMN('Round 3'!$G$7),FALSE)))</f>
        <v/>
      </c>
      <c r="I120" s="103" t="str">
        <f>IF(ISBLANK($A120),"",IF(ISERROR(VLOOKUP($A120,'Round 1'!$A$7:$I$206,COLUMN('Round 1'!$F$7),FALSE)),0,VLOOKUP($A120,'Round 1'!$A$7:$I$206,COLUMN('Round 1'!$F$7),FALSE))+IF(ISERROR(VLOOKUP($A120,'Round 2'!$A$7:$I$206,COLUMN('Round 2'!$F$7),FALSE)),0,VLOOKUP($A120,'Round 2'!$A$7:$I$206,COLUMN('Round 2'!$F$7),FALSE))+IF(ISERROR(VLOOKUP($A120,'Round 3'!$A$7:$I$206,COLUMN('Round 3'!$F$7),FALSE)),0,VLOOKUP($A120,'Round 3'!$A$7:$I$206,COLUMN('Round 3'!$F$7),FALSE)))</f>
        <v/>
      </c>
      <c r="J120" s="104" t="str">
        <f>IF(ISBLANK($A120),"",IF(ISERROR(VLOOKUP($A120,'Round 1'!$A$7:$I$206,COLUMN('Round 1'!$H$7),FALSE)),0,VLOOKUP($A120,'Round 1'!$A$7:$I$206,COLUMN('Round 1'!$H$7),FALSE))+IF(ISERROR(VLOOKUP($A120,'Round 2'!$A$7:$I$206,COLUMN('Round 2'!$H$7),FALSE)),0,VLOOKUP($A120,'Round 2'!$A$7:$I$206,COLUMN('Round 2'!$H$7),FALSE))+IF(ISERROR(VLOOKUP($A120,'Round 3'!$A$7:$I$206,COLUMN('Round 3'!$H$7),FALSE)),0,VLOOKUP($A120,'Round 3'!$A$7:$I$206,COLUMN('Round 3'!$H$7),FALSE)))</f>
        <v/>
      </c>
      <c r="K120" s="103" t="str">
        <f t="shared" si="44"/>
        <v/>
      </c>
      <c r="L120" s="106" t="str">
        <f t="shared" si="45"/>
        <v/>
      </c>
      <c r="M120" s="107"/>
      <c r="N120" s="108" t="str">
        <f t="shared" si="46"/>
        <v/>
      </c>
      <c r="O120" s="40" t="str">
        <f t="shared" si="47"/>
        <v/>
      </c>
      <c r="P120" s="40" t="str">
        <f t="shared" si="48"/>
        <v/>
      </c>
      <c r="Q120" s="40">
        <f t="shared" si="49"/>
        <v>-10</v>
      </c>
      <c r="R120" s="40" t="str">
        <f t="shared" si="50"/>
        <v/>
      </c>
      <c r="S120" s="40" t="str">
        <f t="shared" si="51"/>
        <v/>
      </c>
      <c r="T120" s="40">
        <f t="shared" si="52"/>
        <v>0</v>
      </c>
      <c r="U120" s="108" t="str">
        <f>IF(N('Final Round'!$J$14)&gt;0,IF(ISBLANK($A120),"",IF($N120&gt;5,$N120,VLOOKUP($A120,'Final Round'!$A$14:$K$18,COLUMN('Final Round'!$J$1),FALSE))),"")</f>
        <v/>
      </c>
      <c r="V120" s="40" t="str">
        <f t="shared" si="53"/>
        <v/>
      </c>
      <c r="W120" s="40" t="str">
        <f t="shared" si="54"/>
        <v/>
      </c>
      <c r="X120" s="40" t="str">
        <f t="shared" si="55"/>
        <v/>
      </c>
      <c r="Y120" s="40">
        <f t="shared" si="56"/>
        <v>0</v>
      </c>
      <c r="Z120" s="40" t="str">
        <f t="shared" si="57"/>
        <v/>
      </c>
      <c r="AA120" s="40">
        <f t="shared" si="43"/>
        <v>0</v>
      </c>
      <c r="AB120" s="109" t="str">
        <f>IF(ISBLANK($A120),"",5+4*(I120+IF(AA120=0,0,VLOOKUP($A120,'Final Round'!$A$14:$K$18,COLUMN('Final Round'!$G$1),FALSE)))+8*(H120+IF(AA120=0,0,IF(VLOOKUP($A120,'Final Round'!$A$14:$K$18,COLUMN('Final Round'!$J$1),FALSE)=1,1,0)))+$AA120)</f>
        <v/>
      </c>
    </row>
    <row r="121" spans="1:28" x14ac:dyDescent="0.2">
      <c r="A121" s="110"/>
      <c r="B121" s="111"/>
      <c r="C121" s="111"/>
      <c r="D121" s="111"/>
      <c r="E121" s="112"/>
      <c r="F121" s="113" t="str">
        <f>IF(ISBLANK($A121),"",SUM(IF(ISNA(IF(VLOOKUP($A121,'Round 1'!$A$7:$J$206,COLUMN('Round 1'!$H$7),FALSE),1,NA())),0,1),IF(ISNA(IF(VLOOKUP($A121,'Round 2'!$A$7:$J$206,COLUMN('Round 1'!$H$7),FALSE),1,NA())),0,1),IF(ISNA(IF(VLOOKUP($A121,'Round 3'!$A$7:$J$206,COLUMN('Round 1'!$H$7),FALSE),1,NA())),0,1),IF(ISNA(IF(VLOOKUP($A121,'Final Round'!$A$14:$K$18,1,FALSE),1,NA())),0,1)))</f>
        <v/>
      </c>
      <c r="G121" s="114"/>
      <c r="H121" s="115" t="str">
        <f>IF(ISBLANK($A121),"",IF(ISERROR(VLOOKUP($A121,'Round 1'!$A$7:$I$206,COLUMN('Round 1'!$G$7),FALSE)),0,VLOOKUP($A121,'Round 1'!$A$7:$I$206,COLUMN('Round 1'!$G$7),FALSE))+IF(ISERROR(VLOOKUP($A121,'Round 2'!$A$7:$I$206,COLUMN('Round 2'!$G$7),FALSE)),0,VLOOKUP($A121,'Round 2'!$A$7:$I$206,COLUMN('Round 2'!$G$7),FALSE))+IF(ISERROR(VLOOKUP($A121,'Round 3'!$A$7:$I$206,COLUMN('Round 3'!$G$7),FALSE)),0,VLOOKUP($A121,'Round 3'!$A$7:$I$206,COLUMN('Round 3'!$G$7),FALSE)))</f>
        <v/>
      </c>
      <c r="I121" s="115" t="str">
        <f>IF(ISBLANK($A121),"",IF(ISERROR(VLOOKUP($A121,'Round 1'!$A$7:$I$206,COLUMN('Round 1'!$F$7),FALSE)),0,VLOOKUP($A121,'Round 1'!$A$7:$I$206,COLUMN('Round 1'!$F$7),FALSE))+IF(ISERROR(VLOOKUP($A121,'Round 2'!$A$7:$I$206,COLUMN('Round 2'!$F$7),FALSE)),0,VLOOKUP($A121,'Round 2'!$A$7:$I$206,COLUMN('Round 2'!$F$7),FALSE))+IF(ISERROR(VLOOKUP($A121,'Round 3'!$A$7:$I$206,COLUMN('Round 3'!$F$7),FALSE)),0,VLOOKUP($A121,'Round 3'!$A$7:$I$206,COLUMN('Round 3'!$F$7),FALSE)))</f>
        <v/>
      </c>
      <c r="J121" s="116" t="str">
        <f>IF(ISBLANK($A121),"",IF(ISERROR(VLOOKUP($A121,'Round 1'!$A$7:$I$206,COLUMN('Round 1'!$H$7),FALSE)),0,VLOOKUP($A121,'Round 1'!$A$7:$I$206,COLUMN('Round 1'!$H$7),FALSE))+IF(ISERROR(VLOOKUP($A121,'Round 2'!$A$7:$I$206,COLUMN('Round 2'!$H$7),FALSE)),0,VLOOKUP($A121,'Round 2'!$A$7:$I$206,COLUMN('Round 2'!$H$7),FALSE))+IF(ISERROR(VLOOKUP($A121,'Round 3'!$A$7:$I$206,COLUMN('Round 3'!$H$7),FALSE)),0,VLOOKUP($A121,'Round 3'!$A$7:$I$206,COLUMN('Round 3'!$H$7),FALSE)))</f>
        <v/>
      </c>
      <c r="K121" s="115" t="str">
        <f t="shared" si="44"/>
        <v/>
      </c>
      <c r="L121" s="118" t="str">
        <f t="shared" si="45"/>
        <v/>
      </c>
      <c r="M121" s="119"/>
      <c r="N121" s="120" t="str">
        <f t="shared" si="46"/>
        <v/>
      </c>
      <c r="O121" s="40" t="str">
        <f t="shared" si="47"/>
        <v/>
      </c>
      <c r="P121" s="40" t="str">
        <f t="shared" si="48"/>
        <v/>
      </c>
      <c r="Q121" s="40">
        <f t="shared" si="49"/>
        <v>-10</v>
      </c>
      <c r="R121" s="40" t="str">
        <f t="shared" si="50"/>
        <v/>
      </c>
      <c r="S121" s="40" t="str">
        <f t="shared" si="51"/>
        <v/>
      </c>
      <c r="T121" s="40">
        <f t="shared" si="52"/>
        <v>0</v>
      </c>
      <c r="U121" s="120" t="str">
        <f>IF(N('Final Round'!$J$14)&gt;0,IF(ISBLANK($A121),"",IF($N121&gt;5,$N121,VLOOKUP($A121,'Final Round'!$A$14:$K$18,COLUMN('Final Round'!$J$1),FALSE))),"")</f>
        <v/>
      </c>
      <c r="V121" s="40" t="str">
        <f t="shared" si="53"/>
        <v/>
      </c>
      <c r="W121" s="40" t="str">
        <f t="shared" si="54"/>
        <v/>
      </c>
      <c r="X121" s="40" t="str">
        <f t="shared" si="55"/>
        <v/>
      </c>
      <c r="Y121" s="40">
        <f t="shared" si="56"/>
        <v>0</v>
      </c>
      <c r="Z121" s="40" t="str">
        <f t="shared" si="57"/>
        <v/>
      </c>
      <c r="AA121" s="40">
        <f t="shared" si="43"/>
        <v>0</v>
      </c>
      <c r="AB121" s="121" t="str">
        <f>IF(ISBLANK($A121),"",5+4*(I121+IF(AA121=0,0,VLOOKUP($A121,'Final Round'!$A$14:$K$18,COLUMN('Final Round'!$G$1),FALSE)))+8*(H121+IF(AA121=0,0,IF(VLOOKUP($A121,'Final Round'!$A$14:$K$18,COLUMN('Final Round'!$J$1),FALSE)=1,1,0)))+$AA121)</f>
        <v/>
      </c>
    </row>
    <row r="122" spans="1:28" x14ac:dyDescent="0.2">
      <c r="A122" s="98"/>
      <c r="B122" s="99"/>
      <c r="C122" s="99"/>
      <c r="D122" s="99"/>
      <c r="E122" s="100"/>
      <c r="F122" s="101" t="str">
        <f>IF(ISBLANK($A122),"",SUM(IF(ISNA(IF(VLOOKUP($A122,'Round 1'!$A$7:$J$206,COLUMN('Round 1'!$H$7),FALSE),1,NA())),0,1),IF(ISNA(IF(VLOOKUP($A122,'Round 2'!$A$7:$J$206,COLUMN('Round 1'!$H$7),FALSE),1,NA())),0,1),IF(ISNA(IF(VLOOKUP($A122,'Round 3'!$A$7:$J$206,COLUMN('Round 1'!$H$7),FALSE),1,NA())),0,1),IF(ISNA(IF(VLOOKUP($A122,'Final Round'!$A$14:$K$18,1,FALSE),1,NA())),0,1)))</f>
        <v/>
      </c>
      <c r="G122" s="102"/>
      <c r="H122" s="103" t="str">
        <f>IF(ISBLANK($A122),"",IF(ISERROR(VLOOKUP($A122,'Round 1'!$A$7:$I$206,COLUMN('Round 1'!$G$7),FALSE)),0,VLOOKUP($A122,'Round 1'!$A$7:$I$206,COLUMN('Round 1'!$G$7),FALSE))+IF(ISERROR(VLOOKUP($A122,'Round 2'!$A$7:$I$206,COLUMN('Round 2'!$G$7),FALSE)),0,VLOOKUP($A122,'Round 2'!$A$7:$I$206,COLUMN('Round 2'!$G$7),FALSE))+IF(ISERROR(VLOOKUP($A122,'Round 3'!$A$7:$I$206,COLUMN('Round 3'!$G$7),FALSE)),0,VLOOKUP($A122,'Round 3'!$A$7:$I$206,COLUMN('Round 3'!$G$7),FALSE)))</f>
        <v/>
      </c>
      <c r="I122" s="103" t="str">
        <f>IF(ISBLANK($A122),"",IF(ISERROR(VLOOKUP($A122,'Round 1'!$A$7:$I$206,COLUMN('Round 1'!$F$7),FALSE)),0,VLOOKUP($A122,'Round 1'!$A$7:$I$206,COLUMN('Round 1'!$F$7),FALSE))+IF(ISERROR(VLOOKUP($A122,'Round 2'!$A$7:$I$206,COLUMN('Round 2'!$F$7),FALSE)),0,VLOOKUP($A122,'Round 2'!$A$7:$I$206,COLUMN('Round 2'!$F$7),FALSE))+IF(ISERROR(VLOOKUP($A122,'Round 3'!$A$7:$I$206,COLUMN('Round 3'!$F$7),FALSE)),0,VLOOKUP($A122,'Round 3'!$A$7:$I$206,COLUMN('Round 3'!$F$7),FALSE)))</f>
        <v/>
      </c>
      <c r="J122" s="104" t="str">
        <f>IF(ISBLANK($A122),"",IF(ISERROR(VLOOKUP($A122,'Round 1'!$A$7:$I$206,COLUMN('Round 1'!$H$7),FALSE)),0,VLOOKUP($A122,'Round 1'!$A$7:$I$206,COLUMN('Round 1'!$H$7),FALSE))+IF(ISERROR(VLOOKUP($A122,'Round 2'!$A$7:$I$206,COLUMN('Round 2'!$H$7),FALSE)),0,VLOOKUP($A122,'Round 2'!$A$7:$I$206,COLUMN('Round 2'!$H$7),FALSE))+IF(ISERROR(VLOOKUP($A122,'Round 3'!$A$7:$I$206,COLUMN('Round 3'!$H$7),FALSE)),0,VLOOKUP($A122,'Round 3'!$A$7:$I$206,COLUMN('Round 3'!$H$7),FALSE)))</f>
        <v/>
      </c>
      <c r="K122" s="103" t="str">
        <f t="shared" si="44"/>
        <v/>
      </c>
      <c r="L122" s="106" t="str">
        <f t="shared" si="45"/>
        <v/>
      </c>
      <c r="M122" s="107"/>
      <c r="N122" s="108" t="str">
        <f t="shared" si="46"/>
        <v/>
      </c>
      <c r="O122" s="40" t="str">
        <f t="shared" si="47"/>
        <v/>
      </c>
      <c r="P122" s="40" t="str">
        <f t="shared" si="48"/>
        <v/>
      </c>
      <c r="Q122" s="40">
        <f t="shared" si="49"/>
        <v>-10</v>
      </c>
      <c r="R122" s="40" t="str">
        <f t="shared" si="50"/>
        <v/>
      </c>
      <c r="S122" s="40" t="str">
        <f t="shared" si="51"/>
        <v/>
      </c>
      <c r="T122" s="40">
        <f t="shared" si="52"/>
        <v>0</v>
      </c>
      <c r="U122" s="108" t="str">
        <f>IF(N('Final Round'!$J$14)&gt;0,IF(ISBLANK($A122),"",IF($N122&gt;5,$N122,VLOOKUP($A122,'Final Round'!$A$14:$K$18,COLUMN('Final Round'!$J$1),FALSE))),"")</f>
        <v/>
      </c>
      <c r="V122" s="40" t="str">
        <f t="shared" si="53"/>
        <v/>
      </c>
      <c r="W122" s="40" t="str">
        <f t="shared" si="54"/>
        <v/>
      </c>
      <c r="X122" s="40" t="str">
        <f t="shared" si="55"/>
        <v/>
      </c>
      <c r="Y122" s="40">
        <f t="shared" si="56"/>
        <v>0</v>
      </c>
      <c r="Z122" s="40" t="str">
        <f t="shared" si="57"/>
        <v/>
      </c>
      <c r="AA122" s="40">
        <f t="shared" si="43"/>
        <v>0</v>
      </c>
      <c r="AB122" s="109" t="str">
        <f>IF(ISBLANK($A122),"",5+4*(I122+IF(AA122=0,0,VLOOKUP($A122,'Final Round'!$A$14:$K$18,COLUMN('Final Round'!$G$1),FALSE)))+8*(H122+IF(AA122=0,0,IF(VLOOKUP($A122,'Final Round'!$A$14:$K$18,COLUMN('Final Round'!$J$1),FALSE)=1,1,0)))+$AA122)</f>
        <v/>
      </c>
    </row>
    <row r="123" spans="1:28" x14ac:dyDescent="0.2">
      <c r="A123" s="110"/>
      <c r="B123" s="111"/>
      <c r="C123" s="111"/>
      <c r="D123" s="111"/>
      <c r="E123" s="112"/>
      <c r="F123" s="113" t="str">
        <f>IF(ISBLANK($A123),"",SUM(IF(ISNA(IF(VLOOKUP($A123,'Round 1'!$A$7:$J$206,COLUMN('Round 1'!$H$7),FALSE),1,NA())),0,1),IF(ISNA(IF(VLOOKUP($A123,'Round 2'!$A$7:$J$206,COLUMN('Round 1'!$H$7),FALSE),1,NA())),0,1),IF(ISNA(IF(VLOOKUP($A123,'Round 3'!$A$7:$J$206,COLUMN('Round 1'!$H$7),FALSE),1,NA())),0,1),IF(ISNA(IF(VLOOKUP($A123,'Final Round'!$A$14:$K$18,1,FALSE),1,NA())),0,1)))</f>
        <v/>
      </c>
      <c r="G123" s="114"/>
      <c r="H123" s="115" t="str">
        <f>IF(ISBLANK($A123),"",IF(ISERROR(VLOOKUP($A123,'Round 1'!$A$7:$I$206,COLUMN('Round 1'!$G$7),FALSE)),0,VLOOKUP($A123,'Round 1'!$A$7:$I$206,COLUMN('Round 1'!$G$7),FALSE))+IF(ISERROR(VLOOKUP($A123,'Round 2'!$A$7:$I$206,COLUMN('Round 2'!$G$7),FALSE)),0,VLOOKUP($A123,'Round 2'!$A$7:$I$206,COLUMN('Round 2'!$G$7),FALSE))+IF(ISERROR(VLOOKUP($A123,'Round 3'!$A$7:$I$206,COLUMN('Round 3'!$G$7),FALSE)),0,VLOOKUP($A123,'Round 3'!$A$7:$I$206,COLUMN('Round 3'!$G$7),FALSE)))</f>
        <v/>
      </c>
      <c r="I123" s="115" t="str">
        <f>IF(ISBLANK($A123),"",IF(ISERROR(VLOOKUP($A123,'Round 1'!$A$7:$I$206,COLUMN('Round 1'!$F$7),FALSE)),0,VLOOKUP($A123,'Round 1'!$A$7:$I$206,COLUMN('Round 1'!$F$7),FALSE))+IF(ISERROR(VLOOKUP($A123,'Round 2'!$A$7:$I$206,COLUMN('Round 2'!$F$7),FALSE)),0,VLOOKUP($A123,'Round 2'!$A$7:$I$206,COLUMN('Round 2'!$F$7),FALSE))+IF(ISERROR(VLOOKUP($A123,'Round 3'!$A$7:$I$206,COLUMN('Round 3'!$F$7),FALSE)),0,VLOOKUP($A123,'Round 3'!$A$7:$I$206,COLUMN('Round 3'!$F$7),FALSE)))</f>
        <v/>
      </c>
      <c r="J123" s="116" t="str">
        <f>IF(ISBLANK($A123),"",IF(ISERROR(VLOOKUP($A123,'Round 1'!$A$7:$I$206,COLUMN('Round 1'!$H$7),FALSE)),0,VLOOKUP($A123,'Round 1'!$A$7:$I$206,COLUMN('Round 1'!$H$7),FALSE))+IF(ISERROR(VLOOKUP($A123,'Round 2'!$A$7:$I$206,COLUMN('Round 2'!$H$7),FALSE)),0,VLOOKUP($A123,'Round 2'!$A$7:$I$206,COLUMN('Round 2'!$H$7),FALSE))+IF(ISERROR(VLOOKUP($A123,'Round 3'!$A$7:$I$206,COLUMN('Round 3'!$H$7),FALSE)),0,VLOOKUP($A123,'Round 3'!$A$7:$I$206,COLUMN('Round 3'!$H$7),FALSE)))</f>
        <v/>
      </c>
      <c r="K123" s="115" t="str">
        <f t="shared" si="44"/>
        <v/>
      </c>
      <c r="L123" s="118" t="str">
        <f t="shared" si="45"/>
        <v/>
      </c>
      <c r="M123" s="119"/>
      <c r="N123" s="120" t="str">
        <f t="shared" si="46"/>
        <v/>
      </c>
      <c r="O123" s="40" t="str">
        <f t="shared" si="47"/>
        <v/>
      </c>
      <c r="P123" s="40" t="str">
        <f t="shared" si="48"/>
        <v/>
      </c>
      <c r="Q123" s="40">
        <f t="shared" si="49"/>
        <v>-10</v>
      </c>
      <c r="R123" s="40" t="str">
        <f t="shared" si="50"/>
        <v/>
      </c>
      <c r="S123" s="40" t="str">
        <f t="shared" si="51"/>
        <v/>
      </c>
      <c r="T123" s="40">
        <f t="shared" si="52"/>
        <v>0</v>
      </c>
      <c r="U123" s="120" t="str">
        <f>IF(N('Final Round'!$J$14)&gt;0,IF(ISBLANK($A123),"",IF($N123&gt;5,$N123,VLOOKUP($A123,'Final Round'!$A$14:$K$18,COLUMN('Final Round'!$J$1),FALSE))),"")</f>
        <v/>
      </c>
      <c r="V123" s="40" t="str">
        <f t="shared" si="53"/>
        <v/>
      </c>
      <c r="W123" s="40" t="str">
        <f t="shared" si="54"/>
        <v/>
      </c>
      <c r="X123" s="40" t="str">
        <f t="shared" si="55"/>
        <v/>
      </c>
      <c r="Y123" s="40">
        <f t="shared" si="56"/>
        <v>0</v>
      </c>
      <c r="Z123" s="40" t="str">
        <f t="shared" si="57"/>
        <v/>
      </c>
      <c r="AA123" s="40">
        <f t="shared" si="43"/>
        <v>0</v>
      </c>
      <c r="AB123" s="121" t="str">
        <f>IF(ISBLANK($A123),"",5+4*(I123+IF(AA123=0,0,VLOOKUP($A123,'Final Round'!$A$14:$K$18,COLUMN('Final Round'!$G$1),FALSE)))+8*(H123+IF(AA123=0,0,IF(VLOOKUP($A123,'Final Round'!$A$14:$K$18,COLUMN('Final Round'!$J$1),FALSE)=1,1,0)))+$AA123)</f>
        <v/>
      </c>
    </row>
    <row r="124" spans="1:28" x14ac:dyDescent="0.2">
      <c r="A124" s="98"/>
      <c r="B124" s="99"/>
      <c r="C124" s="99"/>
      <c r="D124" s="99"/>
      <c r="E124" s="100"/>
      <c r="F124" s="101" t="str">
        <f>IF(ISBLANK($A124),"",SUM(IF(ISNA(IF(VLOOKUP($A124,'Round 1'!$A$7:$J$206,COLUMN('Round 1'!$H$7),FALSE),1,NA())),0,1),IF(ISNA(IF(VLOOKUP($A124,'Round 2'!$A$7:$J$206,COLUMN('Round 1'!$H$7),FALSE),1,NA())),0,1),IF(ISNA(IF(VLOOKUP($A124,'Round 3'!$A$7:$J$206,COLUMN('Round 1'!$H$7),FALSE),1,NA())),0,1),IF(ISNA(IF(VLOOKUP($A124,'Final Round'!$A$14:$K$18,1,FALSE),1,NA())),0,1)))</f>
        <v/>
      </c>
      <c r="G124" s="102"/>
      <c r="H124" s="103" t="str">
        <f>IF(ISBLANK($A124),"",IF(ISERROR(VLOOKUP($A124,'Round 1'!$A$7:$I$206,COLUMN('Round 1'!$G$7),FALSE)),0,VLOOKUP($A124,'Round 1'!$A$7:$I$206,COLUMN('Round 1'!$G$7),FALSE))+IF(ISERROR(VLOOKUP($A124,'Round 2'!$A$7:$I$206,COLUMN('Round 2'!$G$7),FALSE)),0,VLOOKUP($A124,'Round 2'!$A$7:$I$206,COLUMN('Round 2'!$G$7),FALSE))+IF(ISERROR(VLOOKUP($A124,'Round 3'!$A$7:$I$206,COLUMN('Round 3'!$G$7),FALSE)),0,VLOOKUP($A124,'Round 3'!$A$7:$I$206,COLUMN('Round 3'!$G$7),FALSE)))</f>
        <v/>
      </c>
      <c r="I124" s="103" t="str">
        <f>IF(ISBLANK($A124),"",IF(ISERROR(VLOOKUP($A124,'Round 1'!$A$7:$I$206,COLUMN('Round 1'!$F$7),FALSE)),0,VLOOKUP($A124,'Round 1'!$A$7:$I$206,COLUMN('Round 1'!$F$7),FALSE))+IF(ISERROR(VLOOKUP($A124,'Round 2'!$A$7:$I$206,COLUMN('Round 2'!$F$7),FALSE)),0,VLOOKUP($A124,'Round 2'!$A$7:$I$206,COLUMN('Round 2'!$F$7),FALSE))+IF(ISERROR(VLOOKUP($A124,'Round 3'!$A$7:$I$206,COLUMN('Round 3'!$F$7),FALSE)),0,VLOOKUP($A124,'Round 3'!$A$7:$I$206,COLUMN('Round 3'!$F$7),FALSE)))</f>
        <v/>
      </c>
      <c r="J124" s="104" t="str">
        <f>IF(ISBLANK($A124),"",IF(ISERROR(VLOOKUP($A124,'Round 1'!$A$7:$I$206,COLUMN('Round 1'!$H$7),FALSE)),0,VLOOKUP($A124,'Round 1'!$A$7:$I$206,COLUMN('Round 1'!$H$7),FALSE))+IF(ISERROR(VLOOKUP($A124,'Round 2'!$A$7:$I$206,COLUMN('Round 2'!$H$7),FALSE)),0,VLOOKUP($A124,'Round 2'!$A$7:$I$206,COLUMN('Round 2'!$H$7),FALSE))+IF(ISERROR(VLOOKUP($A124,'Round 3'!$A$7:$I$206,COLUMN('Round 3'!$H$7),FALSE)),0,VLOOKUP($A124,'Round 3'!$A$7:$I$206,COLUMN('Round 3'!$H$7),FALSE)))</f>
        <v/>
      </c>
      <c r="K124" s="103" t="str">
        <f t="shared" si="44"/>
        <v/>
      </c>
      <c r="L124" s="106" t="str">
        <f t="shared" si="45"/>
        <v/>
      </c>
      <c r="M124" s="107"/>
      <c r="N124" s="108" t="str">
        <f t="shared" si="46"/>
        <v/>
      </c>
      <c r="O124" s="40" t="str">
        <f t="shared" si="47"/>
        <v/>
      </c>
      <c r="P124" s="40" t="str">
        <f t="shared" si="48"/>
        <v/>
      </c>
      <c r="Q124" s="40">
        <f t="shared" si="49"/>
        <v>-10</v>
      </c>
      <c r="R124" s="40" t="str">
        <f t="shared" si="50"/>
        <v/>
      </c>
      <c r="S124" s="40" t="str">
        <f t="shared" si="51"/>
        <v/>
      </c>
      <c r="T124" s="40">
        <f t="shared" si="52"/>
        <v>0</v>
      </c>
      <c r="U124" s="108" t="str">
        <f>IF(N('Final Round'!$J$14)&gt;0,IF(ISBLANK($A124),"",IF($N124&gt;5,$N124,VLOOKUP($A124,'Final Round'!$A$14:$K$18,COLUMN('Final Round'!$J$1),FALSE))),"")</f>
        <v/>
      </c>
      <c r="V124" s="40" t="str">
        <f t="shared" si="53"/>
        <v/>
      </c>
      <c r="W124" s="40" t="str">
        <f t="shared" si="54"/>
        <v/>
      </c>
      <c r="X124" s="40" t="str">
        <f t="shared" si="55"/>
        <v/>
      </c>
      <c r="Y124" s="40">
        <f t="shared" si="56"/>
        <v>0</v>
      </c>
      <c r="Z124" s="40" t="str">
        <f t="shared" si="57"/>
        <v/>
      </c>
      <c r="AA124" s="40">
        <f t="shared" si="43"/>
        <v>0</v>
      </c>
      <c r="AB124" s="109" t="str">
        <f>IF(ISBLANK($A124),"",5+4*(I124+IF(AA124=0,0,VLOOKUP($A124,'Final Round'!$A$14:$K$18,COLUMN('Final Round'!$G$1),FALSE)))+8*(H124+IF(AA124=0,0,IF(VLOOKUP($A124,'Final Round'!$A$14:$K$18,COLUMN('Final Round'!$J$1),FALSE)=1,1,0)))+$AA124)</f>
        <v/>
      </c>
    </row>
    <row r="125" spans="1:28" x14ac:dyDescent="0.2">
      <c r="A125" s="110"/>
      <c r="B125" s="111"/>
      <c r="C125" s="111"/>
      <c r="D125" s="111"/>
      <c r="E125" s="112"/>
      <c r="F125" s="113" t="str">
        <f>IF(ISBLANK($A125),"",SUM(IF(ISNA(IF(VLOOKUP($A125,'Round 1'!$A$7:$J$206,COLUMN('Round 1'!$H$7),FALSE),1,NA())),0,1),IF(ISNA(IF(VLOOKUP($A125,'Round 2'!$A$7:$J$206,COLUMN('Round 1'!$H$7),FALSE),1,NA())),0,1),IF(ISNA(IF(VLOOKUP($A125,'Round 3'!$A$7:$J$206,COLUMN('Round 1'!$H$7),FALSE),1,NA())),0,1),IF(ISNA(IF(VLOOKUP($A125,'Final Round'!$A$14:$K$18,1,FALSE),1,NA())),0,1)))</f>
        <v/>
      </c>
      <c r="G125" s="114"/>
      <c r="H125" s="115" t="str">
        <f>IF(ISBLANK($A125),"",IF(ISERROR(VLOOKUP($A125,'Round 1'!$A$7:$I$206,COLUMN('Round 1'!$G$7),FALSE)),0,VLOOKUP($A125,'Round 1'!$A$7:$I$206,COLUMN('Round 1'!$G$7),FALSE))+IF(ISERROR(VLOOKUP($A125,'Round 2'!$A$7:$I$206,COLUMN('Round 2'!$G$7),FALSE)),0,VLOOKUP($A125,'Round 2'!$A$7:$I$206,COLUMN('Round 2'!$G$7),FALSE))+IF(ISERROR(VLOOKUP($A125,'Round 3'!$A$7:$I$206,COLUMN('Round 3'!$G$7),FALSE)),0,VLOOKUP($A125,'Round 3'!$A$7:$I$206,COLUMN('Round 3'!$G$7),FALSE)))</f>
        <v/>
      </c>
      <c r="I125" s="115" t="str">
        <f>IF(ISBLANK($A125),"",IF(ISERROR(VLOOKUP($A125,'Round 1'!$A$7:$I$206,COLUMN('Round 1'!$F$7),FALSE)),0,VLOOKUP($A125,'Round 1'!$A$7:$I$206,COLUMN('Round 1'!$F$7),FALSE))+IF(ISERROR(VLOOKUP($A125,'Round 2'!$A$7:$I$206,COLUMN('Round 2'!$F$7),FALSE)),0,VLOOKUP($A125,'Round 2'!$A$7:$I$206,COLUMN('Round 2'!$F$7),FALSE))+IF(ISERROR(VLOOKUP($A125,'Round 3'!$A$7:$I$206,COLUMN('Round 3'!$F$7),FALSE)),0,VLOOKUP($A125,'Round 3'!$A$7:$I$206,COLUMN('Round 3'!$F$7),FALSE)))</f>
        <v/>
      </c>
      <c r="J125" s="116" t="str">
        <f>IF(ISBLANK($A125),"",IF(ISERROR(VLOOKUP($A125,'Round 1'!$A$7:$I$206,COLUMN('Round 1'!$H$7),FALSE)),0,VLOOKUP($A125,'Round 1'!$A$7:$I$206,COLUMN('Round 1'!$H$7),FALSE))+IF(ISERROR(VLOOKUP($A125,'Round 2'!$A$7:$I$206,COLUMN('Round 2'!$H$7),FALSE)),0,VLOOKUP($A125,'Round 2'!$A$7:$I$206,COLUMN('Round 2'!$H$7),FALSE))+IF(ISERROR(VLOOKUP($A125,'Round 3'!$A$7:$I$206,COLUMN('Round 3'!$H$7),FALSE)),0,VLOOKUP($A125,'Round 3'!$A$7:$I$206,COLUMN('Round 3'!$H$7),FALSE)))</f>
        <v/>
      </c>
      <c r="K125" s="115" t="str">
        <f t="shared" si="44"/>
        <v/>
      </c>
      <c r="L125" s="118" t="str">
        <f t="shared" si="45"/>
        <v/>
      </c>
      <c r="M125" s="119"/>
      <c r="N125" s="120" t="str">
        <f t="shared" si="46"/>
        <v/>
      </c>
      <c r="O125" s="40" t="str">
        <f t="shared" si="47"/>
        <v/>
      </c>
      <c r="P125" s="40" t="str">
        <f t="shared" si="48"/>
        <v/>
      </c>
      <c r="Q125" s="40">
        <f t="shared" si="49"/>
        <v>-10</v>
      </c>
      <c r="R125" s="40" t="str">
        <f t="shared" si="50"/>
        <v/>
      </c>
      <c r="S125" s="40" t="str">
        <f t="shared" si="51"/>
        <v/>
      </c>
      <c r="T125" s="40">
        <f t="shared" si="52"/>
        <v>0</v>
      </c>
      <c r="U125" s="120" t="str">
        <f>IF(N('Final Round'!$J$14)&gt;0,IF(ISBLANK($A125),"",IF($N125&gt;5,$N125,VLOOKUP($A125,'Final Round'!$A$14:$K$18,COLUMN('Final Round'!$J$1),FALSE))),"")</f>
        <v/>
      </c>
      <c r="V125" s="40" t="str">
        <f t="shared" si="53"/>
        <v/>
      </c>
      <c r="W125" s="40" t="str">
        <f t="shared" si="54"/>
        <v/>
      </c>
      <c r="X125" s="40" t="str">
        <f t="shared" si="55"/>
        <v/>
      </c>
      <c r="Y125" s="40">
        <f t="shared" si="56"/>
        <v>0</v>
      </c>
      <c r="Z125" s="40" t="str">
        <f t="shared" si="57"/>
        <v/>
      </c>
      <c r="AA125" s="40">
        <f t="shared" si="43"/>
        <v>0</v>
      </c>
      <c r="AB125" s="121" t="str">
        <f>IF(ISBLANK($A125),"",5+4*(I125+IF(AA125=0,0,VLOOKUP($A125,'Final Round'!$A$14:$K$18,COLUMN('Final Round'!$G$1),FALSE)))+8*(H125+IF(AA125=0,0,IF(VLOOKUP($A125,'Final Round'!$A$14:$K$18,COLUMN('Final Round'!$J$1),FALSE)=1,1,0)))+$AA125)</f>
        <v/>
      </c>
    </row>
    <row r="126" spans="1:28" x14ac:dyDescent="0.2">
      <c r="A126" s="98"/>
      <c r="B126" s="99"/>
      <c r="C126" s="99"/>
      <c r="D126" s="99"/>
      <c r="E126" s="100"/>
      <c r="F126" s="101" t="str">
        <f>IF(ISBLANK($A126),"",SUM(IF(ISNA(IF(VLOOKUP($A126,'Round 1'!$A$7:$J$206,COLUMN('Round 1'!$H$7),FALSE),1,NA())),0,1),IF(ISNA(IF(VLOOKUP($A126,'Round 2'!$A$7:$J$206,COLUMN('Round 1'!$H$7),FALSE),1,NA())),0,1),IF(ISNA(IF(VLOOKUP($A126,'Round 3'!$A$7:$J$206,COLUMN('Round 1'!$H$7),FALSE),1,NA())),0,1),IF(ISNA(IF(VLOOKUP($A126,'Final Round'!$A$14:$K$18,1,FALSE),1,NA())),0,1)))</f>
        <v/>
      </c>
      <c r="G126" s="102"/>
      <c r="H126" s="103" t="str">
        <f>IF(ISBLANK($A126),"",IF(ISERROR(VLOOKUP($A126,'Round 1'!$A$7:$I$206,COLUMN('Round 1'!$G$7),FALSE)),0,VLOOKUP($A126,'Round 1'!$A$7:$I$206,COLUMN('Round 1'!$G$7),FALSE))+IF(ISERROR(VLOOKUP($A126,'Round 2'!$A$7:$I$206,COLUMN('Round 2'!$G$7),FALSE)),0,VLOOKUP($A126,'Round 2'!$A$7:$I$206,COLUMN('Round 2'!$G$7),FALSE))+IF(ISERROR(VLOOKUP($A126,'Round 3'!$A$7:$I$206,COLUMN('Round 3'!$G$7),FALSE)),0,VLOOKUP($A126,'Round 3'!$A$7:$I$206,COLUMN('Round 3'!$G$7),FALSE)))</f>
        <v/>
      </c>
      <c r="I126" s="103" t="str">
        <f>IF(ISBLANK($A126),"",IF(ISERROR(VLOOKUP($A126,'Round 1'!$A$7:$I$206,COLUMN('Round 1'!$F$7),FALSE)),0,VLOOKUP($A126,'Round 1'!$A$7:$I$206,COLUMN('Round 1'!$F$7),FALSE))+IF(ISERROR(VLOOKUP($A126,'Round 2'!$A$7:$I$206,COLUMN('Round 2'!$F$7),FALSE)),0,VLOOKUP($A126,'Round 2'!$A$7:$I$206,COLUMN('Round 2'!$F$7),FALSE))+IF(ISERROR(VLOOKUP($A126,'Round 3'!$A$7:$I$206,COLUMN('Round 3'!$F$7),FALSE)),0,VLOOKUP($A126,'Round 3'!$A$7:$I$206,COLUMN('Round 3'!$F$7),FALSE)))</f>
        <v/>
      </c>
      <c r="J126" s="104" t="str">
        <f>IF(ISBLANK($A126),"",IF(ISERROR(VLOOKUP($A126,'Round 1'!$A$7:$I$206,COLUMN('Round 1'!$H$7),FALSE)),0,VLOOKUP($A126,'Round 1'!$A$7:$I$206,COLUMN('Round 1'!$H$7),FALSE))+IF(ISERROR(VLOOKUP($A126,'Round 2'!$A$7:$I$206,COLUMN('Round 2'!$H$7),FALSE)),0,VLOOKUP($A126,'Round 2'!$A$7:$I$206,COLUMN('Round 2'!$H$7),FALSE))+IF(ISERROR(VLOOKUP($A126,'Round 3'!$A$7:$I$206,COLUMN('Round 3'!$H$7),FALSE)),0,VLOOKUP($A126,'Round 3'!$A$7:$I$206,COLUMN('Round 3'!$H$7),FALSE)))</f>
        <v/>
      </c>
      <c r="K126" s="103" t="str">
        <f t="shared" si="44"/>
        <v/>
      </c>
      <c r="L126" s="106" t="str">
        <f t="shared" si="45"/>
        <v/>
      </c>
      <c r="M126" s="107"/>
      <c r="N126" s="108" t="str">
        <f t="shared" si="46"/>
        <v/>
      </c>
      <c r="O126" s="40" t="str">
        <f t="shared" si="47"/>
        <v/>
      </c>
      <c r="P126" s="40" t="str">
        <f t="shared" si="48"/>
        <v/>
      </c>
      <c r="Q126" s="40">
        <f t="shared" si="49"/>
        <v>-10</v>
      </c>
      <c r="R126" s="40" t="str">
        <f t="shared" si="50"/>
        <v/>
      </c>
      <c r="S126" s="40" t="str">
        <f t="shared" si="51"/>
        <v/>
      </c>
      <c r="T126" s="40">
        <f t="shared" si="52"/>
        <v>0</v>
      </c>
      <c r="U126" s="108" t="str">
        <f>IF(N('Final Round'!$J$14)&gt;0,IF(ISBLANK($A126),"",IF($N126&gt;5,$N126,VLOOKUP($A126,'Final Round'!$A$14:$K$18,COLUMN('Final Round'!$J$1),FALSE))),"")</f>
        <v/>
      </c>
      <c r="V126" s="40" t="str">
        <f t="shared" si="53"/>
        <v/>
      </c>
      <c r="W126" s="40" t="str">
        <f t="shared" si="54"/>
        <v/>
      </c>
      <c r="X126" s="40" t="str">
        <f t="shared" si="55"/>
        <v/>
      </c>
      <c r="Y126" s="40">
        <f t="shared" si="56"/>
        <v>0</v>
      </c>
      <c r="Z126" s="40" t="str">
        <f t="shared" si="57"/>
        <v/>
      </c>
      <c r="AA126" s="40">
        <f t="shared" si="43"/>
        <v>0</v>
      </c>
      <c r="AB126" s="109" t="str">
        <f>IF(ISBLANK($A126),"",5+4*(I126+IF(AA126=0,0,VLOOKUP($A126,'Final Round'!$A$14:$K$18,COLUMN('Final Round'!$G$1),FALSE)))+8*(H126+IF(AA126=0,0,IF(VLOOKUP($A126,'Final Round'!$A$14:$K$18,COLUMN('Final Round'!$J$1),FALSE)=1,1,0)))+$AA126)</f>
        <v/>
      </c>
    </row>
    <row r="127" spans="1:28" x14ac:dyDescent="0.2">
      <c r="A127" s="110"/>
      <c r="B127" s="111"/>
      <c r="C127" s="111"/>
      <c r="D127" s="111"/>
      <c r="E127" s="112"/>
      <c r="F127" s="113" t="str">
        <f>IF(ISBLANK($A127),"",SUM(IF(ISNA(IF(VLOOKUP($A127,'Round 1'!$A$7:$J$206,COLUMN('Round 1'!$H$7),FALSE),1,NA())),0,1),IF(ISNA(IF(VLOOKUP($A127,'Round 2'!$A$7:$J$206,COLUMN('Round 1'!$H$7),FALSE),1,NA())),0,1),IF(ISNA(IF(VLOOKUP($A127,'Round 3'!$A$7:$J$206,COLUMN('Round 1'!$H$7),FALSE),1,NA())),0,1),IF(ISNA(IF(VLOOKUP($A127,'Final Round'!$A$14:$K$18,1,FALSE),1,NA())),0,1)))</f>
        <v/>
      </c>
      <c r="G127" s="114"/>
      <c r="H127" s="115" t="str">
        <f>IF(ISBLANK($A127),"",IF(ISERROR(VLOOKUP($A127,'Round 1'!$A$7:$I$206,COLUMN('Round 1'!$G$7),FALSE)),0,VLOOKUP($A127,'Round 1'!$A$7:$I$206,COLUMN('Round 1'!$G$7),FALSE))+IF(ISERROR(VLOOKUP($A127,'Round 2'!$A$7:$I$206,COLUMN('Round 2'!$G$7),FALSE)),0,VLOOKUP($A127,'Round 2'!$A$7:$I$206,COLUMN('Round 2'!$G$7),FALSE))+IF(ISERROR(VLOOKUP($A127,'Round 3'!$A$7:$I$206,COLUMN('Round 3'!$G$7),FALSE)),0,VLOOKUP($A127,'Round 3'!$A$7:$I$206,COLUMN('Round 3'!$G$7),FALSE)))</f>
        <v/>
      </c>
      <c r="I127" s="115" t="str">
        <f>IF(ISBLANK($A127),"",IF(ISERROR(VLOOKUP($A127,'Round 1'!$A$7:$I$206,COLUMN('Round 1'!$F$7),FALSE)),0,VLOOKUP($A127,'Round 1'!$A$7:$I$206,COLUMN('Round 1'!$F$7),FALSE))+IF(ISERROR(VLOOKUP($A127,'Round 2'!$A$7:$I$206,COLUMN('Round 2'!$F$7),FALSE)),0,VLOOKUP($A127,'Round 2'!$A$7:$I$206,COLUMN('Round 2'!$F$7),FALSE))+IF(ISERROR(VLOOKUP($A127,'Round 3'!$A$7:$I$206,COLUMN('Round 3'!$F$7),FALSE)),0,VLOOKUP($A127,'Round 3'!$A$7:$I$206,COLUMN('Round 3'!$F$7),FALSE)))</f>
        <v/>
      </c>
      <c r="J127" s="116" t="str">
        <f>IF(ISBLANK($A127),"",IF(ISERROR(VLOOKUP($A127,'Round 1'!$A$7:$I$206,COLUMN('Round 1'!$H$7),FALSE)),0,VLOOKUP($A127,'Round 1'!$A$7:$I$206,COLUMN('Round 1'!$H$7),FALSE))+IF(ISERROR(VLOOKUP($A127,'Round 2'!$A$7:$I$206,COLUMN('Round 2'!$H$7),FALSE)),0,VLOOKUP($A127,'Round 2'!$A$7:$I$206,COLUMN('Round 2'!$H$7),FALSE))+IF(ISERROR(VLOOKUP($A127,'Round 3'!$A$7:$I$206,COLUMN('Round 3'!$H$7),FALSE)),0,VLOOKUP($A127,'Round 3'!$A$7:$I$206,COLUMN('Round 3'!$H$7),FALSE)))</f>
        <v/>
      </c>
      <c r="K127" s="115" t="str">
        <f t="shared" si="44"/>
        <v/>
      </c>
      <c r="L127" s="118" t="str">
        <f t="shared" si="45"/>
        <v/>
      </c>
      <c r="M127" s="119"/>
      <c r="N127" s="120" t="str">
        <f t="shared" si="46"/>
        <v/>
      </c>
      <c r="O127" s="40" t="str">
        <f t="shared" si="47"/>
        <v/>
      </c>
      <c r="P127" s="40" t="str">
        <f t="shared" si="48"/>
        <v/>
      </c>
      <c r="Q127" s="40">
        <f t="shared" si="49"/>
        <v>-10</v>
      </c>
      <c r="R127" s="40" t="str">
        <f t="shared" si="50"/>
        <v/>
      </c>
      <c r="S127" s="40" t="str">
        <f t="shared" si="51"/>
        <v/>
      </c>
      <c r="T127" s="40">
        <f t="shared" si="52"/>
        <v>0</v>
      </c>
      <c r="U127" s="120" t="str">
        <f>IF(N('Final Round'!$J$14)&gt;0,IF(ISBLANK($A127),"",IF($N127&gt;5,$N127,VLOOKUP($A127,'Final Round'!$A$14:$K$18,COLUMN('Final Round'!$J$1),FALSE))),"")</f>
        <v/>
      </c>
      <c r="V127" s="40" t="str">
        <f t="shared" si="53"/>
        <v/>
      </c>
      <c r="W127" s="40" t="str">
        <f t="shared" si="54"/>
        <v/>
      </c>
      <c r="X127" s="40" t="str">
        <f t="shared" si="55"/>
        <v/>
      </c>
      <c r="Y127" s="40">
        <f t="shared" si="56"/>
        <v>0</v>
      </c>
      <c r="Z127" s="40" t="str">
        <f t="shared" si="57"/>
        <v/>
      </c>
      <c r="AA127" s="40">
        <f t="shared" si="43"/>
        <v>0</v>
      </c>
      <c r="AB127" s="121" t="str">
        <f>IF(ISBLANK($A127),"",5+4*(I127+IF(AA127=0,0,VLOOKUP($A127,'Final Round'!$A$14:$K$18,COLUMN('Final Round'!$G$1),FALSE)))+8*(H127+IF(AA127=0,0,IF(VLOOKUP($A127,'Final Round'!$A$14:$K$18,COLUMN('Final Round'!$J$1),FALSE)=1,1,0)))+$AA127)</f>
        <v/>
      </c>
    </row>
    <row r="128" spans="1:28" x14ac:dyDescent="0.2">
      <c r="A128" s="98"/>
      <c r="B128" s="99"/>
      <c r="C128" s="99"/>
      <c r="D128" s="99"/>
      <c r="E128" s="100"/>
      <c r="F128" s="101" t="str">
        <f>IF(ISBLANK($A128),"",SUM(IF(ISNA(IF(VLOOKUP($A128,'Round 1'!$A$7:$J$206,COLUMN('Round 1'!$H$7),FALSE),1,NA())),0,1),IF(ISNA(IF(VLOOKUP($A128,'Round 2'!$A$7:$J$206,COLUMN('Round 1'!$H$7),FALSE),1,NA())),0,1),IF(ISNA(IF(VLOOKUP($A128,'Round 3'!$A$7:$J$206,COLUMN('Round 1'!$H$7),FALSE),1,NA())),0,1),IF(ISNA(IF(VLOOKUP($A128,'Final Round'!$A$14:$K$18,1,FALSE),1,NA())),0,1)))</f>
        <v/>
      </c>
      <c r="G128" s="102"/>
      <c r="H128" s="103" t="str">
        <f>IF(ISBLANK($A128),"",IF(ISERROR(VLOOKUP($A128,'Round 1'!$A$7:$I$206,COLUMN('Round 1'!$G$7),FALSE)),0,VLOOKUP($A128,'Round 1'!$A$7:$I$206,COLUMN('Round 1'!$G$7),FALSE))+IF(ISERROR(VLOOKUP($A128,'Round 2'!$A$7:$I$206,COLUMN('Round 2'!$G$7),FALSE)),0,VLOOKUP($A128,'Round 2'!$A$7:$I$206,COLUMN('Round 2'!$G$7),FALSE))+IF(ISERROR(VLOOKUP($A128,'Round 3'!$A$7:$I$206,COLUMN('Round 3'!$G$7),FALSE)),0,VLOOKUP($A128,'Round 3'!$A$7:$I$206,COLUMN('Round 3'!$G$7),FALSE)))</f>
        <v/>
      </c>
      <c r="I128" s="103" t="str">
        <f>IF(ISBLANK($A128),"",IF(ISERROR(VLOOKUP($A128,'Round 1'!$A$7:$I$206,COLUMN('Round 1'!$F$7),FALSE)),0,VLOOKUP($A128,'Round 1'!$A$7:$I$206,COLUMN('Round 1'!$F$7),FALSE))+IF(ISERROR(VLOOKUP($A128,'Round 2'!$A$7:$I$206,COLUMN('Round 2'!$F$7),FALSE)),0,VLOOKUP($A128,'Round 2'!$A$7:$I$206,COLUMN('Round 2'!$F$7),FALSE))+IF(ISERROR(VLOOKUP($A128,'Round 3'!$A$7:$I$206,COLUMN('Round 3'!$F$7),FALSE)),0,VLOOKUP($A128,'Round 3'!$A$7:$I$206,COLUMN('Round 3'!$F$7),FALSE)))</f>
        <v/>
      </c>
      <c r="J128" s="104" t="str">
        <f>IF(ISBLANK($A128),"",IF(ISERROR(VLOOKUP($A128,'Round 1'!$A$7:$I$206,COLUMN('Round 1'!$H$7),FALSE)),0,VLOOKUP($A128,'Round 1'!$A$7:$I$206,COLUMN('Round 1'!$H$7),FALSE))+IF(ISERROR(VLOOKUP($A128,'Round 2'!$A$7:$I$206,COLUMN('Round 2'!$H$7),FALSE)),0,VLOOKUP($A128,'Round 2'!$A$7:$I$206,COLUMN('Round 2'!$H$7),FALSE))+IF(ISERROR(VLOOKUP($A128,'Round 3'!$A$7:$I$206,COLUMN('Round 3'!$H$7),FALSE)),0,VLOOKUP($A128,'Round 3'!$A$7:$I$206,COLUMN('Round 3'!$H$7),FALSE)))</f>
        <v/>
      </c>
      <c r="K128" s="103" t="str">
        <f t="shared" si="44"/>
        <v/>
      </c>
      <c r="L128" s="106" t="str">
        <f t="shared" si="45"/>
        <v/>
      </c>
      <c r="M128" s="107"/>
      <c r="N128" s="108" t="str">
        <f t="shared" si="46"/>
        <v/>
      </c>
      <c r="O128" s="40" t="str">
        <f t="shared" si="47"/>
        <v/>
      </c>
      <c r="P128" s="40" t="str">
        <f t="shared" si="48"/>
        <v/>
      </c>
      <c r="Q128" s="40">
        <f t="shared" si="49"/>
        <v>-10</v>
      </c>
      <c r="R128" s="40" t="str">
        <f t="shared" si="50"/>
        <v/>
      </c>
      <c r="S128" s="40" t="str">
        <f t="shared" si="51"/>
        <v/>
      </c>
      <c r="T128" s="40">
        <f t="shared" si="52"/>
        <v>0</v>
      </c>
      <c r="U128" s="108" t="str">
        <f>IF(N('Final Round'!$J$14)&gt;0,IF(ISBLANK($A128),"",IF($N128&gt;5,$N128,VLOOKUP($A128,'Final Round'!$A$14:$K$18,COLUMN('Final Round'!$J$1),FALSE))),"")</f>
        <v/>
      </c>
      <c r="V128" s="40" t="str">
        <f t="shared" si="53"/>
        <v/>
      </c>
      <c r="W128" s="40" t="str">
        <f t="shared" si="54"/>
        <v/>
      </c>
      <c r="X128" s="40" t="str">
        <f t="shared" si="55"/>
        <v/>
      </c>
      <c r="Y128" s="40">
        <f t="shared" si="56"/>
        <v>0</v>
      </c>
      <c r="Z128" s="40" t="str">
        <f t="shared" si="57"/>
        <v/>
      </c>
      <c r="AA128" s="40">
        <f t="shared" si="43"/>
        <v>0</v>
      </c>
      <c r="AB128" s="109" t="str">
        <f>IF(ISBLANK($A128),"",5+4*(I128+IF(AA128=0,0,VLOOKUP($A128,'Final Round'!$A$14:$K$18,COLUMN('Final Round'!$G$1),FALSE)))+8*(H128+IF(AA128=0,0,IF(VLOOKUP($A128,'Final Round'!$A$14:$K$18,COLUMN('Final Round'!$J$1),FALSE)=1,1,0)))+$AA128)</f>
        <v/>
      </c>
    </row>
    <row r="129" spans="1:28" x14ac:dyDescent="0.2">
      <c r="A129" s="110"/>
      <c r="B129" s="111"/>
      <c r="C129" s="111"/>
      <c r="D129" s="111"/>
      <c r="E129" s="112"/>
      <c r="F129" s="113" t="str">
        <f>IF(ISBLANK($A129),"",SUM(IF(ISNA(IF(VLOOKUP($A129,'Round 1'!$A$7:$J$206,COLUMN('Round 1'!$H$7),FALSE),1,NA())),0,1),IF(ISNA(IF(VLOOKUP($A129,'Round 2'!$A$7:$J$206,COLUMN('Round 1'!$H$7),FALSE),1,NA())),0,1),IF(ISNA(IF(VLOOKUP($A129,'Round 3'!$A$7:$J$206,COLUMN('Round 1'!$H$7),FALSE),1,NA())),0,1),IF(ISNA(IF(VLOOKUP($A129,'Final Round'!$A$14:$K$18,1,FALSE),1,NA())),0,1)))</f>
        <v/>
      </c>
      <c r="G129" s="114"/>
      <c r="H129" s="115" t="str">
        <f>IF(ISBLANK($A129),"",IF(ISERROR(VLOOKUP($A129,'Round 1'!$A$7:$I$206,COLUMN('Round 1'!$G$7),FALSE)),0,VLOOKUP($A129,'Round 1'!$A$7:$I$206,COLUMN('Round 1'!$G$7),FALSE))+IF(ISERROR(VLOOKUP($A129,'Round 2'!$A$7:$I$206,COLUMN('Round 2'!$G$7),FALSE)),0,VLOOKUP($A129,'Round 2'!$A$7:$I$206,COLUMN('Round 2'!$G$7),FALSE))+IF(ISERROR(VLOOKUP($A129,'Round 3'!$A$7:$I$206,COLUMN('Round 3'!$G$7),FALSE)),0,VLOOKUP($A129,'Round 3'!$A$7:$I$206,COLUMN('Round 3'!$G$7),FALSE)))</f>
        <v/>
      </c>
      <c r="I129" s="115" t="str">
        <f>IF(ISBLANK($A129),"",IF(ISERROR(VLOOKUP($A129,'Round 1'!$A$7:$I$206,COLUMN('Round 1'!$F$7),FALSE)),0,VLOOKUP($A129,'Round 1'!$A$7:$I$206,COLUMN('Round 1'!$F$7),FALSE))+IF(ISERROR(VLOOKUP($A129,'Round 2'!$A$7:$I$206,COLUMN('Round 2'!$F$7),FALSE)),0,VLOOKUP($A129,'Round 2'!$A$7:$I$206,COLUMN('Round 2'!$F$7),FALSE))+IF(ISERROR(VLOOKUP($A129,'Round 3'!$A$7:$I$206,COLUMN('Round 3'!$F$7),FALSE)),0,VLOOKUP($A129,'Round 3'!$A$7:$I$206,COLUMN('Round 3'!$F$7),FALSE)))</f>
        <v/>
      </c>
      <c r="J129" s="116" t="str">
        <f>IF(ISBLANK($A129),"",IF(ISERROR(VLOOKUP($A129,'Round 1'!$A$7:$I$206,COLUMN('Round 1'!$H$7),FALSE)),0,VLOOKUP($A129,'Round 1'!$A$7:$I$206,COLUMN('Round 1'!$H$7),FALSE))+IF(ISERROR(VLOOKUP($A129,'Round 2'!$A$7:$I$206,COLUMN('Round 2'!$H$7),FALSE)),0,VLOOKUP($A129,'Round 2'!$A$7:$I$206,COLUMN('Round 2'!$H$7),FALSE))+IF(ISERROR(VLOOKUP($A129,'Round 3'!$A$7:$I$206,COLUMN('Round 3'!$H$7),FALSE)),0,VLOOKUP($A129,'Round 3'!$A$7:$I$206,COLUMN('Round 3'!$H$7),FALSE)))</f>
        <v/>
      </c>
      <c r="K129" s="115" t="str">
        <f t="shared" si="44"/>
        <v/>
      </c>
      <c r="L129" s="118" t="str">
        <f t="shared" si="45"/>
        <v/>
      </c>
      <c r="M129" s="119"/>
      <c r="N129" s="120" t="str">
        <f t="shared" si="46"/>
        <v/>
      </c>
      <c r="O129" s="40" t="str">
        <f t="shared" si="47"/>
        <v/>
      </c>
      <c r="P129" s="40" t="str">
        <f t="shared" si="48"/>
        <v/>
      </c>
      <c r="Q129" s="40">
        <f t="shared" si="49"/>
        <v>-10</v>
      </c>
      <c r="R129" s="40" t="str">
        <f t="shared" si="50"/>
        <v/>
      </c>
      <c r="S129" s="40" t="str">
        <f t="shared" si="51"/>
        <v/>
      </c>
      <c r="T129" s="40">
        <f t="shared" si="52"/>
        <v>0</v>
      </c>
      <c r="U129" s="120" t="str">
        <f>IF(N('Final Round'!$J$14)&gt;0,IF(ISBLANK($A129),"",IF($N129&gt;5,$N129,VLOOKUP($A129,'Final Round'!$A$14:$K$18,COLUMN('Final Round'!$J$1),FALSE))),"")</f>
        <v/>
      </c>
      <c r="V129" s="40" t="str">
        <f t="shared" si="53"/>
        <v/>
      </c>
      <c r="W129" s="40" t="str">
        <f t="shared" si="54"/>
        <v/>
      </c>
      <c r="X129" s="40" t="str">
        <f t="shared" si="55"/>
        <v/>
      </c>
      <c r="Y129" s="40">
        <f t="shared" si="56"/>
        <v>0</v>
      </c>
      <c r="Z129" s="40" t="str">
        <f t="shared" si="57"/>
        <v/>
      </c>
      <c r="AA129" s="40">
        <f t="shared" si="43"/>
        <v>0</v>
      </c>
      <c r="AB129" s="121" t="str">
        <f>IF(ISBLANK($A129),"",5+4*(I129+IF(AA129=0,0,VLOOKUP($A129,'Final Round'!$A$14:$K$18,COLUMN('Final Round'!$G$1),FALSE)))+8*(H129+IF(AA129=0,0,IF(VLOOKUP($A129,'Final Round'!$A$14:$K$18,COLUMN('Final Round'!$J$1),FALSE)=1,1,0)))+$AA129)</f>
        <v/>
      </c>
    </row>
    <row r="130" spans="1:28" x14ac:dyDescent="0.2">
      <c r="A130" s="98"/>
      <c r="B130" s="99"/>
      <c r="C130" s="99"/>
      <c r="D130" s="99"/>
      <c r="E130" s="100"/>
      <c r="F130" s="101" t="str">
        <f>IF(ISBLANK($A130),"",SUM(IF(ISNA(IF(VLOOKUP($A130,'Round 1'!$A$7:$J$206,COLUMN('Round 1'!$H$7),FALSE),1,NA())),0,1),IF(ISNA(IF(VLOOKUP($A130,'Round 2'!$A$7:$J$206,COLUMN('Round 1'!$H$7),FALSE),1,NA())),0,1),IF(ISNA(IF(VLOOKUP($A130,'Round 3'!$A$7:$J$206,COLUMN('Round 1'!$H$7),FALSE),1,NA())),0,1),IF(ISNA(IF(VLOOKUP($A130,'Final Round'!$A$14:$K$18,1,FALSE),1,NA())),0,1)))</f>
        <v/>
      </c>
      <c r="G130" s="102"/>
      <c r="H130" s="103" t="str">
        <f>IF(ISBLANK($A130),"",IF(ISERROR(VLOOKUP($A130,'Round 1'!$A$7:$I$206,COLUMN('Round 1'!$G$7),FALSE)),0,VLOOKUP($A130,'Round 1'!$A$7:$I$206,COLUMN('Round 1'!$G$7),FALSE))+IF(ISERROR(VLOOKUP($A130,'Round 2'!$A$7:$I$206,COLUMN('Round 2'!$G$7),FALSE)),0,VLOOKUP($A130,'Round 2'!$A$7:$I$206,COLUMN('Round 2'!$G$7),FALSE))+IF(ISERROR(VLOOKUP($A130,'Round 3'!$A$7:$I$206,COLUMN('Round 3'!$G$7),FALSE)),0,VLOOKUP($A130,'Round 3'!$A$7:$I$206,COLUMN('Round 3'!$G$7),FALSE)))</f>
        <v/>
      </c>
      <c r="I130" s="103" t="str">
        <f>IF(ISBLANK($A130),"",IF(ISERROR(VLOOKUP($A130,'Round 1'!$A$7:$I$206,COLUMN('Round 1'!$F$7),FALSE)),0,VLOOKUP($A130,'Round 1'!$A$7:$I$206,COLUMN('Round 1'!$F$7),FALSE))+IF(ISERROR(VLOOKUP($A130,'Round 2'!$A$7:$I$206,COLUMN('Round 2'!$F$7),FALSE)),0,VLOOKUP($A130,'Round 2'!$A$7:$I$206,COLUMN('Round 2'!$F$7),FALSE))+IF(ISERROR(VLOOKUP($A130,'Round 3'!$A$7:$I$206,COLUMN('Round 3'!$F$7),FALSE)),0,VLOOKUP($A130,'Round 3'!$A$7:$I$206,COLUMN('Round 3'!$F$7),FALSE)))</f>
        <v/>
      </c>
      <c r="J130" s="104" t="str">
        <f>IF(ISBLANK($A130),"",IF(ISERROR(VLOOKUP($A130,'Round 1'!$A$7:$I$206,COLUMN('Round 1'!$H$7),FALSE)),0,VLOOKUP($A130,'Round 1'!$A$7:$I$206,COLUMN('Round 1'!$H$7),FALSE))+IF(ISERROR(VLOOKUP($A130,'Round 2'!$A$7:$I$206,COLUMN('Round 2'!$H$7),FALSE)),0,VLOOKUP($A130,'Round 2'!$A$7:$I$206,COLUMN('Round 2'!$H$7),FALSE))+IF(ISERROR(VLOOKUP($A130,'Round 3'!$A$7:$I$206,COLUMN('Round 3'!$H$7),FALSE)),0,VLOOKUP($A130,'Round 3'!$A$7:$I$206,COLUMN('Round 3'!$H$7),FALSE)))</f>
        <v/>
      </c>
      <c r="K130" s="103" t="str">
        <f t="shared" si="44"/>
        <v/>
      </c>
      <c r="L130" s="106" t="str">
        <f t="shared" si="45"/>
        <v/>
      </c>
      <c r="M130" s="107"/>
      <c r="N130" s="108" t="str">
        <f t="shared" si="46"/>
        <v/>
      </c>
      <c r="O130" s="40" t="str">
        <f t="shared" si="47"/>
        <v/>
      </c>
      <c r="P130" s="40" t="str">
        <f t="shared" si="48"/>
        <v/>
      </c>
      <c r="Q130" s="40">
        <f t="shared" si="49"/>
        <v>-10</v>
      </c>
      <c r="R130" s="40" t="str">
        <f t="shared" si="50"/>
        <v/>
      </c>
      <c r="S130" s="40" t="str">
        <f t="shared" si="51"/>
        <v/>
      </c>
      <c r="T130" s="40">
        <f t="shared" si="52"/>
        <v>0</v>
      </c>
      <c r="U130" s="108" t="str">
        <f>IF(N('Final Round'!$J$14)&gt;0,IF(ISBLANK($A130),"",IF($N130&gt;5,$N130,VLOOKUP($A130,'Final Round'!$A$14:$K$18,COLUMN('Final Round'!$J$1),FALSE))),"")</f>
        <v/>
      </c>
      <c r="V130" s="40" t="str">
        <f t="shared" si="53"/>
        <v/>
      </c>
      <c r="W130" s="40" t="str">
        <f t="shared" si="54"/>
        <v/>
      </c>
      <c r="X130" s="40" t="str">
        <f t="shared" si="55"/>
        <v/>
      </c>
      <c r="Y130" s="40">
        <f t="shared" si="56"/>
        <v>0</v>
      </c>
      <c r="Z130" s="40" t="str">
        <f t="shared" si="57"/>
        <v/>
      </c>
      <c r="AA130" s="40">
        <f t="shared" si="43"/>
        <v>0</v>
      </c>
      <c r="AB130" s="109" t="str">
        <f>IF(ISBLANK($A130),"",5+4*(I130+IF(AA130=0,0,VLOOKUP($A130,'Final Round'!$A$14:$K$18,COLUMN('Final Round'!$G$1),FALSE)))+8*(H130+IF(AA130=0,0,IF(VLOOKUP($A130,'Final Round'!$A$14:$K$18,COLUMN('Final Round'!$J$1),FALSE)=1,1,0)))+$AA130)</f>
        <v/>
      </c>
    </row>
    <row r="131" spans="1:28" x14ac:dyDescent="0.2">
      <c r="A131" s="110"/>
      <c r="B131" s="111"/>
      <c r="C131" s="111"/>
      <c r="D131" s="111"/>
      <c r="E131" s="112"/>
      <c r="F131" s="113" t="str">
        <f>IF(ISBLANK($A131),"",SUM(IF(ISNA(IF(VLOOKUP($A131,'Round 1'!$A$7:$J$206,COLUMN('Round 1'!$H$7),FALSE),1,NA())),0,1),IF(ISNA(IF(VLOOKUP($A131,'Round 2'!$A$7:$J$206,COLUMN('Round 1'!$H$7),FALSE),1,NA())),0,1),IF(ISNA(IF(VLOOKUP($A131,'Round 3'!$A$7:$J$206,COLUMN('Round 1'!$H$7),FALSE),1,NA())),0,1),IF(ISNA(IF(VLOOKUP($A131,'Final Round'!$A$14:$K$18,1,FALSE),1,NA())),0,1)))</f>
        <v/>
      </c>
      <c r="G131" s="114"/>
      <c r="H131" s="115" t="str">
        <f>IF(ISBLANK($A131),"",IF(ISERROR(VLOOKUP($A131,'Round 1'!$A$7:$I$206,COLUMN('Round 1'!$G$7),FALSE)),0,VLOOKUP($A131,'Round 1'!$A$7:$I$206,COLUMN('Round 1'!$G$7),FALSE))+IF(ISERROR(VLOOKUP($A131,'Round 2'!$A$7:$I$206,COLUMN('Round 2'!$G$7),FALSE)),0,VLOOKUP($A131,'Round 2'!$A$7:$I$206,COLUMN('Round 2'!$G$7),FALSE))+IF(ISERROR(VLOOKUP($A131,'Round 3'!$A$7:$I$206,COLUMN('Round 3'!$G$7),FALSE)),0,VLOOKUP($A131,'Round 3'!$A$7:$I$206,COLUMN('Round 3'!$G$7),FALSE)))</f>
        <v/>
      </c>
      <c r="I131" s="115" t="str">
        <f>IF(ISBLANK($A131),"",IF(ISERROR(VLOOKUP($A131,'Round 1'!$A$7:$I$206,COLUMN('Round 1'!$F$7),FALSE)),0,VLOOKUP($A131,'Round 1'!$A$7:$I$206,COLUMN('Round 1'!$F$7),FALSE))+IF(ISERROR(VLOOKUP($A131,'Round 2'!$A$7:$I$206,COLUMN('Round 2'!$F$7),FALSE)),0,VLOOKUP($A131,'Round 2'!$A$7:$I$206,COLUMN('Round 2'!$F$7),FALSE))+IF(ISERROR(VLOOKUP($A131,'Round 3'!$A$7:$I$206,COLUMN('Round 3'!$F$7),FALSE)),0,VLOOKUP($A131,'Round 3'!$A$7:$I$206,COLUMN('Round 3'!$F$7),FALSE)))</f>
        <v/>
      </c>
      <c r="J131" s="116" t="str">
        <f>IF(ISBLANK($A131),"",IF(ISERROR(VLOOKUP($A131,'Round 1'!$A$7:$I$206,COLUMN('Round 1'!$H$7),FALSE)),0,VLOOKUP($A131,'Round 1'!$A$7:$I$206,COLUMN('Round 1'!$H$7),FALSE))+IF(ISERROR(VLOOKUP($A131,'Round 2'!$A$7:$I$206,COLUMN('Round 2'!$H$7),FALSE)),0,VLOOKUP($A131,'Round 2'!$A$7:$I$206,COLUMN('Round 2'!$H$7),FALSE))+IF(ISERROR(VLOOKUP($A131,'Round 3'!$A$7:$I$206,COLUMN('Round 3'!$H$7),FALSE)),0,VLOOKUP($A131,'Round 3'!$A$7:$I$206,COLUMN('Round 3'!$H$7),FALSE)))</f>
        <v/>
      </c>
      <c r="K131" s="115" t="str">
        <f t="shared" si="44"/>
        <v/>
      </c>
      <c r="L131" s="118" t="str">
        <f t="shared" si="45"/>
        <v/>
      </c>
      <c r="M131" s="119"/>
      <c r="N131" s="120" t="str">
        <f t="shared" si="46"/>
        <v/>
      </c>
      <c r="O131" s="40" t="str">
        <f t="shared" si="47"/>
        <v/>
      </c>
      <c r="P131" s="40" t="str">
        <f t="shared" si="48"/>
        <v/>
      </c>
      <c r="Q131" s="40">
        <f t="shared" si="49"/>
        <v>-10</v>
      </c>
      <c r="R131" s="40" t="str">
        <f t="shared" si="50"/>
        <v/>
      </c>
      <c r="S131" s="40" t="str">
        <f t="shared" si="51"/>
        <v/>
      </c>
      <c r="T131" s="40">
        <f t="shared" si="52"/>
        <v>0</v>
      </c>
      <c r="U131" s="120" t="str">
        <f>IF(N('Final Round'!$J$14)&gt;0,IF(ISBLANK($A131),"",IF($N131&gt;5,$N131,VLOOKUP($A131,'Final Round'!$A$14:$K$18,COLUMN('Final Round'!$J$1),FALSE))),"")</f>
        <v/>
      </c>
      <c r="V131" s="40" t="str">
        <f t="shared" si="53"/>
        <v/>
      </c>
      <c r="W131" s="40" t="str">
        <f t="shared" si="54"/>
        <v/>
      </c>
      <c r="X131" s="40" t="str">
        <f t="shared" si="55"/>
        <v/>
      </c>
      <c r="Y131" s="40">
        <f t="shared" si="56"/>
        <v>0</v>
      </c>
      <c r="Z131" s="40" t="str">
        <f t="shared" si="57"/>
        <v/>
      </c>
      <c r="AA131" s="40">
        <f t="shared" si="43"/>
        <v>0</v>
      </c>
      <c r="AB131" s="121" t="str">
        <f>IF(ISBLANK($A131),"",5+4*(I131+IF(AA131=0,0,VLOOKUP($A131,'Final Round'!$A$14:$K$18,COLUMN('Final Round'!$G$1),FALSE)))+8*(H131+IF(AA131=0,0,IF(VLOOKUP($A131,'Final Round'!$A$14:$K$18,COLUMN('Final Round'!$J$1),FALSE)=1,1,0)))+$AA131)</f>
        <v/>
      </c>
    </row>
    <row r="132" spans="1:28" x14ac:dyDescent="0.2">
      <c r="A132" s="98"/>
      <c r="B132" s="99"/>
      <c r="C132" s="99"/>
      <c r="D132" s="99"/>
      <c r="E132" s="100"/>
      <c r="F132" s="101" t="str">
        <f>IF(ISBLANK($A132),"",SUM(IF(ISNA(IF(VLOOKUP($A132,'Round 1'!$A$7:$J$206,COLUMN('Round 1'!$H$7),FALSE),1,NA())),0,1),IF(ISNA(IF(VLOOKUP($A132,'Round 2'!$A$7:$J$206,COLUMN('Round 1'!$H$7),FALSE),1,NA())),0,1),IF(ISNA(IF(VLOOKUP($A132,'Round 3'!$A$7:$J$206,COLUMN('Round 1'!$H$7),FALSE),1,NA())),0,1),IF(ISNA(IF(VLOOKUP($A132,'Final Round'!$A$14:$K$18,1,FALSE),1,NA())),0,1)))</f>
        <v/>
      </c>
      <c r="G132" s="102"/>
      <c r="H132" s="103" t="str">
        <f>IF(ISBLANK($A132),"",IF(ISERROR(VLOOKUP($A132,'Round 1'!$A$7:$I$206,COLUMN('Round 1'!$G$7),FALSE)),0,VLOOKUP($A132,'Round 1'!$A$7:$I$206,COLUMN('Round 1'!$G$7),FALSE))+IF(ISERROR(VLOOKUP($A132,'Round 2'!$A$7:$I$206,COLUMN('Round 2'!$G$7),FALSE)),0,VLOOKUP($A132,'Round 2'!$A$7:$I$206,COLUMN('Round 2'!$G$7),FALSE))+IF(ISERROR(VLOOKUP($A132,'Round 3'!$A$7:$I$206,COLUMN('Round 3'!$G$7),FALSE)),0,VLOOKUP($A132,'Round 3'!$A$7:$I$206,COLUMN('Round 3'!$G$7),FALSE)))</f>
        <v/>
      </c>
      <c r="I132" s="103" t="str">
        <f>IF(ISBLANK($A132),"",IF(ISERROR(VLOOKUP($A132,'Round 1'!$A$7:$I$206,COLUMN('Round 1'!$F$7),FALSE)),0,VLOOKUP($A132,'Round 1'!$A$7:$I$206,COLUMN('Round 1'!$F$7),FALSE))+IF(ISERROR(VLOOKUP($A132,'Round 2'!$A$7:$I$206,COLUMN('Round 2'!$F$7),FALSE)),0,VLOOKUP($A132,'Round 2'!$A$7:$I$206,COLUMN('Round 2'!$F$7),FALSE))+IF(ISERROR(VLOOKUP($A132,'Round 3'!$A$7:$I$206,COLUMN('Round 3'!$F$7),FALSE)),0,VLOOKUP($A132,'Round 3'!$A$7:$I$206,COLUMN('Round 3'!$F$7),FALSE)))</f>
        <v/>
      </c>
      <c r="J132" s="104" t="str">
        <f>IF(ISBLANK($A132),"",IF(ISERROR(VLOOKUP($A132,'Round 1'!$A$7:$I$206,COLUMN('Round 1'!$H$7),FALSE)),0,VLOOKUP($A132,'Round 1'!$A$7:$I$206,COLUMN('Round 1'!$H$7),FALSE))+IF(ISERROR(VLOOKUP($A132,'Round 2'!$A$7:$I$206,COLUMN('Round 2'!$H$7),FALSE)),0,VLOOKUP($A132,'Round 2'!$A$7:$I$206,COLUMN('Round 2'!$H$7),FALSE))+IF(ISERROR(VLOOKUP($A132,'Round 3'!$A$7:$I$206,COLUMN('Round 3'!$H$7),FALSE)),0,VLOOKUP($A132,'Round 3'!$A$7:$I$206,COLUMN('Round 3'!$H$7),FALSE)))</f>
        <v/>
      </c>
      <c r="K132" s="103" t="str">
        <f t="shared" si="44"/>
        <v/>
      </c>
      <c r="L132" s="106" t="str">
        <f t="shared" si="45"/>
        <v/>
      </c>
      <c r="M132" s="107"/>
      <c r="N132" s="108" t="str">
        <f t="shared" si="46"/>
        <v/>
      </c>
      <c r="O132" s="40" t="str">
        <f t="shared" si="47"/>
        <v/>
      </c>
      <c r="P132" s="40" t="str">
        <f t="shared" si="48"/>
        <v/>
      </c>
      <c r="Q132" s="40">
        <f t="shared" si="49"/>
        <v>-10</v>
      </c>
      <c r="R132" s="40" t="str">
        <f t="shared" si="50"/>
        <v/>
      </c>
      <c r="S132" s="40" t="str">
        <f t="shared" si="51"/>
        <v/>
      </c>
      <c r="T132" s="40">
        <f t="shared" si="52"/>
        <v>0</v>
      </c>
      <c r="U132" s="108" t="str">
        <f>IF(N('Final Round'!$J$14)&gt;0,IF(ISBLANK($A132),"",IF($N132&gt;5,$N132,VLOOKUP($A132,'Final Round'!$A$14:$K$18,COLUMN('Final Round'!$J$1),FALSE))),"")</f>
        <v/>
      </c>
      <c r="V132" s="40" t="str">
        <f t="shared" si="53"/>
        <v/>
      </c>
      <c r="W132" s="40" t="str">
        <f t="shared" si="54"/>
        <v/>
      </c>
      <c r="X132" s="40" t="str">
        <f t="shared" si="55"/>
        <v/>
      </c>
      <c r="Y132" s="40">
        <f t="shared" si="56"/>
        <v>0</v>
      </c>
      <c r="Z132" s="40" t="str">
        <f t="shared" si="57"/>
        <v/>
      </c>
      <c r="AA132" s="40">
        <f t="shared" si="43"/>
        <v>0</v>
      </c>
      <c r="AB132" s="109" t="str">
        <f>IF(ISBLANK($A132),"",5+4*(I132+IF(AA132=0,0,VLOOKUP($A132,'Final Round'!$A$14:$K$18,COLUMN('Final Round'!$G$1),FALSE)))+8*(H132+IF(AA132=0,0,IF(VLOOKUP($A132,'Final Round'!$A$14:$K$18,COLUMN('Final Round'!$J$1),FALSE)=1,1,0)))+$AA132)</f>
        <v/>
      </c>
    </row>
    <row r="133" spans="1:28" x14ac:dyDescent="0.2">
      <c r="A133" s="110"/>
      <c r="B133" s="111"/>
      <c r="C133" s="111"/>
      <c r="D133" s="111"/>
      <c r="E133" s="112"/>
      <c r="F133" s="113" t="str">
        <f>IF(ISBLANK($A133),"",SUM(IF(ISNA(IF(VLOOKUP($A133,'Round 1'!$A$7:$J$206,COLUMN('Round 1'!$H$7),FALSE),1,NA())),0,1),IF(ISNA(IF(VLOOKUP($A133,'Round 2'!$A$7:$J$206,COLUMN('Round 1'!$H$7),FALSE),1,NA())),0,1),IF(ISNA(IF(VLOOKUP($A133,'Round 3'!$A$7:$J$206,COLUMN('Round 1'!$H$7),FALSE),1,NA())),0,1),IF(ISNA(IF(VLOOKUP($A133,'Final Round'!$A$14:$K$18,1,FALSE),1,NA())),0,1)))</f>
        <v/>
      </c>
      <c r="G133" s="114"/>
      <c r="H133" s="115" t="str">
        <f>IF(ISBLANK($A133),"",IF(ISERROR(VLOOKUP($A133,'Round 1'!$A$7:$I$206,COLUMN('Round 1'!$G$7),FALSE)),0,VLOOKUP($A133,'Round 1'!$A$7:$I$206,COLUMN('Round 1'!$G$7),FALSE))+IF(ISERROR(VLOOKUP($A133,'Round 2'!$A$7:$I$206,COLUMN('Round 2'!$G$7),FALSE)),0,VLOOKUP($A133,'Round 2'!$A$7:$I$206,COLUMN('Round 2'!$G$7),FALSE))+IF(ISERROR(VLOOKUP($A133,'Round 3'!$A$7:$I$206,COLUMN('Round 3'!$G$7),FALSE)),0,VLOOKUP($A133,'Round 3'!$A$7:$I$206,COLUMN('Round 3'!$G$7),FALSE)))</f>
        <v/>
      </c>
      <c r="I133" s="115" t="str">
        <f>IF(ISBLANK($A133),"",IF(ISERROR(VLOOKUP($A133,'Round 1'!$A$7:$I$206,COLUMN('Round 1'!$F$7),FALSE)),0,VLOOKUP($A133,'Round 1'!$A$7:$I$206,COLUMN('Round 1'!$F$7),FALSE))+IF(ISERROR(VLOOKUP($A133,'Round 2'!$A$7:$I$206,COLUMN('Round 2'!$F$7),FALSE)),0,VLOOKUP($A133,'Round 2'!$A$7:$I$206,COLUMN('Round 2'!$F$7),FALSE))+IF(ISERROR(VLOOKUP($A133,'Round 3'!$A$7:$I$206,COLUMN('Round 3'!$F$7),FALSE)),0,VLOOKUP($A133,'Round 3'!$A$7:$I$206,COLUMN('Round 3'!$F$7),FALSE)))</f>
        <v/>
      </c>
      <c r="J133" s="116" t="str">
        <f>IF(ISBLANK($A133),"",IF(ISERROR(VLOOKUP($A133,'Round 1'!$A$7:$I$206,COLUMN('Round 1'!$H$7),FALSE)),0,VLOOKUP($A133,'Round 1'!$A$7:$I$206,COLUMN('Round 1'!$H$7),FALSE))+IF(ISERROR(VLOOKUP($A133,'Round 2'!$A$7:$I$206,COLUMN('Round 2'!$H$7),FALSE)),0,VLOOKUP($A133,'Round 2'!$A$7:$I$206,COLUMN('Round 2'!$H$7),FALSE))+IF(ISERROR(VLOOKUP($A133,'Round 3'!$A$7:$I$206,COLUMN('Round 3'!$H$7),FALSE)),0,VLOOKUP($A133,'Round 3'!$A$7:$I$206,COLUMN('Round 3'!$H$7),FALSE)))</f>
        <v/>
      </c>
      <c r="K133" s="115" t="str">
        <f t="shared" si="44"/>
        <v/>
      </c>
      <c r="L133" s="118" t="str">
        <f t="shared" si="45"/>
        <v/>
      </c>
      <c r="M133" s="119"/>
      <c r="N133" s="120" t="str">
        <f t="shared" si="46"/>
        <v/>
      </c>
      <c r="O133" s="40" t="str">
        <f t="shared" si="47"/>
        <v/>
      </c>
      <c r="P133" s="40" t="str">
        <f t="shared" si="48"/>
        <v/>
      </c>
      <c r="Q133" s="40">
        <f t="shared" si="49"/>
        <v>-10</v>
      </c>
      <c r="R133" s="40" t="str">
        <f t="shared" si="50"/>
        <v/>
      </c>
      <c r="S133" s="40" t="str">
        <f t="shared" si="51"/>
        <v/>
      </c>
      <c r="T133" s="40">
        <f t="shared" si="52"/>
        <v>0</v>
      </c>
      <c r="U133" s="120" t="str">
        <f>IF(N('Final Round'!$J$14)&gt;0,IF(ISBLANK($A133),"",IF($N133&gt;5,$N133,VLOOKUP($A133,'Final Round'!$A$14:$K$18,COLUMN('Final Round'!$J$1),FALSE))),"")</f>
        <v/>
      </c>
      <c r="V133" s="40" t="str">
        <f t="shared" si="53"/>
        <v/>
      </c>
      <c r="W133" s="40" t="str">
        <f t="shared" si="54"/>
        <v/>
      </c>
      <c r="X133" s="40" t="str">
        <f t="shared" si="55"/>
        <v/>
      </c>
      <c r="Y133" s="40">
        <f t="shared" si="56"/>
        <v>0</v>
      </c>
      <c r="Z133" s="40" t="str">
        <f t="shared" si="57"/>
        <v/>
      </c>
      <c r="AA133" s="40">
        <f t="shared" si="43"/>
        <v>0</v>
      </c>
      <c r="AB133" s="121" t="str">
        <f>IF(ISBLANK($A133),"",5+4*(I133+IF(AA133=0,0,VLOOKUP($A133,'Final Round'!$A$14:$K$18,COLUMN('Final Round'!$G$1),FALSE)))+8*(H133+IF(AA133=0,0,IF(VLOOKUP($A133,'Final Round'!$A$14:$K$18,COLUMN('Final Round'!$J$1),FALSE)=1,1,0)))+$AA133)</f>
        <v/>
      </c>
    </row>
    <row r="134" spans="1:28" x14ac:dyDescent="0.2">
      <c r="A134" s="98"/>
      <c r="B134" s="99"/>
      <c r="C134" s="99"/>
      <c r="D134" s="99"/>
      <c r="E134" s="100"/>
      <c r="F134" s="101" t="str">
        <f>IF(ISBLANK($A134),"",SUM(IF(ISNA(IF(VLOOKUP($A134,'Round 1'!$A$7:$J$206,COLUMN('Round 1'!$H$7),FALSE),1,NA())),0,1),IF(ISNA(IF(VLOOKUP($A134,'Round 2'!$A$7:$J$206,COLUMN('Round 1'!$H$7),FALSE),1,NA())),0,1),IF(ISNA(IF(VLOOKUP($A134,'Round 3'!$A$7:$J$206,COLUMN('Round 1'!$H$7),FALSE),1,NA())),0,1),IF(ISNA(IF(VLOOKUP($A134,'Final Round'!$A$14:$K$18,1,FALSE),1,NA())),0,1)))</f>
        <v/>
      </c>
      <c r="G134" s="102"/>
      <c r="H134" s="103" t="str">
        <f>IF(ISBLANK($A134),"",IF(ISERROR(VLOOKUP($A134,'Round 1'!$A$7:$I$206,COLUMN('Round 1'!$G$7),FALSE)),0,VLOOKUP($A134,'Round 1'!$A$7:$I$206,COLUMN('Round 1'!$G$7),FALSE))+IF(ISERROR(VLOOKUP($A134,'Round 2'!$A$7:$I$206,COLUMN('Round 2'!$G$7),FALSE)),0,VLOOKUP($A134,'Round 2'!$A$7:$I$206,COLUMN('Round 2'!$G$7),FALSE))+IF(ISERROR(VLOOKUP($A134,'Round 3'!$A$7:$I$206,COLUMN('Round 3'!$G$7),FALSE)),0,VLOOKUP($A134,'Round 3'!$A$7:$I$206,COLUMN('Round 3'!$G$7),FALSE)))</f>
        <v/>
      </c>
      <c r="I134" s="103" t="str">
        <f>IF(ISBLANK($A134),"",IF(ISERROR(VLOOKUP($A134,'Round 1'!$A$7:$I$206,COLUMN('Round 1'!$F$7),FALSE)),0,VLOOKUP($A134,'Round 1'!$A$7:$I$206,COLUMN('Round 1'!$F$7),FALSE))+IF(ISERROR(VLOOKUP($A134,'Round 2'!$A$7:$I$206,COLUMN('Round 2'!$F$7),FALSE)),0,VLOOKUP($A134,'Round 2'!$A$7:$I$206,COLUMN('Round 2'!$F$7),FALSE))+IF(ISERROR(VLOOKUP($A134,'Round 3'!$A$7:$I$206,COLUMN('Round 3'!$F$7),FALSE)),0,VLOOKUP($A134,'Round 3'!$A$7:$I$206,COLUMN('Round 3'!$F$7),FALSE)))</f>
        <v/>
      </c>
      <c r="J134" s="104" t="str">
        <f>IF(ISBLANK($A134),"",IF(ISERROR(VLOOKUP($A134,'Round 1'!$A$7:$I$206,COLUMN('Round 1'!$H$7),FALSE)),0,VLOOKUP($A134,'Round 1'!$A$7:$I$206,COLUMN('Round 1'!$H$7),FALSE))+IF(ISERROR(VLOOKUP($A134,'Round 2'!$A$7:$I$206,COLUMN('Round 2'!$H$7),FALSE)),0,VLOOKUP($A134,'Round 2'!$A$7:$I$206,COLUMN('Round 2'!$H$7),FALSE))+IF(ISERROR(VLOOKUP($A134,'Round 3'!$A$7:$I$206,COLUMN('Round 3'!$H$7),FALSE)),0,VLOOKUP($A134,'Round 3'!$A$7:$I$206,COLUMN('Round 3'!$H$7),FALSE)))</f>
        <v/>
      </c>
      <c r="K134" s="103" t="str">
        <f t="shared" si="44"/>
        <v/>
      </c>
      <c r="L134" s="106" t="str">
        <f t="shared" si="45"/>
        <v/>
      </c>
      <c r="M134" s="107"/>
      <c r="N134" s="108" t="str">
        <f t="shared" si="46"/>
        <v/>
      </c>
      <c r="O134" s="40" t="str">
        <f t="shared" si="47"/>
        <v/>
      </c>
      <c r="P134" s="40" t="str">
        <f t="shared" si="48"/>
        <v/>
      </c>
      <c r="Q134" s="40">
        <f t="shared" si="49"/>
        <v>-10</v>
      </c>
      <c r="R134" s="40" t="str">
        <f t="shared" si="50"/>
        <v/>
      </c>
      <c r="S134" s="40" t="str">
        <f t="shared" si="51"/>
        <v/>
      </c>
      <c r="T134" s="40">
        <f t="shared" si="52"/>
        <v>0</v>
      </c>
      <c r="U134" s="108" t="str">
        <f>IF(N('Final Round'!$J$14)&gt;0,IF(ISBLANK($A134),"",IF($N134&gt;5,$N134,VLOOKUP($A134,'Final Round'!$A$14:$K$18,COLUMN('Final Round'!$J$1),FALSE))),"")</f>
        <v/>
      </c>
      <c r="V134" s="40" t="str">
        <f t="shared" si="53"/>
        <v/>
      </c>
      <c r="W134" s="40" t="str">
        <f t="shared" si="54"/>
        <v/>
      </c>
      <c r="X134" s="40" t="str">
        <f t="shared" si="55"/>
        <v/>
      </c>
      <c r="Y134" s="40">
        <f t="shared" si="56"/>
        <v>0</v>
      </c>
      <c r="Z134" s="40" t="str">
        <f t="shared" si="57"/>
        <v/>
      </c>
      <c r="AA134" s="40">
        <f t="shared" si="43"/>
        <v>0</v>
      </c>
      <c r="AB134" s="109" t="str">
        <f>IF(ISBLANK($A134),"",5+4*(I134+IF(AA134=0,0,VLOOKUP($A134,'Final Round'!$A$14:$K$18,COLUMN('Final Round'!$G$1),FALSE)))+8*(H134+IF(AA134=0,0,IF(VLOOKUP($A134,'Final Round'!$A$14:$K$18,COLUMN('Final Round'!$J$1),FALSE)=1,1,0)))+$AA134)</f>
        <v/>
      </c>
    </row>
    <row r="135" spans="1:28" x14ac:dyDescent="0.2">
      <c r="A135" s="110"/>
      <c r="B135" s="111"/>
      <c r="C135" s="111"/>
      <c r="D135" s="111"/>
      <c r="E135" s="112"/>
      <c r="F135" s="113" t="str">
        <f>IF(ISBLANK($A135),"",SUM(IF(ISNA(IF(VLOOKUP($A135,'Round 1'!$A$7:$J$206,COLUMN('Round 1'!$H$7),FALSE),1,NA())),0,1),IF(ISNA(IF(VLOOKUP($A135,'Round 2'!$A$7:$J$206,COLUMN('Round 1'!$H$7),FALSE),1,NA())),0,1),IF(ISNA(IF(VLOOKUP($A135,'Round 3'!$A$7:$J$206,COLUMN('Round 1'!$H$7),FALSE),1,NA())),0,1),IF(ISNA(IF(VLOOKUP($A135,'Final Round'!$A$14:$K$18,1,FALSE),1,NA())),0,1)))</f>
        <v/>
      </c>
      <c r="G135" s="114"/>
      <c r="H135" s="115" t="str">
        <f>IF(ISBLANK($A135),"",IF(ISERROR(VLOOKUP($A135,'Round 1'!$A$7:$I$206,COLUMN('Round 1'!$G$7),FALSE)),0,VLOOKUP($A135,'Round 1'!$A$7:$I$206,COLUMN('Round 1'!$G$7),FALSE))+IF(ISERROR(VLOOKUP($A135,'Round 2'!$A$7:$I$206,COLUMN('Round 2'!$G$7),FALSE)),0,VLOOKUP($A135,'Round 2'!$A$7:$I$206,COLUMN('Round 2'!$G$7),FALSE))+IF(ISERROR(VLOOKUP($A135,'Round 3'!$A$7:$I$206,COLUMN('Round 3'!$G$7),FALSE)),0,VLOOKUP($A135,'Round 3'!$A$7:$I$206,COLUMN('Round 3'!$G$7),FALSE)))</f>
        <v/>
      </c>
      <c r="I135" s="115" t="str">
        <f>IF(ISBLANK($A135),"",IF(ISERROR(VLOOKUP($A135,'Round 1'!$A$7:$I$206,COLUMN('Round 1'!$F$7),FALSE)),0,VLOOKUP($A135,'Round 1'!$A$7:$I$206,COLUMN('Round 1'!$F$7),FALSE))+IF(ISERROR(VLOOKUP($A135,'Round 2'!$A$7:$I$206,COLUMN('Round 2'!$F$7),FALSE)),0,VLOOKUP($A135,'Round 2'!$A$7:$I$206,COLUMN('Round 2'!$F$7),FALSE))+IF(ISERROR(VLOOKUP($A135,'Round 3'!$A$7:$I$206,COLUMN('Round 3'!$F$7),FALSE)),0,VLOOKUP($A135,'Round 3'!$A$7:$I$206,COLUMN('Round 3'!$F$7),FALSE)))</f>
        <v/>
      </c>
      <c r="J135" s="116" t="str">
        <f>IF(ISBLANK($A135),"",IF(ISERROR(VLOOKUP($A135,'Round 1'!$A$7:$I$206,COLUMN('Round 1'!$H$7),FALSE)),0,VLOOKUP($A135,'Round 1'!$A$7:$I$206,COLUMN('Round 1'!$H$7),FALSE))+IF(ISERROR(VLOOKUP($A135,'Round 2'!$A$7:$I$206,COLUMN('Round 2'!$H$7),FALSE)),0,VLOOKUP($A135,'Round 2'!$A$7:$I$206,COLUMN('Round 2'!$H$7),FALSE))+IF(ISERROR(VLOOKUP($A135,'Round 3'!$A$7:$I$206,COLUMN('Round 3'!$H$7),FALSE)),0,VLOOKUP($A135,'Round 3'!$A$7:$I$206,COLUMN('Round 3'!$H$7),FALSE)))</f>
        <v/>
      </c>
      <c r="K135" s="115" t="str">
        <f t="shared" ref="K135:K166" si="58">IF(ISBLANK(A135),"",RANK(P135,$P$7:$P$206))</f>
        <v/>
      </c>
      <c r="L135" s="118" t="str">
        <f t="shared" ref="L135:L166" si="59">IF(ISBLANK($G135),IF($K135&gt;5,"",IF(AND(ISNA(MATCH(K135+1,$K$7:$K$206,0)),$K135&lt;$A$4),"TIE","")),"DQ")</f>
        <v/>
      </c>
      <c r="M135" s="119"/>
      <c r="N135" s="120" t="str">
        <f t="shared" ref="N135:N166" si="60">IF(ISBLANK($G135),$R135,"DQ")</f>
        <v/>
      </c>
      <c r="O135" s="40" t="str">
        <f t="shared" ref="O135:O166" si="61">IF(ISBLANK(A135),"",$H135*$O$6+$I135)</f>
        <v/>
      </c>
      <c r="P135" s="40" t="str">
        <f t="shared" ref="P135:P166" si="62">IF(ISBLANK(A135),"",$O135*10*$P$6+$J135)</f>
        <v/>
      </c>
      <c r="Q135" s="40">
        <f t="shared" ref="Q135:Q166" si="63">IF(ISBLANK($G135),IF(ISBLANK($A135),-10,$P135*$Q$6+IF($M135&gt;0,$Q$6-1-$M135,0)),-1)</f>
        <v>-10</v>
      </c>
      <c r="R135" s="40" t="str">
        <f t="shared" ref="R135:R166" si="64">IF(ISBLANK($A135),"",RANK($Q135,$Q$7:$Q$206))</f>
        <v/>
      </c>
      <c r="S135" s="40" t="str">
        <f t="shared" ref="S135:S166" si="65">IF(ISNA(MATCH($R135+1,$R$7:$R$206,0)),IF($R135=MAX($A$7:$A$206),$R135,-1),$R135)</f>
        <v/>
      </c>
      <c r="T135" s="40">
        <f t="shared" ref="T135:T166" si="66">$A135</f>
        <v>0</v>
      </c>
      <c r="U135" s="120" t="str">
        <f>IF(N('Final Round'!$J$14)&gt;0,IF(ISBLANK($A135),"",IF($N135&gt;5,$N135,VLOOKUP($A135,'Final Round'!$A$14:$K$18,COLUMN('Final Round'!$J$1),FALSE))),"")</f>
        <v/>
      </c>
      <c r="V135" s="40" t="str">
        <f t="shared" ref="V135:V166" si="67">IF(ISNUMBER($U135),$U135,$R135)</f>
        <v/>
      </c>
      <c r="W135" s="40" t="str">
        <f t="shared" ref="W135:W166" si="68">IF(ISBLANK($A135),"",($V$6-$V135)*$W$6+$W$6-$A135)</f>
        <v/>
      </c>
      <c r="X135" s="40" t="str">
        <f t="shared" ref="X135:X166" si="69">IF(ISBLANK($A135),"",RANK($W135,$W$7:$W$206))</f>
        <v/>
      </c>
      <c r="Y135" s="40">
        <f t="shared" ref="Y135:Y166" si="70">$A135</f>
        <v>0</v>
      </c>
      <c r="Z135" s="40" t="str">
        <f t="shared" ref="Z135:Z166" si="71">IF($U135="",$N135,$U135)</f>
        <v/>
      </c>
      <c r="AA135" s="40">
        <f t="shared" si="43"/>
        <v>0</v>
      </c>
      <c r="AB135" s="121" t="str">
        <f>IF(ISBLANK($A135),"",5+4*(I135+IF(AA135=0,0,VLOOKUP($A135,'Final Round'!$A$14:$K$18,COLUMN('Final Round'!$G$1),FALSE)))+8*(H135+IF(AA135=0,0,IF(VLOOKUP($A135,'Final Round'!$A$14:$K$18,COLUMN('Final Round'!$J$1),FALSE)=1,1,0)))+$AA135)</f>
        <v/>
      </c>
    </row>
    <row r="136" spans="1:28" x14ac:dyDescent="0.2">
      <c r="A136" s="98"/>
      <c r="B136" s="99"/>
      <c r="C136" s="99"/>
      <c r="D136" s="99"/>
      <c r="E136" s="100"/>
      <c r="F136" s="101" t="str">
        <f>IF(ISBLANK($A136),"",SUM(IF(ISNA(IF(VLOOKUP($A136,'Round 1'!$A$7:$J$206,COLUMN('Round 1'!$H$7),FALSE),1,NA())),0,1),IF(ISNA(IF(VLOOKUP($A136,'Round 2'!$A$7:$J$206,COLUMN('Round 1'!$H$7),FALSE),1,NA())),0,1),IF(ISNA(IF(VLOOKUP($A136,'Round 3'!$A$7:$J$206,COLUMN('Round 1'!$H$7),FALSE),1,NA())),0,1),IF(ISNA(IF(VLOOKUP($A136,'Final Round'!$A$14:$K$18,1,FALSE),1,NA())),0,1)))</f>
        <v/>
      </c>
      <c r="G136" s="102"/>
      <c r="H136" s="103" t="str">
        <f>IF(ISBLANK($A136),"",IF(ISERROR(VLOOKUP($A136,'Round 1'!$A$7:$I$206,COLUMN('Round 1'!$G$7),FALSE)),0,VLOOKUP($A136,'Round 1'!$A$7:$I$206,COLUMN('Round 1'!$G$7),FALSE))+IF(ISERROR(VLOOKUP($A136,'Round 2'!$A$7:$I$206,COLUMN('Round 2'!$G$7),FALSE)),0,VLOOKUP($A136,'Round 2'!$A$7:$I$206,COLUMN('Round 2'!$G$7),FALSE))+IF(ISERROR(VLOOKUP($A136,'Round 3'!$A$7:$I$206,COLUMN('Round 3'!$G$7),FALSE)),0,VLOOKUP($A136,'Round 3'!$A$7:$I$206,COLUMN('Round 3'!$G$7),FALSE)))</f>
        <v/>
      </c>
      <c r="I136" s="103" t="str">
        <f>IF(ISBLANK($A136),"",IF(ISERROR(VLOOKUP($A136,'Round 1'!$A$7:$I$206,COLUMN('Round 1'!$F$7),FALSE)),0,VLOOKUP($A136,'Round 1'!$A$7:$I$206,COLUMN('Round 1'!$F$7),FALSE))+IF(ISERROR(VLOOKUP($A136,'Round 2'!$A$7:$I$206,COLUMN('Round 2'!$F$7),FALSE)),0,VLOOKUP($A136,'Round 2'!$A$7:$I$206,COLUMN('Round 2'!$F$7),FALSE))+IF(ISERROR(VLOOKUP($A136,'Round 3'!$A$7:$I$206,COLUMN('Round 3'!$F$7),FALSE)),0,VLOOKUP($A136,'Round 3'!$A$7:$I$206,COLUMN('Round 3'!$F$7),FALSE)))</f>
        <v/>
      </c>
      <c r="J136" s="104" t="str">
        <f>IF(ISBLANK($A136),"",IF(ISERROR(VLOOKUP($A136,'Round 1'!$A$7:$I$206,COLUMN('Round 1'!$H$7),FALSE)),0,VLOOKUP($A136,'Round 1'!$A$7:$I$206,COLUMN('Round 1'!$H$7),FALSE))+IF(ISERROR(VLOOKUP($A136,'Round 2'!$A$7:$I$206,COLUMN('Round 2'!$H$7),FALSE)),0,VLOOKUP($A136,'Round 2'!$A$7:$I$206,COLUMN('Round 2'!$H$7),FALSE))+IF(ISERROR(VLOOKUP($A136,'Round 3'!$A$7:$I$206,COLUMN('Round 3'!$H$7),FALSE)),0,VLOOKUP($A136,'Round 3'!$A$7:$I$206,COLUMN('Round 3'!$H$7),FALSE)))</f>
        <v/>
      </c>
      <c r="K136" s="103" t="str">
        <f t="shared" si="58"/>
        <v/>
      </c>
      <c r="L136" s="106" t="str">
        <f t="shared" si="59"/>
        <v/>
      </c>
      <c r="M136" s="107"/>
      <c r="N136" s="108" t="str">
        <f t="shared" si="60"/>
        <v/>
      </c>
      <c r="O136" s="40" t="str">
        <f t="shared" si="61"/>
        <v/>
      </c>
      <c r="P136" s="40" t="str">
        <f t="shared" si="62"/>
        <v/>
      </c>
      <c r="Q136" s="40">
        <f t="shared" si="63"/>
        <v>-10</v>
      </c>
      <c r="R136" s="40" t="str">
        <f t="shared" si="64"/>
        <v/>
      </c>
      <c r="S136" s="40" t="str">
        <f t="shared" si="65"/>
        <v/>
      </c>
      <c r="T136" s="40">
        <f t="shared" si="66"/>
        <v>0</v>
      </c>
      <c r="U136" s="108" t="str">
        <f>IF(N('Final Round'!$J$14)&gt;0,IF(ISBLANK($A136),"",IF($N136&gt;5,$N136,VLOOKUP($A136,'Final Round'!$A$14:$K$18,COLUMN('Final Round'!$J$1),FALSE))),"")</f>
        <v/>
      </c>
      <c r="V136" s="40" t="str">
        <f t="shared" si="67"/>
        <v/>
      </c>
      <c r="W136" s="40" t="str">
        <f t="shared" si="68"/>
        <v/>
      </c>
      <c r="X136" s="40" t="str">
        <f t="shared" si="69"/>
        <v/>
      </c>
      <c r="Y136" s="40">
        <f t="shared" si="70"/>
        <v>0</v>
      </c>
      <c r="Z136" s="40" t="str">
        <f t="shared" si="71"/>
        <v/>
      </c>
      <c r="AA136" s="40">
        <f t="shared" ref="AA136:AA199" si="72">IF($U136&lt;6,INDEX($AA$1:$AA$5,$Z136)*$Z$2,0)</f>
        <v>0</v>
      </c>
      <c r="AB136" s="109" t="str">
        <f>IF(ISBLANK($A136),"",5+4*(I136+IF(AA136=0,0,VLOOKUP($A136,'Final Round'!$A$14:$K$18,COLUMN('Final Round'!$G$1),FALSE)))+8*(H136+IF(AA136=0,0,IF(VLOOKUP($A136,'Final Round'!$A$14:$K$18,COLUMN('Final Round'!$J$1),FALSE)=1,1,0)))+$AA136)</f>
        <v/>
      </c>
    </row>
    <row r="137" spans="1:28" x14ac:dyDescent="0.2">
      <c r="A137" s="110"/>
      <c r="B137" s="111"/>
      <c r="C137" s="111"/>
      <c r="D137" s="111"/>
      <c r="E137" s="112"/>
      <c r="F137" s="113" t="str">
        <f>IF(ISBLANK($A137),"",SUM(IF(ISNA(IF(VLOOKUP($A137,'Round 1'!$A$7:$J$206,COLUMN('Round 1'!$H$7),FALSE),1,NA())),0,1),IF(ISNA(IF(VLOOKUP($A137,'Round 2'!$A$7:$J$206,COLUMN('Round 1'!$H$7),FALSE),1,NA())),0,1),IF(ISNA(IF(VLOOKUP($A137,'Round 3'!$A$7:$J$206,COLUMN('Round 1'!$H$7),FALSE),1,NA())),0,1),IF(ISNA(IF(VLOOKUP($A137,'Final Round'!$A$14:$K$18,1,FALSE),1,NA())),0,1)))</f>
        <v/>
      </c>
      <c r="G137" s="114"/>
      <c r="H137" s="115" t="str">
        <f>IF(ISBLANK($A137),"",IF(ISERROR(VLOOKUP($A137,'Round 1'!$A$7:$I$206,COLUMN('Round 1'!$G$7),FALSE)),0,VLOOKUP($A137,'Round 1'!$A$7:$I$206,COLUMN('Round 1'!$G$7),FALSE))+IF(ISERROR(VLOOKUP($A137,'Round 2'!$A$7:$I$206,COLUMN('Round 2'!$G$7),FALSE)),0,VLOOKUP($A137,'Round 2'!$A$7:$I$206,COLUMN('Round 2'!$G$7),FALSE))+IF(ISERROR(VLOOKUP($A137,'Round 3'!$A$7:$I$206,COLUMN('Round 3'!$G$7),FALSE)),0,VLOOKUP($A137,'Round 3'!$A$7:$I$206,COLUMN('Round 3'!$G$7),FALSE)))</f>
        <v/>
      </c>
      <c r="I137" s="115" t="str">
        <f>IF(ISBLANK($A137),"",IF(ISERROR(VLOOKUP($A137,'Round 1'!$A$7:$I$206,COLUMN('Round 1'!$F$7),FALSE)),0,VLOOKUP($A137,'Round 1'!$A$7:$I$206,COLUMN('Round 1'!$F$7),FALSE))+IF(ISERROR(VLOOKUP($A137,'Round 2'!$A$7:$I$206,COLUMN('Round 2'!$F$7),FALSE)),0,VLOOKUP($A137,'Round 2'!$A$7:$I$206,COLUMN('Round 2'!$F$7),FALSE))+IF(ISERROR(VLOOKUP($A137,'Round 3'!$A$7:$I$206,COLUMN('Round 3'!$F$7),FALSE)),0,VLOOKUP($A137,'Round 3'!$A$7:$I$206,COLUMN('Round 3'!$F$7),FALSE)))</f>
        <v/>
      </c>
      <c r="J137" s="116" t="str">
        <f>IF(ISBLANK($A137),"",IF(ISERROR(VLOOKUP($A137,'Round 1'!$A$7:$I$206,COLUMN('Round 1'!$H$7),FALSE)),0,VLOOKUP($A137,'Round 1'!$A$7:$I$206,COLUMN('Round 1'!$H$7),FALSE))+IF(ISERROR(VLOOKUP($A137,'Round 2'!$A$7:$I$206,COLUMN('Round 2'!$H$7),FALSE)),0,VLOOKUP($A137,'Round 2'!$A$7:$I$206,COLUMN('Round 2'!$H$7),FALSE))+IF(ISERROR(VLOOKUP($A137,'Round 3'!$A$7:$I$206,COLUMN('Round 3'!$H$7),FALSE)),0,VLOOKUP($A137,'Round 3'!$A$7:$I$206,COLUMN('Round 3'!$H$7),FALSE)))</f>
        <v/>
      </c>
      <c r="K137" s="115" t="str">
        <f t="shared" si="58"/>
        <v/>
      </c>
      <c r="L137" s="118" t="str">
        <f t="shared" si="59"/>
        <v/>
      </c>
      <c r="M137" s="119"/>
      <c r="N137" s="120" t="str">
        <f t="shared" si="60"/>
        <v/>
      </c>
      <c r="O137" s="40" t="str">
        <f t="shared" si="61"/>
        <v/>
      </c>
      <c r="P137" s="40" t="str">
        <f t="shared" si="62"/>
        <v/>
      </c>
      <c r="Q137" s="40">
        <f t="shared" si="63"/>
        <v>-10</v>
      </c>
      <c r="R137" s="40" t="str">
        <f t="shared" si="64"/>
        <v/>
      </c>
      <c r="S137" s="40" t="str">
        <f t="shared" si="65"/>
        <v/>
      </c>
      <c r="T137" s="40">
        <f t="shared" si="66"/>
        <v>0</v>
      </c>
      <c r="U137" s="120" t="str">
        <f>IF(N('Final Round'!$J$14)&gt;0,IF(ISBLANK($A137),"",IF($N137&gt;5,$N137,VLOOKUP($A137,'Final Round'!$A$14:$K$18,COLUMN('Final Round'!$J$1),FALSE))),"")</f>
        <v/>
      </c>
      <c r="V137" s="40" t="str">
        <f t="shared" si="67"/>
        <v/>
      </c>
      <c r="W137" s="40" t="str">
        <f t="shared" si="68"/>
        <v/>
      </c>
      <c r="X137" s="40" t="str">
        <f t="shared" si="69"/>
        <v/>
      </c>
      <c r="Y137" s="40">
        <f t="shared" si="70"/>
        <v>0</v>
      </c>
      <c r="Z137" s="40" t="str">
        <f t="shared" si="71"/>
        <v/>
      </c>
      <c r="AA137" s="40">
        <f t="shared" si="72"/>
        <v>0</v>
      </c>
      <c r="AB137" s="121" t="str">
        <f>IF(ISBLANK($A137),"",5+4*(I137+IF(AA137=0,0,VLOOKUP($A137,'Final Round'!$A$14:$K$18,COLUMN('Final Round'!$G$1),FALSE)))+8*(H137+IF(AA137=0,0,IF(VLOOKUP($A137,'Final Round'!$A$14:$K$18,COLUMN('Final Round'!$J$1),FALSE)=1,1,0)))+$AA137)</f>
        <v/>
      </c>
    </row>
    <row r="138" spans="1:28" x14ac:dyDescent="0.2">
      <c r="A138" s="98"/>
      <c r="B138" s="99"/>
      <c r="C138" s="99"/>
      <c r="D138" s="99"/>
      <c r="E138" s="100"/>
      <c r="F138" s="101" t="str">
        <f>IF(ISBLANK($A138),"",SUM(IF(ISNA(IF(VLOOKUP($A138,'Round 1'!$A$7:$J$206,COLUMN('Round 1'!$H$7),FALSE),1,NA())),0,1),IF(ISNA(IF(VLOOKUP($A138,'Round 2'!$A$7:$J$206,COLUMN('Round 1'!$H$7),FALSE),1,NA())),0,1),IF(ISNA(IF(VLOOKUP($A138,'Round 3'!$A$7:$J$206,COLUMN('Round 1'!$H$7),FALSE),1,NA())),0,1),IF(ISNA(IF(VLOOKUP($A138,'Final Round'!$A$14:$K$18,1,FALSE),1,NA())),0,1)))</f>
        <v/>
      </c>
      <c r="G138" s="102"/>
      <c r="H138" s="103" t="str">
        <f>IF(ISBLANK($A138),"",IF(ISERROR(VLOOKUP($A138,'Round 1'!$A$7:$I$206,COLUMN('Round 1'!$G$7),FALSE)),0,VLOOKUP($A138,'Round 1'!$A$7:$I$206,COLUMN('Round 1'!$G$7),FALSE))+IF(ISERROR(VLOOKUP($A138,'Round 2'!$A$7:$I$206,COLUMN('Round 2'!$G$7),FALSE)),0,VLOOKUP($A138,'Round 2'!$A$7:$I$206,COLUMN('Round 2'!$G$7),FALSE))+IF(ISERROR(VLOOKUP($A138,'Round 3'!$A$7:$I$206,COLUMN('Round 3'!$G$7),FALSE)),0,VLOOKUP($A138,'Round 3'!$A$7:$I$206,COLUMN('Round 3'!$G$7),FALSE)))</f>
        <v/>
      </c>
      <c r="I138" s="103" t="str">
        <f>IF(ISBLANK($A138),"",IF(ISERROR(VLOOKUP($A138,'Round 1'!$A$7:$I$206,COLUMN('Round 1'!$F$7),FALSE)),0,VLOOKUP($A138,'Round 1'!$A$7:$I$206,COLUMN('Round 1'!$F$7),FALSE))+IF(ISERROR(VLOOKUP($A138,'Round 2'!$A$7:$I$206,COLUMN('Round 2'!$F$7),FALSE)),0,VLOOKUP($A138,'Round 2'!$A$7:$I$206,COLUMN('Round 2'!$F$7),FALSE))+IF(ISERROR(VLOOKUP($A138,'Round 3'!$A$7:$I$206,COLUMN('Round 3'!$F$7),FALSE)),0,VLOOKUP($A138,'Round 3'!$A$7:$I$206,COLUMN('Round 3'!$F$7),FALSE)))</f>
        <v/>
      </c>
      <c r="J138" s="104" t="str">
        <f>IF(ISBLANK($A138),"",IF(ISERROR(VLOOKUP($A138,'Round 1'!$A$7:$I$206,COLUMN('Round 1'!$H$7),FALSE)),0,VLOOKUP($A138,'Round 1'!$A$7:$I$206,COLUMN('Round 1'!$H$7),FALSE))+IF(ISERROR(VLOOKUP($A138,'Round 2'!$A$7:$I$206,COLUMN('Round 2'!$H$7),FALSE)),0,VLOOKUP($A138,'Round 2'!$A$7:$I$206,COLUMN('Round 2'!$H$7),FALSE))+IF(ISERROR(VLOOKUP($A138,'Round 3'!$A$7:$I$206,COLUMN('Round 3'!$H$7),FALSE)),0,VLOOKUP($A138,'Round 3'!$A$7:$I$206,COLUMN('Round 3'!$H$7),FALSE)))</f>
        <v/>
      </c>
      <c r="K138" s="103" t="str">
        <f t="shared" si="58"/>
        <v/>
      </c>
      <c r="L138" s="106" t="str">
        <f t="shared" si="59"/>
        <v/>
      </c>
      <c r="M138" s="107"/>
      <c r="N138" s="108" t="str">
        <f t="shared" si="60"/>
        <v/>
      </c>
      <c r="O138" s="40" t="str">
        <f t="shared" si="61"/>
        <v/>
      </c>
      <c r="P138" s="40" t="str">
        <f t="shared" si="62"/>
        <v/>
      </c>
      <c r="Q138" s="40">
        <f t="shared" si="63"/>
        <v>-10</v>
      </c>
      <c r="R138" s="40" t="str">
        <f t="shared" si="64"/>
        <v/>
      </c>
      <c r="S138" s="40" t="str">
        <f t="shared" si="65"/>
        <v/>
      </c>
      <c r="T138" s="40">
        <f t="shared" si="66"/>
        <v>0</v>
      </c>
      <c r="U138" s="108" t="str">
        <f>IF(N('Final Round'!$J$14)&gt;0,IF(ISBLANK($A138),"",IF($N138&gt;5,$N138,VLOOKUP($A138,'Final Round'!$A$14:$K$18,COLUMN('Final Round'!$J$1),FALSE))),"")</f>
        <v/>
      </c>
      <c r="V138" s="40" t="str">
        <f t="shared" si="67"/>
        <v/>
      </c>
      <c r="W138" s="40" t="str">
        <f t="shared" si="68"/>
        <v/>
      </c>
      <c r="X138" s="40" t="str">
        <f t="shared" si="69"/>
        <v/>
      </c>
      <c r="Y138" s="40">
        <f t="shared" si="70"/>
        <v>0</v>
      </c>
      <c r="Z138" s="40" t="str">
        <f t="shared" si="71"/>
        <v/>
      </c>
      <c r="AA138" s="40">
        <f t="shared" si="72"/>
        <v>0</v>
      </c>
      <c r="AB138" s="109" t="str">
        <f>IF(ISBLANK($A138),"",5+4*(I138+IF(AA138=0,0,VLOOKUP($A138,'Final Round'!$A$14:$K$18,COLUMN('Final Round'!$G$1),FALSE)))+8*(H138+IF(AA138=0,0,IF(VLOOKUP($A138,'Final Round'!$A$14:$K$18,COLUMN('Final Round'!$J$1),FALSE)=1,1,0)))+$AA138)</f>
        <v/>
      </c>
    </row>
    <row r="139" spans="1:28" x14ac:dyDescent="0.2">
      <c r="A139" s="110"/>
      <c r="B139" s="111"/>
      <c r="C139" s="111"/>
      <c r="D139" s="111"/>
      <c r="E139" s="112"/>
      <c r="F139" s="113" t="str">
        <f>IF(ISBLANK($A139),"",SUM(IF(ISNA(IF(VLOOKUP($A139,'Round 1'!$A$7:$J$206,COLUMN('Round 1'!$H$7),FALSE),1,NA())),0,1),IF(ISNA(IF(VLOOKUP($A139,'Round 2'!$A$7:$J$206,COLUMN('Round 1'!$H$7),FALSE),1,NA())),0,1),IF(ISNA(IF(VLOOKUP($A139,'Round 3'!$A$7:$J$206,COLUMN('Round 1'!$H$7),FALSE),1,NA())),0,1),IF(ISNA(IF(VLOOKUP($A139,'Final Round'!$A$14:$K$18,1,FALSE),1,NA())),0,1)))</f>
        <v/>
      </c>
      <c r="G139" s="114"/>
      <c r="H139" s="115" t="str">
        <f>IF(ISBLANK($A139),"",IF(ISERROR(VLOOKUP($A139,'Round 1'!$A$7:$I$206,COLUMN('Round 1'!$G$7),FALSE)),0,VLOOKUP($A139,'Round 1'!$A$7:$I$206,COLUMN('Round 1'!$G$7),FALSE))+IF(ISERROR(VLOOKUP($A139,'Round 2'!$A$7:$I$206,COLUMN('Round 2'!$G$7),FALSE)),0,VLOOKUP($A139,'Round 2'!$A$7:$I$206,COLUMN('Round 2'!$G$7),FALSE))+IF(ISERROR(VLOOKUP($A139,'Round 3'!$A$7:$I$206,COLUMN('Round 3'!$G$7),FALSE)),0,VLOOKUP($A139,'Round 3'!$A$7:$I$206,COLUMN('Round 3'!$G$7),FALSE)))</f>
        <v/>
      </c>
      <c r="I139" s="115" t="str">
        <f>IF(ISBLANK($A139),"",IF(ISERROR(VLOOKUP($A139,'Round 1'!$A$7:$I$206,COLUMN('Round 1'!$F$7),FALSE)),0,VLOOKUP($A139,'Round 1'!$A$7:$I$206,COLUMN('Round 1'!$F$7),FALSE))+IF(ISERROR(VLOOKUP($A139,'Round 2'!$A$7:$I$206,COLUMN('Round 2'!$F$7),FALSE)),0,VLOOKUP($A139,'Round 2'!$A$7:$I$206,COLUMN('Round 2'!$F$7),FALSE))+IF(ISERROR(VLOOKUP($A139,'Round 3'!$A$7:$I$206,COLUMN('Round 3'!$F$7),FALSE)),0,VLOOKUP($A139,'Round 3'!$A$7:$I$206,COLUMN('Round 3'!$F$7),FALSE)))</f>
        <v/>
      </c>
      <c r="J139" s="116" t="str">
        <f>IF(ISBLANK($A139),"",IF(ISERROR(VLOOKUP($A139,'Round 1'!$A$7:$I$206,COLUMN('Round 1'!$H$7),FALSE)),0,VLOOKUP($A139,'Round 1'!$A$7:$I$206,COLUMN('Round 1'!$H$7),FALSE))+IF(ISERROR(VLOOKUP($A139,'Round 2'!$A$7:$I$206,COLUMN('Round 2'!$H$7),FALSE)),0,VLOOKUP($A139,'Round 2'!$A$7:$I$206,COLUMN('Round 2'!$H$7),FALSE))+IF(ISERROR(VLOOKUP($A139,'Round 3'!$A$7:$I$206,COLUMN('Round 3'!$H$7),FALSE)),0,VLOOKUP($A139,'Round 3'!$A$7:$I$206,COLUMN('Round 3'!$H$7),FALSE)))</f>
        <v/>
      </c>
      <c r="K139" s="115" t="str">
        <f t="shared" si="58"/>
        <v/>
      </c>
      <c r="L139" s="118" t="str">
        <f t="shared" si="59"/>
        <v/>
      </c>
      <c r="M139" s="119"/>
      <c r="N139" s="120" t="str">
        <f t="shared" si="60"/>
        <v/>
      </c>
      <c r="O139" s="40" t="str">
        <f t="shared" si="61"/>
        <v/>
      </c>
      <c r="P139" s="40" t="str">
        <f t="shared" si="62"/>
        <v/>
      </c>
      <c r="Q139" s="40">
        <f t="shared" si="63"/>
        <v>-10</v>
      </c>
      <c r="R139" s="40" t="str">
        <f t="shared" si="64"/>
        <v/>
      </c>
      <c r="S139" s="40" t="str">
        <f t="shared" si="65"/>
        <v/>
      </c>
      <c r="T139" s="40">
        <f t="shared" si="66"/>
        <v>0</v>
      </c>
      <c r="U139" s="120" t="str">
        <f>IF(N('Final Round'!$J$14)&gt;0,IF(ISBLANK($A139),"",IF($N139&gt;5,$N139,VLOOKUP($A139,'Final Round'!$A$14:$K$18,COLUMN('Final Round'!$J$1),FALSE))),"")</f>
        <v/>
      </c>
      <c r="V139" s="40" t="str">
        <f t="shared" si="67"/>
        <v/>
      </c>
      <c r="W139" s="40" t="str">
        <f t="shared" si="68"/>
        <v/>
      </c>
      <c r="X139" s="40" t="str">
        <f t="shared" si="69"/>
        <v/>
      </c>
      <c r="Y139" s="40">
        <f t="shared" si="70"/>
        <v>0</v>
      </c>
      <c r="Z139" s="40" t="str">
        <f t="shared" si="71"/>
        <v/>
      </c>
      <c r="AA139" s="40">
        <f t="shared" si="72"/>
        <v>0</v>
      </c>
      <c r="AB139" s="121" t="str">
        <f>IF(ISBLANK($A139),"",5+4*(I139+IF(AA139=0,0,VLOOKUP($A139,'Final Round'!$A$14:$K$18,COLUMN('Final Round'!$G$1),FALSE)))+8*(H139+IF(AA139=0,0,IF(VLOOKUP($A139,'Final Round'!$A$14:$K$18,COLUMN('Final Round'!$J$1),FALSE)=1,1,0)))+$AA139)</f>
        <v/>
      </c>
    </row>
    <row r="140" spans="1:28" x14ac:dyDescent="0.2">
      <c r="A140" s="98"/>
      <c r="B140" s="99"/>
      <c r="C140" s="99"/>
      <c r="D140" s="99"/>
      <c r="E140" s="100"/>
      <c r="F140" s="101" t="str">
        <f>IF(ISBLANK($A140),"",SUM(IF(ISNA(IF(VLOOKUP($A140,'Round 1'!$A$7:$J$206,COLUMN('Round 1'!$H$7),FALSE),1,NA())),0,1),IF(ISNA(IF(VLOOKUP($A140,'Round 2'!$A$7:$J$206,COLUMN('Round 1'!$H$7),FALSE),1,NA())),0,1),IF(ISNA(IF(VLOOKUP($A140,'Round 3'!$A$7:$J$206,COLUMN('Round 1'!$H$7),FALSE),1,NA())),0,1),IF(ISNA(IF(VLOOKUP($A140,'Final Round'!$A$14:$K$18,1,FALSE),1,NA())),0,1)))</f>
        <v/>
      </c>
      <c r="G140" s="102"/>
      <c r="H140" s="103" t="str">
        <f>IF(ISBLANK($A140),"",IF(ISERROR(VLOOKUP($A140,'Round 1'!$A$7:$I$206,COLUMN('Round 1'!$G$7),FALSE)),0,VLOOKUP($A140,'Round 1'!$A$7:$I$206,COLUMN('Round 1'!$G$7),FALSE))+IF(ISERROR(VLOOKUP($A140,'Round 2'!$A$7:$I$206,COLUMN('Round 2'!$G$7),FALSE)),0,VLOOKUP($A140,'Round 2'!$A$7:$I$206,COLUMN('Round 2'!$G$7),FALSE))+IF(ISERROR(VLOOKUP($A140,'Round 3'!$A$7:$I$206,COLUMN('Round 3'!$G$7),FALSE)),0,VLOOKUP($A140,'Round 3'!$A$7:$I$206,COLUMN('Round 3'!$G$7),FALSE)))</f>
        <v/>
      </c>
      <c r="I140" s="103" t="str">
        <f>IF(ISBLANK($A140),"",IF(ISERROR(VLOOKUP($A140,'Round 1'!$A$7:$I$206,COLUMN('Round 1'!$F$7),FALSE)),0,VLOOKUP($A140,'Round 1'!$A$7:$I$206,COLUMN('Round 1'!$F$7),FALSE))+IF(ISERROR(VLOOKUP($A140,'Round 2'!$A$7:$I$206,COLUMN('Round 2'!$F$7),FALSE)),0,VLOOKUP($A140,'Round 2'!$A$7:$I$206,COLUMN('Round 2'!$F$7),FALSE))+IF(ISERROR(VLOOKUP($A140,'Round 3'!$A$7:$I$206,COLUMN('Round 3'!$F$7),FALSE)),0,VLOOKUP($A140,'Round 3'!$A$7:$I$206,COLUMN('Round 3'!$F$7),FALSE)))</f>
        <v/>
      </c>
      <c r="J140" s="104" t="str">
        <f>IF(ISBLANK($A140),"",IF(ISERROR(VLOOKUP($A140,'Round 1'!$A$7:$I$206,COLUMN('Round 1'!$H$7),FALSE)),0,VLOOKUP($A140,'Round 1'!$A$7:$I$206,COLUMN('Round 1'!$H$7),FALSE))+IF(ISERROR(VLOOKUP($A140,'Round 2'!$A$7:$I$206,COLUMN('Round 2'!$H$7),FALSE)),0,VLOOKUP($A140,'Round 2'!$A$7:$I$206,COLUMN('Round 2'!$H$7),FALSE))+IF(ISERROR(VLOOKUP($A140,'Round 3'!$A$7:$I$206,COLUMN('Round 3'!$H$7),FALSE)),0,VLOOKUP($A140,'Round 3'!$A$7:$I$206,COLUMN('Round 3'!$H$7),FALSE)))</f>
        <v/>
      </c>
      <c r="K140" s="103" t="str">
        <f t="shared" si="58"/>
        <v/>
      </c>
      <c r="L140" s="106" t="str">
        <f t="shared" si="59"/>
        <v/>
      </c>
      <c r="M140" s="107"/>
      <c r="N140" s="108" t="str">
        <f t="shared" si="60"/>
        <v/>
      </c>
      <c r="O140" s="40" t="str">
        <f t="shared" si="61"/>
        <v/>
      </c>
      <c r="P140" s="40" t="str">
        <f t="shared" si="62"/>
        <v/>
      </c>
      <c r="Q140" s="40">
        <f t="shared" si="63"/>
        <v>-10</v>
      </c>
      <c r="R140" s="40" t="str">
        <f t="shared" si="64"/>
        <v/>
      </c>
      <c r="S140" s="40" t="str">
        <f t="shared" si="65"/>
        <v/>
      </c>
      <c r="T140" s="40">
        <f t="shared" si="66"/>
        <v>0</v>
      </c>
      <c r="U140" s="108" t="str">
        <f>IF(N('Final Round'!$J$14)&gt;0,IF(ISBLANK($A140),"",IF($N140&gt;5,$N140,VLOOKUP($A140,'Final Round'!$A$14:$K$18,COLUMN('Final Round'!$J$1),FALSE))),"")</f>
        <v/>
      </c>
      <c r="V140" s="40" t="str">
        <f t="shared" si="67"/>
        <v/>
      </c>
      <c r="W140" s="40" t="str">
        <f t="shared" si="68"/>
        <v/>
      </c>
      <c r="X140" s="40" t="str">
        <f t="shared" si="69"/>
        <v/>
      </c>
      <c r="Y140" s="40">
        <f t="shared" si="70"/>
        <v>0</v>
      </c>
      <c r="Z140" s="40" t="str">
        <f t="shared" si="71"/>
        <v/>
      </c>
      <c r="AA140" s="40">
        <f t="shared" si="72"/>
        <v>0</v>
      </c>
      <c r="AB140" s="109" t="str">
        <f>IF(ISBLANK($A140),"",5+4*(I140+IF(AA140=0,0,VLOOKUP($A140,'Final Round'!$A$14:$K$18,COLUMN('Final Round'!$G$1),FALSE)))+8*(H140+IF(AA140=0,0,IF(VLOOKUP($A140,'Final Round'!$A$14:$K$18,COLUMN('Final Round'!$J$1),FALSE)=1,1,0)))+$AA140)</f>
        <v/>
      </c>
    </row>
    <row r="141" spans="1:28" x14ac:dyDescent="0.2">
      <c r="A141" s="110"/>
      <c r="B141" s="111"/>
      <c r="C141" s="111"/>
      <c r="D141" s="111"/>
      <c r="E141" s="112"/>
      <c r="F141" s="113" t="str">
        <f>IF(ISBLANK($A141),"",SUM(IF(ISNA(IF(VLOOKUP($A141,'Round 1'!$A$7:$J$206,COLUMN('Round 1'!$H$7),FALSE),1,NA())),0,1),IF(ISNA(IF(VLOOKUP($A141,'Round 2'!$A$7:$J$206,COLUMN('Round 1'!$H$7),FALSE),1,NA())),0,1),IF(ISNA(IF(VLOOKUP($A141,'Round 3'!$A$7:$J$206,COLUMN('Round 1'!$H$7),FALSE),1,NA())),0,1),IF(ISNA(IF(VLOOKUP($A141,'Final Round'!$A$14:$K$18,1,FALSE),1,NA())),0,1)))</f>
        <v/>
      </c>
      <c r="G141" s="114"/>
      <c r="H141" s="115" t="str">
        <f>IF(ISBLANK($A141),"",IF(ISERROR(VLOOKUP($A141,'Round 1'!$A$7:$I$206,COLUMN('Round 1'!$G$7),FALSE)),0,VLOOKUP($A141,'Round 1'!$A$7:$I$206,COLUMN('Round 1'!$G$7),FALSE))+IF(ISERROR(VLOOKUP($A141,'Round 2'!$A$7:$I$206,COLUMN('Round 2'!$G$7),FALSE)),0,VLOOKUP($A141,'Round 2'!$A$7:$I$206,COLUMN('Round 2'!$G$7),FALSE))+IF(ISERROR(VLOOKUP($A141,'Round 3'!$A$7:$I$206,COLUMN('Round 3'!$G$7),FALSE)),0,VLOOKUP($A141,'Round 3'!$A$7:$I$206,COLUMN('Round 3'!$G$7),FALSE)))</f>
        <v/>
      </c>
      <c r="I141" s="115" t="str">
        <f>IF(ISBLANK($A141),"",IF(ISERROR(VLOOKUP($A141,'Round 1'!$A$7:$I$206,COLUMN('Round 1'!$F$7),FALSE)),0,VLOOKUP($A141,'Round 1'!$A$7:$I$206,COLUMN('Round 1'!$F$7),FALSE))+IF(ISERROR(VLOOKUP($A141,'Round 2'!$A$7:$I$206,COLUMN('Round 2'!$F$7),FALSE)),0,VLOOKUP($A141,'Round 2'!$A$7:$I$206,COLUMN('Round 2'!$F$7),FALSE))+IF(ISERROR(VLOOKUP($A141,'Round 3'!$A$7:$I$206,COLUMN('Round 3'!$F$7),FALSE)),0,VLOOKUP($A141,'Round 3'!$A$7:$I$206,COLUMN('Round 3'!$F$7),FALSE)))</f>
        <v/>
      </c>
      <c r="J141" s="116" t="str">
        <f>IF(ISBLANK($A141),"",IF(ISERROR(VLOOKUP($A141,'Round 1'!$A$7:$I$206,COLUMN('Round 1'!$H$7),FALSE)),0,VLOOKUP($A141,'Round 1'!$A$7:$I$206,COLUMN('Round 1'!$H$7),FALSE))+IF(ISERROR(VLOOKUP($A141,'Round 2'!$A$7:$I$206,COLUMN('Round 2'!$H$7),FALSE)),0,VLOOKUP($A141,'Round 2'!$A$7:$I$206,COLUMN('Round 2'!$H$7),FALSE))+IF(ISERROR(VLOOKUP($A141,'Round 3'!$A$7:$I$206,COLUMN('Round 3'!$H$7),FALSE)),0,VLOOKUP($A141,'Round 3'!$A$7:$I$206,COLUMN('Round 3'!$H$7),FALSE)))</f>
        <v/>
      </c>
      <c r="K141" s="115" t="str">
        <f t="shared" si="58"/>
        <v/>
      </c>
      <c r="L141" s="118" t="str">
        <f t="shared" si="59"/>
        <v/>
      </c>
      <c r="M141" s="119"/>
      <c r="N141" s="120" t="str">
        <f t="shared" si="60"/>
        <v/>
      </c>
      <c r="O141" s="40" t="str">
        <f t="shared" si="61"/>
        <v/>
      </c>
      <c r="P141" s="40" t="str">
        <f t="shared" si="62"/>
        <v/>
      </c>
      <c r="Q141" s="40">
        <f t="shared" si="63"/>
        <v>-10</v>
      </c>
      <c r="R141" s="40" t="str">
        <f t="shared" si="64"/>
        <v/>
      </c>
      <c r="S141" s="40" t="str">
        <f t="shared" si="65"/>
        <v/>
      </c>
      <c r="T141" s="40">
        <f t="shared" si="66"/>
        <v>0</v>
      </c>
      <c r="U141" s="120" t="str">
        <f>IF(N('Final Round'!$J$14)&gt;0,IF(ISBLANK($A141),"",IF($N141&gt;5,$N141,VLOOKUP($A141,'Final Round'!$A$14:$K$18,COLUMN('Final Round'!$J$1),FALSE))),"")</f>
        <v/>
      </c>
      <c r="V141" s="40" t="str">
        <f t="shared" si="67"/>
        <v/>
      </c>
      <c r="W141" s="40" t="str">
        <f t="shared" si="68"/>
        <v/>
      </c>
      <c r="X141" s="40" t="str">
        <f t="shared" si="69"/>
        <v/>
      </c>
      <c r="Y141" s="40">
        <f t="shared" si="70"/>
        <v>0</v>
      </c>
      <c r="Z141" s="40" t="str">
        <f t="shared" si="71"/>
        <v/>
      </c>
      <c r="AA141" s="40">
        <f t="shared" si="72"/>
        <v>0</v>
      </c>
      <c r="AB141" s="121" t="str">
        <f>IF(ISBLANK($A141),"",5+4*(I141+IF(AA141=0,0,VLOOKUP($A141,'Final Round'!$A$14:$K$18,COLUMN('Final Round'!$G$1),FALSE)))+8*(H141+IF(AA141=0,0,IF(VLOOKUP($A141,'Final Round'!$A$14:$K$18,COLUMN('Final Round'!$J$1),FALSE)=1,1,0)))+$AA141)</f>
        <v/>
      </c>
    </row>
    <row r="142" spans="1:28" x14ac:dyDescent="0.2">
      <c r="A142" s="98"/>
      <c r="B142" s="99"/>
      <c r="C142" s="99"/>
      <c r="D142" s="99"/>
      <c r="E142" s="100"/>
      <c r="F142" s="101" t="str">
        <f>IF(ISBLANK($A142),"",SUM(IF(ISNA(IF(VLOOKUP($A142,'Round 1'!$A$7:$J$206,COLUMN('Round 1'!$H$7),FALSE),1,NA())),0,1),IF(ISNA(IF(VLOOKUP($A142,'Round 2'!$A$7:$J$206,COLUMN('Round 1'!$H$7),FALSE),1,NA())),0,1),IF(ISNA(IF(VLOOKUP($A142,'Round 3'!$A$7:$J$206,COLUMN('Round 1'!$H$7),FALSE),1,NA())),0,1),IF(ISNA(IF(VLOOKUP($A142,'Final Round'!$A$14:$K$18,1,FALSE),1,NA())),0,1)))</f>
        <v/>
      </c>
      <c r="G142" s="102"/>
      <c r="H142" s="103" t="str">
        <f>IF(ISBLANK($A142),"",IF(ISERROR(VLOOKUP($A142,'Round 1'!$A$7:$I$206,COLUMN('Round 1'!$G$7),FALSE)),0,VLOOKUP($A142,'Round 1'!$A$7:$I$206,COLUMN('Round 1'!$G$7),FALSE))+IF(ISERROR(VLOOKUP($A142,'Round 2'!$A$7:$I$206,COLUMN('Round 2'!$G$7),FALSE)),0,VLOOKUP($A142,'Round 2'!$A$7:$I$206,COLUMN('Round 2'!$G$7),FALSE))+IF(ISERROR(VLOOKUP($A142,'Round 3'!$A$7:$I$206,COLUMN('Round 3'!$G$7),FALSE)),0,VLOOKUP($A142,'Round 3'!$A$7:$I$206,COLUMN('Round 3'!$G$7),FALSE)))</f>
        <v/>
      </c>
      <c r="I142" s="103" t="str">
        <f>IF(ISBLANK($A142),"",IF(ISERROR(VLOOKUP($A142,'Round 1'!$A$7:$I$206,COLUMN('Round 1'!$F$7),FALSE)),0,VLOOKUP($A142,'Round 1'!$A$7:$I$206,COLUMN('Round 1'!$F$7),FALSE))+IF(ISERROR(VLOOKUP($A142,'Round 2'!$A$7:$I$206,COLUMN('Round 2'!$F$7),FALSE)),0,VLOOKUP($A142,'Round 2'!$A$7:$I$206,COLUMN('Round 2'!$F$7),FALSE))+IF(ISERROR(VLOOKUP($A142,'Round 3'!$A$7:$I$206,COLUMN('Round 3'!$F$7),FALSE)),0,VLOOKUP($A142,'Round 3'!$A$7:$I$206,COLUMN('Round 3'!$F$7),FALSE)))</f>
        <v/>
      </c>
      <c r="J142" s="104" t="str">
        <f>IF(ISBLANK($A142),"",IF(ISERROR(VLOOKUP($A142,'Round 1'!$A$7:$I$206,COLUMN('Round 1'!$H$7),FALSE)),0,VLOOKUP($A142,'Round 1'!$A$7:$I$206,COLUMN('Round 1'!$H$7),FALSE))+IF(ISERROR(VLOOKUP($A142,'Round 2'!$A$7:$I$206,COLUMN('Round 2'!$H$7),FALSE)),0,VLOOKUP($A142,'Round 2'!$A$7:$I$206,COLUMN('Round 2'!$H$7),FALSE))+IF(ISERROR(VLOOKUP($A142,'Round 3'!$A$7:$I$206,COLUMN('Round 3'!$H$7),FALSE)),0,VLOOKUP($A142,'Round 3'!$A$7:$I$206,COLUMN('Round 3'!$H$7),FALSE)))</f>
        <v/>
      </c>
      <c r="K142" s="103" t="str">
        <f t="shared" si="58"/>
        <v/>
      </c>
      <c r="L142" s="106" t="str">
        <f t="shared" si="59"/>
        <v/>
      </c>
      <c r="M142" s="107"/>
      <c r="N142" s="108" t="str">
        <f t="shared" si="60"/>
        <v/>
      </c>
      <c r="O142" s="40" t="str">
        <f t="shared" si="61"/>
        <v/>
      </c>
      <c r="P142" s="40" t="str">
        <f t="shared" si="62"/>
        <v/>
      </c>
      <c r="Q142" s="40">
        <f t="shared" si="63"/>
        <v>-10</v>
      </c>
      <c r="R142" s="40" t="str">
        <f t="shared" si="64"/>
        <v/>
      </c>
      <c r="S142" s="40" t="str">
        <f t="shared" si="65"/>
        <v/>
      </c>
      <c r="T142" s="40">
        <f t="shared" si="66"/>
        <v>0</v>
      </c>
      <c r="U142" s="108" t="str">
        <f>IF(N('Final Round'!$J$14)&gt;0,IF(ISBLANK($A142),"",IF($N142&gt;5,$N142,VLOOKUP($A142,'Final Round'!$A$14:$K$18,COLUMN('Final Round'!$J$1),FALSE))),"")</f>
        <v/>
      </c>
      <c r="V142" s="40" t="str">
        <f t="shared" si="67"/>
        <v/>
      </c>
      <c r="W142" s="40" t="str">
        <f t="shared" si="68"/>
        <v/>
      </c>
      <c r="X142" s="40" t="str">
        <f t="shared" si="69"/>
        <v/>
      </c>
      <c r="Y142" s="40">
        <f t="shared" si="70"/>
        <v>0</v>
      </c>
      <c r="Z142" s="40" t="str">
        <f t="shared" si="71"/>
        <v/>
      </c>
      <c r="AA142" s="40">
        <f t="shared" si="72"/>
        <v>0</v>
      </c>
      <c r="AB142" s="109" t="str">
        <f>IF(ISBLANK($A142),"",5+4*(I142+IF(AA142=0,0,VLOOKUP($A142,'Final Round'!$A$14:$K$18,COLUMN('Final Round'!$G$1),FALSE)))+8*(H142+IF(AA142=0,0,IF(VLOOKUP($A142,'Final Round'!$A$14:$K$18,COLUMN('Final Round'!$J$1),FALSE)=1,1,0)))+$AA142)</f>
        <v/>
      </c>
    </row>
    <row r="143" spans="1:28" x14ac:dyDescent="0.2">
      <c r="A143" s="110"/>
      <c r="B143" s="111"/>
      <c r="C143" s="111"/>
      <c r="D143" s="111"/>
      <c r="E143" s="112"/>
      <c r="F143" s="113" t="str">
        <f>IF(ISBLANK($A143),"",SUM(IF(ISNA(IF(VLOOKUP($A143,'Round 1'!$A$7:$J$206,COLUMN('Round 1'!$H$7),FALSE),1,NA())),0,1),IF(ISNA(IF(VLOOKUP($A143,'Round 2'!$A$7:$J$206,COLUMN('Round 1'!$H$7),FALSE),1,NA())),0,1),IF(ISNA(IF(VLOOKUP($A143,'Round 3'!$A$7:$J$206,COLUMN('Round 1'!$H$7),FALSE),1,NA())),0,1),IF(ISNA(IF(VLOOKUP($A143,'Final Round'!$A$14:$K$18,1,FALSE),1,NA())),0,1)))</f>
        <v/>
      </c>
      <c r="G143" s="114"/>
      <c r="H143" s="115" t="str">
        <f>IF(ISBLANK($A143),"",IF(ISERROR(VLOOKUP($A143,'Round 1'!$A$7:$I$206,COLUMN('Round 1'!$G$7),FALSE)),0,VLOOKUP($A143,'Round 1'!$A$7:$I$206,COLUMN('Round 1'!$G$7),FALSE))+IF(ISERROR(VLOOKUP($A143,'Round 2'!$A$7:$I$206,COLUMN('Round 2'!$G$7),FALSE)),0,VLOOKUP($A143,'Round 2'!$A$7:$I$206,COLUMN('Round 2'!$G$7),FALSE))+IF(ISERROR(VLOOKUP($A143,'Round 3'!$A$7:$I$206,COLUMN('Round 3'!$G$7),FALSE)),0,VLOOKUP($A143,'Round 3'!$A$7:$I$206,COLUMN('Round 3'!$G$7),FALSE)))</f>
        <v/>
      </c>
      <c r="I143" s="115" t="str">
        <f>IF(ISBLANK($A143),"",IF(ISERROR(VLOOKUP($A143,'Round 1'!$A$7:$I$206,COLUMN('Round 1'!$F$7),FALSE)),0,VLOOKUP($A143,'Round 1'!$A$7:$I$206,COLUMN('Round 1'!$F$7),FALSE))+IF(ISERROR(VLOOKUP($A143,'Round 2'!$A$7:$I$206,COLUMN('Round 2'!$F$7),FALSE)),0,VLOOKUP($A143,'Round 2'!$A$7:$I$206,COLUMN('Round 2'!$F$7),FALSE))+IF(ISERROR(VLOOKUP($A143,'Round 3'!$A$7:$I$206,COLUMN('Round 3'!$F$7),FALSE)),0,VLOOKUP($A143,'Round 3'!$A$7:$I$206,COLUMN('Round 3'!$F$7),FALSE)))</f>
        <v/>
      </c>
      <c r="J143" s="116" t="str">
        <f>IF(ISBLANK($A143),"",IF(ISERROR(VLOOKUP($A143,'Round 1'!$A$7:$I$206,COLUMN('Round 1'!$H$7),FALSE)),0,VLOOKUP($A143,'Round 1'!$A$7:$I$206,COLUMN('Round 1'!$H$7),FALSE))+IF(ISERROR(VLOOKUP($A143,'Round 2'!$A$7:$I$206,COLUMN('Round 2'!$H$7),FALSE)),0,VLOOKUP($A143,'Round 2'!$A$7:$I$206,COLUMN('Round 2'!$H$7),FALSE))+IF(ISERROR(VLOOKUP($A143,'Round 3'!$A$7:$I$206,COLUMN('Round 3'!$H$7),FALSE)),0,VLOOKUP($A143,'Round 3'!$A$7:$I$206,COLUMN('Round 3'!$H$7),FALSE)))</f>
        <v/>
      </c>
      <c r="K143" s="115" t="str">
        <f t="shared" si="58"/>
        <v/>
      </c>
      <c r="L143" s="118" t="str">
        <f t="shared" si="59"/>
        <v/>
      </c>
      <c r="M143" s="119"/>
      <c r="N143" s="120" t="str">
        <f t="shared" si="60"/>
        <v/>
      </c>
      <c r="O143" s="40" t="str">
        <f t="shared" si="61"/>
        <v/>
      </c>
      <c r="P143" s="40" t="str">
        <f t="shared" si="62"/>
        <v/>
      </c>
      <c r="Q143" s="40">
        <f t="shared" si="63"/>
        <v>-10</v>
      </c>
      <c r="R143" s="40" t="str">
        <f t="shared" si="64"/>
        <v/>
      </c>
      <c r="S143" s="40" t="str">
        <f t="shared" si="65"/>
        <v/>
      </c>
      <c r="T143" s="40">
        <f t="shared" si="66"/>
        <v>0</v>
      </c>
      <c r="U143" s="120" t="str">
        <f>IF(N('Final Round'!$J$14)&gt;0,IF(ISBLANK($A143),"",IF($N143&gt;5,$N143,VLOOKUP($A143,'Final Round'!$A$14:$K$18,COLUMN('Final Round'!$J$1),FALSE))),"")</f>
        <v/>
      </c>
      <c r="V143" s="40" t="str">
        <f t="shared" si="67"/>
        <v/>
      </c>
      <c r="W143" s="40" t="str">
        <f t="shared" si="68"/>
        <v/>
      </c>
      <c r="X143" s="40" t="str">
        <f t="shared" si="69"/>
        <v/>
      </c>
      <c r="Y143" s="40">
        <f t="shared" si="70"/>
        <v>0</v>
      </c>
      <c r="Z143" s="40" t="str">
        <f t="shared" si="71"/>
        <v/>
      </c>
      <c r="AA143" s="40">
        <f t="shared" si="72"/>
        <v>0</v>
      </c>
      <c r="AB143" s="121" t="str">
        <f>IF(ISBLANK($A143),"",5+4*(I143+IF(AA143=0,0,VLOOKUP($A143,'Final Round'!$A$14:$K$18,COLUMN('Final Round'!$G$1),FALSE)))+8*(H143+IF(AA143=0,0,IF(VLOOKUP($A143,'Final Round'!$A$14:$K$18,COLUMN('Final Round'!$J$1),FALSE)=1,1,0)))+$AA143)</f>
        <v/>
      </c>
    </row>
    <row r="144" spans="1:28" x14ac:dyDescent="0.2">
      <c r="A144" s="98"/>
      <c r="B144" s="99"/>
      <c r="C144" s="99"/>
      <c r="D144" s="99"/>
      <c r="E144" s="100"/>
      <c r="F144" s="101" t="str">
        <f>IF(ISBLANK($A144),"",SUM(IF(ISNA(IF(VLOOKUP($A144,'Round 1'!$A$7:$J$206,COLUMN('Round 1'!$H$7),FALSE),1,NA())),0,1),IF(ISNA(IF(VLOOKUP($A144,'Round 2'!$A$7:$J$206,COLUMN('Round 1'!$H$7),FALSE),1,NA())),0,1),IF(ISNA(IF(VLOOKUP($A144,'Round 3'!$A$7:$J$206,COLUMN('Round 1'!$H$7),FALSE),1,NA())),0,1),IF(ISNA(IF(VLOOKUP($A144,'Final Round'!$A$14:$K$18,1,FALSE),1,NA())),0,1)))</f>
        <v/>
      </c>
      <c r="G144" s="102"/>
      <c r="H144" s="103" t="str">
        <f>IF(ISBLANK($A144),"",IF(ISERROR(VLOOKUP($A144,'Round 1'!$A$7:$I$206,COLUMN('Round 1'!$G$7),FALSE)),0,VLOOKUP($A144,'Round 1'!$A$7:$I$206,COLUMN('Round 1'!$G$7),FALSE))+IF(ISERROR(VLOOKUP($A144,'Round 2'!$A$7:$I$206,COLUMN('Round 2'!$G$7),FALSE)),0,VLOOKUP($A144,'Round 2'!$A$7:$I$206,COLUMN('Round 2'!$G$7),FALSE))+IF(ISERROR(VLOOKUP($A144,'Round 3'!$A$7:$I$206,COLUMN('Round 3'!$G$7),FALSE)),0,VLOOKUP($A144,'Round 3'!$A$7:$I$206,COLUMN('Round 3'!$G$7),FALSE)))</f>
        <v/>
      </c>
      <c r="I144" s="103" t="str">
        <f>IF(ISBLANK($A144),"",IF(ISERROR(VLOOKUP($A144,'Round 1'!$A$7:$I$206,COLUMN('Round 1'!$F$7),FALSE)),0,VLOOKUP($A144,'Round 1'!$A$7:$I$206,COLUMN('Round 1'!$F$7),FALSE))+IF(ISERROR(VLOOKUP($A144,'Round 2'!$A$7:$I$206,COLUMN('Round 2'!$F$7),FALSE)),0,VLOOKUP($A144,'Round 2'!$A$7:$I$206,COLUMN('Round 2'!$F$7),FALSE))+IF(ISERROR(VLOOKUP($A144,'Round 3'!$A$7:$I$206,COLUMN('Round 3'!$F$7),FALSE)),0,VLOOKUP($A144,'Round 3'!$A$7:$I$206,COLUMN('Round 3'!$F$7),FALSE)))</f>
        <v/>
      </c>
      <c r="J144" s="104" t="str">
        <f>IF(ISBLANK($A144),"",IF(ISERROR(VLOOKUP($A144,'Round 1'!$A$7:$I$206,COLUMN('Round 1'!$H$7),FALSE)),0,VLOOKUP($A144,'Round 1'!$A$7:$I$206,COLUMN('Round 1'!$H$7),FALSE))+IF(ISERROR(VLOOKUP($A144,'Round 2'!$A$7:$I$206,COLUMN('Round 2'!$H$7),FALSE)),0,VLOOKUP($A144,'Round 2'!$A$7:$I$206,COLUMN('Round 2'!$H$7),FALSE))+IF(ISERROR(VLOOKUP($A144,'Round 3'!$A$7:$I$206,COLUMN('Round 3'!$H$7),FALSE)),0,VLOOKUP($A144,'Round 3'!$A$7:$I$206,COLUMN('Round 3'!$H$7),FALSE)))</f>
        <v/>
      </c>
      <c r="K144" s="103" t="str">
        <f t="shared" si="58"/>
        <v/>
      </c>
      <c r="L144" s="106" t="str">
        <f t="shared" si="59"/>
        <v/>
      </c>
      <c r="M144" s="107"/>
      <c r="N144" s="108" t="str">
        <f t="shared" si="60"/>
        <v/>
      </c>
      <c r="O144" s="40" t="str">
        <f t="shared" si="61"/>
        <v/>
      </c>
      <c r="P144" s="40" t="str">
        <f t="shared" si="62"/>
        <v/>
      </c>
      <c r="Q144" s="40">
        <f t="shared" si="63"/>
        <v>-10</v>
      </c>
      <c r="R144" s="40" t="str">
        <f t="shared" si="64"/>
        <v/>
      </c>
      <c r="S144" s="40" t="str">
        <f t="shared" si="65"/>
        <v/>
      </c>
      <c r="T144" s="40">
        <f t="shared" si="66"/>
        <v>0</v>
      </c>
      <c r="U144" s="108" t="str">
        <f>IF(N('Final Round'!$J$14)&gt;0,IF(ISBLANK($A144),"",IF($N144&gt;5,$N144,VLOOKUP($A144,'Final Round'!$A$14:$K$18,COLUMN('Final Round'!$J$1),FALSE))),"")</f>
        <v/>
      </c>
      <c r="V144" s="40" t="str">
        <f t="shared" si="67"/>
        <v/>
      </c>
      <c r="W144" s="40" t="str">
        <f t="shared" si="68"/>
        <v/>
      </c>
      <c r="X144" s="40" t="str">
        <f t="shared" si="69"/>
        <v/>
      </c>
      <c r="Y144" s="40">
        <f t="shared" si="70"/>
        <v>0</v>
      </c>
      <c r="Z144" s="40" t="str">
        <f t="shared" si="71"/>
        <v/>
      </c>
      <c r="AA144" s="40">
        <f t="shared" si="72"/>
        <v>0</v>
      </c>
      <c r="AB144" s="109" t="str">
        <f>IF(ISBLANK($A144),"",5+4*(I144+IF(AA144=0,0,VLOOKUP($A144,'Final Round'!$A$14:$K$18,COLUMN('Final Round'!$G$1),FALSE)))+8*(H144+IF(AA144=0,0,IF(VLOOKUP($A144,'Final Round'!$A$14:$K$18,COLUMN('Final Round'!$J$1),FALSE)=1,1,0)))+$AA144)</f>
        <v/>
      </c>
    </row>
    <row r="145" spans="1:28" x14ac:dyDescent="0.2">
      <c r="A145" s="110"/>
      <c r="B145" s="111"/>
      <c r="C145" s="111"/>
      <c r="D145" s="111"/>
      <c r="E145" s="112"/>
      <c r="F145" s="113" t="str">
        <f>IF(ISBLANK($A145),"",SUM(IF(ISNA(IF(VLOOKUP($A145,'Round 1'!$A$7:$J$206,COLUMN('Round 1'!$H$7),FALSE),1,NA())),0,1),IF(ISNA(IF(VLOOKUP($A145,'Round 2'!$A$7:$J$206,COLUMN('Round 1'!$H$7),FALSE),1,NA())),0,1),IF(ISNA(IF(VLOOKUP($A145,'Round 3'!$A$7:$J$206,COLUMN('Round 1'!$H$7),FALSE),1,NA())),0,1),IF(ISNA(IF(VLOOKUP($A145,'Final Round'!$A$14:$K$18,1,FALSE),1,NA())),0,1)))</f>
        <v/>
      </c>
      <c r="G145" s="114"/>
      <c r="H145" s="115" t="str">
        <f>IF(ISBLANK($A145),"",IF(ISERROR(VLOOKUP($A145,'Round 1'!$A$7:$I$206,COLUMN('Round 1'!$G$7),FALSE)),0,VLOOKUP($A145,'Round 1'!$A$7:$I$206,COLUMN('Round 1'!$G$7),FALSE))+IF(ISERROR(VLOOKUP($A145,'Round 2'!$A$7:$I$206,COLUMN('Round 2'!$G$7),FALSE)),0,VLOOKUP($A145,'Round 2'!$A$7:$I$206,COLUMN('Round 2'!$G$7),FALSE))+IF(ISERROR(VLOOKUP($A145,'Round 3'!$A$7:$I$206,COLUMN('Round 3'!$G$7),FALSE)),0,VLOOKUP($A145,'Round 3'!$A$7:$I$206,COLUMN('Round 3'!$G$7),FALSE)))</f>
        <v/>
      </c>
      <c r="I145" s="115" t="str">
        <f>IF(ISBLANK($A145),"",IF(ISERROR(VLOOKUP($A145,'Round 1'!$A$7:$I$206,COLUMN('Round 1'!$F$7),FALSE)),0,VLOOKUP($A145,'Round 1'!$A$7:$I$206,COLUMN('Round 1'!$F$7),FALSE))+IF(ISERROR(VLOOKUP($A145,'Round 2'!$A$7:$I$206,COLUMN('Round 2'!$F$7),FALSE)),0,VLOOKUP($A145,'Round 2'!$A$7:$I$206,COLUMN('Round 2'!$F$7),FALSE))+IF(ISERROR(VLOOKUP($A145,'Round 3'!$A$7:$I$206,COLUMN('Round 3'!$F$7),FALSE)),0,VLOOKUP($A145,'Round 3'!$A$7:$I$206,COLUMN('Round 3'!$F$7),FALSE)))</f>
        <v/>
      </c>
      <c r="J145" s="116" t="str">
        <f>IF(ISBLANK($A145),"",IF(ISERROR(VLOOKUP($A145,'Round 1'!$A$7:$I$206,COLUMN('Round 1'!$H$7),FALSE)),0,VLOOKUP($A145,'Round 1'!$A$7:$I$206,COLUMN('Round 1'!$H$7),FALSE))+IF(ISERROR(VLOOKUP($A145,'Round 2'!$A$7:$I$206,COLUMN('Round 2'!$H$7),FALSE)),0,VLOOKUP($A145,'Round 2'!$A$7:$I$206,COLUMN('Round 2'!$H$7),FALSE))+IF(ISERROR(VLOOKUP($A145,'Round 3'!$A$7:$I$206,COLUMN('Round 3'!$H$7),FALSE)),0,VLOOKUP($A145,'Round 3'!$A$7:$I$206,COLUMN('Round 3'!$H$7),FALSE)))</f>
        <v/>
      </c>
      <c r="K145" s="115" t="str">
        <f t="shared" si="58"/>
        <v/>
      </c>
      <c r="L145" s="118" t="str">
        <f t="shared" si="59"/>
        <v/>
      </c>
      <c r="M145" s="119"/>
      <c r="N145" s="120" t="str">
        <f t="shared" si="60"/>
        <v/>
      </c>
      <c r="O145" s="40" t="str">
        <f t="shared" si="61"/>
        <v/>
      </c>
      <c r="P145" s="40" t="str">
        <f t="shared" si="62"/>
        <v/>
      </c>
      <c r="Q145" s="40">
        <f t="shared" si="63"/>
        <v>-10</v>
      </c>
      <c r="R145" s="40" t="str">
        <f t="shared" si="64"/>
        <v/>
      </c>
      <c r="S145" s="40" t="str">
        <f t="shared" si="65"/>
        <v/>
      </c>
      <c r="T145" s="40">
        <f t="shared" si="66"/>
        <v>0</v>
      </c>
      <c r="U145" s="120" t="str">
        <f>IF(N('Final Round'!$J$14)&gt;0,IF(ISBLANK($A145),"",IF($N145&gt;5,$N145,VLOOKUP($A145,'Final Round'!$A$14:$K$18,COLUMN('Final Round'!$J$1),FALSE))),"")</f>
        <v/>
      </c>
      <c r="V145" s="40" t="str">
        <f t="shared" si="67"/>
        <v/>
      </c>
      <c r="W145" s="40" t="str">
        <f t="shared" si="68"/>
        <v/>
      </c>
      <c r="X145" s="40" t="str">
        <f t="shared" si="69"/>
        <v/>
      </c>
      <c r="Y145" s="40">
        <f t="shared" si="70"/>
        <v>0</v>
      </c>
      <c r="Z145" s="40" t="str">
        <f t="shared" si="71"/>
        <v/>
      </c>
      <c r="AA145" s="40">
        <f t="shared" si="72"/>
        <v>0</v>
      </c>
      <c r="AB145" s="121" t="str">
        <f>IF(ISBLANK($A145),"",5+4*(I145+IF(AA145=0,0,VLOOKUP($A145,'Final Round'!$A$14:$K$18,COLUMN('Final Round'!$G$1),FALSE)))+8*(H145+IF(AA145=0,0,IF(VLOOKUP($A145,'Final Round'!$A$14:$K$18,COLUMN('Final Round'!$J$1),FALSE)=1,1,0)))+$AA145)</f>
        <v/>
      </c>
    </row>
    <row r="146" spans="1:28" x14ac:dyDescent="0.2">
      <c r="A146" s="98"/>
      <c r="B146" s="99"/>
      <c r="C146" s="99"/>
      <c r="D146" s="99"/>
      <c r="E146" s="100"/>
      <c r="F146" s="101" t="str">
        <f>IF(ISBLANK($A146),"",SUM(IF(ISNA(IF(VLOOKUP($A146,'Round 1'!$A$7:$J$206,COLUMN('Round 1'!$H$7),FALSE),1,NA())),0,1),IF(ISNA(IF(VLOOKUP($A146,'Round 2'!$A$7:$J$206,COLUMN('Round 1'!$H$7),FALSE),1,NA())),0,1),IF(ISNA(IF(VLOOKUP($A146,'Round 3'!$A$7:$J$206,COLUMN('Round 1'!$H$7),FALSE),1,NA())),0,1),IF(ISNA(IF(VLOOKUP($A146,'Final Round'!$A$14:$K$18,1,FALSE),1,NA())),0,1)))</f>
        <v/>
      </c>
      <c r="G146" s="102"/>
      <c r="H146" s="103" t="str">
        <f>IF(ISBLANK($A146),"",IF(ISERROR(VLOOKUP($A146,'Round 1'!$A$7:$I$206,COLUMN('Round 1'!$G$7),FALSE)),0,VLOOKUP($A146,'Round 1'!$A$7:$I$206,COLUMN('Round 1'!$G$7),FALSE))+IF(ISERROR(VLOOKUP($A146,'Round 2'!$A$7:$I$206,COLUMN('Round 2'!$G$7),FALSE)),0,VLOOKUP($A146,'Round 2'!$A$7:$I$206,COLUMN('Round 2'!$G$7),FALSE))+IF(ISERROR(VLOOKUP($A146,'Round 3'!$A$7:$I$206,COLUMN('Round 3'!$G$7),FALSE)),0,VLOOKUP($A146,'Round 3'!$A$7:$I$206,COLUMN('Round 3'!$G$7),FALSE)))</f>
        <v/>
      </c>
      <c r="I146" s="103" t="str">
        <f>IF(ISBLANK($A146),"",IF(ISERROR(VLOOKUP($A146,'Round 1'!$A$7:$I$206,COLUMN('Round 1'!$F$7),FALSE)),0,VLOOKUP($A146,'Round 1'!$A$7:$I$206,COLUMN('Round 1'!$F$7),FALSE))+IF(ISERROR(VLOOKUP($A146,'Round 2'!$A$7:$I$206,COLUMN('Round 2'!$F$7),FALSE)),0,VLOOKUP($A146,'Round 2'!$A$7:$I$206,COLUMN('Round 2'!$F$7),FALSE))+IF(ISERROR(VLOOKUP($A146,'Round 3'!$A$7:$I$206,COLUMN('Round 3'!$F$7),FALSE)),0,VLOOKUP($A146,'Round 3'!$A$7:$I$206,COLUMN('Round 3'!$F$7),FALSE)))</f>
        <v/>
      </c>
      <c r="J146" s="104" t="str">
        <f>IF(ISBLANK($A146),"",IF(ISERROR(VLOOKUP($A146,'Round 1'!$A$7:$I$206,COLUMN('Round 1'!$H$7),FALSE)),0,VLOOKUP($A146,'Round 1'!$A$7:$I$206,COLUMN('Round 1'!$H$7),FALSE))+IF(ISERROR(VLOOKUP($A146,'Round 2'!$A$7:$I$206,COLUMN('Round 2'!$H$7),FALSE)),0,VLOOKUP($A146,'Round 2'!$A$7:$I$206,COLUMN('Round 2'!$H$7),FALSE))+IF(ISERROR(VLOOKUP($A146,'Round 3'!$A$7:$I$206,COLUMN('Round 3'!$H$7),FALSE)),0,VLOOKUP($A146,'Round 3'!$A$7:$I$206,COLUMN('Round 3'!$H$7),FALSE)))</f>
        <v/>
      </c>
      <c r="K146" s="103" t="str">
        <f t="shared" si="58"/>
        <v/>
      </c>
      <c r="L146" s="106" t="str">
        <f t="shared" si="59"/>
        <v/>
      </c>
      <c r="M146" s="107"/>
      <c r="N146" s="108" t="str">
        <f t="shared" si="60"/>
        <v/>
      </c>
      <c r="O146" s="40" t="str">
        <f t="shared" si="61"/>
        <v/>
      </c>
      <c r="P146" s="40" t="str">
        <f t="shared" si="62"/>
        <v/>
      </c>
      <c r="Q146" s="40">
        <f t="shared" si="63"/>
        <v>-10</v>
      </c>
      <c r="R146" s="40" t="str">
        <f t="shared" si="64"/>
        <v/>
      </c>
      <c r="S146" s="40" t="str">
        <f t="shared" si="65"/>
        <v/>
      </c>
      <c r="T146" s="40">
        <f t="shared" si="66"/>
        <v>0</v>
      </c>
      <c r="U146" s="108" t="str">
        <f>IF(N('Final Round'!$J$14)&gt;0,IF(ISBLANK($A146),"",IF($N146&gt;5,$N146,VLOOKUP($A146,'Final Round'!$A$14:$K$18,COLUMN('Final Round'!$J$1),FALSE))),"")</f>
        <v/>
      </c>
      <c r="V146" s="40" t="str">
        <f t="shared" si="67"/>
        <v/>
      </c>
      <c r="W146" s="40" t="str">
        <f t="shared" si="68"/>
        <v/>
      </c>
      <c r="X146" s="40" t="str">
        <f t="shared" si="69"/>
        <v/>
      </c>
      <c r="Y146" s="40">
        <f t="shared" si="70"/>
        <v>0</v>
      </c>
      <c r="Z146" s="40" t="str">
        <f t="shared" si="71"/>
        <v/>
      </c>
      <c r="AA146" s="40">
        <f t="shared" si="72"/>
        <v>0</v>
      </c>
      <c r="AB146" s="109" t="str">
        <f>IF(ISBLANK($A146),"",5+4*(I146+IF(AA146=0,0,VLOOKUP($A146,'Final Round'!$A$14:$K$18,COLUMN('Final Round'!$G$1),FALSE)))+8*(H146+IF(AA146=0,0,IF(VLOOKUP($A146,'Final Round'!$A$14:$K$18,COLUMN('Final Round'!$J$1),FALSE)=1,1,0)))+$AA146)</f>
        <v/>
      </c>
    </row>
    <row r="147" spans="1:28" x14ac:dyDescent="0.2">
      <c r="A147" s="110"/>
      <c r="B147" s="111"/>
      <c r="C147" s="111"/>
      <c r="D147" s="111"/>
      <c r="E147" s="112"/>
      <c r="F147" s="113" t="str">
        <f>IF(ISBLANK($A147),"",SUM(IF(ISNA(IF(VLOOKUP($A147,'Round 1'!$A$7:$J$206,COLUMN('Round 1'!$H$7),FALSE),1,NA())),0,1),IF(ISNA(IF(VLOOKUP($A147,'Round 2'!$A$7:$J$206,COLUMN('Round 1'!$H$7),FALSE),1,NA())),0,1),IF(ISNA(IF(VLOOKUP($A147,'Round 3'!$A$7:$J$206,COLUMN('Round 1'!$H$7),FALSE),1,NA())),0,1),IF(ISNA(IF(VLOOKUP($A147,'Final Round'!$A$14:$K$18,1,FALSE),1,NA())),0,1)))</f>
        <v/>
      </c>
      <c r="G147" s="114"/>
      <c r="H147" s="115" t="str">
        <f>IF(ISBLANK($A147),"",IF(ISERROR(VLOOKUP($A147,'Round 1'!$A$7:$I$206,COLUMN('Round 1'!$G$7),FALSE)),0,VLOOKUP($A147,'Round 1'!$A$7:$I$206,COLUMN('Round 1'!$G$7),FALSE))+IF(ISERROR(VLOOKUP($A147,'Round 2'!$A$7:$I$206,COLUMN('Round 2'!$G$7),FALSE)),0,VLOOKUP($A147,'Round 2'!$A$7:$I$206,COLUMN('Round 2'!$G$7),FALSE))+IF(ISERROR(VLOOKUP($A147,'Round 3'!$A$7:$I$206,COLUMN('Round 3'!$G$7),FALSE)),0,VLOOKUP($A147,'Round 3'!$A$7:$I$206,COLUMN('Round 3'!$G$7),FALSE)))</f>
        <v/>
      </c>
      <c r="I147" s="115" t="str">
        <f>IF(ISBLANK($A147),"",IF(ISERROR(VLOOKUP($A147,'Round 1'!$A$7:$I$206,COLUMN('Round 1'!$F$7),FALSE)),0,VLOOKUP($A147,'Round 1'!$A$7:$I$206,COLUMN('Round 1'!$F$7),FALSE))+IF(ISERROR(VLOOKUP($A147,'Round 2'!$A$7:$I$206,COLUMN('Round 2'!$F$7),FALSE)),0,VLOOKUP($A147,'Round 2'!$A$7:$I$206,COLUMN('Round 2'!$F$7),FALSE))+IF(ISERROR(VLOOKUP($A147,'Round 3'!$A$7:$I$206,COLUMN('Round 3'!$F$7),FALSE)),0,VLOOKUP($A147,'Round 3'!$A$7:$I$206,COLUMN('Round 3'!$F$7),FALSE)))</f>
        <v/>
      </c>
      <c r="J147" s="116" t="str">
        <f>IF(ISBLANK($A147),"",IF(ISERROR(VLOOKUP($A147,'Round 1'!$A$7:$I$206,COLUMN('Round 1'!$H$7),FALSE)),0,VLOOKUP($A147,'Round 1'!$A$7:$I$206,COLUMN('Round 1'!$H$7),FALSE))+IF(ISERROR(VLOOKUP($A147,'Round 2'!$A$7:$I$206,COLUMN('Round 2'!$H$7),FALSE)),0,VLOOKUP($A147,'Round 2'!$A$7:$I$206,COLUMN('Round 2'!$H$7),FALSE))+IF(ISERROR(VLOOKUP($A147,'Round 3'!$A$7:$I$206,COLUMN('Round 3'!$H$7),FALSE)),0,VLOOKUP($A147,'Round 3'!$A$7:$I$206,COLUMN('Round 3'!$H$7),FALSE)))</f>
        <v/>
      </c>
      <c r="K147" s="115" t="str">
        <f t="shared" si="58"/>
        <v/>
      </c>
      <c r="L147" s="118" t="str">
        <f t="shared" si="59"/>
        <v/>
      </c>
      <c r="M147" s="119"/>
      <c r="N147" s="120" t="str">
        <f t="shared" si="60"/>
        <v/>
      </c>
      <c r="O147" s="40" t="str">
        <f t="shared" si="61"/>
        <v/>
      </c>
      <c r="P147" s="40" t="str">
        <f t="shared" si="62"/>
        <v/>
      </c>
      <c r="Q147" s="40">
        <f t="shared" si="63"/>
        <v>-10</v>
      </c>
      <c r="R147" s="40" t="str">
        <f t="shared" si="64"/>
        <v/>
      </c>
      <c r="S147" s="40" t="str">
        <f t="shared" si="65"/>
        <v/>
      </c>
      <c r="T147" s="40">
        <f t="shared" si="66"/>
        <v>0</v>
      </c>
      <c r="U147" s="120" t="str">
        <f>IF(N('Final Round'!$J$14)&gt;0,IF(ISBLANK($A147),"",IF($N147&gt;5,$N147,VLOOKUP($A147,'Final Round'!$A$14:$K$18,COLUMN('Final Round'!$J$1),FALSE))),"")</f>
        <v/>
      </c>
      <c r="V147" s="40" t="str">
        <f t="shared" si="67"/>
        <v/>
      </c>
      <c r="W147" s="40" t="str">
        <f t="shared" si="68"/>
        <v/>
      </c>
      <c r="X147" s="40" t="str">
        <f t="shared" si="69"/>
        <v/>
      </c>
      <c r="Y147" s="40">
        <f t="shared" si="70"/>
        <v>0</v>
      </c>
      <c r="Z147" s="40" t="str">
        <f t="shared" si="71"/>
        <v/>
      </c>
      <c r="AA147" s="40">
        <f t="shared" si="72"/>
        <v>0</v>
      </c>
      <c r="AB147" s="121" t="str">
        <f>IF(ISBLANK($A147),"",5+4*(I147+IF(AA147=0,0,VLOOKUP($A147,'Final Round'!$A$14:$K$18,COLUMN('Final Round'!$G$1),FALSE)))+8*(H147+IF(AA147=0,0,IF(VLOOKUP($A147,'Final Round'!$A$14:$K$18,COLUMN('Final Round'!$J$1),FALSE)=1,1,0)))+$AA147)</f>
        <v/>
      </c>
    </row>
    <row r="148" spans="1:28" x14ac:dyDescent="0.2">
      <c r="A148" s="98"/>
      <c r="B148" s="99"/>
      <c r="C148" s="99"/>
      <c r="D148" s="99"/>
      <c r="E148" s="100"/>
      <c r="F148" s="101" t="str">
        <f>IF(ISBLANK($A148),"",SUM(IF(ISNA(IF(VLOOKUP($A148,'Round 1'!$A$7:$J$206,COLUMN('Round 1'!$H$7),FALSE),1,NA())),0,1),IF(ISNA(IF(VLOOKUP($A148,'Round 2'!$A$7:$J$206,COLUMN('Round 1'!$H$7),FALSE),1,NA())),0,1),IF(ISNA(IF(VLOOKUP($A148,'Round 3'!$A$7:$J$206,COLUMN('Round 1'!$H$7),FALSE),1,NA())),0,1),IF(ISNA(IF(VLOOKUP($A148,'Final Round'!$A$14:$K$18,1,FALSE),1,NA())),0,1)))</f>
        <v/>
      </c>
      <c r="G148" s="102"/>
      <c r="H148" s="103" t="str">
        <f>IF(ISBLANK($A148),"",IF(ISERROR(VLOOKUP($A148,'Round 1'!$A$7:$I$206,COLUMN('Round 1'!$G$7),FALSE)),0,VLOOKUP($A148,'Round 1'!$A$7:$I$206,COLUMN('Round 1'!$G$7),FALSE))+IF(ISERROR(VLOOKUP($A148,'Round 2'!$A$7:$I$206,COLUMN('Round 2'!$G$7),FALSE)),0,VLOOKUP($A148,'Round 2'!$A$7:$I$206,COLUMN('Round 2'!$G$7),FALSE))+IF(ISERROR(VLOOKUP($A148,'Round 3'!$A$7:$I$206,COLUMN('Round 3'!$G$7),FALSE)),0,VLOOKUP($A148,'Round 3'!$A$7:$I$206,COLUMN('Round 3'!$G$7),FALSE)))</f>
        <v/>
      </c>
      <c r="I148" s="103" t="str">
        <f>IF(ISBLANK($A148),"",IF(ISERROR(VLOOKUP($A148,'Round 1'!$A$7:$I$206,COLUMN('Round 1'!$F$7),FALSE)),0,VLOOKUP($A148,'Round 1'!$A$7:$I$206,COLUMN('Round 1'!$F$7),FALSE))+IF(ISERROR(VLOOKUP($A148,'Round 2'!$A$7:$I$206,COLUMN('Round 2'!$F$7),FALSE)),0,VLOOKUP($A148,'Round 2'!$A$7:$I$206,COLUMN('Round 2'!$F$7),FALSE))+IF(ISERROR(VLOOKUP($A148,'Round 3'!$A$7:$I$206,COLUMN('Round 3'!$F$7),FALSE)),0,VLOOKUP($A148,'Round 3'!$A$7:$I$206,COLUMN('Round 3'!$F$7),FALSE)))</f>
        <v/>
      </c>
      <c r="J148" s="104" t="str">
        <f>IF(ISBLANK($A148),"",IF(ISERROR(VLOOKUP($A148,'Round 1'!$A$7:$I$206,COLUMN('Round 1'!$H$7),FALSE)),0,VLOOKUP($A148,'Round 1'!$A$7:$I$206,COLUMN('Round 1'!$H$7),FALSE))+IF(ISERROR(VLOOKUP($A148,'Round 2'!$A$7:$I$206,COLUMN('Round 2'!$H$7),FALSE)),0,VLOOKUP($A148,'Round 2'!$A$7:$I$206,COLUMN('Round 2'!$H$7),FALSE))+IF(ISERROR(VLOOKUP($A148,'Round 3'!$A$7:$I$206,COLUMN('Round 3'!$H$7),FALSE)),0,VLOOKUP($A148,'Round 3'!$A$7:$I$206,COLUMN('Round 3'!$H$7),FALSE)))</f>
        <v/>
      </c>
      <c r="K148" s="103" t="str">
        <f t="shared" si="58"/>
        <v/>
      </c>
      <c r="L148" s="106" t="str">
        <f t="shared" si="59"/>
        <v/>
      </c>
      <c r="M148" s="107"/>
      <c r="N148" s="108" t="str">
        <f t="shared" si="60"/>
        <v/>
      </c>
      <c r="O148" s="40" t="str">
        <f t="shared" si="61"/>
        <v/>
      </c>
      <c r="P148" s="40" t="str">
        <f t="shared" si="62"/>
        <v/>
      </c>
      <c r="Q148" s="40">
        <f t="shared" si="63"/>
        <v>-10</v>
      </c>
      <c r="R148" s="40" t="str">
        <f t="shared" si="64"/>
        <v/>
      </c>
      <c r="S148" s="40" t="str">
        <f t="shared" si="65"/>
        <v/>
      </c>
      <c r="T148" s="40">
        <f t="shared" si="66"/>
        <v>0</v>
      </c>
      <c r="U148" s="108" t="str">
        <f>IF(N('Final Round'!$J$14)&gt;0,IF(ISBLANK($A148),"",IF($N148&gt;5,$N148,VLOOKUP($A148,'Final Round'!$A$14:$K$18,COLUMN('Final Round'!$J$1),FALSE))),"")</f>
        <v/>
      </c>
      <c r="V148" s="40" t="str">
        <f t="shared" si="67"/>
        <v/>
      </c>
      <c r="W148" s="40" t="str">
        <f t="shared" si="68"/>
        <v/>
      </c>
      <c r="X148" s="40" t="str">
        <f t="shared" si="69"/>
        <v/>
      </c>
      <c r="Y148" s="40">
        <f t="shared" si="70"/>
        <v>0</v>
      </c>
      <c r="Z148" s="40" t="str">
        <f t="shared" si="71"/>
        <v/>
      </c>
      <c r="AA148" s="40">
        <f t="shared" si="72"/>
        <v>0</v>
      </c>
      <c r="AB148" s="109" t="str">
        <f>IF(ISBLANK($A148),"",5+4*(I148+IF(AA148=0,0,VLOOKUP($A148,'Final Round'!$A$14:$K$18,COLUMN('Final Round'!$G$1),FALSE)))+8*(H148+IF(AA148=0,0,IF(VLOOKUP($A148,'Final Round'!$A$14:$K$18,COLUMN('Final Round'!$J$1),FALSE)=1,1,0)))+$AA148)</f>
        <v/>
      </c>
    </row>
    <row r="149" spans="1:28" x14ac:dyDescent="0.2">
      <c r="A149" s="110"/>
      <c r="B149" s="111"/>
      <c r="C149" s="111"/>
      <c r="D149" s="111"/>
      <c r="E149" s="112"/>
      <c r="F149" s="113" t="str">
        <f>IF(ISBLANK($A149),"",SUM(IF(ISNA(IF(VLOOKUP($A149,'Round 1'!$A$7:$J$206,COLUMN('Round 1'!$H$7),FALSE),1,NA())),0,1),IF(ISNA(IF(VLOOKUP($A149,'Round 2'!$A$7:$J$206,COLUMN('Round 1'!$H$7),FALSE),1,NA())),0,1),IF(ISNA(IF(VLOOKUP($A149,'Round 3'!$A$7:$J$206,COLUMN('Round 1'!$H$7),FALSE),1,NA())),0,1),IF(ISNA(IF(VLOOKUP($A149,'Final Round'!$A$14:$K$18,1,FALSE),1,NA())),0,1)))</f>
        <v/>
      </c>
      <c r="G149" s="114"/>
      <c r="H149" s="115" t="str">
        <f>IF(ISBLANK($A149),"",IF(ISERROR(VLOOKUP($A149,'Round 1'!$A$7:$I$206,COLUMN('Round 1'!$G$7),FALSE)),0,VLOOKUP($A149,'Round 1'!$A$7:$I$206,COLUMN('Round 1'!$G$7),FALSE))+IF(ISERROR(VLOOKUP($A149,'Round 2'!$A$7:$I$206,COLUMN('Round 2'!$G$7),FALSE)),0,VLOOKUP($A149,'Round 2'!$A$7:$I$206,COLUMN('Round 2'!$G$7),FALSE))+IF(ISERROR(VLOOKUP($A149,'Round 3'!$A$7:$I$206,COLUMN('Round 3'!$G$7),FALSE)),0,VLOOKUP($A149,'Round 3'!$A$7:$I$206,COLUMN('Round 3'!$G$7),FALSE)))</f>
        <v/>
      </c>
      <c r="I149" s="115" t="str">
        <f>IF(ISBLANK($A149),"",IF(ISERROR(VLOOKUP($A149,'Round 1'!$A$7:$I$206,COLUMN('Round 1'!$F$7),FALSE)),0,VLOOKUP($A149,'Round 1'!$A$7:$I$206,COLUMN('Round 1'!$F$7),FALSE))+IF(ISERROR(VLOOKUP($A149,'Round 2'!$A$7:$I$206,COLUMN('Round 2'!$F$7),FALSE)),0,VLOOKUP($A149,'Round 2'!$A$7:$I$206,COLUMN('Round 2'!$F$7),FALSE))+IF(ISERROR(VLOOKUP($A149,'Round 3'!$A$7:$I$206,COLUMN('Round 3'!$F$7),FALSE)),0,VLOOKUP($A149,'Round 3'!$A$7:$I$206,COLUMN('Round 3'!$F$7),FALSE)))</f>
        <v/>
      </c>
      <c r="J149" s="116" t="str">
        <f>IF(ISBLANK($A149),"",IF(ISERROR(VLOOKUP($A149,'Round 1'!$A$7:$I$206,COLUMN('Round 1'!$H$7),FALSE)),0,VLOOKUP($A149,'Round 1'!$A$7:$I$206,COLUMN('Round 1'!$H$7),FALSE))+IF(ISERROR(VLOOKUP($A149,'Round 2'!$A$7:$I$206,COLUMN('Round 2'!$H$7),FALSE)),0,VLOOKUP($A149,'Round 2'!$A$7:$I$206,COLUMN('Round 2'!$H$7),FALSE))+IF(ISERROR(VLOOKUP($A149,'Round 3'!$A$7:$I$206,COLUMN('Round 3'!$H$7),FALSE)),0,VLOOKUP($A149,'Round 3'!$A$7:$I$206,COLUMN('Round 3'!$H$7),FALSE)))</f>
        <v/>
      </c>
      <c r="K149" s="115" t="str">
        <f t="shared" si="58"/>
        <v/>
      </c>
      <c r="L149" s="118" t="str">
        <f t="shared" si="59"/>
        <v/>
      </c>
      <c r="M149" s="119"/>
      <c r="N149" s="120" t="str">
        <f t="shared" si="60"/>
        <v/>
      </c>
      <c r="O149" s="40" t="str">
        <f t="shared" si="61"/>
        <v/>
      </c>
      <c r="P149" s="40" t="str">
        <f t="shared" si="62"/>
        <v/>
      </c>
      <c r="Q149" s="40">
        <f t="shared" si="63"/>
        <v>-10</v>
      </c>
      <c r="R149" s="40" t="str">
        <f t="shared" si="64"/>
        <v/>
      </c>
      <c r="S149" s="40" t="str">
        <f t="shared" si="65"/>
        <v/>
      </c>
      <c r="T149" s="40">
        <f t="shared" si="66"/>
        <v>0</v>
      </c>
      <c r="U149" s="120" t="str">
        <f>IF(N('Final Round'!$J$14)&gt;0,IF(ISBLANK($A149),"",IF($N149&gt;5,$N149,VLOOKUP($A149,'Final Round'!$A$14:$K$18,COLUMN('Final Round'!$J$1),FALSE))),"")</f>
        <v/>
      </c>
      <c r="V149" s="40" t="str">
        <f t="shared" si="67"/>
        <v/>
      </c>
      <c r="W149" s="40" t="str">
        <f t="shared" si="68"/>
        <v/>
      </c>
      <c r="X149" s="40" t="str">
        <f t="shared" si="69"/>
        <v/>
      </c>
      <c r="Y149" s="40">
        <f t="shared" si="70"/>
        <v>0</v>
      </c>
      <c r="Z149" s="40" t="str">
        <f t="shared" si="71"/>
        <v/>
      </c>
      <c r="AA149" s="40">
        <f t="shared" si="72"/>
        <v>0</v>
      </c>
      <c r="AB149" s="121" t="str">
        <f>IF(ISBLANK($A149),"",5+4*(I149+IF(AA149=0,0,VLOOKUP($A149,'Final Round'!$A$14:$K$18,COLUMN('Final Round'!$G$1),FALSE)))+8*(H149+IF(AA149=0,0,IF(VLOOKUP($A149,'Final Round'!$A$14:$K$18,COLUMN('Final Round'!$J$1),FALSE)=1,1,0)))+$AA149)</f>
        <v/>
      </c>
    </row>
    <row r="150" spans="1:28" x14ac:dyDescent="0.2">
      <c r="A150" s="98"/>
      <c r="B150" s="99"/>
      <c r="C150" s="99"/>
      <c r="D150" s="99"/>
      <c r="E150" s="100"/>
      <c r="F150" s="101" t="str">
        <f>IF(ISBLANK($A150),"",SUM(IF(ISNA(IF(VLOOKUP($A150,'Round 1'!$A$7:$J$206,COLUMN('Round 1'!$H$7),FALSE),1,NA())),0,1),IF(ISNA(IF(VLOOKUP($A150,'Round 2'!$A$7:$J$206,COLUMN('Round 1'!$H$7),FALSE),1,NA())),0,1),IF(ISNA(IF(VLOOKUP($A150,'Round 3'!$A$7:$J$206,COLUMN('Round 1'!$H$7),FALSE),1,NA())),0,1),IF(ISNA(IF(VLOOKUP($A150,'Final Round'!$A$14:$K$18,1,FALSE),1,NA())),0,1)))</f>
        <v/>
      </c>
      <c r="G150" s="102"/>
      <c r="H150" s="103" t="str">
        <f>IF(ISBLANK($A150),"",IF(ISERROR(VLOOKUP($A150,'Round 1'!$A$7:$I$206,COLUMN('Round 1'!$G$7),FALSE)),0,VLOOKUP($A150,'Round 1'!$A$7:$I$206,COLUMN('Round 1'!$G$7),FALSE))+IF(ISERROR(VLOOKUP($A150,'Round 2'!$A$7:$I$206,COLUMN('Round 2'!$G$7),FALSE)),0,VLOOKUP($A150,'Round 2'!$A$7:$I$206,COLUMN('Round 2'!$G$7),FALSE))+IF(ISERROR(VLOOKUP($A150,'Round 3'!$A$7:$I$206,COLUMN('Round 3'!$G$7),FALSE)),0,VLOOKUP($A150,'Round 3'!$A$7:$I$206,COLUMN('Round 3'!$G$7),FALSE)))</f>
        <v/>
      </c>
      <c r="I150" s="103" t="str">
        <f>IF(ISBLANK($A150),"",IF(ISERROR(VLOOKUP($A150,'Round 1'!$A$7:$I$206,COLUMN('Round 1'!$F$7),FALSE)),0,VLOOKUP($A150,'Round 1'!$A$7:$I$206,COLUMN('Round 1'!$F$7),FALSE))+IF(ISERROR(VLOOKUP($A150,'Round 2'!$A$7:$I$206,COLUMN('Round 2'!$F$7),FALSE)),0,VLOOKUP($A150,'Round 2'!$A$7:$I$206,COLUMN('Round 2'!$F$7),FALSE))+IF(ISERROR(VLOOKUP($A150,'Round 3'!$A$7:$I$206,COLUMN('Round 3'!$F$7),FALSE)),0,VLOOKUP($A150,'Round 3'!$A$7:$I$206,COLUMN('Round 3'!$F$7),FALSE)))</f>
        <v/>
      </c>
      <c r="J150" s="104" t="str">
        <f>IF(ISBLANK($A150),"",IF(ISERROR(VLOOKUP($A150,'Round 1'!$A$7:$I$206,COLUMN('Round 1'!$H$7),FALSE)),0,VLOOKUP($A150,'Round 1'!$A$7:$I$206,COLUMN('Round 1'!$H$7),FALSE))+IF(ISERROR(VLOOKUP($A150,'Round 2'!$A$7:$I$206,COLUMN('Round 2'!$H$7),FALSE)),0,VLOOKUP($A150,'Round 2'!$A$7:$I$206,COLUMN('Round 2'!$H$7),FALSE))+IF(ISERROR(VLOOKUP($A150,'Round 3'!$A$7:$I$206,COLUMN('Round 3'!$H$7),FALSE)),0,VLOOKUP($A150,'Round 3'!$A$7:$I$206,COLUMN('Round 3'!$H$7),FALSE)))</f>
        <v/>
      </c>
      <c r="K150" s="103" t="str">
        <f t="shared" si="58"/>
        <v/>
      </c>
      <c r="L150" s="106" t="str">
        <f t="shared" si="59"/>
        <v/>
      </c>
      <c r="M150" s="107"/>
      <c r="N150" s="108" t="str">
        <f t="shared" si="60"/>
        <v/>
      </c>
      <c r="O150" s="40" t="str">
        <f t="shared" si="61"/>
        <v/>
      </c>
      <c r="P150" s="40" t="str">
        <f t="shared" si="62"/>
        <v/>
      </c>
      <c r="Q150" s="40">
        <f t="shared" si="63"/>
        <v>-10</v>
      </c>
      <c r="R150" s="40" t="str">
        <f t="shared" si="64"/>
        <v/>
      </c>
      <c r="S150" s="40" t="str">
        <f t="shared" si="65"/>
        <v/>
      </c>
      <c r="T150" s="40">
        <f t="shared" si="66"/>
        <v>0</v>
      </c>
      <c r="U150" s="108" t="str">
        <f>IF(N('Final Round'!$J$14)&gt;0,IF(ISBLANK($A150),"",IF($N150&gt;5,$N150,VLOOKUP($A150,'Final Round'!$A$14:$K$18,COLUMN('Final Round'!$J$1),FALSE))),"")</f>
        <v/>
      </c>
      <c r="V150" s="40" t="str">
        <f t="shared" si="67"/>
        <v/>
      </c>
      <c r="W150" s="40" t="str">
        <f t="shared" si="68"/>
        <v/>
      </c>
      <c r="X150" s="40" t="str">
        <f t="shared" si="69"/>
        <v/>
      </c>
      <c r="Y150" s="40">
        <f t="shared" si="70"/>
        <v>0</v>
      </c>
      <c r="Z150" s="40" t="str">
        <f t="shared" si="71"/>
        <v/>
      </c>
      <c r="AA150" s="40">
        <f t="shared" si="72"/>
        <v>0</v>
      </c>
      <c r="AB150" s="109" t="str">
        <f>IF(ISBLANK($A150),"",5+4*(I150+IF(AA150=0,0,VLOOKUP($A150,'Final Round'!$A$14:$K$18,COLUMN('Final Round'!$G$1),FALSE)))+8*(H150+IF(AA150=0,0,IF(VLOOKUP($A150,'Final Round'!$A$14:$K$18,COLUMN('Final Round'!$J$1),FALSE)=1,1,0)))+$AA150)</f>
        <v/>
      </c>
    </row>
    <row r="151" spans="1:28" x14ac:dyDescent="0.2">
      <c r="A151" s="110"/>
      <c r="B151" s="111"/>
      <c r="C151" s="111"/>
      <c r="D151" s="111"/>
      <c r="E151" s="112"/>
      <c r="F151" s="113" t="str">
        <f>IF(ISBLANK($A151),"",SUM(IF(ISNA(IF(VLOOKUP($A151,'Round 1'!$A$7:$J$206,COLUMN('Round 1'!$H$7),FALSE),1,NA())),0,1),IF(ISNA(IF(VLOOKUP($A151,'Round 2'!$A$7:$J$206,COLUMN('Round 1'!$H$7),FALSE),1,NA())),0,1),IF(ISNA(IF(VLOOKUP($A151,'Round 3'!$A$7:$J$206,COLUMN('Round 1'!$H$7),FALSE),1,NA())),0,1),IF(ISNA(IF(VLOOKUP($A151,'Final Round'!$A$14:$K$18,1,FALSE),1,NA())),0,1)))</f>
        <v/>
      </c>
      <c r="G151" s="114"/>
      <c r="H151" s="115" t="str">
        <f>IF(ISBLANK($A151),"",IF(ISERROR(VLOOKUP($A151,'Round 1'!$A$7:$I$206,COLUMN('Round 1'!$G$7),FALSE)),0,VLOOKUP($A151,'Round 1'!$A$7:$I$206,COLUMN('Round 1'!$G$7),FALSE))+IF(ISERROR(VLOOKUP($A151,'Round 2'!$A$7:$I$206,COLUMN('Round 2'!$G$7),FALSE)),0,VLOOKUP($A151,'Round 2'!$A$7:$I$206,COLUMN('Round 2'!$G$7),FALSE))+IF(ISERROR(VLOOKUP($A151,'Round 3'!$A$7:$I$206,COLUMN('Round 3'!$G$7),FALSE)),0,VLOOKUP($A151,'Round 3'!$A$7:$I$206,COLUMN('Round 3'!$G$7),FALSE)))</f>
        <v/>
      </c>
      <c r="I151" s="115" t="str">
        <f>IF(ISBLANK($A151),"",IF(ISERROR(VLOOKUP($A151,'Round 1'!$A$7:$I$206,COLUMN('Round 1'!$F$7),FALSE)),0,VLOOKUP($A151,'Round 1'!$A$7:$I$206,COLUMN('Round 1'!$F$7),FALSE))+IF(ISERROR(VLOOKUP($A151,'Round 2'!$A$7:$I$206,COLUMN('Round 2'!$F$7),FALSE)),0,VLOOKUP($A151,'Round 2'!$A$7:$I$206,COLUMN('Round 2'!$F$7),FALSE))+IF(ISERROR(VLOOKUP($A151,'Round 3'!$A$7:$I$206,COLUMN('Round 3'!$F$7),FALSE)),0,VLOOKUP($A151,'Round 3'!$A$7:$I$206,COLUMN('Round 3'!$F$7),FALSE)))</f>
        <v/>
      </c>
      <c r="J151" s="116" t="str">
        <f>IF(ISBLANK($A151),"",IF(ISERROR(VLOOKUP($A151,'Round 1'!$A$7:$I$206,COLUMN('Round 1'!$H$7),FALSE)),0,VLOOKUP($A151,'Round 1'!$A$7:$I$206,COLUMN('Round 1'!$H$7),FALSE))+IF(ISERROR(VLOOKUP($A151,'Round 2'!$A$7:$I$206,COLUMN('Round 2'!$H$7),FALSE)),0,VLOOKUP($A151,'Round 2'!$A$7:$I$206,COLUMN('Round 2'!$H$7),FALSE))+IF(ISERROR(VLOOKUP($A151,'Round 3'!$A$7:$I$206,COLUMN('Round 3'!$H$7),FALSE)),0,VLOOKUP($A151,'Round 3'!$A$7:$I$206,COLUMN('Round 3'!$H$7),FALSE)))</f>
        <v/>
      </c>
      <c r="K151" s="115" t="str">
        <f t="shared" si="58"/>
        <v/>
      </c>
      <c r="L151" s="118" t="str">
        <f t="shared" si="59"/>
        <v/>
      </c>
      <c r="M151" s="119"/>
      <c r="N151" s="120" t="str">
        <f t="shared" si="60"/>
        <v/>
      </c>
      <c r="O151" s="40" t="str">
        <f t="shared" si="61"/>
        <v/>
      </c>
      <c r="P151" s="40" t="str">
        <f t="shared" si="62"/>
        <v/>
      </c>
      <c r="Q151" s="40">
        <f t="shared" si="63"/>
        <v>-10</v>
      </c>
      <c r="R151" s="40" t="str">
        <f t="shared" si="64"/>
        <v/>
      </c>
      <c r="S151" s="40" t="str">
        <f t="shared" si="65"/>
        <v/>
      </c>
      <c r="T151" s="40">
        <f t="shared" si="66"/>
        <v>0</v>
      </c>
      <c r="U151" s="120" t="str">
        <f>IF(N('Final Round'!$J$14)&gt;0,IF(ISBLANK($A151),"",IF($N151&gt;5,$N151,VLOOKUP($A151,'Final Round'!$A$14:$K$18,COLUMN('Final Round'!$J$1),FALSE))),"")</f>
        <v/>
      </c>
      <c r="V151" s="40" t="str">
        <f t="shared" si="67"/>
        <v/>
      </c>
      <c r="W151" s="40" t="str">
        <f t="shared" si="68"/>
        <v/>
      </c>
      <c r="X151" s="40" t="str">
        <f t="shared" si="69"/>
        <v/>
      </c>
      <c r="Y151" s="40">
        <f t="shared" si="70"/>
        <v>0</v>
      </c>
      <c r="Z151" s="40" t="str">
        <f t="shared" si="71"/>
        <v/>
      </c>
      <c r="AA151" s="40">
        <f t="shared" si="72"/>
        <v>0</v>
      </c>
      <c r="AB151" s="121" t="str">
        <f>IF(ISBLANK($A151),"",5+4*(I151+IF(AA151=0,0,VLOOKUP($A151,'Final Round'!$A$14:$K$18,COLUMN('Final Round'!$G$1),FALSE)))+8*(H151+IF(AA151=0,0,IF(VLOOKUP($A151,'Final Round'!$A$14:$K$18,COLUMN('Final Round'!$J$1),FALSE)=1,1,0)))+$AA151)</f>
        <v/>
      </c>
    </row>
    <row r="152" spans="1:28" x14ac:dyDescent="0.2">
      <c r="A152" s="98"/>
      <c r="B152" s="99"/>
      <c r="C152" s="99"/>
      <c r="D152" s="99"/>
      <c r="E152" s="100"/>
      <c r="F152" s="101" t="str">
        <f>IF(ISBLANK($A152),"",SUM(IF(ISNA(IF(VLOOKUP($A152,'Round 1'!$A$7:$J$206,COLUMN('Round 1'!$H$7),FALSE),1,NA())),0,1),IF(ISNA(IF(VLOOKUP($A152,'Round 2'!$A$7:$J$206,COLUMN('Round 1'!$H$7),FALSE),1,NA())),0,1),IF(ISNA(IF(VLOOKUP($A152,'Round 3'!$A$7:$J$206,COLUMN('Round 1'!$H$7),FALSE),1,NA())),0,1),IF(ISNA(IF(VLOOKUP($A152,'Final Round'!$A$14:$K$18,1,FALSE),1,NA())),0,1)))</f>
        <v/>
      </c>
      <c r="G152" s="102"/>
      <c r="H152" s="103" t="str">
        <f>IF(ISBLANK($A152),"",IF(ISERROR(VLOOKUP($A152,'Round 1'!$A$7:$I$206,COLUMN('Round 1'!$G$7),FALSE)),0,VLOOKUP($A152,'Round 1'!$A$7:$I$206,COLUMN('Round 1'!$G$7),FALSE))+IF(ISERROR(VLOOKUP($A152,'Round 2'!$A$7:$I$206,COLUMN('Round 2'!$G$7),FALSE)),0,VLOOKUP($A152,'Round 2'!$A$7:$I$206,COLUMN('Round 2'!$G$7),FALSE))+IF(ISERROR(VLOOKUP($A152,'Round 3'!$A$7:$I$206,COLUMN('Round 3'!$G$7),FALSE)),0,VLOOKUP($A152,'Round 3'!$A$7:$I$206,COLUMN('Round 3'!$G$7),FALSE)))</f>
        <v/>
      </c>
      <c r="I152" s="103" t="str">
        <f>IF(ISBLANK($A152),"",IF(ISERROR(VLOOKUP($A152,'Round 1'!$A$7:$I$206,COLUMN('Round 1'!$F$7),FALSE)),0,VLOOKUP($A152,'Round 1'!$A$7:$I$206,COLUMN('Round 1'!$F$7),FALSE))+IF(ISERROR(VLOOKUP($A152,'Round 2'!$A$7:$I$206,COLUMN('Round 2'!$F$7),FALSE)),0,VLOOKUP($A152,'Round 2'!$A$7:$I$206,COLUMN('Round 2'!$F$7),FALSE))+IF(ISERROR(VLOOKUP($A152,'Round 3'!$A$7:$I$206,COLUMN('Round 3'!$F$7),FALSE)),0,VLOOKUP($A152,'Round 3'!$A$7:$I$206,COLUMN('Round 3'!$F$7),FALSE)))</f>
        <v/>
      </c>
      <c r="J152" s="104" t="str">
        <f>IF(ISBLANK($A152),"",IF(ISERROR(VLOOKUP($A152,'Round 1'!$A$7:$I$206,COLUMN('Round 1'!$H$7),FALSE)),0,VLOOKUP($A152,'Round 1'!$A$7:$I$206,COLUMN('Round 1'!$H$7),FALSE))+IF(ISERROR(VLOOKUP($A152,'Round 2'!$A$7:$I$206,COLUMN('Round 2'!$H$7),FALSE)),0,VLOOKUP($A152,'Round 2'!$A$7:$I$206,COLUMN('Round 2'!$H$7),FALSE))+IF(ISERROR(VLOOKUP($A152,'Round 3'!$A$7:$I$206,COLUMN('Round 3'!$H$7),FALSE)),0,VLOOKUP($A152,'Round 3'!$A$7:$I$206,COLUMN('Round 3'!$H$7),FALSE)))</f>
        <v/>
      </c>
      <c r="K152" s="103" t="str">
        <f t="shared" si="58"/>
        <v/>
      </c>
      <c r="L152" s="106" t="str">
        <f t="shared" si="59"/>
        <v/>
      </c>
      <c r="M152" s="107"/>
      <c r="N152" s="108" t="str">
        <f t="shared" si="60"/>
        <v/>
      </c>
      <c r="O152" s="40" t="str">
        <f t="shared" si="61"/>
        <v/>
      </c>
      <c r="P152" s="40" t="str">
        <f t="shared" si="62"/>
        <v/>
      </c>
      <c r="Q152" s="40">
        <f t="shared" si="63"/>
        <v>-10</v>
      </c>
      <c r="R152" s="40" t="str">
        <f t="shared" si="64"/>
        <v/>
      </c>
      <c r="S152" s="40" t="str">
        <f t="shared" si="65"/>
        <v/>
      </c>
      <c r="T152" s="40">
        <f t="shared" si="66"/>
        <v>0</v>
      </c>
      <c r="U152" s="108" t="str">
        <f>IF(N('Final Round'!$J$14)&gt;0,IF(ISBLANK($A152),"",IF($N152&gt;5,$N152,VLOOKUP($A152,'Final Round'!$A$14:$K$18,COLUMN('Final Round'!$J$1),FALSE))),"")</f>
        <v/>
      </c>
      <c r="V152" s="40" t="str">
        <f t="shared" si="67"/>
        <v/>
      </c>
      <c r="W152" s="40" t="str">
        <f t="shared" si="68"/>
        <v/>
      </c>
      <c r="X152" s="40" t="str">
        <f t="shared" si="69"/>
        <v/>
      </c>
      <c r="Y152" s="40">
        <f t="shared" si="70"/>
        <v>0</v>
      </c>
      <c r="Z152" s="40" t="str">
        <f t="shared" si="71"/>
        <v/>
      </c>
      <c r="AA152" s="40">
        <f t="shared" si="72"/>
        <v>0</v>
      </c>
      <c r="AB152" s="109" t="str">
        <f>IF(ISBLANK($A152),"",5+4*(I152+IF(AA152=0,0,VLOOKUP($A152,'Final Round'!$A$14:$K$18,COLUMN('Final Round'!$G$1),FALSE)))+8*(H152+IF(AA152=0,0,IF(VLOOKUP($A152,'Final Round'!$A$14:$K$18,COLUMN('Final Round'!$J$1),FALSE)=1,1,0)))+$AA152)</f>
        <v/>
      </c>
    </row>
    <row r="153" spans="1:28" x14ac:dyDescent="0.2">
      <c r="A153" s="110"/>
      <c r="B153" s="111"/>
      <c r="C153" s="111"/>
      <c r="D153" s="111"/>
      <c r="E153" s="112"/>
      <c r="F153" s="113" t="str">
        <f>IF(ISBLANK($A153),"",SUM(IF(ISNA(IF(VLOOKUP($A153,'Round 1'!$A$7:$J$206,COLUMN('Round 1'!$H$7),FALSE),1,NA())),0,1),IF(ISNA(IF(VLOOKUP($A153,'Round 2'!$A$7:$J$206,COLUMN('Round 1'!$H$7),FALSE),1,NA())),0,1),IF(ISNA(IF(VLOOKUP($A153,'Round 3'!$A$7:$J$206,COLUMN('Round 1'!$H$7),FALSE),1,NA())),0,1),IF(ISNA(IF(VLOOKUP($A153,'Final Round'!$A$14:$K$18,1,FALSE),1,NA())),0,1)))</f>
        <v/>
      </c>
      <c r="G153" s="114"/>
      <c r="H153" s="115" t="str">
        <f>IF(ISBLANK($A153),"",IF(ISERROR(VLOOKUP($A153,'Round 1'!$A$7:$I$206,COLUMN('Round 1'!$G$7),FALSE)),0,VLOOKUP($A153,'Round 1'!$A$7:$I$206,COLUMN('Round 1'!$G$7),FALSE))+IF(ISERROR(VLOOKUP($A153,'Round 2'!$A$7:$I$206,COLUMN('Round 2'!$G$7),FALSE)),0,VLOOKUP($A153,'Round 2'!$A$7:$I$206,COLUMN('Round 2'!$G$7),FALSE))+IF(ISERROR(VLOOKUP($A153,'Round 3'!$A$7:$I$206,COLUMN('Round 3'!$G$7),FALSE)),0,VLOOKUP($A153,'Round 3'!$A$7:$I$206,COLUMN('Round 3'!$G$7),FALSE)))</f>
        <v/>
      </c>
      <c r="I153" s="115" t="str">
        <f>IF(ISBLANK($A153),"",IF(ISERROR(VLOOKUP($A153,'Round 1'!$A$7:$I$206,COLUMN('Round 1'!$F$7),FALSE)),0,VLOOKUP($A153,'Round 1'!$A$7:$I$206,COLUMN('Round 1'!$F$7),FALSE))+IF(ISERROR(VLOOKUP($A153,'Round 2'!$A$7:$I$206,COLUMN('Round 2'!$F$7),FALSE)),0,VLOOKUP($A153,'Round 2'!$A$7:$I$206,COLUMN('Round 2'!$F$7),FALSE))+IF(ISERROR(VLOOKUP($A153,'Round 3'!$A$7:$I$206,COLUMN('Round 3'!$F$7),FALSE)),0,VLOOKUP($A153,'Round 3'!$A$7:$I$206,COLUMN('Round 3'!$F$7),FALSE)))</f>
        <v/>
      </c>
      <c r="J153" s="116" t="str">
        <f>IF(ISBLANK($A153),"",IF(ISERROR(VLOOKUP($A153,'Round 1'!$A$7:$I$206,COLUMN('Round 1'!$H$7),FALSE)),0,VLOOKUP($A153,'Round 1'!$A$7:$I$206,COLUMN('Round 1'!$H$7),FALSE))+IF(ISERROR(VLOOKUP($A153,'Round 2'!$A$7:$I$206,COLUMN('Round 2'!$H$7),FALSE)),0,VLOOKUP($A153,'Round 2'!$A$7:$I$206,COLUMN('Round 2'!$H$7),FALSE))+IF(ISERROR(VLOOKUP($A153,'Round 3'!$A$7:$I$206,COLUMN('Round 3'!$H$7),FALSE)),0,VLOOKUP($A153,'Round 3'!$A$7:$I$206,COLUMN('Round 3'!$H$7),FALSE)))</f>
        <v/>
      </c>
      <c r="K153" s="115" t="str">
        <f t="shared" si="58"/>
        <v/>
      </c>
      <c r="L153" s="118" t="str">
        <f t="shared" si="59"/>
        <v/>
      </c>
      <c r="M153" s="119"/>
      <c r="N153" s="120" t="str">
        <f t="shared" si="60"/>
        <v/>
      </c>
      <c r="O153" s="40" t="str">
        <f t="shared" si="61"/>
        <v/>
      </c>
      <c r="P153" s="40" t="str">
        <f t="shared" si="62"/>
        <v/>
      </c>
      <c r="Q153" s="40">
        <f t="shared" si="63"/>
        <v>-10</v>
      </c>
      <c r="R153" s="40" t="str">
        <f t="shared" si="64"/>
        <v/>
      </c>
      <c r="S153" s="40" t="str">
        <f t="shared" si="65"/>
        <v/>
      </c>
      <c r="T153" s="40">
        <f t="shared" si="66"/>
        <v>0</v>
      </c>
      <c r="U153" s="120" t="str">
        <f>IF(N('Final Round'!$J$14)&gt;0,IF(ISBLANK($A153),"",IF($N153&gt;5,$N153,VLOOKUP($A153,'Final Round'!$A$14:$K$18,COLUMN('Final Round'!$J$1),FALSE))),"")</f>
        <v/>
      </c>
      <c r="V153" s="40" t="str">
        <f t="shared" si="67"/>
        <v/>
      </c>
      <c r="W153" s="40" t="str">
        <f t="shared" si="68"/>
        <v/>
      </c>
      <c r="X153" s="40" t="str">
        <f t="shared" si="69"/>
        <v/>
      </c>
      <c r="Y153" s="40">
        <f t="shared" si="70"/>
        <v>0</v>
      </c>
      <c r="Z153" s="40" t="str">
        <f t="shared" si="71"/>
        <v/>
      </c>
      <c r="AA153" s="40">
        <f t="shared" si="72"/>
        <v>0</v>
      </c>
      <c r="AB153" s="121" t="str">
        <f>IF(ISBLANK($A153),"",5+4*(I153+IF(AA153=0,0,VLOOKUP($A153,'Final Round'!$A$14:$K$18,COLUMN('Final Round'!$G$1),FALSE)))+8*(H153+IF(AA153=0,0,IF(VLOOKUP($A153,'Final Round'!$A$14:$K$18,COLUMN('Final Round'!$J$1),FALSE)=1,1,0)))+$AA153)</f>
        <v/>
      </c>
    </row>
    <row r="154" spans="1:28" x14ac:dyDescent="0.2">
      <c r="A154" s="98"/>
      <c r="B154" s="99"/>
      <c r="C154" s="99"/>
      <c r="D154" s="99"/>
      <c r="E154" s="100"/>
      <c r="F154" s="101" t="str">
        <f>IF(ISBLANK($A154),"",SUM(IF(ISNA(IF(VLOOKUP($A154,'Round 1'!$A$7:$J$206,COLUMN('Round 1'!$H$7),FALSE),1,NA())),0,1),IF(ISNA(IF(VLOOKUP($A154,'Round 2'!$A$7:$J$206,COLUMN('Round 1'!$H$7),FALSE),1,NA())),0,1),IF(ISNA(IF(VLOOKUP($A154,'Round 3'!$A$7:$J$206,COLUMN('Round 1'!$H$7),FALSE),1,NA())),0,1),IF(ISNA(IF(VLOOKUP($A154,'Final Round'!$A$14:$K$18,1,FALSE),1,NA())),0,1)))</f>
        <v/>
      </c>
      <c r="G154" s="102"/>
      <c r="H154" s="103" t="str">
        <f>IF(ISBLANK($A154),"",IF(ISERROR(VLOOKUP($A154,'Round 1'!$A$7:$I$206,COLUMN('Round 1'!$G$7),FALSE)),0,VLOOKUP($A154,'Round 1'!$A$7:$I$206,COLUMN('Round 1'!$G$7),FALSE))+IF(ISERROR(VLOOKUP($A154,'Round 2'!$A$7:$I$206,COLUMN('Round 2'!$G$7),FALSE)),0,VLOOKUP($A154,'Round 2'!$A$7:$I$206,COLUMN('Round 2'!$G$7),FALSE))+IF(ISERROR(VLOOKUP($A154,'Round 3'!$A$7:$I$206,COLUMN('Round 3'!$G$7),FALSE)),0,VLOOKUP($A154,'Round 3'!$A$7:$I$206,COLUMN('Round 3'!$G$7),FALSE)))</f>
        <v/>
      </c>
      <c r="I154" s="103" t="str">
        <f>IF(ISBLANK($A154),"",IF(ISERROR(VLOOKUP($A154,'Round 1'!$A$7:$I$206,COLUMN('Round 1'!$F$7),FALSE)),0,VLOOKUP($A154,'Round 1'!$A$7:$I$206,COLUMN('Round 1'!$F$7),FALSE))+IF(ISERROR(VLOOKUP($A154,'Round 2'!$A$7:$I$206,COLUMN('Round 2'!$F$7),FALSE)),0,VLOOKUP($A154,'Round 2'!$A$7:$I$206,COLUMN('Round 2'!$F$7),FALSE))+IF(ISERROR(VLOOKUP($A154,'Round 3'!$A$7:$I$206,COLUMN('Round 3'!$F$7),FALSE)),0,VLOOKUP($A154,'Round 3'!$A$7:$I$206,COLUMN('Round 3'!$F$7),FALSE)))</f>
        <v/>
      </c>
      <c r="J154" s="104" t="str">
        <f>IF(ISBLANK($A154),"",IF(ISERROR(VLOOKUP($A154,'Round 1'!$A$7:$I$206,COLUMN('Round 1'!$H$7),FALSE)),0,VLOOKUP($A154,'Round 1'!$A$7:$I$206,COLUMN('Round 1'!$H$7),FALSE))+IF(ISERROR(VLOOKUP($A154,'Round 2'!$A$7:$I$206,COLUMN('Round 2'!$H$7),FALSE)),0,VLOOKUP($A154,'Round 2'!$A$7:$I$206,COLUMN('Round 2'!$H$7),FALSE))+IF(ISERROR(VLOOKUP($A154,'Round 3'!$A$7:$I$206,COLUMN('Round 3'!$H$7),FALSE)),0,VLOOKUP($A154,'Round 3'!$A$7:$I$206,COLUMN('Round 3'!$H$7),FALSE)))</f>
        <v/>
      </c>
      <c r="K154" s="103" t="str">
        <f t="shared" si="58"/>
        <v/>
      </c>
      <c r="L154" s="106" t="str">
        <f t="shared" si="59"/>
        <v/>
      </c>
      <c r="M154" s="107"/>
      <c r="N154" s="108" t="str">
        <f t="shared" si="60"/>
        <v/>
      </c>
      <c r="O154" s="40" t="str">
        <f t="shared" si="61"/>
        <v/>
      </c>
      <c r="P154" s="40" t="str">
        <f t="shared" si="62"/>
        <v/>
      </c>
      <c r="Q154" s="40">
        <f t="shared" si="63"/>
        <v>-10</v>
      </c>
      <c r="R154" s="40" t="str">
        <f t="shared" si="64"/>
        <v/>
      </c>
      <c r="S154" s="40" t="str">
        <f t="shared" si="65"/>
        <v/>
      </c>
      <c r="T154" s="40">
        <f t="shared" si="66"/>
        <v>0</v>
      </c>
      <c r="U154" s="108" t="str">
        <f>IF(N('Final Round'!$J$14)&gt;0,IF(ISBLANK($A154),"",IF($N154&gt;5,$N154,VLOOKUP($A154,'Final Round'!$A$14:$K$18,COLUMN('Final Round'!$J$1),FALSE))),"")</f>
        <v/>
      </c>
      <c r="V154" s="40" t="str">
        <f t="shared" si="67"/>
        <v/>
      </c>
      <c r="W154" s="40" t="str">
        <f t="shared" si="68"/>
        <v/>
      </c>
      <c r="X154" s="40" t="str">
        <f t="shared" si="69"/>
        <v/>
      </c>
      <c r="Y154" s="40">
        <f t="shared" si="70"/>
        <v>0</v>
      </c>
      <c r="Z154" s="40" t="str">
        <f t="shared" si="71"/>
        <v/>
      </c>
      <c r="AA154" s="40">
        <f t="shared" si="72"/>
        <v>0</v>
      </c>
      <c r="AB154" s="109" t="str">
        <f>IF(ISBLANK($A154),"",5+4*(I154+IF(AA154=0,0,VLOOKUP($A154,'Final Round'!$A$14:$K$18,COLUMN('Final Round'!$G$1),FALSE)))+8*(H154+IF(AA154=0,0,IF(VLOOKUP($A154,'Final Round'!$A$14:$K$18,COLUMN('Final Round'!$J$1),FALSE)=1,1,0)))+$AA154)</f>
        <v/>
      </c>
    </row>
    <row r="155" spans="1:28" x14ac:dyDescent="0.2">
      <c r="A155" s="110"/>
      <c r="B155" s="111"/>
      <c r="C155" s="111"/>
      <c r="D155" s="111"/>
      <c r="E155" s="112"/>
      <c r="F155" s="113" t="str">
        <f>IF(ISBLANK($A155),"",SUM(IF(ISNA(IF(VLOOKUP($A155,'Round 1'!$A$7:$J$206,COLUMN('Round 1'!$H$7),FALSE),1,NA())),0,1),IF(ISNA(IF(VLOOKUP($A155,'Round 2'!$A$7:$J$206,COLUMN('Round 1'!$H$7),FALSE),1,NA())),0,1),IF(ISNA(IF(VLOOKUP($A155,'Round 3'!$A$7:$J$206,COLUMN('Round 1'!$H$7),FALSE),1,NA())),0,1),IF(ISNA(IF(VLOOKUP($A155,'Final Round'!$A$14:$K$18,1,FALSE),1,NA())),0,1)))</f>
        <v/>
      </c>
      <c r="G155" s="114"/>
      <c r="H155" s="115" t="str">
        <f>IF(ISBLANK($A155),"",IF(ISERROR(VLOOKUP($A155,'Round 1'!$A$7:$I$206,COLUMN('Round 1'!$G$7),FALSE)),0,VLOOKUP($A155,'Round 1'!$A$7:$I$206,COLUMN('Round 1'!$G$7),FALSE))+IF(ISERROR(VLOOKUP($A155,'Round 2'!$A$7:$I$206,COLUMN('Round 2'!$G$7),FALSE)),0,VLOOKUP($A155,'Round 2'!$A$7:$I$206,COLUMN('Round 2'!$G$7),FALSE))+IF(ISERROR(VLOOKUP($A155,'Round 3'!$A$7:$I$206,COLUMN('Round 3'!$G$7),FALSE)),0,VLOOKUP($A155,'Round 3'!$A$7:$I$206,COLUMN('Round 3'!$G$7),FALSE)))</f>
        <v/>
      </c>
      <c r="I155" s="115" t="str">
        <f>IF(ISBLANK($A155),"",IF(ISERROR(VLOOKUP($A155,'Round 1'!$A$7:$I$206,COLUMN('Round 1'!$F$7),FALSE)),0,VLOOKUP($A155,'Round 1'!$A$7:$I$206,COLUMN('Round 1'!$F$7),FALSE))+IF(ISERROR(VLOOKUP($A155,'Round 2'!$A$7:$I$206,COLUMN('Round 2'!$F$7),FALSE)),0,VLOOKUP($A155,'Round 2'!$A$7:$I$206,COLUMN('Round 2'!$F$7),FALSE))+IF(ISERROR(VLOOKUP($A155,'Round 3'!$A$7:$I$206,COLUMN('Round 3'!$F$7),FALSE)),0,VLOOKUP($A155,'Round 3'!$A$7:$I$206,COLUMN('Round 3'!$F$7),FALSE)))</f>
        <v/>
      </c>
      <c r="J155" s="116" t="str">
        <f>IF(ISBLANK($A155),"",IF(ISERROR(VLOOKUP($A155,'Round 1'!$A$7:$I$206,COLUMN('Round 1'!$H$7),FALSE)),0,VLOOKUP($A155,'Round 1'!$A$7:$I$206,COLUMN('Round 1'!$H$7),FALSE))+IF(ISERROR(VLOOKUP($A155,'Round 2'!$A$7:$I$206,COLUMN('Round 2'!$H$7),FALSE)),0,VLOOKUP($A155,'Round 2'!$A$7:$I$206,COLUMN('Round 2'!$H$7),FALSE))+IF(ISERROR(VLOOKUP($A155,'Round 3'!$A$7:$I$206,COLUMN('Round 3'!$H$7),FALSE)),0,VLOOKUP($A155,'Round 3'!$A$7:$I$206,COLUMN('Round 3'!$H$7),FALSE)))</f>
        <v/>
      </c>
      <c r="K155" s="115" t="str">
        <f t="shared" si="58"/>
        <v/>
      </c>
      <c r="L155" s="118" t="str">
        <f t="shared" si="59"/>
        <v/>
      </c>
      <c r="M155" s="119"/>
      <c r="N155" s="120" t="str">
        <f t="shared" si="60"/>
        <v/>
      </c>
      <c r="O155" s="40" t="str">
        <f t="shared" si="61"/>
        <v/>
      </c>
      <c r="P155" s="40" t="str">
        <f t="shared" si="62"/>
        <v/>
      </c>
      <c r="Q155" s="40">
        <f t="shared" si="63"/>
        <v>-10</v>
      </c>
      <c r="R155" s="40" t="str">
        <f t="shared" si="64"/>
        <v/>
      </c>
      <c r="S155" s="40" t="str">
        <f t="shared" si="65"/>
        <v/>
      </c>
      <c r="T155" s="40">
        <f t="shared" si="66"/>
        <v>0</v>
      </c>
      <c r="U155" s="120" t="str">
        <f>IF(N('Final Round'!$J$14)&gt;0,IF(ISBLANK($A155),"",IF($N155&gt;5,$N155,VLOOKUP($A155,'Final Round'!$A$14:$K$18,COLUMN('Final Round'!$J$1),FALSE))),"")</f>
        <v/>
      </c>
      <c r="V155" s="40" t="str">
        <f t="shared" si="67"/>
        <v/>
      </c>
      <c r="W155" s="40" t="str">
        <f t="shared" si="68"/>
        <v/>
      </c>
      <c r="X155" s="40" t="str">
        <f t="shared" si="69"/>
        <v/>
      </c>
      <c r="Y155" s="40">
        <f t="shared" si="70"/>
        <v>0</v>
      </c>
      <c r="Z155" s="40" t="str">
        <f t="shared" si="71"/>
        <v/>
      </c>
      <c r="AA155" s="40">
        <f t="shared" si="72"/>
        <v>0</v>
      </c>
      <c r="AB155" s="121" t="str">
        <f>IF(ISBLANK($A155),"",5+4*(I155+IF(AA155=0,0,VLOOKUP($A155,'Final Round'!$A$14:$K$18,COLUMN('Final Round'!$G$1),FALSE)))+8*(H155+IF(AA155=0,0,IF(VLOOKUP($A155,'Final Round'!$A$14:$K$18,COLUMN('Final Round'!$J$1),FALSE)=1,1,0)))+$AA155)</f>
        <v/>
      </c>
    </row>
    <row r="156" spans="1:28" x14ac:dyDescent="0.2">
      <c r="A156" s="98"/>
      <c r="B156" s="99"/>
      <c r="C156" s="99"/>
      <c r="D156" s="99"/>
      <c r="E156" s="100"/>
      <c r="F156" s="101" t="str">
        <f>IF(ISBLANK($A156),"",SUM(IF(ISNA(IF(VLOOKUP($A156,'Round 1'!$A$7:$J$206,COLUMN('Round 1'!$H$7),FALSE),1,NA())),0,1),IF(ISNA(IF(VLOOKUP($A156,'Round 2'!$A$7:$J$206,COLUMN('Round 1'!$H$7),FALSE),1,NA())),0,1),IF(ISNA(IF(VLOOKUP($A156,'Round 3'!$A$7:$J$206,COLUMN('Round 1'!$H$7),FALSE),1,NA())),0,1),IF(ISNA(IF(VLOOKUP($A156,'Final Round'!$A$14:$K$18,1,FALSE),1,NA())),0,1)))</f>
        <v/>
      </c>
      <c r="G156" s="102"/>
      <c r="H156" s="103" t="str">
        <f>IF(ISBLANK($A156),"",IF(ISERROR(VLOOKUP($A156,'Round 1'!$A$7:$I$206,COLUMN('Round 1'!$G$7),FALSE)),0,VLOOKUP($A156,'Round 1'!$A$7:$I$206,COLUMN('Round 1'!$G$7),FALSE))+IF(ISERROR(VLOOKUP($A156,'Round 2'!$A$7:$I$206,COLUMN('Round 2'!$G$7),FALSE)),0,VLOOKUP($A156,'Round 2'!$A$7:$I$206,COLUMN('Round 2'!$G$7),FALSE))+IF(ISERROR(VLOOKUP($A156,'Round 3'!$A$7:$I$206,COLUMN('Round 3'!$G$7),FALSE)),0,VLOOKUP($A156,'Round 3'!$A$7:$I$206,COLUMN('Round 3'!$G$7),FALSE)))</f>
        <v/>
      </c>
      <c r="I156" s="103" t="str">
        <f>IF(ISBLANK($A156),"",IF(ISERROR(VLOOKUP($A156,'Round 1'!$A$7:$I$206,COLUMN('Round 1'!$F$7),FALSE)),0,VLOOKUP($A156,'Round 1'!$A$7:$I$206,COLUMN('Round 1'!$F$7),FALSE))+IF(ISERROR(VLOOKUP($A156,'Round 2'!$A$7:$I$206,COLUMN('Round 2'!$F$7),FALSE)),0,VLOOKUP($A156,'Round 2'!$A$7:$I$206,COLUMN('Round 2'!$F$7),FALSE))+IF(ISERROR(VLOOKUP($A156,'Round 3'!$A$7:$I$206,COLUMN('Round 3'!$F$7),FALSE)),0,VLOOKUP($A156,'Round 3'!$A$7:$I$206,COLUMN('Round 3'!$F$7),FALSE)))</f>
        <v/>
      </c>
      <c r="J156" s="104" t="str">
        <f>IF(ISBLANK($A156),"",IF(ISERROR(VLOOKUP($A156,'Round 1'!$A$7:$I$206,COLUMN('Round 1'!$H$7),FALSE)),0,VLOOKUP($A156,'Round 1'!$A$7:$I$206,COLUMN('Round 1'!$H$7),FALSE))+IF(ISERROR(VLOOKUP($A156,'Round 2'!$A$7:$I$206,COLUMN('Round 2'!$H$7),FALSE)),0,VLOOKUP($A156,'Round 2'!$A$7:$I$206,COLUMN('Round 2'!$H$7),FALSE))+IF(ISERROR(VLOOKUP($A156,'Round 3'!$A$7:$I$206,COLUMN('Round 3'!$H$7),FALSE)),0,VLOOKUP($A156,'Round 3'!$A$7:$I$206,COLUMN('Round 3'!$H$7),FALSE)))</f>
        <v/>
      </c>
      <c r="K156" s="103" t="str">
        <f t="shared" si="58"/>
        <v/>
      </c>
      <c r="L156" s="106" t="str">
        <f t="shared" si="59"/>
        <v/>
      </c>
      <c r="M156" s="107"/>
      <c r="N156" s="108" t="str">
        <f t="shared" si="60"/>
        <v/>
      </c>
      <c r="O156" s="40" t="str">
        <f t="shared" si="61"/>
        <v/>
      </c>
      <c r="P156" s="40" t="str">
        <f t="shared" si="62"/>
        <v/>
      </c>
      <c r="Q156" s="40">
        <f t="shared" si="63"/>
        <v>-10</v>
      </c>
      <c r="R156" s="40" t="str">
        <f t="shared" si="64"/>
        <v/>
      </c>
      <c r="S156" s="40" t="str">
        <f t="shared" si="65"/>
        <v/>
      </c>
      <c r="T156" s="40">
        <f t="shared" si="66"/>
        <v>0</v>
      </c>
      <c r="U156" s="108" t="str">
        <f>IF(N('Final Round'!$J$14)&gt;0,IF(ISBLANK($A156),"",IF($N156&gt;5,$N156,VLOOKUP($A156,'Final Round'!$A$14:$K$18,COLUMN('Final Round'!$J$1),FALSE))),"")</f>
        <v/>
      </c>
      <c r="V156" s="40" t="str">
        <f t="shared" si="67"/>
        <v/>
      </c>
      <c r="W156" s="40" t="str">
        <f t="shared" si="68"/>
        <v/>
      </c>
      <c r="X156" s="40" t="str">
        <f t="shared" si="69"/>
        <v/>
      </c>
      <c r="Y156" s="40">
        <f t="shared" si="70"/>
        <v>0</v>
      </c>
      <c r="Z156" s="40" t="str">
        <f t="shared" si="71"/>
        <v/>
      </c>
      <c r="AA156" s="40">
        <f t="shared" si="72"/>
        <v>0</v>
      </c>
      <c r="AB156" s="109" t="str">
        <f>IF(ISBLANK($A156),"",5+4*(I156+IF(AA156=0,0,VLOOKUP($A156,'Final Round'!$A$14:$K$18,COLUMN('Final Round'!$G$1),FALSE)))+8*(H156+IF(AA156=0,0,IF(VLOOKUP($A156,'Final Round'!$A$14:$K$18,COLUMN('Final Round'!$J$1),FALSE)=1,1,0)))+$AA156)</f>
        <v/>
      </c>
    </row>
    <row r="157" spans="1:28" x14ac:dyDescent="0.2">
      <c r="A157" s="110"/>
      <c r="B157" s="111"/>
      <c r="C157" s="111"/>
      <c r="D157" s="111"/>
      <c r="E157" s="112"/>
      <c r="F157" s="113" t="str">
        <f>IF(ISBLANK($A157),"",SUM(IF(ISNA(IF(VLOOKUP($A157,'Round 1'!$A$7:$J$206,COLUMN('Round 1'!$H$7),FALSE),1,NA())),0,1),IF(ISNA(IF(VLOOKUP($A157,'Round 2'!$A$7:$J$206,COLUMN('Round 1'!$H$7),FALSE),1,NA())),0,1),IF(ISNA(IF(VLOOKUP($A157,'Round 3'!$A$7:$J$206,COLUMN('Round 1'!$H$7),FALSE),1,NA())),0,1),IF(ISNA(IF(VLOOKUP($A157,'Final Round'!$A$14:$K$18,1,FALSE),1,NA())),0,1)))</f>
        <v/>
      </c>
      <c r="G157" s="114"/>
      <c r="H157" s="115" t="str">
        <f>IF(ISBLANK($A157),"",IF(ISERROR(VLOOKUP($A157,'Round 1'!$A$7:$I$206,COLUMN('Round 1'!$G$7),FALSE)),0,VLOOKUP($A157,'Round 1'!$A$7:$I$206,COLUMN('Round 1'!$G$7),FALSE))+IF(ISERROR(VLOOKUP($A157,'Round 2'!$A$7:$I$206,COLUMN('Round 2'!$G$7),FALSE)),0,VLOOKUP($A157,'Round 2'!$A$7:$I$206,COLUMN('Round 2'!$G$7),FALSE))+IF(ISERROR(VLOOKUP($A157,'Round 3'!$A$7:$I$206,COLUMN('Round 3'!$G$7),FALSE)),0,VLOOKUP($A157,'Round 3'!$A$7:$I$206,COLUMN('Round 3'!$G$7),FALSE)))</f>
        <v/>
      </c>
      <c r="I157" s="115" t="str">
        <f>IF(ISBLANK($A157),"",IF(ISERROR(VLOOKUP($A157,'Round 1'!$A$7:$I$206,COLUMN('Round 1'!$F$7),FALSE)),0,VLOOKUP($A157,'Round 1'!$A$7:$I$206,COLUMN('Round 1'!$F$7),FALSE))+IF(ISERROR(VLOOKUP($A157,'Round 2'!$A$7:$I$206,COLUMN('Round 2'!$F$7),FALSE)),0,VLOOKUP($A157,'Round 2'!$A$7:$I$206,COLUMN('Round 2'!$F$7),FALSE))+IF(ISERROR(VLOOKUP($A157,'Round 3'!$A$7:$I$206,COLUMN('Round 3'!$F$7),FALSE)),0,VLOOKUP($A157,'Round 3'!$A$7:$I$206,COLUMN('Round 3'!$F$7),FALSE)))</f>
        <v/>
      </c>
      <c r="J157" s="116" t="str">
        <f>IF(ISBLANK($A157),"",IF(ISERROR(VLOOKUP($A157,'Round 1'!$A$7:$I$206,COLUMN('Round 1'!$H$7),FALSE)),0,VLOOKUP($A157,'Round 1'!$A$7:$I$206,COLUMN('Round 1'!$H$7),FALSE))+IF(ISERROR(VLOOKUP($A157,'Round 2'!$A$7:$I$206,COLUMN('Round 2'!$H$7),FALSE)),0,VLOOKUP($A157,'Round 2'!$A$7:$I$206,COLUMN('Round 2'!$H$7),FALSE))+IF(ISERROR(VLOOKUP($A157,'Round 3'!$A$7:$I$206,COLUMN('Round 3'!$H$7),FALSE)),0,VLOOKUP($A157,'Round 3'!$A$7:$I$206,COLUMN('Round 3'!$H$7),FALSE)))</f>
        <v/>
      </c>
      <c r="K157" s="115" t="str">
        <f t="shared" si="58"/>
        <v/>
      </c>
      <c r="L157" s="118" t="str">
        <f t="shared" si="59"/>
        <v/>
      </c>
      <c r="M157" s="119"/>
      <c r="N157" s="120" t="str">
        <f t="shared" si="60"/>
        <v/>
      </c>
      <c r="O157" s="40" t="str">
        <f t="shared" si="61"/>
        <v/>
      </c>
      <c r="P157" s="40" t="str">
        <f t="shared" si="62"/>
        <v/>
      </c>
      <c r="Q157" s="40">
        <f t="shared" si="63"/>
        <v>-10</v>
      </c>
      <c r="R157" s="40" t="str">
        <f t="shared" si="64"/>
        <v/>
      </c>
      <c r="S157" s="40" t="str">
        <f t="shared" si="65"/>
        <v/>
      </c>
      <c r="T157" s="40">
        <f t="shared" si="66"/>
        <v>0</v>
      </c>
      <c r="U157" s="120" t="str">
        <f>IF(N('Final Round'!$J$14)&gt;0,IF(ISBLANK($A157),"",IF($N157&gt;5,$N157,VLOOKUP($A157,'Final Round'!$A$14:$K$18,COLUMN('Final Round'!$J$1),FALSE))),"")</f>
        <v/>
      </c>
      <c r="V157" s="40" t="str">
        <f t="shared" si="67"/>
        <v/>
      </c>
      <c r="W157" s="40" t="str">
        <f t="shared" si="68"/>
        <v/>
      </c>
      <c r="X157" s="40" t="str">
        <f t="shared" si="69"/>
        <v/>
      </c>
      <c r="Y157" s="40">
        <f t="shared" si="70"/>
        <v>0</v>
      </c>
      <c r="Z157" s="40" t="str">
        <f t="shared" si="71"/>
        <v/>
      </c>
      <c r="AA157" s="40">
        <f t="shared" si="72"/>
        <v>0</v>
      </c>
      <c r="AB157" s="121" t="str">
        <f>IF(ISBLANK($A157),"",5+4*(I157+IF(AA157=0,0,VLOOKUP($A157,'Final Round'!$A$14:$K$18,COLUMN('Final Round'!$G$1),FALSE)))+8*(H157+IF(AA157=0,0,IF(VLOOKUP($A157,'Final Round'!$A$14:$K$18,COLUMN('Final Round'!$J$1),FALSE)=1,1,0)))+$AA157)</f>
        <v/>
      </c>
    </row>
    <row r="158" spans="1:28" x14ac:dyDescent="0.2">
      <c r="A158" s="98"/>
      <c r="B158" s="99"/>
      <c r="C158" s="99"/>
      <c r="D158" s="99"/>
      <c r="E158" s="100"/>
      <c r="F158" s="101" t="str">
        <f>IF(ISBLANK($A158),"",SUM(IF(ISNA(IF(VLOOKUP($A158,'Round 1'!$A$7:$J$206,COLUMN('Round 1'!$H$7),FALSE),1,NA())),0,1),IF(ISNA(IF(VLOOKUP($A158,'Round 2'!$A$7:$J$206,COLUMN('Round 1'!$H$7),FALSE),1,NA())),0,1),IF(ISNA(IF(VLOOKUP($A158,'Round 3'!$A$7:$J$206,COLUMN('Round 1'!$H$7),FALSE),1,NA())),0,1),IF(ISNA(IF(VLOOKUP($A158,'Final Round'!$A$14:$K$18,1,FALSE),1,NA())),0,1)))</f>
        <v/>
      </c>
      <c r="G158" s="102"/>
      <c r="H158" s="103" t="str">
        <f>IF(ISBLANK($A158),"",IF(ISERROR(VLOOKUP($A158,'Round 1'!$A$7:$I$206,COLUMN('Round 1'!$G$7),FALSE)),0,VLOOKUP($A158,'Round 1'!$A$7:$I$206,COLUMN('Round 1'!$G$7),FALSE))+IF(ISERROR(VLOOKUP($A158,'Round 2'!$A$7:$I$206,COLUMN('Round 2'!$G$7),FALSE)),0,VLOOKUP($A158,'Round 2'!$A$7:$I$206,COLUMN('Round 2'!$G$7),FALSE))+IF(ISERROR(VLOOKUP($A158,'Round 3'!$A$7:$I$206,COLUMN('Round 3'!$G$7),FALSE)),0,VLOOKUP($A158,'Round 3'!$A$7:$I$206,COLUMN('Round 3'!$G$7),FALSE)))</f>
        <v/>
      </c>
      <c r="I158" s="103" t="str">
        <f>IF(ISBLANK($A158),"",IF(ISERROR(VLOOKUP($A158,'Round 1'!$A$7:$I$206,COLUMN('Round 1'!$F$7),FALSE)),0,VLOOKUP($A158,'Round 1'!$A$7:$I$206,COLUMN('Round 1'!$F$7),FALSE))+IF(ISERROR(VLOOKUP($A158,'Round 2'!$A$7:$I$206,COLUMN('Round 2'!$F$7),FALSE)),0,VLOOKUP($A158,'Round 2'!$A$7:$I$206,COLUMN('Round 2'!$F$7),FALSE))+IF(ISERROR(VLOOKUP($A158,'Round 3'!$A$7:$I$206,COLUMN('Round 3'!$F$7),FALSE)),0,VLOOKUP($A158,'Round 3'!$A$7:$I$206,COLUMN('Round 3'!$F$7),FALSE)))</f>
        <v/>
      </c>
      <c r="J158" s="104" t="str">
        <f>IF(ISBLANK($A158),"",IF(ISERROR(VLOOKUP($A158,'Round 1'!$A$7:$I$206,COLUMN('Round 1'!$H$7),FALSE)),0,VLOOKUP($A158,'Round 1'!$A$7:$I$206,COLUMN('Round 1'!$H$7),FALSE))+IF(ISERROR(VLOOKUP($A158,'Round 2'!$A$7:$I$206,COLUMN('Round 2'!$H$7),FALSE)),0,VLOOKUP($A158,'Round 2'!$A$7:$I$206,COLUMN('Round 2'!$H$7),FALSE))+IF(ISERROR(VLOOKUP($A158,'Round 3'!$A$7:$I$206,COLUMN('Round 3'!$H$7),FALSE)),0,VLOOKUP($A158,'Round 3'!$A$7:$I$206,COLUMN('Round 3'!$H$7),FALSE)))</f>
        <v/>
      </c>
      <c r="K158" s="103" t="str">
        <f t="shared" si="58"/>
        <v/>
      </c>
      <c r="L158" s="106" t="str">
        <f t="shared" si="59"/>
        <v/>
      </c>
      <c r="M158" s="107"/>
      <c r="N158" s="108" t="str">
        <f t="shared" si="60"/>
        <v/>
      </c>
      <c r="O158" s="40" t="str">
        <f t="shared" si="61"/>
        <v/>
      </c>
      <c r="P158" s="40" t="str">
        <f t="shared" si="62"/>
        <v/>
      </c>
      <c r="Q158" s="40">
        <f t="shared" si="63"/>
        <v>-10</v>
      </c>
      <c r="R158" s="40" t="str">
        <f t="shared" si="64"/>
        <v/>
      </c>
      <c r="S158" s="40" t="str">
        <f t="shared" si="65"/>
        <v/>
      </c>
      <c r="T158" s="40">
        <f t="shared" si="66"/>
        <v>0</v>
      </c>
      <c r="U158" s="108" t="str">
        <f>IF(N('Final Round'!$J$14)&gt;0,IF(ISBLANK($A158),"",IF($N158&gt;5,$N158,VLOOKUP($A158,'Final Round'!$A$14:$K$18,COLUMN('Final Round'!$J$1),FALSE))),"")</f>
        <v/>
      </c>
      <c r="V158" s="40" t="str">
        <f t="shared" si="67"/>
        <v/>
      </c>
      <c r="W158" s="40" t="str">
        <f t="shared" si="68"/>
        <v/>
      </c>
      <c r="X158" s="40" t="str">
        <f t="shared" si="69"/>
        <v/>
      </c>
      <c r="Y158" s="40">
        <f t="shared" si="70"/>
        <v>0</v>
      </c>
      <c r="Z158" s="40" t="str">
        <f t="shared" si="71"/>
        <v/>
      </c>
      <c r="AA158" s="40">
        <f t="shared" si="72"/>
        <v>0</v>
      </c>
      <c r="AB158" s="109" t="str">
        <f>IF(ISBLANK($A158),"",5+4*(I158+IF(AA158=0,0,VLOOKUP($A158,'Final Round'!$A$14:$K$18,COLUMN('Final Round'!$G$1),FALSE)))+8*(H158+IF(AA158=0,0,IF(VLOOKUP($A158,'Final Round'!$A$14:$K$18,COLUMN('Final Round'!$J$1),FALSE)=1,1,0)))+$AA158)</f>
        <v/>
      </c>
    </row>
    <row r="159" spans="1:28" x14ac:dyDescent="0.2">
      <c r="A159" s="110"/>
      <c r="B159" s="111"/>
      <c r="C159" s="111"/>
      <c r="D159" s="111"/>
      <c r="E159" s="112"/>
      <c r="F159" s="113" t="str">
        <f>IF(ISBLANK($A159),"",SUM(IF(ISNA(IF(VLOOKUP($A159,'Round 1'!$A$7:$J$206,COLUMN('Round 1'!$H$7),FALSE),1,NA())),0,1),IF(ISNA(IF(VLOOKUP($A159,'Round 2'!$A$7:$J$206,COLUMN('Round 1'!$H$7),FALSE),1,NA())),0,1),IF(ISNA(IF(VLOOKUP($A159,'Round 3'!$A$7:$J$206,COLUMN('Round 1'!$H$7),FALSE),1,NA())),0,1),IF(ISNA(IF(VLOOKUP($A159,'Final Round'!$A$14:$K$18,1,FALSE),1,NA())),0,1)))</f>
        <v/>
      </c>
      <c r="G159" s="114"/>
      <c r="H159" s="115" t="str">
        <f>IF(ISBLANK($A159),"",IF(ISERROR(VLOOKUP($A159,'Round 1'!$A$7:$I$206,COLUMN('Round 1'!$G$7),FALSE)),0,VLOOKUP($A159,'Round 1'!$A$7:$I$206,COLUMN('Round 1'!$G$7),FALSE))+IF(ISERROR(VLOOKUP($A159,'Round 2'!$A$7:$I$206,COLUMN('Round 2'!$G$7),FALSE)),0,VLOOKUP($A159,'Round 2'!$A$7:$I$206,COLUMN('Round 2'!$G$7),FALSE))+IF(ISERROR(VLOOKUP($A159,'Round 3'!$A$7:$I$206,COLUMN('Round 3'!$G$7),FALSE)),0,VLOOKUP($A159,'Round 3'!$A$7:$I$206,COLUMN('Round 3'!$G$7),FALSE)))</f>
        <v/>
      </c>
      <c r="I159" s="115" t="str">
        <f>IF(ISBLANK($A159),"",IF(ISERROR(VLOOKUP($A159,'Round 1'!$A$7:$I$206,COLUMN('Round 1'!$F$7),FALSE)),0,VLOOKUP($A159,'Round 1'!$A$7:$I$206,COLUMN('Round 1'!$F$7),FALSE))+IF(ISERROR(VLOOKUP($A159,'Round 2'!$A$7:$I$206,COLUMN('Round 2'!$F$7),FALSE)),0,VLOOKUP($A159,'Round 2'!$A$7:$I$206,COLUMN('Round 2'!$F$7),FALSE))+IF(ISERROR(VLOOKUP($A159,'Round 3'!$A$7:$I$206,COLUMN('Round 3'!$F$7),FALSE)),0,VLOOKUP($A159,'Round 3'!$A$7:$I$206,COLUMN('Round 3'!$F$7),FALSE)))</f>
        <v/>
      </c>
      <c r="J159" s="116" t="str">
        <f>IF(ISBLANK($A159),"",IF(ISERROR(VLOOKUP($A159,'Round 1'!$A$7:$I$206,COLUMN('Round 1'!$H$7),FALSE)),0,VLOOKUP($A159,'Round 1'!$A$7:$I$206,COLUMN('Round 1'!$H$7),FALSE))+IF(ISERROR(VLOOKUP($A159,'Round 2'!$A$7:$I$206,COLUMN('Round 2'!$H$7),FALSE)),0,VLOOKUP($A159,'Round 2'!$A$7:$I$206,COLUMN('Round 2'!$H$7),FALSE))+IF(ISERROR(VLOOKUP($A159,'Round 3'!$A$7:$I$206,COLUMN('Round 3'!$H$7),FALSE)),0,VLOOKUP($A159,'Round 3'!$A$7:$I$206,COLUMN('Round 3'!$H$7),FALSE)))</f>
        <v/>
      </c>
      <c r="K159" s="115" t="str">
        <f t="shared" si="58"/>
        <v/>
      </c>
      <c r="L159" s="118" t="str">
        <f t="shared" si="59"/>
        <v/>
      </c>
      <c r="M159" s="119"/>
      <c r="N159" s="120" t="str">
        <f t="shared" si="60"/>
        <v/>
      </c>
      <c r="O159" s="40" t="str">
        <f t="shared" si="61"/>
        <v/>
      </c>
      <c r="P159" s="40" t="str">
        <f t="shared" si="62"/>
        <v/>
      </c>
      <c r="Q159" s="40">
        <f t="shared" si="63"/>
        <v>-10</v>
      </c>
      <c r="R159" s="40" t="str">
        <f t="shared" si="64"/>
        <v/>
      </c>
      <c r="S159" s="40" t="str">
        <f t="shared" si="65"/>
        <v/>
      </c>
      <c r="T159" s="40">
        <f t="shared" si="66"/>
        <v>0</v>
      </c>
      <c r="U159" s="120" t="str">
        <f>IF(N('Final Round'!$J$14)&gt;0,IF(ISBLANK($A159),"",IF($N159&gt;5,$N159,VLOOKUP($A159,'Final Round'!$A$14:$K$18,COLUMN('Final Round'!$J$1),FALSE))),"")</f>
        <v/>
      </c>
      <c r="V159" s="40" t="str">
        <f t="shared" si="67"/>
        <v/>
      </c>
      <c r="W159" s="40" t="str">
        <f t="shared" si="68"/>
        <v/>
      </c>
      <c r="X159" s="40" t="str">
        <f t="shared" si="69"/>
        <v/>
      </c>
      <c r="Y159" s="40">
        <f t="shared" si="70"/>
        <v>0</v>
      </c>
      <c r="Z159" s="40" t="str">
        <f t="shared" si="71"/>
        <v/>
      </c>
      <c r="AA159" s="40">
        <f t="shared" si="72"/>
        <v>0</v>
      </c>
      <c r="AB159" s="121" t="str">
        <f>IF(ISBLANK($A159),"",5+4*(I159+IF(AA159=0,0,VLOOKUP($A159,'Final Round'!$A$14:$K$18,COLUMN('Final Round'!$G$1),FALSE)))+8*(H159+IF(AA159=0,0,IF(VLOOKUP($A159,'Final Round'!$A$14:$K$18,COLUMN('Final Round'!$J$1),FALSE)=1,1,0)))+$AA159)</f>
        <v/>
      </c>
    </row>
    <row r="160" spans="1:28" x14ac:dyDescent="0.2">
      <c r="A160" s="98"/>
      <c r="B160" s="99"/>
      <c r="C160" s="99"/>
      <c r="D160" s="99"/>
      <c r="E160" s="100"/>
      <c r="F160" s="101" t="str">
        <f>IF(ISBLANK($A160),"",SUM(IF(ISNA(IF(VLOOKUP($A160,'Round 1'!$A$7:$J$206,COLUMN('Round 1'!$H$7),FALSE),1,NA())),0,1),IF(ISNA(IF(VLOOKUP($A160,'Round 2'!$A$7:$J$206,COLUMN('Round 1'!$H$7),FALSE),1,NA())),0,1),IF(ISNA(IF(VLOOKUP($A160,'Round 3'!$A$7:$J$206,COLUMN('Round 1'!$H$7),FALSE),1,NA())),0,1),IF(ISNA(IF(VLOOKUP($A160,'Final Round'!$A$14:$K$18,1,FALSE),1,NA())),0,1)))</f>
        <v/>
      </c>
      <c r="G160" s="102"/>
      <c r="H160" s="103" t="str">
        <f>IF(ISBLANK($A160),"",IF(ISERROR(VLOOKUP($A160,'Round 1'!$A$7:$I$206,COLUMN('Round 1'!$G$7),FALSE)),0,VLOOKUP($A160,'Round 1'!$A$7:$I$206,COLUMN('Round 1'!$G$7),FALSE))+IF(ISERROR(VLOOKUP($A160,'Round 2'!$A$7:$I$206,COLUMN('Round 2'!$G$7),FALSE)),0,VLOOKUP($A160,'Round 2'!$A$7:$I$206,COLUMN('Round 2'!$G$7),FALSE))+IF(ISERROR(VLOOKUP($A160,'Round 3'!$A$7:$I$206,COLUMN('Round 3'!$G$7),FALSE)),0,VLOOKUP($A160,'Round 3'!$A$7:$I$206,COLUMN('Round 3'!$G$7),FALSE)))</f>
        <v/>
      </c>
      <c r="I160" s="103" t="str">
        <f>IF(ISBLANK($A160),"",IF(ISERROR(VLOOKUP($A160,'Round 1'!$A$7:$I$206,COLUMN('Round 1'!$F$7),FALSE)),0,VLOOKUP($A160,'Round 1'!$A$7:$I$206,COLUMN('Round 1'!$F$7),FALSE))+IF(ISERROR(VLOOKUP($A160,'Round 2'!$A$7:$I$206,COLUMN('Round 2'!$F$7),FALSE)),0,VLOOKUP($A160,'Round 2'!$A$7:$I$206,COLUMN('Round 2'!$F$7),FALSE))+IF(ISERROR(VLOOKUP($A160,'Round 3'!$A$7:$I$206,COLUMN('Round 3'!$F$7),FALSE)),0,VLOOKUP($A160,'Round 3'!$A$7:$I$206,COLUMN('Round 3'!$F$7),FALSE)))</f>
        <v/>
      </c>
      <c r="J160" s="104" t="str">
        <f>IF(ISBLANK($A160),"",IF(ISERROR(VLOOKUP($A160,'Round 1'!$A$7:$I$206,COLUMN('Round 1'!$H$7),FALSE)),0,VLOOKUP($A160,'Round 1'!$A$7:$I$206,COLUMN('Round 1'!$H$7),FALSE))+IF(ISERROR(VLOOKUP($A160,'Round 2'!$A$7:$I$206,COLUMN('Round 2'!$H$7),FALSE)),0,VLOOKUP($A160,'Round 2'!$A$7:$I$206,COLUMN('Round 2'!$H$7),FALSE))+IF(ISERROR(VLOOKUP($A160,'Round 3'!$A$7:$I$206,COLUMN('Round 3'!$H$7),FALSE)),0,VLOOKUP($A160,'Round 3'!$A$7:$I$206,COLUMN('Round 3'!$H$7),FALSE)))</f>
        <v/>
      </c>
      <c r="K160" s="103" t="str">
        <f t="shared" si="58"/>
        <v/>
      </c>
      <c r="L160" s="106" t="str">
        <f t="shared" si="59"/>
        <v/>
      </c>
      <c r="M160" s="107"/>
      <c r="N160" s="108" t="str">
        <f t="shared" si="60"/>
        <v/>
      </c>
      <c r="O160" s="40" t="str">
        <f t="shared" si="61"/>
        <v/>
      </c>
      <c r="P160" s="40" t="str">
        <f t="shared" si="62"/>
        <v/>
      </c>
      <c r="Q160" s="40">
        <f t="shared" si="63"/>
        <v>-10</v>
      </c>
      <c r="R160" s="40" t="str">
        <f t="shared" si="64"/>
        <v/>
      </c>
      <c r="S160" s="40" t="str">
        <f t="shared" si="65"/>
        <v/>
      </c>
      <c r="T160" s="40">
        <f t="shared" si="66"/>
        <v>0</v>
      </c>
      <c r="U160" s="108" t="str">
        <f>IF(N('Final Round'!$J$14)&gt;0,IF(ISBLANK($A160),"",IF($N160&gt;5,$N160,VLOOKUP($A160,'Final Round'!$A$14:$K$18,COLUMN('Final Round'!$J$1),FALSE))),"")</f>
        <v/>
      </c>
      <c r="V160" s="40" t="str">
        <f t="shared" si="67"/>
        <v/>
      </c>
      <c r="W160" s="40" t="str">
        <f t="shared" si="68"/>
        <v/>
      </c>
      <c r="X160" s="40" t="str">
        <f t="shared" si="69"/>
        <v/>
      </c>
      <c r="Y160" s="40">
        <f t="shared" si="70"/>
        <v>0</v>
      </c>
      <c r="Z160" s="40" t="str">
        <f t="shared" si="71"/>
        <v/>
      </c>
      <c r="AA160" s="40">
        <f t="shared" si="72"/>
        <v>0</v>
      </c>
      <c r="AB160" s="109" t="str">
        <f>IF(ISBLANK($A160),"",5+4*(I160+IF(AA160=0,0,VLOOKUP($A160,'Final Round'!$A$14:$K$18,COLUMN('Final Round'!$G$1),FALSE)))+8*(H160+IF(AA160=0,0,IF(VLOOKUP($A160,'Final Round'!$A$14:$K$18,COLUMN('Final Round'!$J$1),FALSE)=1,1,0)))+$AA160)</f>
        <v/>
      </c>
    </row>
    <row r="161" spans="1:28" x14ac:dyDescent="0.2">
      <c r="A161" s="110"/>
      <c r="B161" s="111"/>
      <c r="C161" s="111"/>
      <c r="D161" s="111"/>
      <c r="E161" s="112"/>
      <c r="F161" s="113" t="str">
        <f>IF(ISBLANK($A161),"",SUM(IF(ISNA(IF(VLOOKUP($A161,'Round 1'!$A$7:$J$206,COLUMN('Round 1'!$H$7),FALSE),1,NA())),0,1),IF(ISNA(IF(VLOOKUP($A161,'Round 2'!$A$7:$J$206,COLUMN('Round 1'!$H$7),FALSE),1,NA())),0,1),IF(ISNA(IF(VLOOKUP($A161,'Round 3'!$A$7:$J$206,COLUMN('Round 1'!$H$7),FALSE),1,NA())),0,1),IF(ISNA(IF(VLOOKUP($A161,'Final Round'!$A$14:$K$18,1,FALSE),1,NA())),0,1)))</f>
        <v/>
      </c>
      <c r="G161" s="114"/>
      <c r="H161" s="115" t="str">
        <f>IF(ISBLANK($A161),"",IF(ISERROR(VLOOKUP($A161,'Round 1'!$A$7:$I$206,COLUMN('Round 1'!$G$7),FALSE)),0,VLOOKUP($A161,'Round 1'!$A$7:$I$206,COLUMN('Round 1'!$G$7),FALSE))+IF(ISERROR(VLOOKUP($A161,'Round 2'!$A$7:$I$206,COLUMN('Round 2'!$G$7),FALSE)),0,VLOOKUP($A161,'Round 2'!$A$7:$I$206,COLUMN('Round 2'!$G$7),FALSE))+IF(ISERROR(VLOOKUP($A161,'Round 3'!$A$7:$I$206,COLUMN('Round 3'!$G$7),FALSE)),0,VLOOKUP($A161,'Round 3'!$A$7:$I$206,COLUMN('Round 3'!$G$7),FALSE)))</f>
        <v/>
      </c>
      <c r="I161" s="115" t="str">
        <f>IF(ISBLANK($A161),"",IF(ISERROR(VLOOKUP($A161,'Round 1'!$A$7:$I$206,COLUMN('Round 1'!$F$7),FALSE)),0,VLOOKUP($A161,'Round 1'!$A$7:$I$206,COLUMN('Round 1'!$F$7),FALSE))+IF(ISERROR(VLOOKUP($A161,'Round 2'!$A$7:$I$206,COLUMN('Round 2'!$F$7),FALSE)),0,VLOOKUP($A161,'Round 2'!$A$7:$I$206,COLUMN('Round 2'!$F$7),FALSE))+IF(ISERROR(VLOOKUP($A161,'Round 3'!$A$7:$I$206,COLUMN('Round 3'!$F$7),FALSE)),0,VLOOKUP($A161,'Round 3'!$A$7:$I$206,COLUMN('Round 3'!$F$7),FALSE)))</f>
        <v/>
      </c>
      <c r="J161" s="116" t="str">
        <f>IF(ISBLANK($A161),"",IF(ISERROR(VLOOKUP($A161,'Round 1'!$A$7:$I$206,COLUMN('Round 1'!$H$7),FALSE)),0,VLOOKUP($A161,'Round 1'!$A$7:$I$206,COLUMN('Round 1'!$H$7),FALSE))+IF(ISERROR(VLOOKUP($A161,'Round 2'!$A$7:$I$206,COLUMN('Round 2'!$H$7),FALSE)),0,VLOOKUP($A161,'Round 2'!$A$7:$I$206,COLUMN('Round 2'!$H$7),FALSE))+IF(ISERROR(VLOOKUP($A161,'Round 3'!$A$7:$I$206,COLUMN('Round 3'!$H$7),FALSE)),0,VLOOKUP($A161,'Round 3'!$A$7:$I$206,COLUMN('Round 3'!$H$7),FALSE)))</f>
        <v/>
      </c>
      <c r="K161" s="115" t="str">
        <f t="shared" si="58"/>
        <v/>
      </c>
      <c r="L161" s="118" t="str">
        <f t="shared" si="59"/>
        <v/>
      </c>
      <c r="M161" s="119"/>
      <c r="N161" s="120" t="str">
        <f t="shared" si="60"/>
        <v/>
      </c>
      <c r="O161" s="40" t="str">
        <f t="shared" si="61"/>
        <v/>
      </c>
      <c r="P161" s="40" t="str">
        <f t="shared" si="62"/>
        <v/>
      </c>
      <c r="Q161" s="40">
        <f t="shared" si="63"/>
        <v>-10</v>
      </c>
      <c r="R161" s="40" t="str">
        <f t="shared" si="64"/>
        <v/>
      </c>
      <c r="S161" s="40" t="str">
        <f t="shared" si="65"/>
        <v/>
      </c>
      <c r="T161" s="40">
        <f t="shared" si="66"/>
        <v>0</v>
      </c>
      <c r="U161" s="120" t="str">
        <f>IF(N('Final Round'!$J$14)&gt;0,IF(ISBLANK($A161),"",IF($N161&gt;5,$N161,VLOOKUP($A161,'Final Round'!$A$14:$K$18,COLUMN('Final Round'!$J$1),FALSE))),"")</f>
        <v/>
      </c>
      <c r="V161" s="40" t="str">
        <f t="shared" si="67"/>
        <v/>
      </c>
      <c r="W161" s="40" t="str">
        <f t="shared" si="68"/>
        <v/>
      </c>
      <c r="X161" s="40" t="str">
        <f t="shared" si="69"/>
        <v/>
      </c>
      <c r="Y161" s="40">
        <f t="shared" si="70"/>
        <v>0</v>
      </c>
      <c r="Z161" s="40" t="str">
        <f t="shared" si="71"/>
        <v/>
      </c>
      <c r="AA161" s="40">
        <f t="shared" si="72"/>
        <v>0</v>
      </c>
      <c r="AB161" s="121" t="str">
        <f>IF(ISBLANK($A161),"",5+4*(I161+IF(AA161=0,0,VLOOKUP($A161,'Final Round'!$A$14:$K$18,COLUMN('Final Round'!$G$1),FALSE)))+8*(H161+IF(AA161=0,0,IF(VLOOKUP($A161,'Final Round'!$A$14:$K$18,COLUMN('Final Round'!$J$1),FALSE)=1,1,0)))+$AA161)</f>
        <v/>
      </c>
    </row>
    <row r="162" spans="1:28" x14ac:dyDescent="0.2">
      <c r="A162" s="98"/>
      <c r="B162" s="99"/>
      <c r="C162" s="99"/>
      <c r="D162" s="99"/>
      <c r="E162" s="100"/>
      <c r="F162" s="101" t="str">
        <f>IF(ISBLANK($A162),"",SUM(IF(ISNA(IF(VLOOKUP($A162,'Round 1'!$A$7:$J$206,COLUMN('Round 1'!$H$7),FALSE),1,NA())),0,1),IF(ISNA(IF(VLOOKUP($A162,'Round 2'!$A$7:$J$206,COLUMN('Round 1'!$H$7),FALSE),1,NA())),0,1),IF(ISNA(IF(VLOOKUP($A162,'Round 3'!$A$7:$J$206,COLUMN('Round 1'!$H$7),FALSE),1,NA())),0,1),IF(ISNA(IF(VLOOKUP($A162,'Final Round'!$A$14:$K$18,1,FALSE),1,NA())),0,1)))</f>
        <v/>
      </c>
      <c r="G162" s="102"/>
      <c r="H162" s="103" t="str">
        <f>IF(ISBLANK($A162),"",IF(ISERROR(VLOOKUP($A162,'Round 1'!$A$7:$I$206,COLUMN('Round 1'!$G$7),FALSE)),0,VLOOKUP($A162,'Round 1'!$A$7:$I$206,COLUMN('Round 1'!$G$7),FALSE))+IF(ISERROR(VLOOKUP($A162,'Round 2'!$A$7:$I$206,COLUMN('Round 2'!$G$7),FALSE)),0,VLOOKUP($A162,'Round 2'!$A$7:$I$206,COLUMN('Round 2'!$G$7),FALSE))+IF(ISERROR(VLOOKUP($A162,'Round 3'!$A$7:$I$206,COLUMN('Round 3'!$G$7),FALSE)),0,VLOOKUP($A162,'Round 3'!$A$7:$I$206,COLUMN('Round 3'!$G$7),FALSE)))</f>
        <v/>
      </c>
      <c r="I162" s="103" t="str">
        <f>IF(ISBLANK($A162),"",IF(ISERROR(VLOOKUP($A162,'Round 1'!$A$7:$I$206,COLUMN('Round 1'!$F$7),FALSE)),0,VLOOKUP($A162,'Round 1'!$A$7:$I$206,COLUMN('Round 1'!$F$7),FALSE))+IF(ISERROR(VLOOKUP($A162,'Round 2'!$A$7:$I$206,COLUMN('Round 2'!$F$7),FALSE)),0,VLOOKUP($A162,'Round 2'!$A$7:$I$206,COLUMN('Round 2'!$F$7),FALSE))+IF(ISERROR(VLOOKUP($A162,'Round 3'!$A$7:$I$206,COLUMN('Round 3'!$F$7),FALSE)),0,VLOOKUP($A162,'Round 3'!$A$7:$I$206,COLUMN('Round 3'!$F$7),FALSE)))</f>
        <v/>
      </c>
      <c r="J162" s="104" t="str">
        <f>IF(ISBLANK($A162),"",IF(ISERROR(VLOOKUP($A162,'Round 1'!$A$7:$I$206,COLUMN('Round 1'!$H$7),FALSE)),0,VLOOKUP($A162,'Round 1'!$A$7:$I$206,COLUMN('Round 1'!$H$7),FALSE))+IF(ISERROR(VLOOKUP($A162,'Round 2'!$A$7:$I$206,COLUMN('Round 2'!$H$7),FALSE)),0,VLOOKUP($A162,'Round 2'!$A$7:$I$206,COLUMN('Round 2'!$H$7),FALSE))+IF(ISERROR(VLOOKUP($A162,'Round 3'!$A$7:$I$206,COLUMN('Round 3'!$H$7),FALSE)),0,VLOOKUP($A162,'Round 3'!$A$7:$I$206,COLUMN('Round 3'!$H$7),FALSE)))</f>
        <v/>
      </c>
      <c r="K162" s="103" t="str">
        <f t="shared" si="58"/>
        <v/>
      </c>
      <c r="L162" s="106" t="str">
        <f t="shared" si="59"/>
        <v/>
      </c>
      <c r="M162" s="107"/>
      <c r="N162" s="108" t="str">
        <f t="shared" si="60"/>
        <v/>
      </c>
      <c r="O162" s="40" t="str">
        <f t="shared" si="61"/>
        <v/>
      </c>
      <c r="P162" s="40" t="str">
        <f t="shared" si="62"/>
        <v/>
      </c>
      <c r="Q162" s="40">
        <f t="shared" si="63"/>
        <v>-10</v>
      </c>
      <c r="R162" s="40" t="str">
        <f t="shared" si="64"/>
        <v/>
      </c>
      <c r="S162" s="40" t="str">
        <f t="shared" si="65"/>
        <v/>
      </c>
      <c r="T162" s="40">
        <f t="shared" si="66"/>
        <v>0</v>
      </c>
      <c r="U162" s="108" t="str">
        <f>IF(N('Final Round'!$J$14)&gt;0,IF(ISBLANK($A162),"",IF($N162&gt;5,$N162,VLOOKUP($A162,'Final Round'!$A$14:$K$18,COLUMN('Final Round'!$J$1),FALSE))),"")</f>
        <v/>
      </c>
      <c r="V162" s="40" t="str">
        <f t="shared" si="67"/>
        <v/>
      </c>
      <c r="W162" s="40" t="str">
        <f t="shared" si="68"/>
        <v/>
      </c>
      <c r="X162" s="40" t="str">
        <f t="shared" si="69"/>
        <v/>
      </c>
      <c r="Y162" s="40">
        <f t="shared" si="70"/>
        <v>0</v>
      </c>
      <c r="Z162" s="40" t="str">
        <f t="shared" si="71"/>
        <v/>
      </c>
      <c r="AA162" s="40">
        <f t="shared" si="72"/>
        <v>0</v>
      </c>
      <c r="AB162" s="109" t="str">
        <f>IF(ISBLANK($A162),"",5+4*(I162+IF(AA162=0,0,VLOOKUP($A162,'Final Round'!$A$14:$K$18,COLUMN('Final Round'!$G$1),FALSE)))+8*(H162+IF(AA162=0,0,IF(VLOOKUP($A162,'Final Round'!$A$14:$K$18,COLUMN('Final Round'!$J$1),FALSE)=1,1,0)))+$AA162)</f>
        <v/>
      </c>
    </row>
    <row r="163" spans="1:28" x14ac:dyDescent="0.2">
      <c r="A163" s="110"/>
      <c r="B163" s="111"/>
      <c r="C163" s="111"/>
      <c r="D163" s="111"/>
      <c r="E163" s="112"/>
      <c r="F163" s="113" t="str">
        <f>IF(ISBLANK($A163),"",SUM(IF(ISNA(IF(VLOOKUP($A163,'Round 1'!$A$7:$J$206,COLUMN('Round 1'!$H$7),FALSE),1,NA())),0,1),IF(ISNA(IF(VLOOKUP($A163,'Round 2'!$A$7:$J$206,COLUMN('Round 1'!$H$7),FALSE),1,NA())),0,1),IF(ISNA(IF(VLOOKUP($A163,'Round 3'!$A$7:$J$206,COLUMN('Round 1'!$H$7),FALSE),1,NA())),0,1),IF(ISNA(IF(VLOOKUP($A163,'Final Round'!$A$14:$K$18,1,FALSE),1,NA())),0,1)))</f>
        <v/>
      </c>
      <c r="G163" s="114"/>
      <c r="H163" s="115" t="str">
        <f>IF(ISBLANK($A163),"",IF(ISERROR(VLOOKUP($A163,'Round 1'!$A$7:$I$206,COLUMN('Round 1'!$G$7),FALSE)),0,VLOOKUP($A163,'Round 1'!$A$7:$I$206,COLUMN('Round 1'!$G$7),FALSE))+IF(ISERROR(VLOOKUP($A163,'Round 2'!$A$7:$I$206,COLUMN('Round 2'!$G$7),FALSE)),0,VLOOKUP($A163,'Round 2'!$A$7:$I$206,COLUMN('Round 2'!$G$7),FALSE))+IF(ISERROR(VLOOKUP($A163,'Round 3'!$A$7:$I$206,COLUMN('Round 3'!$G$7),FALSE)),0,VLOOKUP($A163,'Round 3'!$A$7:$I$206,COLUMN('Round 3'!$G$7),FALSE)))</f>
        <v/>
      </c>
      <c r="I163" s="115" t="str">
        <f>IF(ISBLANK($A163),"",IF(ISERROR(VLOOKUP($A163,'Round 1'!$A$7:$I$206,COLUMN('Round 1'!$F$7),FALSE)),0,VLOOKUP($A163,'Round 1'!$A$7:$I$206,COLUMN('Round 1'!$F$7),FALSE))+IF(ISERROR(VLOOKUP($A163,'Round 2'!$A$7:$I$206,COLUMN('Round 2'!$F$7),FALSE)),0,VLOOKUP($A163,'Round 2'!$A$7:$I$206,COLUMN('Round 2'!$F$7),FALSE))+IF(ISERROR(VLOOKUP($A163,'Round 3'!$A$7:$I$206,COLUMN('Round 3'!$F$7),FALSE)),0,VLOOKUP($A163,'Round 3'!$A$7:$I$206,COLUMN('Round 3'!$F$7),FALSE)))</f>
        <v/>
      </c>
      <c r="J163" s="116" t="str">
        <f>IF(ISBLANK($A163),"",IF(ISERROR(VLOOKUP($A163,'Round 1'!$A$7:$I$206,COLUMN('Round 1'!$H$7),FALSE)),0,VLOOKUP($A163,'Round 1'!$A$7:$I$206,COLUMN('Round 1'!$H$7),FALSE))+IF(ISERROR(VLOOKUP($A163,'Round 2'!$A$7:$I$206,COLUMN('Round 2'!$H$7),FALSE)),0,VLOOKUP($A163,'Round 2'!$A$7:$I$206,COLUMN('Round 2'!$H$7),FALSE))+IF(ISERROR(VLOOKUP($A163,'Round 3'!$A$7:$I$206,COLUMN('Round 3'!$H$7),FALSE)),0,VLOOKUP($A163,'Round 3'!$A$7:$I$206,COLUMN('Round 3'!$H$7),FALSE)))</f>
        <v/>
      </c>
      <c r="K163" s="115" t="str">
        <f t="shared" si="58"/>
        <v/>
      </c>
      <c r="L163" s="118" t="str">
        <f t="shared" si="59"/>
        <v/>
      </c>
      <c r="M163" s="119"/>
      <c r="N163" s="120" t="str">
        <f t="shared" si="60"/>
        <v/>
      </c>
      <c r="O163" s="40" t="str">
        <f t="shared" si="61"/>
        <v/>
      </c>
      <c r="P163" s="40" t="str">
        <f t="shared" si="62"/>
        <v/>
      </c>
      <c r="Q163" s="40">
        <f t="shared" si="63"/>
        <v>-10</v>
      </c>
      <c r="R163" s="40" t="str">
        <f t="shared" si="64"/>
        <v/>
      </c>
      <c r="S163" s="40" t="str">
        <f t="shared" si="65"/>
        <v/>
      </c>
      <c r="T163" s="40">
        <f t="shared" si="66"/>
        <v>0</v>
      </c>
      <c r="U163" s="120" t="str">
        <f>IF(N('Final Round'!$J$14)&gt;0,IF(ISBLANK($A163),"",IF($N163&gt;5,$N163,VLOOKUP($A163,'Final Round'!$A$14:$K$18,COLUMN('Final Round'!$J$1),FALSE))),"")</f>
        <v/>
      </c>
      <c r="V163" s="40" t="str">
        <f t="shared" si="67"/>
        <v/>
      </c>
      <c r="W163" s="40" t="str">
        <f t="shared" si="68"/>
        <v/>
      </c>
      <c r="X163" s="40" t="str">
        <f t="shared" si="69"/>
        <v/>
      </c>
      <c r="Y163" s="40">
        <f t="shared" si="70"/>
        <v>0</v>
      </c>
      <c r="Z163" s="40" t="str">
        <f t="shared" si="71"/>
        <v/>
      </c>
      <c r="AA163" s="40">
        <f t="shared" si="72"/>
        <v>0</v>
      </c>
      <c r="AB163" s="121" t="str">
        <f>IF(ISBLANK($A163),"",5+4*(I163+IF(AA163=0,0,VLOOKUP($A163,'Final Round'!$A$14:$K$18,COLUMN('Final Round'!$G$1),FALSE)))+8*(H163+IF(AA163=0,0,IF(VLOOKUP($A163,'Final Round'!$A$14:$K$18,COLUMN('Final Round'!$J$1),FALSE)=1,1,0)))+$AA163)</f>
        <v/>
      </c>
    </row>
    <row r="164" spans="1:28" x14ac:dyDescent="0.2">
      <c r="A164" s="98"/>
      <c r="B164" s="99"/>
      <c r="C164" s="99"/>
      <c r="D164" s="99"/>
      <c r="E164" s="100"/>
      <c r="F164" s="101" t="str">
        <f>IF(ISBLANK($A164),"",SUM(IF(ISNA(IF(VLOOKUP($A164,'Round 1'!$A$7:$J$206,COLUMN('Round 1'!$H$7),FALSE),1,NA())),0,1),IF(ISNA(IF(VLOOKUP($A164,'Round 2'!$A$7:$J$206,COLUMN('Round 1'!$H$7),FALSE),1,NA())),0,1),IF(ISNA(IF(VLOOKUP($A164,'Round 3'!$A$7:$J$206,COLUMN('Round 1'!$H$7),FALSE),1,NA())),0,1),IF(ISNA(IF(VLOOKUP($A164,'Final Round'!$A$14:$K$18,1,FALSE),1,NA())),0,1)))</f>
        <v/>
      </c>
      <c r="G164" s="102"/>
      <c r="H164" s="103" t="str">
        <f>IF(ISBLANK($A164),"",IF(ISERROR(VLOOKUP($A164,'Round 1'!$A$7:$I$206,COLUMN('Round 1'!$G$7),FALSE)),0,VLOOKUP($A164,'Round 1'!$A$7:$I$206,COLUMN('Round 1'!$G$7),FALSE))+IF(ISERROR(VLOOKUP($A164,'Round 2'!$A$7:$I$206,COLUMN('Round 2'!$G$7),FALSE)),0,VLOOKUP($A164,'Round 2'!$A$7:$I$206,COLUMN('Round 2'!$G$7),FALSE))+IF(ISERROR(VLOOKUP($A164,'Round 3'!$A$7:$I$206,COLUMN('Round 3'!$G$7),FALSE)),0,VLOOKUP($A164,'Round 3'!$A$7:$I$206,COLUMN('Round 3'!$G$7),FALSE)))</f>
        <v/>
      </c>
      <c r="I164" s="103" t="str">
        <f>IF(ISBLANK($A164),"",IF(ISERROR(VLOOKUP($A164,'Round 1'!$A$7:$I$206,COLUMN('Round 1'!$F$7),FALSE)),0,VLOOKUP($A164,'Round 1'!$A$7:$I$206,COLUMN('Round 1'!$F$7),FALSE))+IF(ISERROR(VLOOKUP($A164,'Round 2'!$A$7:$I$206,COLUMN('Round 2'!$F$7),FALSE)),0,VLOOKUP($A164,'Round 2'!$A$7:$I$206,COLUMN('Round 2'!$F$7),FALSE))+IF(ISERROR(VLOOKUP($A164,'Round 3'!$A$7:$I$206,COLUMN('Round 3'!$F$7),FALSE)),0,VLOOKUP($A164,'Round 3'!$A$7:$I$206,COLUMN('Round 3'!$F$7),FALSE)))</f>
        <v/>
      </c>
      <c r="J164" s="104" t="str">
        <f>IF(ISBLANK($A164),"",IF(ISERROR(VLOOKUP($A164,'Round 1'!$A$7:$I$206,COLUMN('Round 1'!$H$7),FALSE)),0,VLOOKUP($A164,'Round 1'!$A$7:$I$206,COLUMN('Round 1'!$H$7),FALSE))+IF(ISERROR(VLOOKUP($A164,'Round 2'!$A$7:$I$206,COLUMN('Round 2'!$H$7),FALSE)),0,VLOOKUP($A164,'Round 2'!$A$7:$I$206,COLUMN('Round 2'!$H$7),FALSE))+IF(ISERROR(VLOOKUP($A164,'Round 3'!$A$7:$I$206,COLUMN('Round 3'!$H$7),FALSE)),0,VLOOKUP($A164,'Round 3'!$A$7:$I$206,COLUMN('Round 3'!$H$7),FALSE)))</f>
        <v/>
      </c>
      <c r="K164" s="103" t="str">
        <f t="shared" si="58"/>
        <v/>
      </c>
      <c r="L164" s="106" t="str">
        <f t="shared" si="59"/>
        <v/>
      </c>
      <c r="M164" s="107"/>
      <c r="N164" s="108" t="str">
        <f t="shared" si="60"/>
        <v/>
      </c>
      <c r="O164" s="40" t="str">
        <f t="shared" si="61"/>
        <v/>
      </c>
      <c r="P164" s="40" t="str">
        <f t="shared" si="62"/>
        <v/>
      </c>
      <c r="Q164" s="40">
        <f t="shared" si="63"/>
        <v>-10</v>
      </c>
      <c r="R164" s="40" t="str">
        <f t="shared" si="64"/>
        <v/>
      </c>
      <c r="S164" s="40" t="str">
        <f t="shared" si="65"/>
        <v/>
      </c>
      <c r="T164" s="40">
        <f t="shared" si="66"/>
        <v>0</v>
      </c>
      <c r="U164" s="108" t="str">
        <f>IF(N('Final Round'!$J$14)&gt;0,IF(ISBLANK($A164),"",IF($N164&gt;5,$N164,VLOOKUP($A164,'Final Round'!$A$14:$K$18,COLUMN('Final Round'!$J$1),FALSE))),"")</f>
        <v/>
      </c>
      <c r="V164" s="40" t="str">
        <f t="shared" si="67"/>
        <v/>
      </c>
      <c r="W164" s="40" t="str">
        <f t="shared" si="68"/>
        <v/>
      </c>
      <c r="X164" s="40" t="str">
        <f t="shared" si="69"/>
        <v/>
      </c>
      <c r="Y164" s="40">
        <f t="shared" si="70"/>
        <v>0</v>
      </c>
      <c r="Z164" s="40" t="str">
        <f t="shared" si="71"/>
        <v/>
      </c>
      <c r="AA164" s="40">
        <f t="shared" si="72"/>
        <v>0</v>
      </c>
      <c r="AB164" s="109" t="str">
        <f>IF(ISBLANK($A164),"",5+4*(I164+IF(AA164=0,0,VLOOKUP($A164,'Final Round'!$A$14:$K$18,COLUMN('Final Round'!$G$1),FALSE)))+8*(H164+IF(AA164=0,0,IF(VLOOKUP($A164,'Final Round'!$A$14:$K$18,COLUMN('Final Round'!$J$1),FALSE)=1,1,0)))+$AA164)</f>
        <v/>
      </c>
    </row>
    <row r="165" spans="1:28" x14ac:dyDescent="0.2">
      <c r="A165" s="110"/>
      <c r="B165" s="111"/>
      <c r="C165" s="111"/>
      <c r="D165" s="111"/>
      <c r="E165" s="112"/>
      <c r="F165" s="113" t="str">
        <f>IF(ISBLANK($A165),"",SUM(IF(ISNA(IF(VLOOKUP($A165,'Round 1'!$A$7:$J$206,COLUMN('Round 1'!$H$7),FALSE),1,NA())),0,1),IF(ISNA(IF(VLOOKUP($A165,'Round 2'!$A$7:$J$206,COLUMN('Round 1'!$H$7),FALSE),1,NA())),0,1),IF(ISNA(IF(VLOOKUP($A165,'Round 3'!$A$7:$J$206,COLUMN('Round 1'!$H$7),FALSE),1,NA())),0,1),IF(ISNA(IF(VLOOKUP($A165,'Final Round'!$A$14:$K$18,1,FALSE),1,NA())),0,1)))</f>
        <v/>
      </c>
      <c r="G165" s="114"/>
      <c r="H165" s="115" t="str">
        <f>IF(ISBLANK($A165),"",IF(ISERROR(VLOOKUP($A165,'Round 1'!$A$7:$I$206,COLUMN('Round 1'!$G$7),FALSE)),0,VLOOKUP($A165,'Round 1'!$A$7:$I$206,COLUMN('Round 1'!$G$7),FALSE))+IF(ISERROR(VLOOKUP($A165,'Round 2'!$A$7:$I$206,COLUMN('Round 2'!$G$7),FALSE)),0,VLOOKUP($A165,'Round 2'!$A$7:$I$206,COLUMN('Round 2'!$G$7),FALSE))+IF(ISERROR(VLOOKUP($A165,'Round 3'!$A$7:$I$206,COLUMN('Round 3'!$G$7),FALSE)),0,VLOOKUP($A165,'Round 3'!$A$7:$I$206,COLUMN('Round 3'!$G$7),FALSE)))</f>
        <v/>
      </c>
      <c r="I165" s="115" t="str">
        <f>IF(ISBLANK($A165),"",IF(ISERROR(VLOOKUP($A165,'Round 1'!$A$7:$I$206,COLUMN('Round 1'!$F$7),FALSE)),0,VLOOKUP($A165,'Round 1'!$A$7:$I$206,COLUMN('Round 1'!$F$7),FALSE))+IF(ISERROR(VLOOKUP($A165,'Round 2'!$A$7:$I$206,COLUMN('Round 2'!$F$7),FALSE)),0,VLOOKUP($A165,'Round 2'!$A$7:$I$206,COLUMN('Round 2'!$F$7),FALSE))+IF(ISERROR(VLOOKUP($A165,'Round 3'!$A$7:$I$206,COLUMN('Round 3'!$F$7),FALSE)),0,VLOOKUP($A165,'Round 3'!$A$7:$I$206,COLUMN('Round 3'!$F$7),FALSE)))</f>
        <v/>
      </c>
      <c r="J165" s="116" t="str">
        <f>IF(ISBLANK($A165),"",IF(ISERROR(VLOOKUP($A165,'Round 1'!$A$7:$I$206,COLUMN('Round 1'!$H$7),FALSE)),0,VLOOKUP($A165,'Round 1'!$A$7:$I$206,COLUMN('Round 1'!$H$7),FALSE))+IF(ISERROR(VLOOKUP($A165,'Round 2'!$A$7:$I$206,COLUMN('Round 2'!$H$7),FALSE)),0,VLOOKUP($A165,'Round 2'!$A$7:$I$206,COLUMN('Round 2'!$H$7),FALSE))+IF(ISERROR(VLOOKUP($A165,'Round 3'!$A$7:$I$206,COLUMN('Round 3'!$H$7),FALSE)),0,VLOOKUP($A165,'Round 3'!$A$7:$I$206,COLUMN('Round 3'!$H$7),FALSE)))</f>
        <v/>
      </c>
      <c r="K165" s="115" t="str">
        <f t="shared" si="58"/>
        <v/>
      </c>
      <c r="L165" s="118" t="str">
        <f t="shared" si="59"/>
        <v/>
      </c>
      <c r="M165" s="119"/>
      <c r="N165" s="120" t="str">
        <f t="shared" si="60"/>
        <v/>
      </c>
      <c r="O165" s="40" t="str">
        <f t="shared" si="61"/>
        <v/>
      </c>
      <c r="P165" s="40" t="str">
        <f t="shared" si="62"/>
        <v/>
      </c>
      <c r="Q165" s="40">
        <f t="shared" si="63"/>
        <v>-10</v>
      </c>
      <c r="R165" s="40" t="str">
        <f t="shared" si="64"/>
        <v/>
      </c>
      <c r="S165" s="40" t="str">
        <f t="shared" si="65"/>
        <v/>
      </c>
      <c r="T165" s="40">
        <f t="shared" si="66"/>
        <v>0</v>
      </c>
      <c r="U165" s="120" t="str">
        <f>IF(N('Final Round'!$J$14)&gt;0,IF(ISBLANK($A165),"",IF($N165&gt;5,$N165,VLOOKUP($A165,'Final Round'!$A$14:$K$18,COLUMN('Final Round'!$J$1),FALSE))),"")</f>
        <v/>
      </c>
      <c r="V165" s="40" t="str">
        <f t="shared" si="67"/>
        <v/>
      </c>
      <c r="W165" s="40" t="str">
        <f t="shared" si="68"/>
        <v/>
      </c>
      <c r="X165" s="40" t="str">
        <f t="shared" si="69"/>
        <v/>
      </c>
      <c r="Y165" s="40">
        <f t="shared" si="70"/>
        <v>0</v>
      </c>
      <c r="Z165" s="40" t="str">
        <f t="shared" si="71"/>
        <v/>
      </c>
      <c r="AA165" s="40">
        <f t="shared" si="72"/>
        <v>0</v>
      </c>
      <c r="AB165" s="121" t="str">
        <f>IF(ISBLANK($A165),"",5+4*(I165+IF(AA165=0,0,VLOOKUP($A165,'Final Round'!$A$14:$K$18,COLUMN('Final Round'!$G$1),FALSE)))+8*(H165+IF(AA165=0,0,IF(VLOOKUP($A165,'Final Round'!$A$14:$K$18,COLUMN('Final Round'!$J$1),FALSE)=1,1,0)))+$AA165)</f>
        <v/>
      </c>
    </row>
    <row r="166" spans="1:28" x14ac:dyDescent="0.2">
      <c r="A166" s="98"/>
      <c r="B166" s="99"/>
      <c r="C166" s="99"/>
      <c r="D166" s="99"/>
      <c r="E166" s="100"/>
      <c r="F166" s="101" t="str">
        <f>IF(ISBLANK($A166),"",SUM(IF(ISNA(IF(VLOOKUP($A166,'Round 1'!$A$7:$J$206,COLUMN('Round 1'!$H$7),FALSE),1,NA())),0,1),IF(ISNA(IF(VLOOKUP($A166,'Round 2'!$A$7:$J$206,COLUMN('Round 1'!$H$7),FALSE),1,NA())),0,1),IF(ISNA(IF(VLOOKUP($A166,'Round 3'!$A$7:$J$206,COLUMN('Round 1'!$H$7),FALSE),1,NA())),0,1),IF(ISNA(IF(VLOOKUP($A166,'Final Round'!$A$14:$K$18,1,FALSE),1,NA())),0,1)))</f>
        <v/>
      </c>
      <c r="G166" s="102"/>
      <c r="H166" s="103" t="str">
        <f>IF(ISBLANK($A166),"",IF(ISERROR(VLOOKUP($A166,'Round 1'!$A$7:$I$206,COLUMN('Round 1'!$G$7),FALSE)),0,VLOOKUP($A166,'Round 1'!$A$7:$I$206,COLUMN('Round 1'!$G$7),FALSE))+IF(ISERROR(VLOOKUP($A166,'Round 2'!$A$7:$I$206,COLUMN('Round 2'!$G$7),FALSE)),0,VLOOKUP($A166,'Round 2'!$A$7:$I$206,COLUMN('Round 2'!$G$7),FALSE))+IF(ISERROR(VLOOKUP($A166,'Round 3'!$A$7:$I$206,COLUMN('Round 3'!$G$7),FALSE)),0,VLOOKUP($A166,'Round 3'!$A$7:$I$206,COLUMN('Round 3'!$G$7),FALSE)))</f>
        <v/>
      </c>
      <c r="I166" s="103" t="str">
        <f>IF(ISBLANK($A166),"",IF(ISERROR(VLOOKUP($A166,'Round 1'!$A$7:$I$206,COLUMN('Round 1'!$F$7),FALSE)),0,VLOOKUP($A166,'Round 1'!$A$7:$I$206,COLUMN('Round 1'!$F$7),FALSE))+IF(ISERROR(VLOOKUP($A166,'Round 2'!$A$7:$I$206,COLUMN('Round 2'!$F$7),FALSE)),0,VLOOKUP($A166,'Round 2'!$A$7:$I$206,COLUMN('Round 2'!$F$7),FALSE))+IF(ISERROR(VLOOKUP($A166,'Round 3'!$A$7:$I$206,COLUMN('Round 3'!$F$7),FALSE)),0,VLOOKUP($A166,'Round 3'!$A$7:$I$206,COLUMN('Round 3'!$F$7),FALSE)))</f>
        <v/>
      </c>
      <c r="J166" s="104" t="str">
        <f>IF(ISBLANK($A166),"",IF(ISERROR(VLOOKUP($A166,'Round 1'!$A$7:$I$206,COLUMN('Round 1'!$H$7),FALSE)),0,VLOOKUP($A166,'Round 1'!$A$7:$I$206,COLUMN('Round 1'!$H$7),FALSE))+IF(ISERROR(VLOOKUP($A166,'Round 2'!$A$7:$I$206,COLUMN('Round 2'!$H$7),FALSE)),0,VLOOKUP($A166,'Round 2'!$A$7:$I$206,COLUMN('Round 2'!$H$7),FALSE))+IF(ISERROR(VLOOKUP($A166,'Round 3'!$A$7:$I$206,COLUMN('Round 3'!$H$7),FALSE)),0,VLOOKUP($A166,'Round 3'!$A$7:$I$206,COLUMN('Round 3'!$H$7),FALSE)))</f>
        <v/>
      </c>
      <c r="K166" s="103" t="str">
        <f t="shared" si="58"/>
        <v/>
      </c>
      <c r="L166" s="106" t="str">
        <f t="shared" si="59"/>
        <v/>
      </c>
      <c r="M166" s="107"/>
      <c r="N166" s="108" t="str">
        <f t="shared" si="60"/>
        <v/>
      </c>
      <c r="O166" s="40" t="str">
        <f t="shared" si="61"/>
        <v/>
      </c>
      <c r="P166" s="40" t="str">
        <f t="shared" si="62"/>
        <v/>
      </c>
      <c r="Q166" s="40">
        <f t="shared" si="63"/>
        <v>-10</v>
      </c>
      <c r="R166" s="40" t="str">
        <f t="shared" si="64"/>
        <v/>
      </c>
      <c r="S166" s="40" t="str">
        <f t="shared" si="65"/>
        <v/>
      </c>
      <c r="T166" s="40">
        <f t="shared" si="66"/>
        <v>0</v>
      </c>
      <c r="U166" s="108" t="str">
        <f>IF(N('Final Round'!$J$14)&gt;0,IF(ISBLANK($A166),"",IF($N166&gt;5,$N166,VLOOKUP($A166,'Final Round'!$A$14:$K$18,COLUMN('Final Round'!$J$1),FALSE))),"")</f>
        <v/>
      </c>
      <c r="V166" s="40" t="str">
        <f t="shared" si="67"/>
        <v/>
      </c>
      <c r="W166" s="40" t="str">
        <f t="shared" si="68"/>
        <v/>
      </c>
      <c r="X166" s="40" t="str">
        <f t="shared" si="69"/>
        <v/>
      </c>
      <c r="Y166" s="40">
        <f t="shared" si="70"/>
        <v>0</v>
      </c>
      <c r="Z166" s="40" t="str">
        <f t="shared" si="71"/>
        <v/>
      </c>
      <c r="AA166" s="40">
        <f t="shared" si="72"/>
        <v>0</v>
      </c>
      <c r="AB166" s="109" t="str">
        <f>IF(ISBLANK($A166),"",5+4*(I166+IF(AA166=0,0,VLOOKUP($A166,'Final Round'!$A$14:$K$18,COLUMN('Final Round'!$G$1),FALSE)))+8*(H166+IF(AA166=0,0,IF(VLOOKUP($A166,'Final Round'!$A$14:$K$18,COLUMN('Final Round'!$J$1),FALSE)=1,1,0)))+$AA166)</f>
        <v/>
      </c>
    </row>
    <row r="167" spans="1:28" x14ac:dyDescent="0.2">
      <c r="A167" s="110"/>
      <c r="B167" s="111"/>
      <c r="C167" s="111"/>
      <c r="D167" s="111"/>
      <c r="E167" s="112"/>
      <c r="F167" s="113" t="str">
        <f>IF(ISBLANK($A167),"",SUM(IF(ISNA(IF(VLOOKUP($A167,'Round 1'!$A$7:$J$206,COLUMN('Round 1'!$H$7),FALSE),1,NA())),0,1),IF(ISNA(IF(VLOOKUP($A167,'Round 2'!$A$7:$J$206,COLUMN('Round 1'!$H$7),FALSE),1,NA())),0,1),IF(ISNA(IF(VLOOKUP($A167,'Round 3'!$A$7:$J$206,COLUMN('Round 1'!$H$7),FALSE),1,NA())),0,1),IF(ISNA(IF(VLOOKUP($A167,'Final Round'!$A$14:$K$18,1,FALSE),1,NA())),0,1)))</f>
        <v/>
      </c>
      <c r="G167" s="114"/>
      <c r="H167" s="115" t="str">
        <f>IF(ISBLANK($A167),"",IF(ISERROR(VLOOKUP($A167,'Round 1'!$A$7:$I$206,COLUMN('Round 1'!$G$7),FALSE)),0,VLOOKUP($A167,'Round 1'!$A$7:$I$206,COLUMN('Round 1'!$G$7),FALSE))+IF(ISERROR(VLOOKUP($A167,'Round 2'!$A$7:$I$206,COLUMN('Round 2'!$G$7),FALSE)),0,VLOOKUP($A167,'Round 2'!$A$7:$I$206,COLUMN('Round 2'!$G$7),FALSE))+IF(ISERROR(VLOOKUP($A167,'Round 3'!$A$7:$I$206,COLUMN('Round 3'!$G$7),FALSE)),0,VLOOKUP($A167,'Round 3'!$A$7:$I$206,COLUMN('Round 3'!$G$7),FALSE)))</f>
        <v/>
      </c>
      <c r="I167" s="115" t="str">
        <f>IF(ISBLANK($A167),"",IF(ISERROR(VLOOKUP($A167,'Round 1'!$A$7:$I$206,COLUMN('Round 1'!$F$7),FALSE)),0,VLOOKUP($A167,'Round 1'!$A$7:$I$206,COLUMN('Round 1'!$F$7),FALSE))+IF(ISERROR(VLOOKUP($A167,'Round 2'!$A$7:$I$206,COLUMN('Round 2'!$F$7),FALSE)),0,VLOOKUP($A167,'Round 2'!$A$7:$I$206,COLUMN('Round 2'!$F$7),FALSE))+IF(ISERROR(VLOOKUP($A167,'Round 3'!$A$7:$I$206,COLUMN('Round 3'!$F$7),FALSE)),0,VLOOKUP($A167,'Round 3'!$A$7:$I$206,COLUMN('Round 3'!$F$7),FALSE)))</f>
        <v/>
      </c>
      <c r="J167" s="116" t="str">
        <f>IF(ISBLANK($A167),"",IF(ISERROR(VLOOKUP($A167,'Round 1'!$A$7:$I$206,COLUMN('Round 1'!$H$7),FALSE)),0,VLOOKUP($A167,'Round 1'!$A$7:$I$206,COLUMN('Round 1'!$H$7),FALSE))+IF(ISERROR(VLOOKUP($A167,'Round 2'!$A$7:$I$206,COLUMN('Round 2'!$H$7),FALSE)),0,VLOOKUP($A167,'Round 2'!$A$7:$I$206,COLUMN('Round 2'!$H$7),FALSE))+IF(ISERROR(VLOOKUP($A167,'Round 3'!$A$7:$I$206,COLUMN('Round 3'!$H$7),FALSE)),0,VLOOKUP($A167,'Round 3'!$A$7:$I$206,COLUMN('Round 3'!$H$7),FALSE)))</f>
        <v/>
      </c>
      <c r="K167" s="115" t="str">
        <f t="shared" ref="K167:K198" si="73">IF(ISBLANK(A167),"",RANK(P167,$P$7:$P$206))</f>
        <v/>
      </c>
      <c r="L167" s="118" t="str">
        <f t="shared" ref="L167:L198" si="74">IF(ISBLANK($G167),IF($K167&gt;5,"",IF(AND(ISNA(MATCH(K167+1,$K$7:$K$206,0)),$K167&lt;$A$4),"TIE","")),"DQ")</f>
        <v/>
      </c>
      <c r="M167" s="119"/>
      <c r="N167" s="120" t="str">
        <f t="shared" ref="N167:N198" si="75">IF(ISBLANK($G167),$R167,"DQ")</f>
        <v/>
      </c>
      <c r="O167" s="40" t="str">
        <f t="shared" ref="O167:O198" si="76">IF(ISBLANK(A167),"",$H167*$O$6+$I167)</f>
        <v/>
      </c>
      <c r="P167" s="40" t="str">
        <f t="shared" ref="P167:P198" si="77">IF(ISBLANK(A167),"",$O167*10*$P$6+$J167)</f>
        <v/>
      </c>
      <c r="Q167" s="40">
        <f t="shared" ref="Q167:Q198" si="78">IF(ISBLANK($G167),IF(ISBLANK($A167),-10,$P167*$Q$6+IF($M167&gt;0,$Q$6-1-$M167,0)),-1)</f>
        <v>-10</v>
      </c>
      <c r="R167" s="40" t="str">
        <f t="shared" ref="R167:R198" si="79">IF(ISBLANK($A167),"",RANK($Q167,$Q$7:$Q$206))</f>
        <v/>
      </c>
      <c r="S167" s="40" t="str">
        <f t="shared" ref="S167:S198" si="80">IF(ISNA(MATCH($R167+1,$R$7:$R$206,0)),IF($R167=MAX($A$7:$A$206),$R167,-1),$R167)</f>
        <v/>
      </c>
      <c r="T167" s="40">
        <f t="shared" ref="T167:T198" si="81">$A167</f>
        <v>0</v>
      </c>
      <c r="U167" s="120" t="str">
        <f>IF(N('Final Round'!$J$14)&gt;0,IF(ISBLANK($A167),"",IF($N167&gt;5,$N167,VLOOKUP($A167,'Final Round'!$A$14:$K$18,COLUMN('Final Round'!$J$1),FALSE))),"")</f>
        <v/>
      </c>
      <c r="V167" s="40" t="str">
        <f t="shared" ref="V167:V198" si="82">IF(ISNUMBER($U167),$U167,$R167)</f>
        <v/>
      </c>
      <c r="W167" s="40" t="str">
        <f t="shared" ref="W167:W198" si="83">IF(ISBLANK($A167),"",($V$6-$V167)*$W$6+$W$6-$A167)</f>
        <v/>
      </c>
      <c r="X167" s="40" t="str">
        <f t="shared" ref="X167:X198" si="84">IF(ISBLANK($A167),"",RANK($W167,$W$7:$W$206))</f>
        <v/>
      </c>
      <c r="Y167" s="40">
        <f t="shared" ref="Y167:Y198" si="85">$A167</f>
        <v>0</v>
      </c>
      <c r="Z167" s="40" t="str">
        <f t="shared" ref="Z167:Z198" si="86">IF($U167="",$N167,$U167)</f>
        <v/>
      </c>
      <c r="AA167" s="40">
        <f t="shared" si="72"/>
        <v>0</v>
      </c>
      <c r="AB167" s="121" t="str">
        <f>IF(ISBLANK($A167),"",5+4*(I167+IF(AA167=0,0,VLOOKUP($A167,'Final Round'!$A$14:$K$18,COLUMN('Final Round'!$G$1),FALSE)))+8*(H167+IF(AA167=0,0,IF(VLOOKUP($A167,'Final Round'!$A$14:$K$18,COLUMN('Final Round'!$J$1),FALSE)=1,1,0)))+$AA167)</f>
        <v/>
      </c>
    </row>
    <row r="168" spans="1:28" x14ac:dyDescent="0.2">
      <c r="A168" s="98"/>
      <c r="B168" s="99"/>
      <c r="C168" s="99"/>
      <c r="D168" s="99"/>
      <c r="E168" s="100"/>
      <c r="F168" s="101" t="str">
        <f>IF(ISBLANK($A168),"",SUM(IF(ISNA(IF(VLOOKUP($A168,'Round 1'!$A$7:$J$206,COLUMN('Round 1'!$H$7),FALSE),1,NA())),0,1),IF(ISNA(IF(VLOOKUP($A168,'Round 2'!$A$7:$J$206,COLUMN('Round 1'!$H$7),FALSE),1,NA())),0,1),IF(ISNA(IF(VLOOKUP($A168,'Round 3'!$A$7:$J$206,COLUMN('Round 1'!$H$7),FALSE),1,NA())),0,1),IF(ISNA(IF(VLOOKUP($A168,'Final Round'!$A$14:$K$18,1,FALSE),1,NA())),0,1)))</f>
        <v/>
      </c>
      <c r="G168" s="102"/>
      <c r="H168" s="103" t="str">
        <f>IF(ISBLANK($A168),"",IF(ISERROR(VLOOKUP($A168,'Round 1'!$A$7:$I$206,COLUMN('Round 1'!$G$7),FALSE)),0,VLOOKUP($A168,'Round 1'!$A$7:$I$206,COLUMN('Round 1'!$G$7),FALSE))+IF(ISERROR(VLOOKUP($A168,'Round 2'!$A$7:$I$206,COLUMN('Round 2'!$G$7),FALSE)),0,VLOOKUP($A168,'Round 2'!$A$7:$I$206,COLUMN('Round 2'!$G$7),FALSE))+IF(ISERROR(VLOOKUP($A168,'Round 3'!$A$7:$I$206,COLUMN('Round 3'!$G$7),FALSE)),0,VLOOKUP($A168,'Round 3'!$A$7:$I$206,COLUMN('Round 3'!$G$7),FALSE)))</f>
        <v/>
      </c>
      <c r="I168" s="103" t="str">
        <f>IF(ISBLANK($A168),"",IF(ISERROR(VLOOKUP($A168,'Round 1'!$A$7:$I$206,COLUMN('Round 1'!$F$7),FALSE)),0,VLOOKUP($A168,'Round 1'!$A$7:$I$206,COLUMN('Round 1'!$F$7),FALSE))+IF(ISERROR(VLOOKUP($A168,'Round 2'!$A$7:$I$206,COLUMN('Round 2'!$F$7),FALSE)),0,VLOOKUP($A168,'Round 2'!$A$7:$I$206,COLUMN('Round 2'!$F$7),FALSE))+IF(ISERROR(VLOOKUP($A168,'Round 3'!$A$7:$I$206,COLUMN('Round 3'!$F$7),FALSE)),0,VLOOKUP($A168,'Round 3'!$A$7:$I$206,COLUMN('Round 3'!$F$7),FALSE)))</f>
        <v/>
      </c>
      <c r="J168" s="104" t="str">
        <f>IF(ISBLANK($A168),"",IF(ISERROR(VLOOKUP($A168,'Round 1'!$A$7:$I$206,COLUMN('Round 1'!$H$7),FALSE)),0,VLOOKUP($A168,'Round 1'!$A$7:$I$206,COLUMN('Round 1'!$H$7),FALSE))+IF(ISERROR(VLOOKUP($A168,'Round 2'!$A$7:$I$206,COLUMN('Round 2'!$H$7),FALSE)),0,VLOOKUP($A168,'Round 2'!$A$7:$I$206,COLUMN('Round 2'!$H$7),FALSE))+IF(ISERROR(VLOOKUP($A168,'Round 3'!$A$7:$I$206,COLUMN('Round 3'!$H$7),FALSE)),0,VLOOKUP($A168,'Round 3'!$A$7:$I$206,COLUMN('Round 3'!$H$7),FALSE)))</f>
        <v/>
      </c>
      <c r="K168" s="103" t="str">
        <f t="shared" si="73"/>
        <v/>
      </c>
      <c r="L168" s="106" t="str">
        <f t="shared" si="74"/>
        <v/>
      </c>
      <c r="M168" s="107"/>
      <c r="N168" s="108" t="str">
        <f t="shared" si="75"/>
        <v/>
      </c>
      <c r="O168" s="40" t="str">
        <f t="shared" si="76"/>
        <v/>
      </c>
      <c r="P168" s="40" t="str">
        <f t="shared" si="77"/>
        <v/>
      </c>
      <c r="Q168" s="40">
        <f t="shared" si="78"/>
        <v>-10</v>
      </c>
      <c r="R168" s="40" t="str">
        <f t="shared" si="79"/>
        <v/>
      </c>
      <c r="S168" s="40" t="str">
        <f t="shared" si="80"/>
        <v/>
      </c>
      <c r="T168" s="40">
        <f t="shared" si="81"/>
        <v>0</v>
      </c>
      <c r="U168" s="108" t="str">
        <f>IF(N('Final Round'!$J$14)&gt;0,IF(ISBLANK($A168),"",IF($N168&gt;5,$N168,VLOOKUP($A168,'Final Round'!$A$14:$K$18,COLUMN('Final Round'!$J$1),FALSE))),"")</f>
        <v/>
      </c>
      <c r="V168" s="40" t="str">
        <f t="shared" si="82"/>
        <v/>
      </c>
      <c r="W168" s="40" t="str">
        <f t="shared" si="83"/>
        <v/>
      </c>
      <c r="X168" s="40" t="str">
        <f t="shared" si="84"/>
        <v/>
      </c>
      <c r="Y168" s="40">
        <f t="shared" si="85"/>
        <v>0</v>
      </c>
      <c r="Z168" s="40" t="str">
        <f t="shared" si="86"/>
        <v/>
      </c>
      <c r="AA168" s="40">
        <f t="shared" si="72"/>
        <v>0</v>
      </c>
      <c r="AB168" s="109" t="str">
        <f>IF(ISBLANK($A168),"",5+4*(I168+IF(AA168=0,0,VLOOKUP($A168,'Final Round'!$A$14:$K$18,COLUMN('Final Round'!$G$1),FALSE)))+8*(H168+IF(AA168=0,0,IF(VLOOKUP($A168,'Final Round'!$A$14:$K$18,COLUMN('Final Round'!$J$1),FALSE)=1,1,0)))+$AA168)</f>
        <v/>
      </c>
    </row>
    <row r="169" spans="1:28" x14ac:dyDescent="0.2">
      <c r="A169" s="110"/>
      <c r="B169" s="111"/>
      <c r="C169" s="111"/>
      <c r="D169" s="111"/>
      <c r="E169" s="112"/>
      <c r="F169" s="113" t="str">
        <f>IF(ISBLANK($A169),"",SUM(IF(ISNA(IF(VLOOKUP($A169,'Round 1'!$A$7:$J$206,COLUMN('Round 1'!$H$7),FALSE),1,NA())),0,1),IF(ISNA(IF(VLOOKUP($A169,'Round 2'!$A$7:$J$206,COLUMN('Round 1'!$H$7),FALSE),1,NA())),0,1),IF(ISNA(IF(VLOOKUP($A169,'Round 3'!$A$7:$J$206,COLUMN('Round 1'!$H$7),FALSE),1,NA())),0,1),IF(ISNA(IF(VLOOKUP($A169,'Final Round'!$A$14:$K$18,1,FALSE),1,NA())),0,1)))</f>
        <v/>
      </c>
      <c r="G169" s="114"/>
      <c r="H169" s="115" t="str">
        <f>IF(ISBLANK($A169),"",IF(ISERROR(VLOOKUP($A169,'Round 1'!$A$7:$I$206,COLUMN('Round 1'!$G$7),FALSE)),0,VLOOKUP($A169,'Round 1'!$A$7:$I$206,COLUMN('Round 1'!$G$7),FALSE))+IF(ISERROR(VLOOKUP($A169,'Round 2'!$A$7:$I$206,COLUMN('Round 2'!$G$7),FALSE)),0,VLOOKUP($A169,'Round 2'!$A$7:$I$206,COLUMN('Round 2'!$G$7),FALSE))+IF(ISERROR(VLOOKUP($A169,'Round 3'!$A$7:$I$206,COLUMN('Round 3'!$G$7),FALSE)),0,VLOOKUP($A169,'Round 3'!$A$7:$I$206,COLUMN('Round 3'!$G$7),FALSE)))</f>
        <v/>
      </c>
      <c r="I169" s="115" t="str">
        <f>IF(ISBLANK($A169),"",IF(ISERROR(VLOOKUP($A169,'Round 1'!$A$7:$I$206,COLUMN('Round 1'!$F$7),FALSE)),0,VLOOKUP($A169,'Round 1'!$A$7:$I$206,COLUMN('Round 1'!$F$7),FALSE))+IF(ISERROR(VLOOKUP($A169,'Round 2'!$A$7:$I$206,COLUMN('Round 2'!$F$7),FALSE)),0,VLOOKUP($A169,'Round 2'!$A$7:$I$206,COLUMN('Round 2'!$F$7),FALSE))+IF(ISERROR(VLOOKUP($A169,'Round 3'!$A$7:$I$206,COLUMN('Round 3'!$F$7),FALSE)),0,VLOOKUP($A169,'Round 3'!$A$7:$I$206,COLUMN('Round 3'!$F$7),FALSE)))</f>
        <v/>
      </c>
      <c r="J169" s="116" t="str">
        <f>IF(ISBLANK($A169),"",IF(ISERROR(VLOOKUP($A169,'Round 1'!$A$7:$I$206,COLUMN('Round 1'!$H$7),FALSE)),0,VLOOKUP($A169,'Round 1'!$A$7:$I$206,COLUMN('Round 1'!$H$7),FALSE))+IF(ISERROR(VLOOKUP($A169,'Round 2'!$A$7:$I$206,COLUMN('Round 2'!$H$7),FALSE)),0,VLOOKUP($A169,'Round 2'!$A$7:$I$206,COLUMN('Round 2'!$H$7),FALSE))+IF(ISERROR(VLOOKUP($A169,'Round 3'!$A$7:$I$206,COLUMN('Round 3'!$H$7),FALSE)),0,VLOOKUP($A169,'Round 3'!$A$7:$I$206,COLUMN('Round 3'!$H$7),FALSE)))</f>
        <v/>
      </c>
      <c r="K169" s="115" t="str">
        <f t="shared" si="73"/>
        <v/>
      </c>
      <c r="L169" s="118" t="str">
        <f t="shared" si="74"/>
        <v/>
      </c>
      <c r="M169" s="119"/>
      <c r="N169" s="120" t="str">
        <f t="shared" si="75"/>
        <v/>
      </c>
      <c r="O169" s="40" t="str">
        <f t="shared" si="76"/>
        <v/>
      </c>
      <c r="P169" s="40" t="str">
        <f t="shared" si="77"/>
        <v/>
      </c>
      <c r="Q169" s="40">
        <f t="shared" si="78"/>
        <v>-10</v>
      </c>
      <c r="R169" s="40" t="str">
        <f t="shared" si="79"/>
        <v/>
      </c>
      <c r="S169" s="40" t="str">
        <f t="shared" si="80"/>
        <v/>
      </c>
      <c r="T169" s="40">
        <f t="shared" si="81"/>
        <v>0</v>
      </c>
      <c r="U169" s="120" t="str">
        <f>IF(N('Final Round'!$J$14)&gt;0,IF(ISBLANK($A169),"",IF($N169&gt;5,$N169,VLOOKUP($A169,'Final Round'!$A$14:$K$18,COLUMN('Final Round'!$J$1),FALSE))),"")</f>
        <v/>
      </c>
      <c r="V169" s="40" t="str">
        <f t="shared" si="82"/>
        <v/>
      </c>
      <c r="W169" s="40" t="str">
        <f t="shared" si="83"/>
        <v/>
      </c>
      <c r="X169" s="40" t="str">
        <f t="shared" si="84"/>
        <v/>
      </c>
      <c r="Y169" s="40">
        <f t="shared" si="85"/>
        <v>0</v>
      </c>
      <c r="Z169" s="40" t="str">
        <f t="shared" si="86"/>
        <v/>
      </c>
      <c r="AA169" s="40">
        <f t="shared" si="72"/>
        <v>0</v>
      </c>
      <c r="AB169" s="121" t="str">
        <f>IF(ISBLANK($A169),"",5+4*(I169+IF(AA169=0,0,VLOOKUP($A169,'Final Round'!$A$14:$K$18,COLUMN('Final Round'!$G$1),FALSE)))+8*(H169+IF(AA169=0,0,IF(VLOOKUP($A169,'Final Round'!$A$14:$K$18,COLUMN('Final Round'!$J$1),FALSE)=1,1,0)))+$AA169)</f>
        <v/>
      </c>
    </row>
    <row r="170" spans="1:28" x14ac:dyDescent="0.2">
      <c r="A170" s="98"/>
      <c r="B170" s="99"/>
      <c r="C170" s="99"/>
      <c r="D170" s="99"/>
      <c r="E170" s="100"/>
      <c r="F170" s="101" t="str">
        <f>IF(ISBLANK($A170),"",SUM(IF(ISNA(IF(VLOOKUP($A170,'Round 1'!$A$7:$J$206,COLUMN('Round 1'!$H$7),FALSE),1,NA())),0,1),IF(ISNA(IF(VLOOKUP($A170,'Round 2'!$A$7:$J$206,COLUMN('Round 1'!$H$7),FALSE),1,NA())),0,1),IF(ISNA(IF(VLOOKUP($A170,'Round 3'!$A$7:$J$206,COLUMN('Round 1'!$H$7),FALSE),1,NA())),0,1),IF(ISNA(IF(VLOOKUP($A170,'Final Round'!$A$14:$K$18,1,FALSE),1,NA())),0,1)))</f>
        <v/>
      </c>
      <c r="G170" s="102"/>
      <c r="H170" s="103" t="str">
        <f>IF(ISBLANK($A170),"",IF(ISERROR(VLOOKUP($A170,'Round 1'!$A$7:$I$206,COLUMN('Round 1'!$G$7),FALSE)),0,VLOOKUP($A170,'Round 1'!$A$7:$I$206,COLUMN('Round 1'!$G$7),FALSE))+IF(ISERROR(VLOOKUP($A170,'Round 2'!$A$7:$I$206,COLUMN('Round 2'!$G$7),FALSE)),0,VLOOKUP($A170,'Round 2'!$A$7:$I$206,COLUMN('Round 2'!$G$7),FALSE))+IF(ISERROR(VLOOKUP($A170,'Round 3'!$A$7:$I$206,COLUMN('Round 3'!$G$7),FALSE)),0,VLOOKUP($A170,'Round 3'!$A$7:$I$206,COLUMN('Round 3'!$G$7),FALSE)))</f>
        <v/>
      </c>
      <c r="I170" s="103" t="str">
        <f>IF(ISBLANK($A170),"",IF(ISERROR(VLOOKUP($A170,'Round 1'!$A$7:$I$206,COLUMN('Round 1'!$F$7),FALSE)),0,VLOOKUP($A170,'Round 1'!$A$7:$I$206,COLUMN('Round 1'!$F$7),FALSE))+IF(ISERROR(VLOOKUP($A170,'Round 2'!$A$7:$I$206,COLUMN('Round 2'!$F$7),FALSE)),0,VLOOKUP($A170,'Round 2'!$A$7:$I$206,COLUMN('Round 2'!$F$7),FALSE))+IF(ISERROR(VLOOKUP($A170,'Round 3'!$A$7:$I$206,COLUMN('Round 3'!$F$7),FALSE)),0,VLOOKUP($A170,'Round 3'!$A$7:$I$206,COLUMN('Round 3'!$F$7),FALSE)))</f>
        <v/>
      </c>
      <c r="J170" s="104" t="str">
        <f>IF(ISBLANK($A170),"",IF(ISERROR(VLOOKUP($A170,'Round 1'!$A$7:$I$206,COLUMN('Round 1'!$H$7),FALSE)),0,VLOOKUP($A170,'Round 1'!$A$7:$I$206,COLUMN('Round 1'!$H$7),FALSE))+IF(ISERROR(VLOOKUP($A170,'Round 2'!$A$7:$I$206,COLUMN('Round 2'!$H$7),FALSE)),0,VLOOKUP($A170,'Round 2'!$A$7:$I$206,COLUMN('Round 2'!$H$7),FALSE))+IF(ISERROR(VLOOKUP($A170,'Round 3'!$A$7:$I$206,COLUMN('Round 3'!$H$7),FALSE)),0,VLOOKUP($A170,'Round 3'!$A$7:$I$206,COLUMN('Round 3'!$H$7),FALSE)))</f>
        <v/>
      </c>
      <c r="K170" s="103" t="str">
        <f t="shared" si="73"/>
        <v/>
      </c>
      <c r="L170" s="106" t="str">
        <f t="shared" si="74"/>
        <v/>
      </c>
      <c r="M170" s="107"/>
      <c r="N170" s="108" t="str">
        <f t="shared" si="75"/>
        <v/>
      </c>
      <c r="O170" s="40" t="str">
        <f t="shared" si="76"/>
        <v/>
      </c>
      <c r="P170" s="40" t="str">
        <f t="shared" si="77"/>
        <v/>
      </c>
      <c r="Q170" s="40">
        <f t="shared" si="78"/>
        <v>-10</v>
      </c>
      <c r="R170" s="40" t="str">
        <f t="shared" si="79"/>
        <v/>
      </c>
      <c r="S170" s="40" t="str">
        <f t="shared" si="80"/>
        <v/>
      </c>
      <c r="T170" s="40">
        <f t="shared" si="81"/>
        <v>0</v>
      </c>
      <c r="U170" s="108" t="str">
        <f>IF(N('Final Round'!$J$14)&gt;0,IF(ISBLANK($A170),"",IF($N170&gt;5,$N170,VLOOKUP($A170,'Final Round'!$A$14:$K$18,COLUMN('Final Round'!$J$1),FALSE))),"")</f>
        <v/>
      </c>
      <c r="V170" s="40" t="str">
        <f t="shared" si="82"/>
        <v/>
      </c>
      <c r="W170" s="40" t="str">
        <f t="shared" si="83"/>
        <v/>
      </c>
      <c r="X170" s="40" t="str">
        <f t="shared" si="84"/>
        <v/>
      </c>
      <c r="Y170" s="40">
        <f t="shared" si="85"/>
        <v>0</v>
      </c>
      <c r="Z170" s="40" t="str">
        <f t="shared" si="86"/>
        <v/>
      </c>
      <c r="AA170" s="40">
        <f t="shared" si="72"/>
        <v>0</v>
      </c>
      <c r="AB170" s="109" t="str">
        <f>IF(ISBLANK($A170),"",5+4*(I170+IF(AA170=0,0,VLOOKUP($A170,'Final Round'!$A$14:$K$18,COLUMN('Final Round'!$G$1),FALSE)))+8*(H170+IF(AA170=0,0,IF(VLOOKUP($A170,'Final Round'!$A$14:$K$18,COLUMN('Final Round'!$J$1),FALSE)=1,1,0)))+$AA170)</f>
        <v/>
      </c>
    </row>
    <row r="171" spans="1:28" x14ac:dyDescent="0.2">
      <c r="A171" s="110"/>
      <c r="B171" s="111"/>
      <c r="C171" s="111"/>
      <c r="D171" s="111"/>
      <c r="E171" s="112"/>
      <c r="F171" s="113" t="str">
        <f>IF(ISBLANK($A171),"",SUM(IF(ISNA(IF(VLOOKUP($A171,'Round 1'!$A$7:$J$206,COLUMN('Round 1'!$H$7),FALSE),1,NA())),0,1),IF(ISNA(IF(VLOOKUP($A171,'Round 2'!$A$7:$J$206,COLUMN('Round 1'!$H$7),FALSE),1,NA())),0,1),IF(ISNA(IF(VLOOKUP($A171,'Round 3'!$A$7:$J$206,COLUMN('Round 1'!$H$7),FALSE),1,NA())),0,1),IF(ISNA(IF(VLOOKUP($A171,'Final Round'!$A$14:$K$18,1,FALSE),1,NA())),0,1)))</f>
        <v/>
      </c>
      <c r="G171" s="114"/>
      <c r="H171" s="115" t="str">
        <f>IF(ISBLANK($A171),"",IF(ISERROR(VLOOKUP($A171,'Round 1'!$A$7:$I$206,COLUMN('Round 1'!$G$7),FALSE)),0,VLOOKUP($A171,'Round 1'!$A$7:$I$206,COLUMN('Round 1'!$G$7),FALSE))+IF(ISERROR(VLOOKUP($A171,'Round 2'!$A$7:$I$206,COLUMN('Round 2'!$G$7),FALSE)),0,VLOOKUP($A171,'Round 2'!$A$7:$I$206,COLUMN('Round 2'!$G$7),FALSE))+IF(ISERROR(VLOOKUP($A171,'Round 3'!$A$7:$I$206,COLUMN('Round 3'!$G$7),FALSE)),0,VLOOKUP($A171,'Round 3'!$A$7:$I$206,COLUMN('Round 3'!$G$7),FALSE)))</f>
        <v/>
      </c>
      <c r="I171" s="115" t="str">
        <f>IF(ISBLANK($A171),"",IF(ISERROR(VLOOKUP($A171,'Round 1'!$A$7:$I$206,COLUMN('Round 1'!$F$7),FALSE)),0,VLOOKUP($A171,'Round 1'!$A$7:$I$206,COLUMN('Round 1'!$F$7),FALSE))+IF(ISERROR(VLOOKUP($A171,'Round 2'!$A$7:$I$206,COLUMN('Round 2'!$F$7),FALSE)),0,VLOOKUP($A171,'Round 2'!$A$7:$I$206,COLUMN('Round 2'!$F$7),FALSE))+IF(ISERROR(VLOOKUP($A171,'Round 3'!$A$7:$I$206,COLUMN('Round 3'!$F$7),FALSE)),0,VLOOKUP($A171,'Round 3'!$A$7:$I$206,COLUMN('Round 3'!$F$7),FALSE)))</f>
        <v/>
      </c>
      <c r="J171" s="116" t="str">
        <f>IF(ISBLANK($A171),"",IF(ISERROR(VLOOKUP($A171,'Round 1'!$A$7:$I$206,COLUMN('Round 1'!$H$7),FALSE)),0,VLOOKUP($A171,'Round 1'!$A$7:$I$206,COLUMN('Round 1'!$H$7),FALSE))+IF(ISERROR(VLOOKUP($A171,'Round 2'!$A$7:$I$206,COLUMN('Round 2'!$H$7),FALSE)),0,VLOOKUP($A171,'Round 2'!$A$7:$I$206,COLUMN('Round 2'!$H$7),FALSE))+IF(ISERROR(VLOOKUP($A171,'Round 3'!$A$7:$I$206,COLUMN('Round 3'!$H$7),FALSE)),0,VLOOKUP($A171,'Round 3'!$A$7:$I$206,COLUMN('Round 3'!$H$7),FALSE)))</f>
        <v/>
      </c>
      <c r="K171" s="115" t="str">
        <f t="shared" si="73"/>
        <v/>
      </c>
      <c r="L171" s="118" t="str">
        <f t="shared" si="74"/>
        <v/>
      </c>
      <c r="M171" s="119"/>
      <c r="N171" s="120" t="str">
        <f t="shared" si="75"/>
        <v/>
      </c>
      <c r="O171" s="40" t="str">
        <f t="shared" si="76"/>
        <v/>
      </c>
      <c r="P171" s="40" t="str">
        <f t="shared" si="77"/>
        <v/>
      </c>
      <c r="Q171" s="40">
        <f t="shared" si="78"/>
        <v>-10</v>
      </c>
      <c r="R171" s="40" t="str">
        <f t="shared" si="79"/>
        <v/>
      </c>
      <c r="S171" s="40" t="str">
        <f t="shared" si="80"/>
        <v/>
      </c>
      <c r="T171" s="40">
        <f t="shared" si="81"/>
        <v>0</v>
      </c>
      <c r="U171" s="120" t="str">
        <f>IF(N('Final Round'!$J$14)&gt;0,IF(ISBLANK($A171),"",IF($N171&gt;5,$N171,VLOOKUP($A171,'Final Round'!$A$14:$K$18,COLUMN('Final Round'!$J$1),FALSE))),"")</f>
        <v/>
      </c>
      <c r="V171" s="40" t="str">
        <f t="shared" si="82"/>
        <v/>
      </c>
      <c r="W171" s="40" t="str">
        <f t="shared" si="83"/>
        <v/>
      </c>
      <c r="X171" s="40" t="str">
        <f t="shared" si="84"/>
        <v/>
      </c>
      <c r="Y171" s="40">
        <f t="shared" si="85"/>
        <v>0</v>
      </c>
      <c r="Z171" s="40" t="str">
        <f t="shared" si="86"/>
        <v/>
      </c>
      <c r="AA171" s="40">
        <f t="shared" si="72"/>
        <v>0</v>
      </c>
      <c r="AB171" s="121" t="str">
        <f>IF(ISBLANK($A171),"",5+4*(I171+IF(AA171=0,0,VLOOKUP($A171,'Final Round'!$A$14:$K$18,COLUMN('Final Round'!$G$1),FALSE)))+8*(H171+IF(AA171=0,0,IF(VLOOKUP($A171,'Final Round'!$A$14:$K$18,COLUMN('Final Round'!$J$1),FALSE)=1,1,0)))+$AA171)</f>
        <v/>
      </c>
    </row>
    <row r="172" spans="1:28" x14ac:dyDescent="0.2">
      <c r="A172" s="98"/>
      <c r="B172" s="99"/>
      <c r="C172" s="99"/>
      <c r="D172" s="99"/>
      <c r="E172" s="100"/>
      <c r="F172" s="101" t="str">
        <f>IF(ISBLANK($A172),"",SUM(IF(ISNA(IF(VLOOKUP($A172,'Round 1'!$A$7:$J$206,COLUMN('Round 1'!$H$7),FALSE),1,NA())),0,1),IF(ISNA(IF(VLOOKUP($A172,'Round 2'!$A$7:$J$206,COLUMN('Round 1'!$H$7),FALSE),1,NA())),0,1),IF(ISNA(IF(VLOOKUP($A172,'Round 3'!$A$7:$J$206,COLUMN('Round 1'!$H$7),FALSE),1,NA())),0,1),IF(ISNA(IF(VLOOKUP($A172,'Final Round'!$A$14:$K$18,1,FALSE),1,NA())),0,1)))</f>
        <v/>
      </c>
      <c r="G172" s="102"/>
      <c r="H172" s="103" t="str">
        <f>IF(ISBLANK($A172),"",IF(ISERROR(VLOOKUP($A172,'Round 1'!$A$7:$I$206,COLUMN('Round 1'!$G$7),FALSE)),0,VLOOKUP($A172,'Round 1'!$A$7:$I$206,COLUMN('Round 1'!$G$7),FALSE))+IF(ISERROR(VLOOKUP($A172,'Round 2'!$A$7:$I$206,COLUMN('Round 2'!$G$7),FALSE)),0,VLOOKUP($A172,'Round 2'!$A$7:$I$206,COLUMN('Round 2'!$G$7),FALSE))+IF(ISERROR(VLOOKUP($A172,'Round 3'!$A$7:$I$206,COLUMN('Round 3'!$G$7),FALSE)),0,VLOOKUP($A172,'Round 3'!$A$7:$I$206,COLUMN('Round 3'!$G$7),FALSE)))</f>
        <v/>
      </c>
      <c r="I172" s="103" t="str">
        <f>IF(ISBLANK($A172),"",IF(ISERROR(VLOOKUP($A172,'Round 1'!$A$7:$I$206,COLUMN('Round 1'!$F$7),FALSE)),0,VLOOKUP($A172,'Round 1'!$A$7:$I$206,COLUMN('Round 1'!$F$7),FALSE))+IF(ISERROR(VLOOKUP($A172,'Round 2'!$A$7:$I$206,COLUMN('Round 2'!$F$7),FALSE)),0,VLOOKUP($A172,'Round 2'!$A$7:$I$206,COLUMN('Round 2'!$F$7),FALSE))+IF(ISERROR(VLOOKUP($A172,'Round 3'!$A$7:$I$206,COLUMN('Round 3'!$F$7),FALSE)),0,VLOOKUP($A172,'Round 3'!$A$7:$I$206,COLUMN('Round 3'!$F$7),FALSE)))</f>
        <v/>
      </c>
      <c r="J172" s="104" t="str">
        <f>IF(ISBLANK($A172),"",IF(ISERROR(VLOOKUP($A172,'Round 1'!$A$7:$I$206,COLUMN('Round 1'!$H$7),FALSE)),0,VLOOKUP($A172,'Round 1'!$A$7:$I$206,COLUMN('Round 1'!$H$7),FALSE))+IF(ISERROR(VLOOKUP($A172,'Round 2'!$A$7:$I$206,COLUMN('Round 2'!$H$7),FALSE)),0,VLOOKUP($A172,'Round 2'!$A$7:$I$206,COLUMN('Round 2'!$H$7),FALSE))+IF(ISERROR(VLOOKUP($A172,'Round 3'!$A$7:$I$206,COLUMN('Round 3'!$H$7),FALSE)),0,VLOOKUP($A172,'Round 3'!$A$7:$I$206,COLUMN('Round 3'!$H$7),FALSE)))</f>
        <v/>
      </c>
      <c r="K172" s="103" t="str">
        <f t="shared" si="73"/>
        <v/>
      </c>
      <c r="L172" s="106" t="str">
        <f t="shared" si="74"/>
        <v/>
      </c>
      <c r="M172" s="107"/>
      <c r="N172" s="108" t="str">
        <f t="shared" si="75"/>
        <v/>
      </c>
      <c r="O172" s="40" t="str">
        <f t="shared" si="76"/>
        <v/>
      </c>
      <c r="P172" s="40" t="str">
        <f t="shared" si="77"/>
        <v/>
      </c>
      <c r="Q172" s="40">
        <f t="shared" si="78"/>
        <v>-10</v>
      </c>
      <c r="R172" s="40" t="str">
        <f t="shared" si="79"/>
        <v/>
      </c>
      <c r="S172" s="40" t="str">
        <f t="shared" si="80"/>
        <v/>
      </c>
      <c r="T172" s="40">
        <f t="shared" si="81"/>
        <v>0</v>
      </c>
      <c r="U172" s="108" t="str">
        <f>IF(N('Final Round'!$J$14)&gt;0,IF(ISBLANK($A172),"",IF($N172&gt;5,$N172,VLOOKUP($A172,'Final Round'!$A$14:$K$18,COLUMN('Final Round'!$J$1),FALSE))),"")</f>
        <v/>
      </c>
      <c r="V172" s="40" t="str">
        <f t="shared" si="82"/>
        <v/>
      </c>
      <c r="W172" s="40" t="str">
        <f t="shared" si="83"/>
        <v/>
      </c>
      <c r="X172" s="40" t="str">
        <f t="shared" si="84"/>
        <v/>
      </c>
      <c r="Y172" s="40">
        <f t="shared" si="85"/>
        <v>0</v>
      </c>
      <c r="Z172" s="40" t="str">
        <f t="shared" si="86"/>
        <v/>
      </c>
      <c r="AA172" s="40">
        <f t="shared" si="72"/>
        <v>0</v>
      </c>
      <c r="AB172" s="109" t="str">
        <f>IF(ISBLANK($A172),"",5+4*(I172+IF(AA172=0,0,VLOOKUP($A172,'Final Round'!$A$14:$K$18,COLUMN('Final Round'!$G$1),FALSE)))+8*(H172+IF(AA172=0,0,IF(VLOOKUP($A172,'Final Round'!$A$14:$K$18,COLUMN('Final Round'!$J$1),FALSE)=1,1,0)))+$AA172)</f>
        <v/>
      </c>
    </row>
    <row r="173" spans="1:28" x14ac:dyDescent="0.2">
      <c r="A173" s="110"/>
      <c r="B173" s="111"/>
      <c r="C173" s="111"/>
      <c r="D173" s="111"/>
      <c r="E173" s="112"/>
      <c r="F173" s="113" t="str">
        <f>IF(ISBLANK($A173),"",SUM(IF(ISNA(IF(VLOOKUP($A173,'Round 1'!$A$7:$J$206,COLUMN('Round 1'!$H$7),FALSE),1,NA())),0,1),IF(ISNA(IF(VLOOKUP($A173,'Round 2'!$A$7:$J$206,COLUMN('Round 1'!$H$7),FALSE),1,NA())),0,1),IF(ISNA(IF(VLOOKUP($A173,'Round 3'!$A$7:$J$206,COLUMN('Round 1'!$H$7),FALSE),1,NA())),0,1),IF(ISNA(IF(VLOOKUP($A173,'Final Round'!$A$14:$K$18,1,FALSE),1,NA())),0,1)))</f>
        <v/>
      </c>
      <c r="G173" s="114"/>
      <c r="H173" s="115" t="str">
        <f>IF(ISBLANK($A173),"",IF(ISERROR(VLOOKUP($A173,'Round 1'!$A$7:$I$206,COLUMN('Round 1'!$G$7),FALSE)),0,VLOOKUP($A173,'Round 1'!$A$7:$I$206,COLUMN('Round 1'!$G$7),FALSE))+IF(ISERROR(VLOOKUP($A173,'Round 2'!$A$7:$I$206,COLUMN('Round 2'!$G$7),FALSE)),0,VLOOKUP($A173,'Round 2'!$A$7:$I$206,COLUMN('Round 2'!$G$7),FALSE))+IF(ISERROR(VLOOKUP($A173,'Round 3'!$A$7:$I$206,COLUMN('Round 3'!$G$7),FALSE)),0,VLOOKUP($A173,'Round 3'!$A$7:$I$206,COLUMN('Round 3'!$G$7),FALSE)))</f>
        <v/>
      </c>
      <c r="I173" s="115" t="str">
        <f>IF(ISBLANK($A173),"",IF(ISERROR(VLOOKUP($A173,'Round 1'!$A$7:$I$206,COLUMN('Round 1'!$F$7),FALSE)),0,VLOOKUP($A173,'Round 1'!$A$7:$I$206,COLUMN('Round 1'!$F$7),FALSE))+IF(ISERROR(VLOOKUP($A173,'Round 2'!$A$7:$I$206,COLUMN('Round 2'!$F$7),FALSE)),0,VLOOKUP($A173,'Round 2'!$A$7:$I$206,COLUMN('Round 2'!$F$7),FALSE))+IF(ISERROR(VLOOKUP($A173,'Round 3'!$A$7:$I$206,COLUMN('Round 3'!$F$7),FALSE)),0,VLOOKUP($A173,'Round 3'!$A$7:$I$206,COLUMN('Round 3'!$F$7),FALSE)))</f>
        <v/>
      </c>
      <c r="J173" s="116" t="str">
        <f>IF(ISBLANK($A173),"",IF(ISERROR(VLOOKUP($A173,'Round 1'!$A$7:$I$206,COLUMN('Round 1'!$H$7),FALSE)),0,VLOOKUP($A173,'Round 1'!$A$7:$I$206,COLUMN('Round 1'!$H$7),FALSE))+IF(ISERROR(VLOOKUP($A173,'Round 2'!$A$7:$I$206,COLUMN('Round 2'!$H$7),FALSE)),0,VLOOKUP($A173,'Round 2'!$A$7:$I$206,COLUMN('Round 2'!$H$7),FALSE))+IF(ISERROR(VLOOKUP($A173,'Round 3'!$A$7:$I$206,COLUMN('Round 3'!$H$7),FALSE)),0,VLOOKUP($A173,'Round 3'!$A$7:$I$206,COLUMN('Round 3'!$H$7),FALSE)))</f>
        <v/>
      </c>
      <c r="K173" s="115" t="str">
        <f t="shared" si="73"/>
        <v/>
      </c>
      <c r="L173" s="118" t="str">
        <f t="shared" si="74"/>
        <v/>
      </c>
      <c r="M173" s="119"/>
      <c r="N173" s="120" t="str">
        <f t="shared" si="75"/>
        <v/>
      </c>
      <c r="O173" s="40" t="str">
        <f t="shared" si="76"/>
        <v/>
      </c>
      <c r="P173" s="40" t="str">
        <f t="shared" si="77"/>
        <v/>
      </c>
      <c r="Q173" s="40">
        <f t="shared" si="78"/>
        <v>-10</v>
      </c>
      <c r="R173" s="40" t="str">
        <f t="shared" si="79"/>
        <v/>
      </c>
      <c r="S173" s="40" t="str">
        <f t="shared" si="80"/>
        <v/>
      </c>
      <c r="T173" s="40">
        <f t="shared" si="81"/>
        <v>0</v>
      </c>
      <c r="U173" s="120" t="str">
        <f>IF(N('Final Round'!$J$14)&gt;0,IF(ISBLANK($A173),"",IF($N173&gt;5,$N173,VLOOKUP($A173,'Final Round'!$A$14:$K$18,COLUMN('Final Round'!$J$1),FALSE))),"")</f>
        <v/>
      </c>
      <c r="V173" s="40" t="str">
        <f t="shared" si="82"/>
        <v/>
      </c>
      <c r="W173" s="40" t="str">
        <f t="shared" si="83"/>
        <v/>
      </c>
      <c r="X173" s="40" t="str">
        <f t="shared" si="84"/>
        <v/>
      </c>
      <c r="Y173" s="40">
        <f t="shared" si="85"/>
        <v>0</v>
      </c>
      <c r="Z173" s="40" t="str">
        <f t="shared" si="86"/>
        <v/>
      </c>
      <c r="AA173" s="40">
        <f t="shared" si="72"/>
        <v>0</v>
      </c>
      <c r="AB173" s="121" t="str">
        <f>IF(ISBLANK($A173),"",5+4*(I173+IF(AA173=0,0,VLOOKUP($A173,'Final Round'!$A$14:$K$18,COLUMN('Final Round'!$G$1),FALSE)))+8*(H173+IF(AA173=0,0,IF(VLOOKUP($A173,'Final Round'!$A$14:$K$18,COLUMN('Final Round'!$J$1),FALSE)=1,1,0)))+$AA173)</f>
        <v/>
      </c>
    </row>
    <row r="174" spans="1:28" x14ac:dyDescent="0.2">
      <c r="A174" s="98"/>
      <c r="B174" s="99"/>
      <c r="C174" s="99"/>
      <c r="D174" s="99"/>
      <c r="E174" s="100"/>
      <c r="F174" s="101" t="str">
        <f>IF(ISBLANK($A174),"",SUM(IF(ISNA(IF(VLOOKUP($A174,'Round 1'!$A$7:$J$206,COLUMN('Round 1'!$H$7),FALSE),1,NA())),0,1),IF(ISNA(IF(VLOOKUP($A174,'Round 2'!$A$7:$J$206,COLUMN('Round 1'!$H$7),FALSE),1,NA())),0,1),IF(ISNA(IF(VLOOKUP($A174,'Round 3'!$A$7:$J$206,COLUMN('Round 1'!$H$7),FALSE),1,NA())),0,1),IF(ISNA(IF(VLOOKUP($A174,'Final Round'!$A$14:$K$18,1,FALSE),1,NA())),0,1)))</f>
        <v/>
      </c>
      <c r="G174" s="102"/>
      <c r="H174" s="103" t="str">
        <f>IF(ISBLANK($A174),"",IF(ISERROR(VLOOKUP($A174,'Round 1'!$A$7:$I$206,COLUMN('Round 1'!$G$7),FALSE)),0,VLOOKUP($A174,'Round 1'!$A$7:$I$206,COLUMN('Round 1'!$G$7),FALSE))+IF(ISERROR(VLOOKUP($A174,'Round 2'!$A$7:$I$206,COLUMN('Round 2'!$G$7),FALSE)),0,VLOOKUP($A174,'Round 2'!$A$7:$I$206,COLUMN('Round 2'!$G$7),FALSE))+IF(ISERROR(VLOOKUP($A174,'Round 3'!$A$7:$I$206,COLUMN('Round 3'!$G$7),FALSE)),0,VLOOKUP($A174,'Round 3'!$A$7:$I$206,COLUMN('Round 3'!$G$7),FALSE)))</f>
        <v/>
      </c>
      <c r="I174" s="103" t="str">
        <f>IF(ISBLANK($A174),"",IF(ISERROR(VLOOKUP($A174,'Round 1'!$A$7:$I$206,COLUMN('Round 1'!$F$7),FALSE)),0,VLOOKUP($A174,'Round 1'!$A$7:$I$206,COLUMN('Round 1'!$F$7),FALSE))+IF(ISERROR(VLOOKUP($A174,'Round 2'!$A$7:$I$206,COLUMN('Round 2'!$F$7),FALSE)),0,VLOOKUP($A174,'Round 2'!$A$7:$I$206,COLUMN('Round 2'!$F$7),FALSE))+IF(ISERROR(VLOOKUP($A174,'Round 3'!$A$7:$I$206,COLUMN('Round 3'!$F$7),FALSE)),0,VLOOKUP($A174,'Round 3'!$A$7:$I$206,COLUMN('Round 3'!$F$7),FALSE)))</f>
        <v/>
      </c>
      <c r="J174" s="104" t="str">
        <f>IF(ISBLANK($A174),"",IF(ISERROR(VLOOKUP($A174,'Round 1'!$A$7:$I$206,COLUMN('Round 1'!$H$7),FALSE)),0,VLOOKUP($A174,'Round 1'!$A$7:$I$206,COLUMN('Round 1'!$H$7),FALSE))+IF(ISERROR(VLOOKUP($A174,'Round 2'!$A$7:$I$206,COLUMN('Round 2'!$H$7),FALSE)),0,VLOOKUP($A174,'Round 2'!$A$7:$I$206,COLUMN('Round 2'!$H$7),FALSE))+IF(ISERROR(VLOOKUP($A174,'Round 3'!$A$7:$I$206,COLUMN('Round 3'!$H$7),FALSE)),0,VLOOKUP($A174,'Round 3'!$A$7:$I$206,COLUMN('Round 3'!$H$7),FALSE)))</f>
        <v/>
      </c>
      <c r="K174" s="103" t="str">
        <f t="shared" si="73"/>
        <v/>
      </c>
      <c r="L174" s="106" t="str">
        <f t="shared" si="74"/>
        <v/>
      </c>
      <c r="M174" s="107"/>
      <c r="N174" s="108" t="str">
        <f t="shared" si="75"/>
        <v/>
      </c>
      <c r="O174" s="40" t="str">
        <f t="shared" si="76"/>
        <v/>
      </c>
      <c r="P174" s="40" t="str">
        <f t="shared" si="77"/>
        <v/>
      </c>
      <c r="Q174" s="40">
        <f t="shared" si="78"/>
        <v>-10</v>
      </c>
      <c r="R174" s="40" t="str">
        <f t="shared" si="79"/>
        <v/>
      </c>
      <c r="S174" s="40" t="str">
        <f t="shared" si="80"/>
        <v/>
      </c>
      <c r="T174" s="40">
        <f t="shared" si="81"/>
        <v>0</v>
      </c>
      <c r="U174" s="108" t="str">
        <f>IF(N('Final Round'!$J$14)&gt;0,IF(ISBLANK($A174),"",IF($N174&gt;5,$N174,VLOOKUP($A174,'Final Round'!$A$14:$K$18,COLUMN('Final Round'!$J$1),FALSE))),"")</f>
        <v/>
      </c>
      <c r="V174" s="40" t="str">
        <f t="shared" si="82"/>
        <v/>
      </c>
      <c r="W174" s="40" t="str">
        <f t="shared" si="83"/>
        <v/>
      </c>
      <c r="X174" s="40" t="str">
        <f t="shared" si="84"/>
        <v/>
      </c>
      <c r="Y174" s="40">
        <f t="shared" si="85"/>
        <v>0</v>
      </c>
      <c r="Z174" s="40" t="str">
        <f t="shared" si="86"/>
        <v/>
      </c>
      <c r="AA174" s="40">
        <f t="shared" si="72"/>
        <v>0</v>
      </c>
      <c r="AB174" s="109" t="str">
        <f>IF(ISBLANK($A174),"",5+4*(I174+IF(AA174=0,0,VLOOKUP($A174,'Final Round'!$A$14:$K$18,COLUMN('Final Round'!$G$1),FALSE)))+8*(H174+IF(AA174=0,0,IF(VLOOKUP($A174,'Final Round'!$A$14:$K$18,COLUMN('Final Round'!$J$1),FALSE)=1,1,0)))+$AA174)</f>
        <v/>
      </c>
    </row>
    <row r="175" spans="1:28" x14ac:dyDescent="0.2">
      <c r="A175" s="110"/>
      <c r="B175" s="111"/>
      <c r="C175" s="111"/>
      <c r="D175" s="111"/>
      <c r="E175" s="112"/>
      <c r="F175" s="113" t="str">
        <f>IF(ISBLANK($A175),"",SUM(IF(ISNA(IF(VLOOKUP($A175,'Round 1'!$A$7:$J$206,COLUMN('Round 1'!$H$7),FALSE),1,NA())),0,1),IF(ISNA(IF(VLOOKUP($A175,'Round 2'!$A$7:$J$206,COLUMN('Round 1'!$H$7),FALSE),1,NA())),0,1),IF(ISNA(IF(VLOOKUP($A175,'Round 3'!$A$7:$J$206,COLUMN('Round 1'!$H$7),FALSE),1,NA())),0,1),IF(ISNA(IF(VLOOKUP($A175,'Final Round'!$A$14:$K$18,1,FALSE),1,NA())),0,1)))</f>
        <v/>
      </c>
      <c r="G175" s="114"/>
      <c r="H175" s="115" t="str">
        <f>IF(ISBLANK($A175),"",IF(ISERROR(VLOOKUP($A175,'Round 1'!$A$7:$I$206,COLUMN('Round 1'!$G$7),FALSE)),0,VLOOKUP($A175,'Round 1'!$A$7:$I$206,COLUMN('Round 1'!$G$7),FALSE))+IF(ISERROR(VLOOKUP($A175,'Round 2'!$A$7:$I$206,COLUMN('Round 2'!$G$7),FALSE)),0,VLOOKUP($A175,'Round 2'!$A$7:$I$206,COLUMN('Round 2'!$G$7),FALSE))+IF(ISERROR(VLOOKUP($A175,'Round 3'!$A$7:$I$206,COLUMN('Round 3'!$G$7),FALSE)),0,VLOOKUP($A175,'Round 3'!$A$7:$I$206,COLUMN('Round 3'!$G$7),FALSE)))</f>
        <v/>
      </c>
      <c r="I175" s="115" t="str">
        <f>IF(ISBLANK($A175),"",IF(ISERROR(VLOOKUP($A175,'Round 1'!$A$7:$I$206,COLUMN('Round 1'!$F$7),FALSE)),0,VLOOKUP($A175,'Round 1'!$A$7:$I$206,COLUMN('Round 1'!$F$7),FALSE))+IF(ISERROR(VLOOKUP($A175,'Round 2'!$A$7:$I$206,COLUMN('Round 2'!$F$7),FALSE)),0,VLOOKUP($A175,'Round 2'!$A$7:$I$206,COLUMN('Round 2'!$F$7),FALSE))+IF(ISERROR(VLOOKUP($A175,'Round 3'!$A$7:$I$206,COLUMN('Round 3'!$F$7),FALSE)),0,VLOOKUP($A175,'Round 3'!$A$7:$I$206,COLUMN('Round 3'!$F$7),FALSE)))</f>
        <v/>
      </c>
      <c r="J175" s="116" t="str">
        <f>IF(ISBLANK($A175),"",IF(ISERROR(VLOOKUP($A175,'Round 1'!$A$7:$I$206,COLUMN('Round 1'!$H$7),FALSE)),0,VLOOKUP($A175,'Round 1'!$A$7:$I$206,COLUMN('Round 1'!$H$7),FALSE))+IF(ISERROR(VLOOKUP($A175,'Round 2'!$A$7:$I$206,COLUMN('Round 2'!$H$7),FALSE)),0,VLOOKUP($A175,'Round 2'!$A$7:$I$206,COLUMN('Round 2'!$H$7),FALSE))+IF(ISERROR(VLOOKUP($A175,'Round 3'!$A$7:$I$206,COLUMN('Round 3'!$H$7),FALSE)),0,VLOOKUP($A175,'Round 3'!$A$7:$I$206,COLUMN('Round 3'!$H$7),FALSE)))</f>
        <v/>
      </c>
      <c r="K175" s="115" t="str">
        <f t="shared" si="73"/>
        <v/>
      </c>
      <c r="L175" s="118" t="str">
        <f t="shared" si="74"/>
        <v/>
      </c>
      <c r="M175" s="119"/>
      <c r="N175" s="120" t="str">
        <f t="shared" si="75"/>
        <v/>
      </c>
      <c r="O175" s="40" t="str">
        <f t="shared" si="76"/>
        <v/>
      </c>
      <c r="P175" s="40" t="str">
        <f t="shared" si="77"/>
        <v/>
      </c>
      <c r="Q175" s="40">
        <f t="shared" si="78"/>
        <v>-10</v>
      </c>
      <c r="R175" s="40" t="str">
        <f t="shared" si="79"/>
        <v/>
      </c>
      <c r="S175" s="40" t="str">
        <f t="shared" si="80"/>
        <v/>
      </c>
      <c r="T175" s="40">
        <f t="shared" si="81"/>
        <v>0</v>
      </c>
      <c r="U175" s="120" t="str">
        <f>IF(N('Final Round'!$J$14)&gt;0,IF(ISBLANK($A175),"",IF($N175&gt;5,$N175,VLOOKUP($A175,'Final Round'!$A$14:$K$18,COLUMN('Final Round'!$J$1),FALSE))),"")</f>
        <v/>
      </c>
      <c r="V175" s="40" t="str">
        <f t="shared" si="82"/>
        <v/>
      </c>
      <c r="W175" s="40" t="str">
        <f t="shared" si="83"/>
        <v/>
      </c>
      <c r="X175" s="40" t="str">
        <f t="shared" si="84"/>
        <v/>
      </c>
      <c r="Y175" s="40">
        <f t="shared" si="85"/>
        <v>0</v>
      </c>
      <c r="Z175" s="40" t="str">
        <f t="shared" si="86"/>
        <v/>
      </c>
      <c r="AA175" s="40">
        <f t="shared" si="72"/>
        <v>0</v>
      </c>
      <c r="AB175" s="121" t="str">
        <f>IF(ISBLANK($A175),"",5+4*(I175+IF(AA175=0,0,VLOOKUP($A175,'Final Round'!$A$14:$K$18,COLUMN('Final Round'!$G$1),FALSE)))+8*(H175+IF(AA175=0,0,IF(VLOOKUP($A175,'Final Round'!$A$14:$K$18,COLUMN('Final Round'!$J$1),FALSE)=1,1,0)))+$AA175)</f>
        <v/>
      </c>
    </row>
    <row r="176" spans="1:28" x14ac:dyDescent="0.2">
      <c r="A176" s="98"/>
      <c r="B176" s="99"/>
      <c r="C176" s="99"/>
      <c r="D176" s="99"/>
      <c r="E176" s="100"/>
      <c r="F176" s="101" t="str">
        <f>IF(ISBLANK($A176),"",SUM(IF(ISNA(IF(VLOOKUP($A176,'Round 1'!$A$7:$J$206,COLUMN('Round 1'!$H$7),FALSE),1,NA())),0,1),IF(ISNA(IF(VLOOKUP($A176,'Round 2'!$A$7:$J$206,COLUMN('Round 1'!$H$7),FALSE),1,NA())),0,1),IF(ISNA(IF(VLOOKUP($A176,'Round 3'!$A$7:$J$206,COLUMN('Round 1'!$H$7),FALSE),1,NA())),0,1),IF(ISNA(IF(VLOOKUP($A176,'Final Round'!$A$14:$K$18,1,FALSE),1,NA())),0,1)))</f>
        <v/>
      </c>
      <c r="G176" s="102"/>
      <c r="H176" s="103" t="str">
        <f>IF(ISBLANK($A176),"",IF(ISERROR(VLOOKUP($A176,'Round 1'!$A$7:$I$206,COLUMN('Round 1'!$G$7),FALSE)),0,VLOOKUP($A176,'Round 1'!$A$7:$I$206,COLUMN('Round 1'!$G$7),FALSE))+IF(ISERROR(VLOOKUP($A176,'Round 2'!$A$7:$I$206,COLUMN('Round 2'!$G$7),FALSE)),0,VLOOKUP($A176,'Round 2'!$A$7:$I$206,COLUMN('Round 2'!$G$7),FALSE))+IF(ISERROR(VLOOKUP($A176,'Round 3'!$A$7:$I$206,COLUMN('Round 3'!$G$7),FALSE)),0,VLOOKUP($A176,'Round 3'!$A$7:$I$206,COLUMN('Round 3'!$G$7),FALSE)))</f>
        <v/>
      </c>
      <c r="I176" s="103" t="str">
        <f>IF(ISBLANK($A176),"",IF(ISERROR(VLOOKUP($A176,'Round 1'!$A$7:$I$206,COLUMN('Round 1'!$F$7),FALSE)),0,VLOOKUP($A176,'Round 1'!$A$7:$I$206,COLUMN('Round 1'!$F$7),FALSE))+IF(ISERROR(VLOOKUP($A176,'Round 2'!$A$7:$I$206,COLUMN('Round 2'!$F$7),FALSE)),0,VLOOKUP($A176,'Round 2'!$A$7:$I$206,COLUMN('Round 2'!$F$7),FALSE))+IF(ISERROR(VLOOKUP($A176,'Round 3'!$A$7:$I$206,COLUMN('Round 3'!$F$7),FALSE)),0,VLOOKUP($A176,'Round 3'!$A$7:$I$206,COLUMN('Round 3'!$F$7),FALSE)))</f>
        <v/>
      </c>
      <c r="J176" s="104" t="str">
        <f>IF(ISBLANK($A176),"",IF(ISERROR(VLOOKUP($A176,'Round 1'!$A$7:$I$206,COLUMN('Round 1'!$H$7),FALSE)),0,VLOOKUP($A176,'Round 1'!$A$7:$I$206,COLUMN('Round 1'!$H$7),FALSE))+IF(ISERROR(VLOOKUP($A176,'Round 2'!$A$7:$I$206,COLUMN('Round 2'!$H$7),FALSE)),0,VLOOKUP($A176,'Round 2'!$A$7:$I$206,COLUMN('Round 2'!$H$7),FALSE))+IF(ISERROR(VLOOKUP($A176,'Round 3'!$A$7:$I$206,COLUMN('Round 3'!$H$7),FALSE)),0,VLOOKUP($A176,'Round 3'!$A$7:$I$206,COLUMN('Round 3'!$H$7),FALSE)))</f>
        <v/>
      </c>
      <c r="K176" s="103" t="str">
        <f t="shared" si="73"/>
        <v/>
      </c>
      <c r="L176" s="106" t="str">
        <f t="shared" si="74"/>
        <v/>
      </c>
      <c r="M176" s="107"/>
      <c r="N176" s="108" t="str">
        <f t="shared" si="75"/>
        <v/>
      </c>
      <c r="O176" s="40" t="str">
        <f t="shared" si="76"/>
        <v/>
      </c>
      <c r="P176" s="40" t="str">
        <f t="shared" si="77"/>
        <v/>
      </c>
      <c r="Q176" s="40">
        <f t="shared" si="78"/>
        <v>-10</v>
      </c>
      <c r="R176" s="40" t="str">
        <f t="shared" si="79"/>
        <v/>
      </c>
      <c r="S176" s="40" t="str">
        <f t="shared" si="80"/>
        <v/>
      </c>
      <c r="T176" s="40">
        <f t="shared" si="81"/>
        <v>0</v>
      </c>
      <c r="U176" s="108" t="str">
        <f>IF(N('Final Round'!$J$14)&gt;0,IF(ISBLANK($A176),"",IF($N176&gt;5,$N176,VLOOKUP($A176,'Final Round'!$A$14:$K$18,COLUMN('Final Round'!$J$1),FALSE))),"")</f>
        <v/>
      </c>
      <c r="V176" s="40" t="str">
        <f t="shared" si="82"/>
        <v/>
      </c>
      <c r="W176" s="40" t="str">
        <f t="shared" si="83"/>
        <v/>
      </c>
      <c r="X176" s="40" t="str">
        <f t="shared" si="84"/>
        <v/>
      </c>
      <c r="Y176" s="40">
        <f t="shared" si="85"/>
        <v>0</v>
      </c>
      <c r="Z176" s="40" t="str">
        <f t="shared" si="86"/>
        <v/>
      </c>
      <c r="AA176" s="40">
        <f t="shared" si="72"/>
        <v>0</v>
      </c>
      <c r="AB176" s="109" t="str">
        <f>IF(ISBLANK($A176),"",5+4*(I176+IF(AA176=0,0,VLOOKUP($A176,'Final Round'!$A$14:$K$18,COLUMN('Final Round'!$G$1),FALSE)))+8*(H176+IF(AA176=0,0,IF(VLOOKUP($A176,'Final Round'!$A$14:$K$18,COLUMN('Final Round'!$J$1),FALSE)=1,1,0)))+$AA176)</f>
        <v/>
      </c>
    </row>
    <row r="177" spans="1:28" x14ac:dyDescent="0.2">
      <c r="A177" s="110"/>
      <c r="B177" s="111"/>
      <c r="C177" s="111"/>
      <c r="D177" s="111"/>
      <c r="E177" s="112"/>
      <c r="F177" s="113" t="str">
        <f>IF(ISBLANK($A177),"",SUM(IF(ISNA(IF(VLOOKUP($A177,'Round 1'!$A$7:$J$206,COLUMN('Round 1'!$H$7),FALSE),1,NA())),0,1),IF(ISNA(IF(VLOOKUP($A177,'Round 2'!$A$7:$J$206,COLUMN('Round 1'!$H$7),FALSE),1,NA())),0,1),IF(ISNA(IF(VLOOKUP($A177,'Round 3'!$A$7:$J$206,COLUMN('Round 1'!$H$7),FALSE),1,NA())),0,1),IF(ISNA(IF(VLOOKUP($A177,'Final Round'!$A$14:$K$18,1,FALSE),1,NA())),0,1)))</f>
        <v/>
      </c>
      <c r="G177" s="114"/>
      <c r="H177" s="115" t="str">
        <f>IF(ISBLANK($A177),"",IF(ISERROR(VLOOKUP($A177,'Round 1'!$A$7:$I$206,COLUMN('Round 1'!$G$7),FALSE)),0,VLOOKUP($A177,'Round 1'!$A$7:$I$206,COLUMN('Round 1'!$G$7),FALSE))+IF(ISERROR(VLOOKUP($A177,'Round 2'!$A$7:$I$206,COLUMN('Round 2'!$G$7),FALSE)),0,VLOOKUP($A177,'Round 2'!$A$7:$I$206,COLUMN('Round 2'!$G$7),FALSE))+IF(ISERROR(VLOOKUP($A177,'Round 3'!$A$7:$I$206,COLUMN('Round 3'!$G$7),FALSE)),0,VLOOKUP($A177,'Round 3'!$A$7:$I$206,COLUMN('Round 3'!$G$7),FALSE)))</f>
        <v/>
      </c>
      <c r="I177" s="115" t="str">
        <f>IF(ISBLANK($A177),"",IF(ISERROR(VLOOKUP($A177,'Round 1'!$A$7:$I$206,COLUMN('Round 1'!$F$7),FALSE)),0,VLOOKUP($A177,'Round 1'!$A$7:$I$206,COLUMN('Round 1'!$F$7),FALSE))+IF(ISERROR(VLOOKUP($A177,'Round 2'!$A$7:$I$206,COLUMN('Round 2'!$F$7),FALSE)),0,VLOOKUP($A177,'Round 2'!$A$7:$I$206,COLUMN('Round 2'!$F$7),FALSE))+IF(ISERROR(VLOOKUP($A177,'Round 3'!$A$7:$I$206,COLUMN('Round 3'!$F$7),FALSE)),0,VLOOKUP($A177,'Round 3'!$A$7:$I$206,COLUMN('Round 3'!$F$7),FALSE)))</f>
        <v/>
      </c>
      <c r="J177" s="116" t="str">
        <f>IF(ISBLANK($A177),"",IF(ISERROR(VLOOKUP($A177,'Round 1'!$A$7:$I$206,COLUMN('Round 1'!$H$7),FALSE)),0,VLOOKUP($A177,'Round 1'!$A$7:$I$206,COLUMN('Round 1'!$H$7),FALSE))+IF(ISERROR(VLOOKUP($A177,'Round 2'!$A$7:$I$206,COLUMN('Round 2'!$H$7),FALSE)),0,VLOOKUP($A177,'Round 2'!$A$7:$I$206,COLUMN('Round 2'!$H$7),FALSE))+IF(ISERROR(VLOOKUP($A177,'Round 3'!$A$7:$I$206,COLUMN('Round 3'!$H$7),FALSE)),0,VLOOKUP($A177,'Round 3'!$A$7:$I$206,COLUMN('Round 3'!$H$7),FALSE)))</f>
        <v/>
      </c>
      <c r="K177" s="115" t="str">
        <f t="shared" si="73"/>
        <v/>
      </c>
      <c r="L177" s="118" t="str">
        <f t="shared" si="74"/>
        <v/>
      </c>
      <c r="M177" s="119"/>
      <c r="N177" s="120" t="str">
        <f t="shared" si="75"/>
        <v/>
      </c>
      <c r="O177" s="40" t="str">
        <f t="shared" si="76"/>
        <v/>
      </c>
      <c r="P177" s="40" t="str">
        <f t="shared" si="77"/>
        <v/>
      </c>
      <c r="Q177" s="40">
        <f t="shared" si="78"/>
        <v>-10</v>
      </c>
      <c r="R177" s="40" t="str">
        <f t="shared" si="79"/>
        <v/>
      </c>
      <c r="S177" s="40" t="str">
        <f t="shared" si="80"/>
        <v/>
      </c>
      <c r="T177" s="40">
        <f t="shared" si="81"/>
        <v>0</v>
      </c>
      <c r="U177" s="120" t="str">
        <f>IF(N('Final Round'!$J$14)&gt;0,IF(ISBLANK($A177),"",IF($N177&gt;5,$N177,VLOOKUP($A177,'Final Round'!$A$14:$K$18,COLUMN('Final Round'!$J$1),FALSE))),"")</f>
        <v/>
      </c>
      <c r="V177" s="40" t="str">
        <f t="shared" si="82"/>
        <v/>
      </c>
      <c r="W177" s="40" t="str">
        <f t="shared" si="83"/>
        <v/>
      </c>
      <c r="X177" s="40" t="str">
        <f t="shared" si="84"/>
        <v/>
      </c>
      <c r="Y177" s="40">
        <f t="shared" si="85"/>
        <v>0</v>
      </c>
      <c r="Z177" s="40" t="str">
        <f t="shared" si="86"/>
        <v/>
      </c>
      <c r="AA177" s="40">
        <f t="shared" si="72"/>
        <v>0</v>
      </c>
      <c r="AB177" s="121" t="str">
        <f>IF(ISBLANK($A177),"",5+4*(I177+IF(AA177=0,0,VLOOKUP($A177,'Final Round'!$A$14:$K$18,COLUMN('Final Round'!$G$1),FALSE)))+8*(H177+IF(AA177=0,0,IF(VLOOKUP($A177,'Final Round'!$A$14:$K$18,COLUMN('Final Round'!$J$1),FALSE)=1,1,0)))+$AA177)</f>
        <v/>
      </c>
    </row>
    <row r="178" spans="1:28" x14ac:dyDescent="0.2">
      <c r="A178" s="98"/>
      <c r="B178" s="99"/>
      <c r="C178" s="99"/>
      <c r="D178" s="99"/>
      <c r="E178" s="100"/>
      <c r="F178" s="101" t="str">
        <f>IF(ISBLANK($A178),"",SUM(IF(ISNA(IF(VLOOKUP($A178,'Round 1'!$A$7:$J$206,COLUMN('Round 1'!$H$7),FALSE),1,NA())),0,1),IF(ISNA(IF(VLOOKUP($A178,'Round 2'!$A$7:$J$206,COLUMN('Round 1'!$H$7),FALSE),1,NA())),0,1),IF(ISNA(IF(VLOOKUP($A178,'Round 3'!$A$7:$J$206,COLUMN('Round 1'!$H$7),FALSE),1,NA())),0,1),IF(ISNA(IF(VLOOKUP($A178,'Final Round'!$A$14:$K$18,1,FALSE),1,NA())),0,1)))</f>
        <v/>
      </c>
      <c r="G178" s="102"/>
      <c r="H178" s="103" t="str">
        <f>IF(ISBLANK($A178),"",IF(ISERROR(VLOOKUP($A178,'Round 1'!$A$7:$I$206,COLUMN('Round 1'!$G$7),FALSE)),0,VLOOKUP($A178,'Round 1'!$A$7:$I$206,COLUMN('Round 1'!$G$7),FALSE))+IF(ISERROR(VLOOKUP($A178,'Round 2'!$A$7:$I$206,COLUMN('Round 2'!$G$7),FALSE)),0,VLOOKUP($A178,'Round 2'!$A$7:$I$206,COLUMN('Round 2'!$G$7),FALSE))+IF(ISERROR(VLOOKUP($A178,'Round 3'!$A$7:$I$206,COLUMN('Round 3'!$G$7),FALSE)),0,VLOOKUP($A178,'Round 3'!$A$7:$I$206,COLUMN('Round 3'!$G$7),FALSE)))</f>
        <v/>
      </c>
      <c r="I178" s="103" t="str">
        <f>IF(ISBLANK($A178),"",IF(ISERROR(VLOOKUP($A178,'Round 1'!$A$7:$I$206,COLUMN('Round 1'!$F$7),FALSE)),0,VLOOKUP($A178,'Round 1'!$A$7:$I$206,COLUMN('Round 1'!$F$7),FALSE))+IF(ISERROR(VLOOKUP($A178,'Round 2'!$A$7:$I$206,COLUMN('Round 2'!$F$7),FALSE)),0,VLOOKUP($A178,'Round 2'!$A$7:$I$206,COLUMN('Round 2'!$F$7),FALSE))+IF(ISERROR(VLOOKUP($A178,'Round 3'!$A$7:$I$206,COLUMN('Round 3'!$F$7),FALSE)),0,VLOOKUP($A178,'Round 3'!$A$7:$I$206,COLUMN('Round 3'!$F$7),FALSE)))</f>
        <v/>
      </c>
      <c r="J178" s="104" t="str">
        <f>IF(ISBLANK($A178),"",IF(ISERROR(VLOOKUP($A178,'Round 1'!$A$7:$I$206,COLUMN('Round 1'!$H$7),FALSE)),0,VLOOKUP($A178,'Round 1'!$A$7:$I$206,COLUMN('Round 1'!$H$7),FALSE))+IF(ISERROR(VLOOKUP($A178,'Round 2'!$A$7:$I$206,COLUMN('Round 2'!$H$7),FALSE)),0,VLOOKUP($A178,'Round 2'!$A$7:$I$206,COLUMN('Round 2'!$H$7),FALSE))+IF(ISERROR(VLOOKUP($A178,'Round 3'!$A$7:$I$206,COLUMN('Round 3'!$H$7),FALSE)),0,VLOOKUP($A178,'Round 3'!$A$7:$I$206,COLUMN('Round 3'!$H$7),FALSE)))</f>
        <v/>
      </c>
      <c r="K178" s="103" t="str">
        <f t="shared" si="73"/>
        <v/>
      </c>
      <c r="L178" s="106" t="str">
        <f t="shared" si="74"/>
        <v/>
      </c>
      <c r="M178" s="107"/>
      <c r="N178" s="108" t="str">
        <f t="shared" si="75"/>
        <v/>
      </c>
      <c r="O178" s="40" t="str">
        <f t="shared" si="76"/>
        <v/>
      </c>
      <c r="P178" s="40" t="str">
        <f t="shared" si="77"/>
        <v/>
      </c>
      <c r="Q178" s="40">
        <f t="shared" si="78"/>
        <v>-10</v>
      </c>
      <c r="R178" s="40" t="str">
        <f t="shared" si="79"/>
        <v/>
      </c>
      <c r="S178" s="40" t="str">
        <f t="shared" si="80"/>
        <v/>
      </c>
      <c r="T178" s="40">
        <f t="shared" si="81"/>
        <v>0</v>
      </c>
      <c r="U178" s="108" t="str">
        <f>IF(N('Final Round'!$J$14)&gt;0,IF(ISBLANK($A178),"",IF($N178&gt;5,$N178,VLOOKUP($A178,'Final Round'!$A$14:$K$18,COLUMN('Final Round'!$J$1),FALSE))),"")</f>
        <v/>
      </c>
      <c r="V178" s="40" t="str">
        <f t="shared" si="82"/>
        <v/>
      </c>
      <c r="W178" s="40" t="str">
        <f t="shared" si="83"/>
        <v/>
      </c>
      <c r="X178" s="40" t="str">
        <f t="shared" si="84"/>
        <v/>
      </c>
      <c r="Y178" s="40">
        <f t="shared" si="85"/>
        <v>0</v>
      </c>
      <c r="Z178" s="40" t="str">
        <f t="shared" si="86"/>
        <v/>
      </c>
      <c r="AA178" s="40">
        <f t="shared" si="72"/>
        <v>0</v>
      </c>
      <c r="AB178" s="109" t="str">
        <f>IF(ISBLANK($A178),"",5+4*(I178+IF(AA178=0,0,VLOOKUP($A178,'Final Round'!$A$14:$K$18,COLUMN('Final Round'!$G$1),FALSE)))+8*(H178+IF(AA178=0,0,IF(VLOOKUP($A178,'Final Round'!$A$14:$K$18,COLUMN('Final Round'!$J$1),FALSE)=1,1,0)))+$AA178)</f>
        <v/>
      </c>
    </row>
    <row r="179" spans="1:28" x14ac:dyDescent="0.2">
      <c r="A179" s="110"/>
      <c r="B179" s="111"/>
      <c r="C179" s="111"/>
      <c r="D179" s="111"/>
      <c r="E179" s="112"/>
      <c r="F179" s="113" t="str">
        <f>IF(ISBLANK($A179),"",SUM(IF(ISNA(IF(VLOOKUP($A179,'Round 1'!$A$7:$J$206,COLUMN('Round 1'!$H$7),FALSE),1,NA())),0,1),IF(ISNA(IF(VLOOKUP($A179,'Round 2'!$A$7:$J$206,COLUMN('Round 1'!$H$7),FALSE),1,NA())),0,1),IF(ISNA(IF(VLOOKUP($A179,'Round 3'!$A$7:$J$206,COLUMN('Round 1'!$H$7),FALSE),1,NA())),0,1),IF(ISNA(IF(VLOOKUP($A179,'Final Round'!$A$14:$K$18,1,FALSE),1,NA())),0,1)))</f>
        <v/>
      </c>
      <c r="G179" s="114"/>
      <c r="H179" s="115" t="str">
        <f>IF(ISBLANK($A179),"",IF(ISERROR(VLOOKUP($A179,'Round 1'!$A$7:$I$206,COLUMN('Round 1'!$G$7),FALSE)),0,VLOOKUP($A179,'Round 1'!$A$7:$I$206,COLUMN('Round 1'!$G$7),FALSE))+IF(ISERROR(VLOOKUP($A179,'Round 2'!$A$7:$I$206,COLUMN('Round 2'!$G$7),FALSE)),0,VLOOKUP($A179,'Round 2'!$A$7:$I$206,COLUMN('Round 2'!$G$7),FALSE))+IF(ISERROR(VLOOKUP($A179,'Round 3'!$A$7:$I$206,COLUMN('Round 3'!$G$7),FALSE)),0,VLOOKUP($A179,'Round 3'!$A$7:$I$206,COLUMN('Round 3'!$G$7),FALSE)))</f>
        <v/>
      </c>
      <c r="I179" s="115" t="str">
        <f>IF(ISBLANK($A179),"",IF(ISERROR(VLOOKUP($A179,'Round 1'!$A$7:$I$206,COLUMN('Round 1'!$F$7),FALSE)),0,VLOOKUP($A179,'Round 1'!$A$7:$I$206,COLUMN('Round 1'!$F$7),FALSE))+IF(ISERROR(VLOOKUP($A179,'Round 2'!$A$7:$I$206,COLUMN('Round 2'!$F$7),FALSE)),0,VLOOKUP($A179,'Round 2'!$A$7:$I$206,COLUMN('Round 2'!$F$7),FALSE))+IF(ISERROR(VLOOKUP($A179,'Round 3'!$A$7:$I$206,COLUMN('Round 3'!$F$7),FALSE)),0,VLOOKUP($A179,'Round 3'!$A$7:$I$206,COLUMN('Round 3'!$F$7),FALSE)))</f>
        <v/>
      </c>
      <c r="J179" s="116" t="str">
        <f>IF(ISBLANK($A179),"",IF(ISERROR(VLOOKUP($A179,'Round 1'!$A$7:$I$206,COLUMN('Round 1'!$H$7),FALSE)),0,VLOOKUP($A179,'Round 1'!$A$7:$I$206,COLUMN('Round 1'!$H$7),FALSE))+IF(ISERROR(VLOOKUP($A179,'Round 2'!$A$7:$I$206,COLUMN('Round 2'!$H$7),FALSE)),0,VLOOKUP($A179,'Round 2'!$A$7:$I$206,COLUMN('Round 2'!$H$7),FALSE))+IF(ISERROR(VLOOKUP($A179,'Round 3'!$A$7:$I$206,COLUMN('Round 3'!$H$7),FALSE)),0,VLOOKUP($A179,'Round 3'!$A$7:$I$206,COLUMN('Round 3'!$H$7),FALSE)))</f>
        <v/>
      </c>
      <c r="K179" s="115" t="str">
        <f t="shared" si="73"/>
        <v/>
      </c>
      <c r="L179" s="118" t="str">
        <f t="shared" si="74"/>
        <v/>
      </c>
      <c r="M179" s="119"/>
      <c r="N179" s="120" t="str">
        <f t="shared" si="75"/>
        <v/>
      </c>
      <c r="O179" s="40" t="str">
        <f t="shared" si="76"/>
        <v/>
      </c>
      <c r="P179" s="40" t="str">
        <f t="shared" si="77"/>
        <v/>
      </c>
      <c r="Q179" s="40">
        <f t="shared" si="78"/>
        <v>-10</v>
      </c>
      <c r="R179" s="40" t="str">
        <f t="shared" si="79"/>
        <v/>
      </c>
      <c r="S179" s="40" t="str">
        <f t="shared" si="80"/>
        <v/>
      </c>
      <c r="T179" s="40">
        <f t="shared" si="81"/>
        <v>0</v>
      </c>
      <c r="U179" s="120" t="str">
        <f>IF(N('Final Round'!$J$14)&gt;0,IF(ISBLANK($A179),"",IF($N179&gt;5,$N179,VLOOKUP($A179,'Final Round'!$A$14:$K$18,COLUMN('Final Round'!$J$1),FALSE))),"")</f>
        <v/>
      </c>
      <c r="V179" s="40" t="str">
        <f t="shared" si="82"/>
        <v/>
      </c>
      <c r="W179" s="40" t="str">
        <f t="shared" si="83"/>
        <v/>
      </c>
      <c r="X179" s="40" t="str">
        <f t="shared" si="84"/>
        <v/>
      </c>
      <c r="Y179" s="40">
        <f t="shared" si="85"/>
        <v>0</v>
      </c>
      <c r="Z179" s="40" t="str">
        <f t="shared" si="86"/>
        <v/>
      </c>
      <c r="AA179" s="40">
        <f t="shared" si="72"/>
        <v>0</v>
      </c>
      <c r="AB179" s="121" t="str">
        <f>IF(ISBLANK($A179),"",5+4*(I179+IF(AA179=0,0,VLOOKUP($A179,'Final Round'!$A$14:$K$18,COLUMN('Final Round'!$G$1),FALSE)))+8*(H179+IF(AA179=0,0,IF(VLOOKUP($A179,'Final Round'!$A$14:$K$18,COLUMN('Final Round'!$J$1),FALSE)=1,1,0)))+$AA179)</f>
        <v/>
      </c>
    </row>
    <row r="180" spans="1:28" x14ac:dyDescent="0.2">
      <c r="A180" s="98"/>
      <c r="B180" s="99"/>
      <c r="C180" s="99"/>
      <c r="D180" s="99"/>
      <c r="E180" s="100"/>
      <c r="F180" s="101" t="str">
        <f>IF(ISBLANK($A180),"",SUM(IF(ISNA(IF(VLOOKUP($A180,'Round 1'!$A$7:$J$206,COLUMN('Round 1'!$H$7),FALSE),1,NA())),0,1),IF(ISNA(IF(VLOOKUP($A180,'Round 2'!$A$7:$J$206,COLUMN('Round 1'!$H$7),FALSE),1,NA())),0,1),IF(ISNA(IF(VLOOKUP($A180,'Round 3'!$A$7:$J$206,COLUMN('Round 1'!$H$7),FALSE),1,NA())),0,1),IF(ISNA(IF(VLOOKUP($A180,'Final Round'!$A$14:$K$18,1,FALSE),1,NA())),0,1)))</f>
        <v/>
      </c>
      <c r="G180" s="102"/>
      <c r="H180" s="103" t="str">
        <f>IF(ISBLANK($A180),"",IF(ISERROR(VLOOKUP($A180,'Round 1'!$A$7:$I$206,COLUMN('Round 1'!$G$7),FALSE)),0,VLOOKUP($A180,'Round 1'!$A$7:$I$206,COLUMN('Round 1'!$G$7),FALSE))+IF(ISERROR(VLOOKUP($A180,'Round 2'!$A$7:$I$206,COLUMN('Round 2'!$G$7),FALSE)),0,VLOOKUP($A180,'Round 2'!$A$7:$I$206,COLUMN('Round 2'!$G$7),FALSE))+IF(ISERROR(VLOOKUP($A180,'Round 3'!$A$7:$I$206,COLUMN('Round 3'!$G$7),FALSE)),0,VLOOKUP($A180,'Round 3'!$A$7:$I$206,COLUMN('Round 3'!$G$7),FALSE)))</f>
        <v/>
      </c>
      <c r="I180" s="103" t="str">
        <f>IF(ISBLANK($A180),"",IF(ISERROR(VLOOKUP($A180,'Round 1'!$A$7:$I$206,COLUMN('Round 1'!$F$7),FALSE)),0,VLOOKUP($A180,'Round 1'!$A$7:$I$206,COLUMN('Round 1'!$F$7),FALSE))+IF(ISERROR(VLOOKUP($A180,'Round 2'!$A$7:$I$206,COLUMN('Round 2'!$F$7),FALSE)),0,VLOOKUP($A180,'Round 2'!$A$7:$I$206,COLUMN('Round 2'!$F$7),FALSE))+IF(ISERROR(VLOOKUP($A180,'Round 3'!$A$7:$I$206,COLUMN('Round 3'!$F$7),FALSE)),0,VLOOKUP($A180,'Round 3'!$A$7:$I$206,COLUMN('Round 3'!$F$7),FALSE)))</f>
        <v/>
      </c>
      <c r="J180" s="104" t="str">
        <f>IF(ISBLANK($A180),"",IF(ISERROR(VLOOKUP($A180,'Round 1'!$A$7:$I$206,COLUMN('Round 1'!$H$7),FALSE)),0,VLOOKUP($A180,'Round 1'!$A$7:$I$206,COLUMN('Round 1'!$H$7),FALSE))+IF(ISERROR(VLOOKUP($A180,'Round 2'!$A$7:$I$206,COLUMN('Round 2'!$H$7),FALSE)),0,VLOOKUP($A180,'Round 2'!$A$7:$I$206,COLUMN('Round 2'!$H$7),FALSE))+IF(ISERROR(VLOOKUP($A180,'Round 3'!$A$7:$I$206,COLUMN('Round 3'!$H$7),FALSE)),0,VLOOKUP($A180,'Round 3'!$A$7:$I$206,COLUMN('Round 3'!$H$7),FALSE)))</f>
        <v/>
      </c>
      <c r="K180" s="103" t="str">
        <f t="shared" si="73"/>
        <v/>
      </c>
      <c r="L180" s="106" t="str">
        <f t="shared" si="74"/>
        <v/>
      </c>
      <c r="M180" s="107"/>
      <c r="N180" s="108" t="str">
        <f t="shared" si="75"/>
        <v/>
      </c>
      <c r="O180" s="40" t="str">
        <f t="shared" si="76"/>
        <v/>
      </c>
      <c r="P180" s="40" t="str">
        <f t="shared" si="77"/>
        <v/>
      </c>
      <c r="Q180" s="40">
        <f t="shared" si="78"/>
        <v>-10</v>
      </c>
      <c r="R180" s="40" t="str">
        <f t="shared" si="79"/>
        <v/>
      </c>
      <c r="S180" s="40" t="str">
        <f t="shared" si="80"/>
        <v/>
      </c>
      <c r="T180" s="40">
        <f t="shared" si="81"/>
        <v>0</v>
      </c>
      <c r="U180" s="108" t="str">
        <f>IF(N('Final Round'!$J$14)&gt;0,IF(ISBLANK($A180),"",IF($N180&gt;5,$N180,VLOOKUP($A180,'Final Round'!$A$14:$K$18,COLUMN('Final Round'!$J$1),FALSE))),"")</f>
        <v/>
      </c>
      <c r="V180" s="40" t="str">
        <f t="shared" si="82"/>
        <v/>
      </c>
      <c r="W180" s="40" t="str">
        <f t="shared" si="83"/>
        <v/>
      </c>
      <c r="X180" s="40" t="str">
        <f t="shared" si="84"/>
        <v/>
      </c>
      <c r="Y180" s="40">
        <f t="shared" si="85"/>
        <v>0</v>
      </c>
      <c r="Z180" s="40" t="str">
        <f t="shared" si="86"/>
        <v/>
      </c>
      <c r="AA180" s="40">
        <f t="shared" si="72"/>
        <v>0</v>
      </c>
      <c r="AB180" s="109" t="str">
        <f>IF(ISBLANK($A180),"",5+4*(I180+IF(AA180=0,0,VLOOKUP($A180,'Final Round'!$A$14:$K$18,COLUMN('Final Round'!$G$1),FALSE)))+8*(H180+IF(AA180=0,0,IF(VLOOKUP($A180,'Final Round'!$A$14:$K$18,COLUMN('Final Round'!$J$1),FALSE)=1,1,0)))+$AA180)</f>
        <v/>
      </c>
    </row>
    <row r="181" spans="1:28" x14ac:dyDescent="0.2">
      <c r="A181" s="110"/>
      <c r="B181" s="111"/>
      <c r="C181" s="111"/>
      <c r="D181" s="111"/>
      <c r="E181" s="112"/>
      <c r="F181" s="113" t="str">
        <f>IF(ISBLANK($A181),"",SUM(IF(ISNA(IF(VLOOKUP($A181,'Round 1'!$A$7:$J$206,COLUMN('Round 1'!$H$7),FALSE),1,NA())),0,1),IF(ISNA(IF(VLOOKUP($A181,'Round 2'!$A$7:$J$206,COLUMN('Round 1'!$H$7),FALSE),1,NA())),0,1),IF(ISNA(IF(VLOOKUP($A181,'Round 3'!$A$7:$J$206,COLUMN('Round 1'!$H$7),FALSE),1,NA())),0,1),IF(ISNA(IF(VLOOKUP($A181,'Final Round'!$A$14:$K$18,1,FALSE),1,NA())),0,1)))</f>
        <v/>
      </c>
      <c r="G181" s="114"/>
      <c r="H181" s="115" t="str">
        <f>IF(ISBLANK($A181),"",IF(ISERROR(VLOOKUP($A181,'Round 1'!$A$7:$I$206,COLUMN('Round 1'!$G$7),FALSE)),0,VLOOKUP($A181,'Round 1'!$A$7:$I$206,COLUMN('Round 1'!$G$7),FALSE))+IF(ISERROR(VLOOKUP($A181,'Round 2'!$A$7:$I$206,COLUMN('Round 2'!$G$7),FALSE)),0,VLOOKUP($A181,'Round 2'!$A$7:$I$206,COLUMN('Round 2'!$G$7),FALSE))+IF(ISERROR(VLOOKUP($A181,'Round 3'!$A$7:$I$206,COLUMN('Round 3'!$G$7),FALSE)),0,VLOOKUP($A181,'Round 3'!$A$7:$I$206,COLUMN('Round 3'!$G$7),FALSE)))</f>
        <v/>
      </c>
      <c r="I181" s="115" t="str">
        <f>IF(ISBLANK($A181),"",IF(ISERROR(VLOOKUP($A181,'Round 1'!$A$7:$I$206,COLUMN('Round 1'!$F$7),FALSE)),0,VLOOKUP($A181,'Round 1'!$A$7:$I$206,COLUMN('Round 1'!$F$7),FALSE))+IF(ISERROR(VLOOKUP($A181,'Round 2'!$A$7:$I$206,COLUMN('Round 2'!$F$7),FALSE)),0,VLOOKUP($A181,'Round 2'!$A$7:$I$206,COLUMN('Round 2'!$F$7),FALSE))+IF(ISERROR(VLOOKUP($A181,'Round 3'!$A$7:$I$206,COLUMN('Round 3'!$F$7),FALSE)),0,VLOOKUP($A181,'Round 3'!$A$7:$I$206,COLUMN('Round 3'!$F$7),FALSE)))</f>
        <v/>
      </c>
      <c r="J181" s="116" t="str">
        <f>IF(ISBLANK($A181),"",IF(ISERROR(VLOOKUP($A181,'Round 1'!$A$7:$I$206,COLUMN('Round 1'!$H$7),FALSE)),0,VLOOKUP($A181,'Round 1'!$A$7:$I$206,COLUMN('Round 1'!$H$7),FALSE))+IF(ISERROR(VLOOKUP($A181,'Round 2'!$A$7:$I$206,COLUMN('Round 2'!$H$7),FALSE)),0,VLOOKUP($A181,'Round 2'!$A$7:$I$206,COLUMN('Round 2'!$H$7),FALSE))+IF(ISERROR(VLOOKUP($A181,'Round 3'!$A$7:$I$206,COLUMN('Round 3'!$H$7),FALSE)),0,VLOOKUP($A181,'Round 3'!$A$7:$I$206,COLUMN('Round 3'!$H$7),FALSE)))</f>
        <v/>
      </c>
      <c r="K181" s="115" t="str">
        <f t="shared" si="73"/>
        <v/>
      </c>
      <c r="L181" s="118" t="str">
        <f t="shared" si="74"/>
        <v/>
      </c>
      <c r="M181" s="119"/>
      <c r="N181" s="120" t="str">
        <f t="shared" si="75"/>
        <v/>
      </c>
      <c r="O181" s="40" t="str">
        <f t="shared" si="76"/>
        <v/>
      </c>
      <c r="P181" s="40" t="str">
        <f t="shared" si="77"/>
        <v/>
      </c>
      <c r="Q181" s="40">
        <f t="shared" si="78"/>
        <v>-10</v>
      </c>
      <c r="R181" s="40" t="str">
        <f t="shared" si="79"/>
        <v/>
      </c>
      <c r="S181" s="40" t="str">
        <f t="shared" si="80"/>
        <v/>
      </c>
      <c r="T181" s="40">
        <f t="shared" si="81"/>
        <v>0</v>
      </c>
      <c r="U181" s="120" t="str">
        <f>IF(N('Final Round'!$J$14)&gt;0,IF(ISBLANK($A181),"",IF($N181&gt;5,$N181,VLOOKUP($A181,'Final Round'!$A$14:$K$18,COLUMN('Final Round'!$J$1),FALSE))),"")</f>
        <v/>
      </c>
      <c r="V181" s="40" t="str">
        <f t="shared" si="82"/>
        <v/>
      </c>
      <c r="W181" s="40" t="str">
        <f t="shared" si="83"/>
        <v/>
      </c>
      <c r="X181" s="40" t="str">
        <f t="shared" si="84"/>
        <v/>
      </c>
      <c r="Y181" s="40">
        <f t="shared" si="85"/>
        <v>0</v>
      </c>
      <c r="Z181" s="40" t="str">
        <f t="shared" si="86"/>
        <v/>
      </c>
      <c r="AA181" s="40">
        <f t="shared" si="72"/>
        <v>0</v>
      </c>
      <c r="AB181" s="121" t="str">
        <f>IF(ISBLANK($A181),"",5+4*(I181+IF(AA181=0,0,VLOOKUP($A181,'Final Round'!$A$14:$K$18,COLUMN('Final Round'!$G$1),FALSE)))+8*(H181+IF(AA181=0,0,IF(VLOOKUP($A181,'Final Round'!$A$14:$K$18,COLUMN('Final Round'!$J$1),FALSE)=1,1,0)))+$AA181)</f>
        <v/>
      </c>
    </row>
    <row r="182" spans="1:28" x14ac:dyDescent="0.2">
      <c r="A182" s="98"/>
      <c r="B182" s="99"/>
      <c r="C182" s="99"/>
      <c r="D182" s="99"/>
      <c r="E182" s="100"/>
      <c r="F182" s="101" t="str">
        <f>IF(ISBLANK($A182),"",SUM(IF(ISNA(IF(VLOOKUP($A182,'Round 1'!$A$7:$J$206,COLUMN('Round 1'!$H$7),FALSE),1,NA())),0,1),IF(ISNA(IF(VLOOKUP($A182,'Round 2'!$A$7:$J$206,COLUMN('Round 1'!$H$7),FALSE),1,NA())),0,1),IF(ISNA(IF(VLOOKUP($A182,'Round 3'!$A$7:$J$206,COLUMN('Round 1'!$H$7),FALSE),1,NA())),0,1),IF(ISNA(IF(VLOOKUP($A182,'Final Round'!$A$14:$K$18,1,FALSE),1,NA())),0,1)))</f>
        <v/>
      </c>
      <c r="G182" s="102"/>
      <c r="H182" s="103" t="str">
        <f>IF(ISBLANK($A182),"",IF(ISERROR(VLOOKUP($A182,'Round 1'!$A$7:$I$206,COLUMN('Round 1'!$G$7),FALSE)),0,VLOOKUP($A182,'Round 1'!$A$7:$I$206,COLUMN('Round 1'!$G$7),FALSE))+IF(ISERROR(VLOOKUP($A182,'Round 2'!$A$7:$I$206,COLUMN('Round 2'!$G$7),FALSE)),0,VLOOKUP($A182,'Round 2'!$A$7:$I$206,COLUMN('Round 2'!$G$7),FALSE))+IF(ISERROR(VLOOKUP($A182,'Round 3'!$A$7:$I$206,COLUMN('Round 3'!$G$7),FALSE)),0,VLOOKUP($A182,'Round 3'!$A$7:$I$206,COLUMN('Round 3'!$G$7),FALSE)))</f>
        <v/>
      </c>
      <c r="I182" s="103" t="str">
        <f>IF(ISBLANK($A182),"",IF(ISERROR(VLOOKUP($A182,'Round 1'!$A$7:$I$206,COLUMN('Round 1'!$F$7),FALSE)),0,VLOOKUP($A182,'Round 1'!$A$7:$I$206,COLUMN('Round 1'!$F$7),FALSE))+IF(ISERROR(VLOOKUP($A182,'Round 2'!$A$7:$I$206,COLUMN('Round 2'!$F$7),FALSE)),0,VLOOKUP($A182,'Round 2'!$A$7:$I$206,COLUMN('Round 2'!$F$7),FALSE))+IF(ISERROR(VLOOKUP($A182,'Round 3'!$A$7:$I$206,COLUMN('Round 3'!$F$7),FALSE)),0,VLOOKUP($A182,'Round 3'!$A$7:$I$206,COLUMN('Round 3'!$F$7),FALSE)))</f>
        <v/>
      </c>
      <c r="J182" s="104" t="str">
        <f>IF(ISBLANK($A182),"",IF(ISERROR(VLOOKUP($A182,'Round 1'!$A$7:$I$206,COLUMN('Round 1'!$H$7),FALSE)),0,VLOOKUP($A182,'Round 1'!$A$7:$I$206,COLUMN('Round 1'!$H$7),FALSE))+IF(ISERROR(VLOOKUP($A182,'Round 2'!$A$7:$I$206,COLUMN('Round 2'!$H$7),FALSE)),0,VLOOKUP($A182,'Round 2'!$A$7:$I$206,COLUMN('Round 2'!$H$7),FALSE))+IF(ISERROR(VLOOKUP($A182,'Round 3'!$A$7:$I$206,COLUMN('Round 3'!$H$7),FALSE)),0,VLOOKUP($A182,'Round 3'!$A$7:$I$206,COLUMN('Round 3'!$H$7),FALSE)))</f>
        <v/>
      </c>
      <c r="K182" s="103" t="str">
        <f t="shared" si="73"/>
        <v/>
      </c>
      <c r="L182" s="106" t="str">
        <f t="shared" si="74"/>
        <v/>
      </c>
      <c r="M182" s="107"/>
      <c r="N182" s="108" t="str">
        <f t="shared" si="75"/>
        <v/>
      </c>
      <c r="O182" s="40" t="str">
        <f t="shared" si="76"/>
        <v/>
      </c>
      <c r="P182" s="40" t="str">
        <f t="shared" si="77"/>
        <v/>
      </c>
      <c r="Q182" s="40">
        <f t="shared" si="78"/>
        <v>-10</v>
      </c>
      <c r="R182" s="40" t="str">
        <f t="shared" si="79"/>
        <v/>
      </c>
      <c r="S182" s="40" t="str">
        <f t="shared" si="80"/>
        <v/>
      </c>
      <c r="T182" s="40">
        <f t="shared" si="81"/>
        <v>0</v>
      </c>
      <c r="U182" s="108" t="str">
        <f>IF(N('Final Round'!$J$14)&gt;0,IF(ISBLANK($A182),"",IF($N182&gt;5,$N182,VLOOKUP($A182,'Final Round'!$A$14:$K$18,COLUMN('Final Round'!$J$1),FALSE))),"")</f>
        <v/>
      </c>
      <c r="V182" s="40" t="str">
        <f t="shared" si="82"/>
        <v/>
      </c>
      <c r="W182" s="40" t="str">
        <f t="shared" si="83"/>
        <v/>
      </c>
      <c r="X182" s="40" t="str">
        <f t="shared" si="84"/>
        <v/>
      </c>
      <c r="Y182" s="40">
        <f t="shared" si="85"/>
        <v>0</v>
      </c>
      <c r="Z182" s="40" t="str">
        <f t="shared" si="86"/>
        <v/>
      </c>
      <c r="AA182" s="40">
        <f t="shared" si="72"/>
        <v>0</v>
      </c>
      <c r="AB182" s="109" t="str">
        <f>IF(ISBLANK($A182),"",5+4*(I182+IF(AA182=0,0,VLOOKUP($A182,'Final Round'!$A$14:$K$18,COLUMN('Final Round'!$G$1),FALSE)))+8*(H182+IF(AA182=0,0,IF(VLOOKUP($A182,'Final Round'!$A$14:$K$18,COLUMN('Final Round'!$J$1),FALSE)=1,1,0)))+$AA182)</f>
        <v/>
      </c>
    </row>
    <row r="183" spans="1:28" x14ac:dyDescent="0.2">
      <c r="A183" s="110"/>
      <c r="B183" s="111"/>
      <c r="C183" s="111"/>
      <c r="D183" s="111"/>
      <c r="E183" s="112"/>
      <c r="F183" s="113" t="str">
        <f>IF(ISBLANK($A183),"",SUM(IF(ISNA(IF(VLOOKUP($A183,'Round 1'!$A$7:$J$206,COLUMN('Round 1'!$H$7),FALSE),1,NA())),0,1),IF(ISNA(IF(VLOOKUP($A183,'Round 2'!$A$7:$J$206,COLUMN('Round 1'!$H$7),FALSE),1,NA())),0,1),IF(ISNA(IF(VLOOKUP($A183,'Round 3'!$A$7:$J$206,COLUMN('Round 1'!$H$7),FALSE),1,NA())),0,1),IF(ISNA(IF(VLOOKUP($A183,'Final Round'!$A$14:$K$18,1,FALSE),1,NA())),0,1)))</f>
        <v/>
      </c>
      <c r="G183" s="114"/>
      <c r="H183" s="115" t="str">
        <f>IF(ISBLANK($A183),"",IF(ISERROR(VLOOKUP($A183,'Round 1'!$A$7:$I$206,COLUMN('Round 1'!$G$7),FALSE)),0,VLOOKUP($A183,'Round 1'!$A$7:$I$206,COLUMN('Round 1'!$G$7),FALSE))+IF(ISERROR(VLOOKUP($A183,'Round 2'!$A$7:$I$206,COLUMN('Round 2'!$G$7),FALSE)),0,VLOOKUP($A183,'Round 2'!$A$7:$I$206,COLUMN('Round 2'!$G$7),FALSE))+IF(ISERROR(VLOOKUP($A183,'Round 3'!$A$7:$I$206,COLUMN('Round 3'!$G$7),FALSE)),0,VLOOKUP($A183,'Round 3'!$A$7:$I$206,COLUMN('Round 3'!$G$7),FALSE)))</f>
        <v/>
      </c>
      <c r="I183" s="115" t="str">
        <f>IF(ISBLANK($A183),"",IF(ISERROR(VLOOKUP($A183,'Round 1'!$A$7:$I$206,COLUMN('Round 1'!$F$7),FALSE)),0,VLOOKUP($A183,'Round 1'!$A$7:$I$206,COLUMN('Round 1'!$F$7),FALSE))+IF(ISERROR(VLOOKUP($A183,'Round 2'!$A$7:$I$206,COLUMN('Round 2'!$F$7),FALSE)),0,VLOOKUP($A183,'Round 2'!$A$7:$I$206,COLUMN('Round 2'!$F$7),FALSE))+IF(ISERROR(VLOOKUP($A183,'Round 3'!$A$7:$I$206,COLUMN('Round 3'!$F$7),FALSE)),0,VLOOKUP($A183,'Round 3'!$A$7:$I$206,COLUMN('Round 3'!$F$7),FALSE)))</f>
        <v/>
      </c>
      <c r="J183" s="116" t="str">
        <f>IF(ISBLANK($A183),"",IF(ISERROR(VLOOKUP($A183,'Round 1'!$A$7:$I$206,COLUMN('Round 1'!$H$7),FALSE)),0,VLOOKUP($A183,'Round 1'!$A$7:$I$206,COLUMN('Round 1'!$H$7),FALSE))+IF(ISERROR(VLOOKUP($A183,'Round 2'!$A$7:$I$206,COLUMN('Round 2'!$H$7),FALSE)),0,VLOOKUP($A183,'Round 2'!$A$7:$I$206,COLUMN('Round 2'!$H$7),FALSE))+IF(ISERROR(VLOOKUP($A183,'Round 3'!$A$7:$I$206,COLUMN('Round 3'!$H$7),FALSE)),0,VLOOKUP($A183,'Round 3'!$A$7:$I$206,COLUMN('Round 3'!$H$7),FALSE)))</f>
        <v/>
      </c>
      <c r="K183" s="115" t="str">
        <f t="shared" si="73"/>
        <v/>
      </c>
      <c r="L183" s="118" t="str">
        <f t="shared" si="74"/>
        <v/>
      </c>
      <c r="M183" s="119"/>
      <c r="N183" s="120" t="str">
        <f t="shared" si="75"/>
        <v/>
      </c>
      <c r="O183" s="40" t="str">
        <f t="shared" si="76"/>
        <v/>
      </c>
      <c r="P183" s="40" t="str">
        <f t="shared" si="77"/>
        <v/>
      </c>
      <c r="Q183" s="40">
        <f t="shared" si="78"/>
        <v>-10</v>
      </c>
      <c r="R183" s="40" t="str">
        <f t="shared" si="79"/>
        <v/>
      </c>
      <c r="S183" s="40" t="str">
        <f t="shared" si="80"/>
        <v/>
      </c>
      <c r="T183" s="40">
        <f t="shared" si="81"/>
        <v>0</v>
      </c>
      <c r="U183" s="120" t="str">
        <f>IF(N('Final Round'!$J$14)&gt;0,IF(ISBLANK($A183),"",IF($N183&gt;5,$N183,VLOOKUP($A183,'Final Round'!$A$14:$K$18,COLUMN('Final Round'!$J$1),FALSE))),"")</f>
        <v/>
      </c>
      <c r="V183" s="40" t="str">
        <f t="shared" si="82"/>
        <v/>
      </c>
      <c r="W183" s="40" t="str">
        <f t="shared" si="83"/>
        <v/>
      </c>
      <c r="X183" s="40" t="str">
        <f t="shared" si="84"/>
        <v/>
      </c>
      <c r="Y183" s="40">
        <f t="shared" si="85"/>
        <v>0</v>
      </c>
      <c r="Z183" s="40" t="str">
        <f t="shared" si="86"/>
        <v/>
      </c>
      <c r="AA183" s="40">
        <f t="shared" si="72"/>
        <v>0</v>
      </c>
      <c r="AB183" s="121" t="str">
        <f>IF(ISBLANK($A183),"",5+4*(I183+IF(AA183=0,0,VLOOKUP($A183,'Final Round'!$A$14:$K$18,COLUMN('Final Round'!$G$1),FALSE)))+8*(H183+IF(AA183=0,0,IF(VLOOKUP($A183,'Final Round'!$A$14:$K$18,COLUMN('Final Round'!$J$1),FALSE)=1,1,0)))+$AA183)</f>
        <v/>
      </c>
    </row>
    <row r="184" spans="1:28" x14ac:dyDescent="0.2">
      <c r="A184" s="98"/>
      <c r="B184" s="99"/>
      <c r="C184" s="99"/>
      <c r="D184" s="99"/>
      <c r="E184" s="100"/>
      <c r="F184" s="101" t="str">
        <f>IF(ISBLANK($A184),"",SUM(IF(ISNA(IF(VLOOKUP($A184,'Round 1'!$A$7:$J$206,COLUMN('Round 1'!$H$7),FALSE),1,NA())),0,1),IF(ISNA(IF(VLOOKUP($A184,'Round 2'!$A$7:$J$206,COLUMN('Round 1'!$H$7),FALSE),1,NA())),0,1),IF(ISNA(IF(VLOOKUP($A184,'Round 3'!$A$7:$J$206,COLUMN('Round 1'!$H$7),FALSE),1,NA())),0,1),IF(ISNA(IF(VLOOKUP($A184,'Final Round'!$A$14:$K$18,1,FALSE),1,NA())),0,1)))</f>
        <v/>
      </c>
      <c r="G184" s="102"/>
      <c r="H184" s="103" t="str">
        <f>IF(ISBLANK($A184),"",IF(ISERROR(VLOOKUP($A184,'Round 1'!$A$7:$I$206,COLUMN('Round 1'!$G$7),FALSE)),0,VLOOKUP($A184,'Round 1'!$A$7:$I$206,COLUMN('Round 1'!$G$7),FALSE))+IF(ISERROR(VLOOKUP($A184,'Round 2'!$A$7:$I$206,COLUMN('Round 2'!$G$7),FALSE)),0,VLOOKUP($A184,'Round 2'!$A$7:$I$206,COLUMN('Round 2'!$G$7),FALSE))+IF(ISERROR(VLOOKUP($A184,'Round 3'!$A$7:$I$206,COLUMN('Round 3'!$G$7),FALSE)),0,VLOOKUP($A184,'Round 3'!$A$7:$I$206,COLUMN('Round 3'!$G$7),FALSE)))</f>
        <v/>
      </c>
      <c r="I184" s="103" t="str">
        <f>IF(ISBLANK($A184),"",IF(ISERROR(VLOOKUP($A184,'Round 1'!$A$7:$I$206,COLUMN('Round 1'!$F$7),FALSE)),0,VLOOKUP($A184,'Round 1'!$A$7:$I$206,COLUMN('Round 1'!$F$7),FALSE))+IF(ISERROR(VLOOKUP($A184,'Round 2'!$A$7:$I$206,COLUMN('Round 2'!$F$7),FALSE)),0,VLOOKUP($A184,'Round 2'!$A$7:$I$206,COLUMN('Round 2'!$F$7),FALSE))+IF(ISERROR(VLOOKUP($A184,'Round 3'!$A$7:$I$206,COLUMN('Round 3'!$F$7),FALSE)),0,VLOOKUP($A184,'Round 3'!$A$7:$I$206,COLUMN('Round 3'!$F$7),FALSE)))</f>
        <v/>
      </c>
      <c r="J184" s="104" t="str">
        <f>IF(ISBLANK($A184),"",IF(ISERROR(VLOOKUP($A184,'Round 1'!$A$7:$I$206,COLUMN('Round 1'!$H$7),FALSE)),0,VLOOKUP($A184,'Round 1'!$A$7:$I$206,COLUMN('Round 1'!$H$7),FALSE))+IF(ISERROR(VLOOKUP($A184,'Round 2'!$A$7:$I$206,COLUMN('Round 2'!$H$7),FALSE)),0,VLOOKUP($A184,'Round 2'!$A$7:$I$206,COLUMN('Round 2'!$H$7),FALSE))+IF(ISERROR(VLOOKUP($A184,'Round 3'!$A$7:$I$206,COLUMN('Round 3'!$H$7),FALSE)),0,VLOOKUP($A184,'Round 3'!$A$7:$I$206,COLUMN('Round 3'!$H$7),FALSE)))</f>
        <v/>
      </c>
      <c r="K184" s="103" t="str">
        <f t="shared" si="73"/>
        <v/>
      </c>
      <c r="L184" s="106" t="str">
        <f t="shared" si="74"/>
        <v/>
      </c>
      <c r="M184" s="107"/>
      <c r="N184" s="108" t="str">
        <f t="shared" si="75"/>
        <v/>
      </c>
      <c r="O184" s="40" t="str">
        <f t="shared" si="76"/>
        <v/>
      </c>
      <c r="P184" s="40" t="str">
        <f t="shared" si="77"/>
        <v/>
      </c>
      <c r="Q184" s="40">
        <f t="shared" si="78"/>
        <v>-10</v>
      </c>
      <c r="R184" s="40" t="str">
        <f t="shared" si="79"/>
        <v/>
      </c>
      <c r="S184" s="40" t="str">
        <f t="shared" si="80"/>
        <v/>
      </c>
      <c r="T184" s="40">
        <f t="shared" si="81"/>
        <v>0</v>
      </c>
      <c r="U184" s="108" t="str">
        <f>IF(N('Final Round'!$J$14)&gt;0,IF(ISBLANK($A184),"",IF($N184&gt;5,$N184,VLOOKUP($A184,'Final Round'!$A$14:$K$18,COLUMN('Final Round'!$J$1),FALSE))),"")</f>
        <v/>
      </c>
      <c r="V184" s="40" t="str">
        <f t="shared" si="82"/>
        <v/>
      </c>
      <c r="W184" s="40" t="str">
        <f t="shared" si="83"/>
        <v/>
      </c>
      <c r="X184" s="40" t="str">
        <f t="shared" si="84"/>
        <v/>
      </c>
      <c r="Y184" s="40">
        <f t="shared" si="85"/>
        <v>0</v>
      </c>
      <c r="Z184" s="40" t="str">
        <f t="shared" si="86"/>
        <v/>
      </c>
      <c r="AA184" s="40">
        <f t="shared" si="72"/>
        <v>0</v>
      </c>
      <c r="AB184" s="109" t="str">
        <f>IF(ISBLANK($A184),"",5+4*(I184+IF(AA184=0,0,VLOOKUP($A184,'Final Round'!$A$14:$K$18,COLUMN('Final Round'!$G$1),FALSE)))+8*(H184+IF(AA184=0,0,IF(VLOOKUP($A184,'Final Round'!$A$14:$K$18,COLUMN('Final Round'!$J$1),FALSE)=1,1,0)))+$AA184)</f>
        <v/>
      </c>
    </row>
    <row r="185" spans="1:28" x14ac:dyDescent="0.2">
      <c r="A185" s="110"/>
      <c r="B185" s="111"/>
      <c r="C185" s="111"/>
      <c r="D185" s="111"/>
      <c r="E185" s="112"/>
      <c r="F185" s="113" t="str">
        <f>IF(ISBLANK($A185),"",SUM(IF(ISNA(IF(VLOOKUP($A185,'Round 1'!$A$7:$J$206,COLUMN('Round 1'!$H$7),FALSE),1,NA())),0,1),IF(ISNA(IF(VLOOKUP($A185,'Round 2'!$A$7:$J$206,COLUMN('Round 1'!$H$7),FALSE),1,NA())),0,1),IF(ISNA(IF(VLOOKUP($A185,'Round 3'!$A$7:$J$206,COLUMN('Round 1'!$H$7),FALSE),1,NA())),0,1),IF(ISNA(IF(VLOOKUP($A185,'Final Round'!$A$14:$K$18,1,FALSE),1,NA())),0,1)))</f>
        <v/>
      </c>
      <c r="G185" s="114"/>
      <c r="H185" s="115" t="str">
        <f>IF(ISBLANK($A185),"",IF(ISERROR(VLOOKUP($A185,'Round 1'!$A$7:$I$206,COLUMN('Round 1'!$G$7),FALSE)),0,VLOOKUP($A185,'Round 1'!$A$7:$I$206,COLUMN('Round 1'!$G$7),FALSE))+IF(ISERROR(VLOOKUP($A185,'Round 2'!$A$7:$I$206,COLUMN('Round 2'!$G$7),FALSE)),0,VLOOKUP($A185,'Round 2'!$A$7:$I$206,COLUMN('Round 2'!$G$7),FALSE))+IF(ISERROR(VLOOKUP($A185,'Round 3'!$A$7:$I$206,COLUMN('Round 3'!$G$7),FALSE)),0,VLOOKUP($A185,'Round 3'!$A$7:$I$206,COLUMN('Round 3'!$G$7),FALSE)))</f>
        <v/>
      </c>
      <c r="I185" s="115" t="str">
        <f>IF(ISBLANK($A185),"",IF(ISERROR(VLOOKUP($A185,'Round 1'!$A$7:$I$206,COLUMN('Round 1'!$F$7),FALSE)),0,VLOOKUP($A185,'Round 1'!$A$7:$I$206,COLUMN('Round 1'!$F$7),FALSE))+IF(ISERROR(VLOOKUP($A185,'Round 2'!$A$7:$I$206,COLUMN('Round 2'!$F$7),FALSE)),0,VLOOKUP($A185,'Round 2'!$A$7:$I$206,COLUMN('Round 2'!$F$7),FALSE))+IF(ISERROR(VLOOKUP($A185,'Round 3'!$A$7:$I$206,COLUMN('Round 3'!$F$7),FALSE)),0,VLOOKUP($A185,'Round 3'!$A$7:$I$206,COLUMN('Round 3'!$F$7),FALSE)))</f>
        <v/>
      </c>
      <c r="J185" s="116" t="str">
        <f>IF(ISBLANK($A185),"",IF(ISERROR(VLOOKUP($A185,'Round 1'!$A$7:$I$206,COLUMN('Round 1'!$H$7),FALSE)),0,VLOOKUP($A185,'Round 1'!$A$7:$I$206,COLUMN('Round 1'!$H$7),FALSE))+IF(ISERROR(VLOOKUP($A185,'Round 2'!$A$7:$I$206,COLUMN('Round 2'!$H$7),FALSE)),0,VLOOKUP($A185,'Round 2'!$A$7:$I$206,COLUMN('Round 2'!$H$7),FALSE))+IF(ISERROR(VLOOKUP($A185,'Round 3'!$A$7:$I$206,COLUMN('Round 3'!$H$7),FALSE)),0,VLOOKUP($A185,'Round 3'!$A$7:$I$206,COLUMN('Round 3'!$H$7),FALSE)))</f>
        <v/>
      </c>
      <c r="K185" s="115" t="str">
        <f t="shared" si="73"/>
        <v/>
      </c>
      <c r="L185" s="118" t="str">
        <f t="shared" si="74"/>
        <v/>
      </c>
      <c r="M185" s="119"/>
      <c r="N185" s="120" t="str">
        <f t="shared" si="75"/>
        <v/>
      </c>
      <c r="O185" s="40" t="str">
        <f t="shared" si="76"/>
        <v/>
      </c>
      <c r="P185" s="40" t="str">
        <f t="shared" si="77"/>
        <v/>
      </c>
      <c r="Q185" s="40">
        <f t="shared" si="78"/>
        <v>-10</v>
      </c>
      <c r="R185" s="40" t="str">
        <f t="shared" si="79"/>
        <v/>
      </c>
      <c r="S185" s="40" t="str">
        <f t="shared" si="80"/>
        <v/>
      </c>
      <c r="T185" s="40">
        <f t="shared" si="81"/>
        <v>0</v>
      </c>
      <c r="U185" s="120" t="str">
        <f>IF(N('Final Round'!$J$14)&gt;0,IF(ISBLANK($A185),"",IF($N185&gt;5,$N185,VLOOKUP($A185,'Final Round'!$A$14:$K$18,COLUMN('Final Round'!$J$1),FALSE))),"")</f>
        <v/>
      </c>
      <c r="V185" s="40" t="str">
        <f t="shared" si="82"/>
        <v/>
      </c>
      <c r="W185" s="40" t="str">
        <f t="shared" si="83"/>
        <v/>
      </c>
      <c r="X185" s="40" t="str">
        <f t="shared" si="84"/>
        <v/>
      </c>
      <c r="Y185" s="40">
        <f t="shared" si="85"/>
        <v>0</v>
      </c>
      <c r="Z185" s="40" t="str">
        <f t="shared" si="86"/>
        <v/>
      </c>
      <c r="AA185" s="40">
        <f t="shared" si="72"/>
        <v>0</v>
      </c>
      <c r="AB185" s="121" t="str">
        <f>IF(ISBLANK($A185),"",5+4*(I185+IF(AA185=0,0,VLOOKUP($A185,'Final Round'!$A$14:$K$18,COLUMN('Final Round'!$G$1),FALSE)))+8*(H185+IF(AA185=0,0,IF(VLOOKUP($A185,'Final Round'!$A$14:$K$18,COLUMN('Final Round'!$J$1),FALSE)=1,1,0)))+$AA185)</f>
        <v/>
      </c>
    </row>
    <row r="186" spans="1:28" x14ac:dyDescent="0.2">
      <c r="A186" s="98"/>
      <c r="B186" s="99"/>
      <c r="C186" s="99"/>
      <c r="D186" s="99"/>
      <c r="E186" s="100"/>
      <c r="F186" s="101" t="str">
        <f>IF(ISBLANK($A186),"",SUM(IF(ISNA(IF(VLOOKUP($A186,'Round 1'!$A$7:$J$206,COLUMN('Round 1'!$H$7),FALSE),1,NA())),0,1),IF(ISNA(IF(VLOOKUP($A186,'Round 2'!$A$7:$J$206,COLUMN('Round 1'!$H$7),FALSE),1,NA())),0,1),IF(ISNA(IF(VLOOKUP($A186,'Round 3'!$A$7:$J$206,COLUMN('Round 1'!$H$7),FALSE),1,NA())),0,1),IF(ISNA(IF(VLOOKUP($A186,'Final Round'!$A$14:$K$18,1,FALSE),1,NA())),0,1)))</f>
        <v/>
      </c>
      <c r="G186" s="102"/>
      <c r="H186" s="103" t="str">
        <f>IF(ISBLANK($A186),"",IF(ISERROR(VLOOKUP($A186,'Round 1'!$A$7:$I$206,COLUMN('Round 1'!$G$7),FALSE)),0,VLOOKUP($A186,'Round 1'!$A$7:$I$206,COLUMN('Round 1'!$G$7),FALSE))+IF(ISERROR(VLOOKUP($A186,'Round 2'!$A$7:$I$206,COLUMN('Round 2'!$G$7),FALSE)),0,VLOOKUP($A186,'Round 2'!$A$7:$I$206,COLUMN('Round 2'!$G$7),FALSE))+IF(ISERROR(VLOOKUP($A186,'Round 3'!$A$7:$I$206,COLUMN('Round 3'!$G$7),FALSE)),0,VLOOKUP($A186,'Round 3'!$A$7:$I$206,COLUMN('Round 3'!$G$7),FALSE)))</f>
        <v/>
      </c>
      <c r="I186" s="103" t="str">
        <f>IF(ISBLANK($A186),"",IF(ISERROR(VLOOKUP($A186,'Round 1'!$A$7:$I$206,COLUMN('Round 1'!$F$7),FALSE)),0,VLOOKUP($A186,'Round 1'!$A$7:$I$206,COLUMN('Round 1'!$F$7),FALSE))+IF(ISERROR(VLOOKUP($A186,'Round 2'!$A$7:$I$206,COLUMN('Round 2'!$F$7),FALSE)),0,VLOOKUP($A186,'Round 2'!$A$7:$I$206,COLUMN('Round 2'!$F$7),FALSE))+IF(ISERROR(VLOOKUP($A186,'Round 3'!$A$7:$I$206,COLUMN('Round 3'!$F$7),FALSE)),0,VLOOKUP($A186,'Round 3'!$A$7:$I$206,COLUMN('Round 3'!$F$7),FALSE)))</f>
        <v/>
      </c>
      <c r="J186" s="104" t="str">
        <f>IF(ISBLANK($A186),"",IF(ISERROR(VLOOKUP($A186,'Round 1'!$A$7:$I$206,COLUMN('Round 1'!$H$7),FALSE)),0,VLOOKUP($A186,'Round 1'!$A$7:$I$206,COLUMN('Round 1'!$H$7),FALSE))+IF(ISERROR(VLOOKUP($A186,'Round 2'!$A$7:$I$206,COLUMN('Round 2'!$H$7),FALSE)),0,VLOOKUP($A186,'Round 2'!$A$7:$I$206,COLUMN('Round 2'!$H$7),FALSE))+IF(ISERROR(VLOOKUP($A186,'Round 3'!$A$7:$I$206,COLUMN('Round 3'!$H$7),FALSE)),0,VLOOKUP($A186,'Round 3'!$A$7:$I$206,COLUMN('Round 3'!$H$7),FALSE)))</f>
        <v/>
      </c>
      <c r="K186" s="103" t="str">
        <f t="shared" si="73"/>
        <v/>
      </c>
      <c r="L186" s="106" t="str">
        <f t="shared" si="74"/>
        <v/>
      </c>
      <c r="M186" s="107"/>
      <c r="N186" s="108" t="str">
        <f t="shared" si="75"/>
        <v/>
      </c>
      <c r="O186" s="40" t="str">
        <f t="shared" si="76"/>
        <v/>
      </c>
      <c r="P186" s="40" t="str">
        <f t="shared" si="77"/>
        <v/>
      </c>
      <c r="Q186" s="40">
        <f t="shared" si="78"/>
        <v>-10</v>
      </c>
      <c r="R186" s="40" t="str">
        <f t="shared" si="79"/>
        <v/>
      </c>
      <c r="S186" s="40" t="str">
        <f t="shared" si="80"/>
        <v/>
      </c>
      <c r="T186" s="40">
        <f t="shared" si="81"/>
        <v>0</v>
      </c>
      <c r="U186" s="108" t="str">
        <f>IF(N('Final Round'!$J$14)&gt;0,IF(ISBLANK($A186),"",IF($N186&gt;5,$N186,VLOOKUP($A186,'Final Round'!$A$14:$K$18,COLUMN('Final Round'!$J$1),FALSE))),"")</f>
        <v/>
      </c>
      <c r="V186" s="40" t="str">
        <f t="shared" si="82"/>
        <v/>
      </c>
      <c r="W186" s="40" t="str">
        <f t="shared" si="83"/>
        <v/>
      </c>
      <c r="X186" s="40" t="str">
        <f t="shared" si="84"/>
        <v/>
      </c>
      <c r="Y186" s="40">
        <f t="shared" si="85"/>
        <v>0</v>
      </c>
      <c r="Z186" s="40" t="str">
        <f t="shared" si="86"/>
        <v/>
      </c>
      <c r="AA186" s="40">
        <f t="shared" si="72"/>
        <v>0</v>
      </c>
      <c r="AB186" s="109" t="str">
        <f>IF(ISBLANK($A186),"",5+4*(I186+IF(AA186=0,0,VLOOKUP($A186,'Final Round'!$A$14:$K$18,COLUMN('Final Round'!$G$1),FALSE)))+8*(H186+IF(AA186=0,0,IF(VLOOKUP($A186,'Final Round'!$A$14:$K$18,COLUMN('Final Round'!$J$1),FALSE)=1,1,0)))+$AA186)</f>
        <v/>
      </c>
    </row>
    <row r="187" spans="1:28" x14ac:dyDescent="0.2">
      <c r="A187" s="110"/>
      <c r="B187" s="111"/>
      <c r="C187" s="111"/>
      <c r="D187" s="111"/>
      <c r="E187" s="112"/>
      <c r="F187" s="113" t="str">
        <f>IF(ISBLANK($A187),"",SUM(IF(ISNA(IF(VLOOKUP($A187,'Round 1'!$A$7:$J$206,COLUMN('Round 1'!$H$7),FALSE),1,NA())),0,1),IF(ISNA(IF(VLOOKUP($A187,'Round 2'!$A$7:$J$206,COLUMN('Round 1'!$H$7),FALSE),1,NA())),0,1),IF(ISNA(IF(VLOOKUP($A187,'Round 3'!$A$7:$J$206,COLUMN('Round 1'!$H$7),FALSE),1,NA())),0,1),IF(ISNA(IF(VLOOKUP($A187,'Final Round'!$A$14:$K$18,1,FALSE),1,NA())),0,1)))</f>
        <v/>
      </c>
      <c r="G187" s="114"/>
      <c r="H187" s="115" t="str">
        <f>IF(ISBLANK($A187),"",IF(ISERROR(VLOOKUP($A187,'Round 1'!$A$7:$I$206,COLUMN('Round 1'!$G$7),FALSE)),0,VLOOKUP($A187,'Round 1'!$A$7:$I$206,COLUMN('Round 1'!$G$7),FALSE))+IF(ISERROR(VLOOKUP($A187,'Round 2'!$A$7:$I$206,COLUMN('Round 2'!$G$7),FALSE)),0,VLOOKUP($A187,'Round 2'!$A$7:$I$206,COLUMN('Round 2'!$G$7),FALSE))+IF(ISERROR(VLOOKUP($A187,'Round 3'!$A$7:$I$206,COLUMN('Round 3'!$G$7),FALSE)),0,VLOOKUP($A187,'Round 3'!$A$7:$I$206,COLUMN('Round 3'!$G$7),FALSE)))</f>
        <v/>
      </c>
      <c r="I187" s="115" t="str">
        <f>IF(ISBLANK($A187),"",IF(ISERROR(VLOOKUP($A187,'Round 1'!$A$7:$I$206,COLUMN('Round 1'!$F$7),FALSE)),0,VLOOKUP($A187,'Round 1'!$A$7:$I$206,COLUMN('Round 1'!$F$7),FALSE))+IF(ISERROR(VLOOKUP($A187,'Round 2'!$A$7:$I$206,COLUMN('Round 2'!$F$7),FALSE)),0,VLOOKUP($A187,'Round 2'!$A$7:$I$206,COLUMN('Round 2'!$F$7),FALSE))+IF(ISERROR(VLOOKUP($A187,'Round 3'!$A$7:$I$206,COLUMN('Round 3'!$F$7),FALSE)),0,VLOOKUP($A187,'Round 3'!$A$7:$I$206,COLUMN('Round 3'!$F$7),FALSE)))</f>
        <v/>
      </c>
      <c r="J187" s="116" t="str">
        <f>IF(ISBLANK($A187),"",IF(ISERROR(VLOOKUP($A187,'Round 1'!$A$7:$I$206,COLUMN('Round 1'!$H$7),FALSE)),0,VLOOKUP($A187,'Round 1'!$A$7:$I$206,COLUMN('Round 1'!$H$7),FALSE))+IF(ISERROR(VLOOKUP($A187,'Round 2'!$A$7:$I$206,COLUMN('Round 2'!$H$7),FALSE)),0,VLOOKUP($A187,'Round 2'!$A$7:$I$206,COLUMN('Round 2'!$H$7),FALSE))+IF(ISERROR(VLOOKUP($A187,'Round 3'!$A$7:$I$206,COLUMN('Round 3'!$H$7),FALSE)),0,VLOOKUP($A187,'Round 3'!$A$7:$I$206,COLUMN('Round 3'!$H$7),FALSE)))</f>
        <v/>
      </c>
      <c r="K187" s="115" t="str">
        <f t="shared" si="73"/>
        <v/>
      </c>
      <c r="L187" s="118" t="str">
        <f t="shared" si="74"/>
        <v/>
      </c>
      <c r="M187" s="119"/>
      <c r="N187" s="120" t="str">
        <f t="shared" si="75"/>
        <v/>
      </c>
      <c r="O187" s="40" t="str">
        <f t="shared" si="76"/>
        <v/>
      </c>
      <c r="P187" s="40" t="str">
        <f t="shared" si="77"/>
        <v/>
      </c>
      <c r="Q187" s="40">
        <f t="shared" si="78"/>
        <v>-10</v>
      </c>
      <c r="R187" s="40" t="str">
        <f t="shared" si="79"/>
        <v/>
      </c>
      <c r="S187" s="40" t="str">
        <f t="shared" si="80"/>
        <v/>
      </c>
      <c r="T187" s="40">
        <f t="shared" si="81"/>
        <v>0</v>
      </c>
      <c r="U187" s="120" t="str">
        <f>IF(N('Final Round'!$J$14)&gt;0,IF(ISBLANK($A187),"",IF($N187&gt;5,$N187,VLOOKUP($A187,'Final Round'!$A$14:$K$18,COLUMN('Final Round'!$J$1),FALSE))),"")</f>
        <v/>
      </c>
      <c r="V187" s="40" t="str">
        <f t="shared" si="82"/>
        <v/>
      </c>
      <c r="W187" s="40" t="str">
        <f t="shared" si="83"/>
        <v/>
      </c>
      <c r="X187" s="40" t="str">
        <f t="shared" si="84"/>
        <v/>
      </c>
      <c r="Y187" s="40">
        <f t="shared" si="85"/>
        <v>0</v>
      </c>
      <c r="Z187" s="40" t="str">
        <f t="shared" si="86"/>
        <v/>
      </c>
      <c r="AA187" s="40">
        <f t="shared" si="72"/>
        <v>0</v>
      </c>
      <c r="AB187" s="121" t="str">
        <f>IF(ISBLANK($A187),"",5+4*(I187+IF(AA187=0,0,VLOOKUP($A187,'Final Round'!$A$14:$K$18,COLUMN('Final Round'!$G$1),FALSE)))+8*(H187+IF(AA187=0,0,IF(VLOOKUP($A187,'Final Round'!$A$14:$K$18,COLUMN('Final Round'!$J$1),FALSE)=1,1,0)))+$AA187)</f>
        <v/>
      </c>
    </row>
    <row r="188" spans="1:28" x14ac:dyDescent="0.2">
      <c r="A188" s="98"/>
      <c r="B188" s="99"/>
      <c r="C188" s="99"/>
      <c r="D188" s="99"/>
      <c r="E188" s="100"/>
      <c r="F188" s="101" t="str">
        <f>IF(ISBLANK($A188),"",SUM(IF(ISNA(IF(VLOOKUP($A188,'Round 1'!$A$7:$J$206,COLUMN('Round 1'!$H$7),FALSE),1,NA())),0,1),IF(ISNA(IF(VLOOKUP($A188,'Round 2'!$A$7:$J$206,COLUMN('Round 1'!$H$7),FALSE),1,NA())),0,1),IF(ISNA(IF(VLOOKUP($A188,'Round 3'!$A$7:$J$206,COLUMN('Round 1'!$H$7),FALSE),1,NA())),0,1),IF(ISNA(IF(VLOOKUP($A188,'Final Round'!$A$14:$K$18,1,FALSE),1,NA())),0,1)))</f>
        <v/>
      </c>
      <c r="G188" s="102"/>
      <c r="H188" s="103" t="str">
        <f>IF(ISBLANK($A188),"",IF(ISERROR(VLOOKUP($A188,'Round 1'!$A$7:$I$206,COLUMN('Round 1'!$G$7),FALSE)),0,VLOOKUP($A188,'Round 1'!$A$7:$I$206,COLUMN('Round 1'!$G$7),FALSE))+IF(ISERROR(VLOOKUP($A188,'Round 2'!$A$7:$I$206,COLUMN('Round 2'!$G$7),FALSE)),0,VLOOKUP($A188,'Round 2'!$A$7:$I$206,COLUMN('Round 2'!$G$7),FALSE))+IF(ISERROR(VLOOKUP($A188,'Round 3'!$A$7:$I$206,COLUMN('Round 3'!$G$7),FALSE)),0,VLOOKUP($A188,'Round 3'!$A$7:$I$206,COLUMN('Round 3'!$G$7),FALSE)))</f>
        <v/>
      </c>
      <c r="I188" s="103" t="str">
        <f>IF(ISBLANK($A188),"",IF(ISERROR(VLOOKUP($A188,'Round 1'!$A$7:$I$206,COLUMN('Round 1'!$F$7),FALSE)),0,VLOOKUP($A188,'Round 1'!$A$7:$I$206,COLUMN('Round 1'!$F$7),FALSE))+IF(ISERROR(VLOOKUP($A188,'Round 2'!$A$7:$I$206,COLUMN('Round 2'!$F$7),FALSE)),0,VLOOKUP($A188,'Round 2'!$A$7:$I$206,COLUMN('Round 2'!$F$7),FALSE))+IF(ISERROR(VLOOKUP($A188,'Round 3'!$A$7:$I$206,COLUMN('Round 3'!$F$7),FALSE)),0,VLOOKUP($A188,'Round 3'!$A$7:$I$206,COLUMN('Round 3'!$F$7),FALSE)))</f>
        <v/>
      </c>
      <c r="J188" s="104" t="str">
        <f>IF(ISBLANK($A188),"",IF(ISERROR(VLOOKUP($A188,'Round 1'!$A$7:$I$206,COLUMN('Round 1'!$H$7),FALSE)),0,VLOOKUP($A188,'Round 1'!$A$7:$I$206,COLUMN('Round 1'!$H$7),FALSE))+IF(ISERROR(VLOOKUP($A188,'Round 2'!$A$7:$I$206,COLUMN('Round 2'!$H$7),FALSE)),0,VLOOKUP($A188,'Round 2'!$A$7:$I$206,COLUMN('Round 2'!$H$7),FALSE))+IF(ISERROR(VLOOKUP($A188,'Round 3'!$A$7:$I$206,COLUMN('Round 3'!$H$7),FALSE)),0,VLOOKUP($A188,'Round 3'!$A$7:$I$206,COLUMN('Round 3'!$H$7),FALSE)))</f>
        <v/>
      </c>
      <c r="K188" s="103" t="str">
        <f t="shared" si="73"/>
        <v/>
      </c>
      <c r="L188" s="106" t="str">
        <f t="shared" si="74"/>
        <v/>
      </c>
      <c r="M188" s="107"/>
      <c r="N188" s="108" t="str">
        <f t="shared" si="75"/>
        <v/>
      </c>
      <c r="O188" s="40" t="str">
        <f t="shared" si="76"/>
        <v/>
      </c>
      <c r="P188" s="40" t="str">
        <f t="shared" si="77"/>
        <v/>
      </c>
      <c r="Q188" s="40">
        <f t="shared" si="78"/>
        <v>-10</v>
      </c>
      <c r="R188" s="40" t="str">
        <f t="shared" si="79"/>
        <v/>
      </c>
      <c r="S188" s="40" t="str">
        <f t="shared" si="80"/>
        <v/>
      </c>
      <c r="T188" s="40">
        <f t="shared" si="81"/>
        <v>0</v>
      </c>
      <c r="U188" s="108" t="str">
        <f>IF(N('Final Round'!$J$14)&gt;0,IF(ISBLANK($A188),"",IF($N188&gt;5,$N188,VLOOKUP($A188,'Final Round'!$A$14:$K$18,COLUMN('Final Round'!$J$1),FALSE))),"")</f>
        <v/>
      </c>
      <c r="V188" s="40" t="str">
        <f t="shared" si="82"/>
        <v/>
      </c>
      <c r="W188" s="40" t="str">
        <f t="shared" si="83"/>
        <v/>
      </c>
      <c r="X188" s="40" t="str">
        <f t="shared" si="84"/>
        <v/>
      </c>
      <c r="Y188" s="40">
        <f t="shared" si="85"/>
        <v>0</v>
      </c>
      <c r="Z188" s="40" t="str">
        <f t="shared" si="86"/>
        <v/>
      </c>
      <c r="AA188" s="40">
        <f t="shared" si="72"/>
        <v>0</v>
      </c>
      <c r="AB188" s="109" t="str">
        <f>IF(ISBLANK($A188),"",5+4*(I188+IF(AA188=0,0,VLOOKUP($A188,'Final Round'!$A$14:$K$18,COLUMN('Final Round'!$G$1),FALSE)))+8*(H188+IF(AA188=0,0,IF(VLOOKUP($A188,'Final Round'!$A$14:$K$18,COLUMN('Final Round'!$J$1),FALSE)=1,1,0)))+$AA188)</f>
        <v/>
      </c>
    </row>
    <row r="189" spans="1:28" x14ac:dyDescent="0.2">
      <c r="A189" s="110"/>
      <c r="B189" s="111"/>
      <c r="C189" s="111"/>
      <c r="D189" s="111"/>
      <c r="E189" s="112"/>
      <c r="F189" s="113" t="str">
        <f>IF(ISBLANK($A189),"",SUM(IF(ISNA(IF(VLOOKUP($A189,'Round 1'!$A$7:$J$206,COLUMN('Round 1'!$H$7),FALSE),1,NA())),0,1),IF(ISNA(IF(VLOOKUP($A189,'Round 2'!$A$7:$J$206,COLUMN('Round 1'!$H$7),FALSE),1,NA())),0,1),IF(ISNA(IF(VLOOKUP($A189,'Round 3'!$A$7:$J$206,COLUMN('Round 1'!$H$7),FALSE),1,NA())),0,1),IF(ISNA(IF(VLOOKUP($A189,'Final Round'!$A$14:$K$18,1,FALSE),1,NA())),0,1)))</f>
        <v/>
      </c>
      <c r="G189" s="114"/>
      <c r="H189" s="115" t="str">
        <f>IF(ISBLANK($A189),"",IF(ISERROR(VLOOKUP($A189,'Round 1'!$A$7:$I$206,COLUMN('Round 1'!$G$7),FALSE)),0,VLOOKUP($A189,'Round 1'!$A$7:$I$206,COLUMN('Round 1'!$G$7),FALSE))+IF(ISERROR(VLOOKUP($A189,'Round 2'!$A$7:$I$206,COLUMN('Round 2'!$G$7),FALSE)),0,VLOOKUP($A189,'Round 2'!$A$7:$I$206,COLUMN('Round 2'!$G$7),FALSE))+IF(ISERROR(VLOOKUP($A189,'Round 3'!$A$7:$I$206,COLUMN('Round 3'!$G$7),FALSE)),0,VLOOKUP($A189,'Round 3'!$A$7:$I$206,COLUMN('Round 3'!$G$7),FALSE)))</f>
        <v/>
      </c>
      <c r="I189" s="115" t="str">
        <f>IF(ISBLANK($A189),"",IF(ISERROR(VLOOKUP($A189,'Round 1'!$A$7:$I$206,COLUMN('Round 1'!$F$7),FALSE)),0,VLOOKUP($A189,'Round 1'!$A$7:$I$206,COLUMN('Round 1'!$F$7),FALSE))+IF(ISERROR(VLOOKUP($A189,'Round 2'!$A$7:$I$206,COLUMN('Round 2'!$F$7),FALSE)),0,VLOOKUP($A189,'Round 2'!$A$7:$I$206,COLUMN('Round 2'!$F$7),FALSE))+IF(ISERROR(VLOOKUP($A189,'Round 3'!$A$7:$I$206,COLUMN('Round 3'!$F$7),FALSE)),0,VLOOKUP($A189,'Round 3'!$A$7:$I$206,COLUMN('Round 3'!$F$7),FALSE)))</f>
        <v/>
      </c>
      <c r="J189" s="116" t="str">
        <f>IF(ISBLANK($A189),"",IF(ISERROR(VLOOKUP($A189,'Round 1'!$A$7:$I$206,COLUMN('Round 1'!$H$7),FALSE)),0,VLOOKUP($A189,'Round 1'!$A$7:$I$206,COLUMN('Round 1'!$H$7),FALSE))+IF(ISERROR(VLOOKUP($A189,'Round 2'!$A$7:$I$206,COLUMN('Round 2'!$H$7),FALSE)),0,VLOOKUP($A189,'Round 2'!$A$7:$I$206,COLUMN('Round 2'!$H$7),FALSE))+IF(ISERROR(VLOOKUP($A189,'Round 3'!$A$7:$I$206,COLUMN('Round 3'!$H$7),FALSE)),0,VLOOKUP($A189,'Round 3'!$A$7:$I$206,COLUMN('Round 3'!$H$7),FALSE)))</f>
        <v/>
      </c>
      <c r="K189" s="115" t="str">
        <f t="shared" si="73"/>
        <v/>
      </c>
      <c r="L189" s="118" t="str">
        <f t="shared" si="74"/>
        <v/>
      </c>
      <c r="M189" s="119"/>
      <c r="N189" s="120" t="str">
        <f t="shared" si="75"/>
        <v/>
      </c>
      <c r="O189" s="40" t="str">
        <f t="shared" si="76"/>
        <v/>
      </c>
      <c r="P189" s="40" t="str">
        <f t="shared" si="77"/>
        <v/>
      </c>
      <c r="Q189" s="40">
        <f t="shared" si="78"/>
        <v>-10</v>
      </c>
      <c r="R189" s="40" t="str">
        <f t="shared" si="79"/>
        <v/>
      </c>
      <c r="S189" s="40" t="str">
        <f t="shared" si="80"/>
        <v/>
      </c>
      <c r="T189" s="40">
        <f t="shared" si="81"/>
        <v>0</v>
      </c>
      <c r="U189" s="120" t="str">
        <f>IF(N('Final Round'!$J$14)&gt;0,IF(ISBLANK($A189),"",IF($N189&gt;5,$N189,VLOOKUP($A189,'Final Round'!$A$14:$K$18,COLUMN('Final Round'!$J$1),FALSE))),"")</f>
        <v/>
      </c>
      <c r="V189" s="40" t="str">
        <f t="shared" si="82"/>
        <v/>
      </c>
      <c r="W189" s="40" t="str">
        <f t="shared" si="83"/>
        <v/>
      </c>
      <c r="X189" s="40" t="str">
        <f t="shared" si="84"/>
        <v/>
      </c>
      <c r="Y189" s="40">
        <f t="shared" si="85"/>
        <v>0</v>
      </c>
      <c r="Z189" s="40" t="str">
        <f t="shared" si="86"/>
        <v/>
      </c>
      <c r="AA189" s="40">
        <f t="shared" si="72"/>
        <v>0</v>
      </c>
      <c r="AB189" s="121" t="str">
        <f>IF(ISBLANK($A189),"",5+4*(I189+IF(AA189=0,0,VLOOKUP($A189,'Final Round'!$A$14:$K$18,COLUMN('Final Round'!$G$1),FALSE)))+8*(H189+IF(AA189=0,0,IF(VLOOKUP($A189,'Final Round'!$A$14:$K$18,COLUMN('Final Round'!$J$1),FALSE)=1,1,0)))+$AA189)</f>
        <v/>
      </c>
    </row>
    <row r="190" spans="1:28" x14ac:dyDescent="0.2">
      <c r="A190" s="98"/>
      <c r="B190" s="99"/>
      <c r="C190" s="99"/>
      <c r="D190" s="99"/>
      <c r="E190" s="100"/>
      <c r="F190" s="101" t="str">
        <f>IF(ISBLANK($A190),"",SUM(IF(ISNA(IF(VLOOKUP($A190,'Round 1'!$A$7:$J$206,COLUMN('Round 1'!$H$7),FALSE),1,NA())),0,1),IF(ISNA(IF(VLOOKUP($A190,'Round 2'!$A$7:$J$206,COLUMN('Round 1'!$H$7),FALSE),1,NA())),0,1),IF(ISNA(IF(VLOOKUP($A190,'Round 3'!$A$7:$J$206,COLUMN('Round 1'!$H$7),FALSE),1,NA())),0,1),IF(ISNA(IF(VLOOKUP($A190,'Final Round'!$A$14:$K$18,1,FALSE),1,NA())),0,1)))</f>
        <v/>
      </c>
      <c r="G190" s="102"/>
      <c r="H190" s="103" t="str">
        <f>IF(ISBLANK($A190),"",IF(ISERROR(VLOOKUP($A190,'Round 1'!$A$7:$I$206,COLUMN('Round 1'!$G$7),FALSE)),0,VLOOKUP($A190,'Round 1'!$A$7:$I$206,COLUMN('Round 1'!$G$7),FALSE))+IF(ISERROR(VLOOKUP($A190,'Round 2'!$A$7:$I$206,COLUMN('Round 2'!$G$7),FALSE)),0,VLOOKUP($A190,'Round 2'!$A$7:$I$206,COLUMN('Round 2'!$G$7),FALSE))+IF(ISERROR(VLOOKUP($A190,'Round 3'!$A$7:$I$206,COLUMN('Round 3'!$G$7),FALSE)),0,VLOOKUP($A190,'Round 3'!$A$7:$I$206,COLUMN('Round 3'!$G$7),FALSE)))</f>
        <v/>
      </c>
      <c r="I190" s="103" t="str">
        <f>IF(ISBLANK($A190),"",IF(ISERROR(VLOOKUP($A190,'Round 1'!$A$7:$I$206,COLUMN('Round 1'!$F$7),FALSE)),0,VLOOKUP($A190,'Round 1'!$A$7:$I$206,COLUMN('Round 1'!$F$7),FALSE))+IF(ISERROR(VLOOKUP($A190,'Round 2'!$A$7:$I$206,COLUMN('Round 2'!$F$7),FALSE)),0,VLOOKUP($A190,'Round 2'!$A$7:$I$206,COLUMN('Round 2'!$F$7),FALSE))+IF(ISERROR(VLOOKUP($A190,'Round 3'!$A$7:$I$206,COLUMN('Round 3'!$F$7),FALSE)),0,VLOOKUP($A190,'Round 3'!$A$7:$I$206,COLUMN('Round 3'!$F$7),FALSE)))</f>
        <v/>
      </c>
      <c r="J190" s="104" t="str">
        <f>IF(ISBLANK($A190),"",IF(ISERROR(VLOOKUP($A190,'Round 1'!$A$7:$I$206,COLUMN('Round 1'!$H$7),FALSE)),0,VLOOKUP($A190,'Round 1'!$A$7:$I$206,COLUMN('Round 1'!$H$7),FALSE))+IF(ISERROR(VLOOKUP($A190,'Round 2'!$A$7:$I$206,COLUMN('Round 2'!$H$7),FALSE)),0,VLOOKUP($A190,'Round 2'!$A$7:$I$206,COLUMN('Round 2'!$H$7),FALSE))+IF(ISERROR(VLOOKUP($A190,'Round 3'!$A$7:$I$206,COLUMN('Round 3'!$H$7),FALSE)),0,VLOOKUP($A190,'Round 3'!$A$7:$I$206,COLUMN('Round 3'!$H$7),FALSE)))</f>
        <v/>
      </c>
      <c r="K190" s="103" t="str">
        <f t="shared" si="73"/>
        <v/>
      </c>
      <c r="L190" s="106" t="str">
        <f t="shared" si="74"/>
        <v/>
      </c>
      <c r="M190" s="107"/>
      <c r="N190" s="108" t="str">
        <f t="shared" si="75"/>
        <v/>
      </c>
      <c r="O190" s="40" t="str">
        <f t="shared" si="76"/>
        <v/>
      </c>
      <c r="P190" s="40" t="str">
        <f t="shared" si="77"/>
        <v/>
      </c>
      <c r="Q190" s="40">
        <f t="shared" si="78"/>
        <v>-10</v>
      </c>
      <c r="R190" s="40" t="str">
        <f t="shared" si="79"/>
        <v/>
      </c>
      <c r="S190" s="40" t="str">
        <f t="shared" si="80"/>
        <v/>
      </c>
      <c r="T190" s="40">
        <f t="shared" si="81"/>
        <v>0</v>
      </c>
      <c r="U190" s="108" t="str">
        <f>IF(N('Final Round'!$J$14)&gt;0,IF(ISBLANK($A190),"",IF($N190&gt;5,$N190,VLOOKUP($A190,'Final Round'!$A$14:$K$18,COLUMN('Final Round'!$J$1),FALSE))),"")</f>
        <v/>
      </c>
      <c r="V190" s="40" t="str">
        <f t="shared" si="82"/>
        <v/>
      </c>
      <c r="W190" s="40" t="str">
        <f t="shared" si="83"/>
        <v/>
      </c>
      <c r="X190" s="40" t="str">
        <f t="shared" si="84"/>
        <v/>
      </c>
      <c r="Y190" s="40">
        <f t="shared" si="85"/>
        <v>0</v>
      </c>
      <c r="Z190" s="40" t="str">
        <f t="shared" si="86"/>
        <v/>
      </c>
      <c r="AA190" s="40">
        <f t="shared" si="72"/>
        <v>0</v>
      </c>
      <c r="AB190" s="109" t="str">
        <f>IF(ISBLANK($A190),"",5+4*(I190+IF(AA190=0,0,VLOOKUP($A190,'Final Round'!$A$14:$K$18,COLUMN('Final Round'!$G$1),FALSE)))+8*(H190+IF(AA190=0,0,IF(VLOOKUP($A190,'Final Round'!$A$14:$K$18,COLUMN('Final Round'!$J$1),FALSE)=1,1,0)))+$AA190)</f>
        <v/>
      </c>
    </row>
    <row r="191" spans="1:28" x14ac:dyDescent="0.2">
      <c r="A191" s="110"/>
      <c r="B191" s="111"/>
      <c r="C191" s="111"/>
      <c r="D191" s="111"/>
      <c r="E191" s="112"/>
      <c r="F191" s="113" t="str">
        <f>IF(ISBLANK($A191),"",SUM(IF(ISNA(IF(VLOOKUP($A191,'Round 1'!$A$7:$J$206,COLUMN('Round 1'!$H$7),FALSE),1,NA())),0,1),IF(ISNA(IF(VLOOKUP($A191,'Round 2'!$A$7:$J$206,COLUMN('Round 1'!$H$7),FALSE),1,NA())),0,1),IF(ISNA(IF(VLOOKUP($A191,'Round 3'!$A$7:$J$206,COLUMN('Round 1'!$H$7),FALSE),1,NA())),0,1),IF(ISNA(IF(VLOOKUP($A191,'Final Round'!$A$14:$K$18,1,FALSE),1,NA())),0,1)))</f>
        <v/>
      </c>
      <c r="G191" s="114"/>
      <c r="H191" s="115" t="str">
        <f>IF(ISBLANK($A191),"",IF(ISERROR(VLOOKUP($A191,'Round 1'!$A$7:$I$206,COLUMN('Round 1'!$G$7),FALSE)),0,VLOOKUP($A191,'Round 1'!$A$7:$I$206,COLUMN('Round 1'!$G$7),FALSE))+IF(ISERROR(VLOOKUP($A191,'Round 2'!$A$7:$I$206,COLUMN('Round 2'!$G$7),FALSE)),0,VLOOKUP($A191,'Round 2'!$A$7:$I$206,COLUMN('Round 2'!$G$7),FALSE))+IF(ISERROR(VLOOKUP($A191,'Round 3'!$A$7:$I$206,COLUMN('Round 3'!$G$7),FALSE)),0,VLOOKUP($A191,'Round 3'!$A$7:$I$206,COLUMN('Round 3'!$G$7),FALSE)))</f>
        <v/>
      </c>
      <c r="I191" s="115" t="str">
        <f>IF(ISBLANK($A191),"",IF(ISERROR(VLOOKUP($A191,'Round 1'!$A$7:$I$206,COLUMN('Round 1'!$F$7),FALSE)),0,VLOOKUP($A191,'Round 1'!$A$7:$I$206,COLUMN('Round 1'!$F$7),FALSE))+IF(ISERROR(VLOOKUP($A191,'Round 2'!$A$7:$I$206,COLUMN('Round 2'!$F$7),FALSE)),0,VLOOKUP($A191,'Round 2'!$A$7:$I$206,COLUMN('Round 2'!$F$7),FALSE))+IF(ISERROR(VLOOKUP($A191,'Round 3'!$A$7:$I$206,COLUMN('Round 3'!$F$7),FALSE)),0,VLOOKUP($A191,'Round 3'!$A$7:$I$206,COLUMN('Round 3'!$F$7),FALSE)))</f>
        <v/>
      </c>
      <c r="J191" s="116" t="str">
        <f>IF(ISBLANK($A191),"",IF(ISERROR(VLOOKUP($A191,'Round 1'!$A$7:$I$206,COLUMN('Round 1'!$H$7),FALSE)),0,VLOOKUP($A191,'Round 1'!$A$7:$I$206,COLUMN('Round 1'!$H$7),FALSE))+IF(ISERROR(VLOOKUP($A191,'Round 2'!$A$7:$I$206,COLUMN('Round 2'!$H$7),FALSE)),0,VLOOKUP($A191,'Round 2'!$A$7:$I$206,COLUMN('Round 2'!$H$7),FALSE))+IF(ISERROR(VLOOKUP($A191,'Round 3'!$A$7:$I$206,COLUMN('Round 3'!$H$7),FALSE)),0,VLOOKUP($A191,'Round 3'!$A$7:$I$206,COLUMN('Round 3'!$H$7),FALSE)))</f>
        <v/>
      </c>
      <c r="K191" s="115" t="str">
        <f t="shared" si="73"/>
        <v/>
      </c>
      <c r="L191" s="118" t="str">
        <f t="shared" si="74"/>
        <v/>
      </c>
      <c r="M191" s="119"/>
      <c r="N191" s="120" t="str">
        <f t="shared" si="75"/>
        <v/>
      </c>
      <c r="O191" s="40" t="str">
        <f t="shared" si="76"/>
        <v/>
      </c>
      <c r="P191" s="40" t="str">
        <f t="shared" si="77"/>
        <v/>
      </c>
      <c r="Q191" s="40">
        <f t="shared" si="78"/>
        <v>-10</v>
      </c>
      <c r="R191" s="40" t="str">
        <f t="shared" si="79"/>
        <v/>
      </c>
      <c r="S191" s="40" t="str">
        <f t="shared" si="80"/>
        <v/>
      </c>
      <c r="T191" s="40">
        <f t="shared" si="81"/>
        <v>0</v>
      </c>
      <c r="U191" s="120" t="str">
        <f>IF(N('Final Round'!$J$14)&gt;0,IF(ISBLANK($A191),"",IF($N191&gt;5,$N191,VLOOKUP($A191,'Final Round'!$A$14:$K$18,COLUMN('Final Round'!$J$1),FALSE))),"")</f>
        <v/>
      </c>
      <c r="V191" s="40" t="str">
        <f t="shared" si="82"/>
        <v/>
      </c>
      <c r="W191" s="40" t="str">
        <f t="shared" si="83"/>
        <v/>
      </c>
      <c r="X191" s="40" t="str">
        <f t="shared" si="84"/>
        <v/>
      </c>
      <c r="Y191" s="40">
        <f t="shared" si="85"/>
        <v>0</v>
      </c>
      <c r="Z191" s="40" t="str">
        <f t="shared" si="86"/>
        <v/>
      </c>
      <c r="AA191" s="40">
        <f t="shared" si="72"/>
        <v>0</v>
      </c>
      <c r="AB191" s="121" t="str">
        <f>IF(ISBLANK($A191),"",5+4*(I191+IF(AA191=0,0,VLOOKUP($A191,'Final Round'!$A$14:$K$18,COLUMN('Final Round'!$G$1),FALSE)))+8*(H191+IF(AA191=0,0,IF(VLOOKUP($A191,'Final Round'!$A$14:$K$18,COLUMN('Final Round'!$J$1),FALSE)=1,1,0)))+$AA191)</f>
        <v/>
      </c>
    </row>
    <row r="192" spans="1:28" x14ac:dyDescent="0.2">
      <c r="A192" s="98"/>
      <c r="B192" s="99"/>
      <c r="C192" s="99"/>
      <c r="D192" s="99"/>
      <c r="E192" s="100"/>
      <c r="F192" s="101" t="str">
        <f>IF(ISBLANK($A192),"",SUM(IF(ISNA(IF(VLOOKUP($A192,'Round 1'!$A$7:$J$206,COLUMN('Round 1'!$H$7),FALSE),1,NA())),0,1),IF(ISNA(IF(VLOOKUP($A192,'Round 2'!$A$7:$J$206,COLUMN('Round 1'!$H$7),FALSE),1,NA())),0,1),IF(ISNA(IF(VLOOKUP($A192,'Round 3'!$A$7:$J$206,COLUMN('Round 1'!$H$7),FALSE),1,NA())),0,1),IF(ISNA(IF(VLOOKUP($A192,'Final Round'!$A$14:$K$18,1,FALSE),1,NA())),0,1)))</f>
        <v/>
      </c>
      <c r="G192" s="102"/>
      <c r="H192" s="103" t="str">
        <f>IF(ISBLANK($A192),"",IF(ISERROR(VLOOKUP($A192,'Round 1'!$A$7:$I$206,COLUMN('Round 1'!$G$7),FALSE)),0,VLOOKUP($A192,'Round 1'!$A$7:$I$206,COLUMN('Round 1'!$G$7),FALSE))+IF(ISERROR(VLOOKUP($A192,'Round 2'!$A$7:$I$206,COLUMN('Round 2'!$G$7),FALSE)),0,VLOOKUP($A192,'Round 2'!$A$7:$I$206,COLUMN('Round 2'!$G$7),FALSE))+IF(ISERROR(VLOOKUP($A192,'Round 3'!$A$7:$I$206,COLUMN('Round 3'!$G$7),FALSE)),0,VLOOKUP($A192,'Round 3'!$A$7:$I$206,COLUMN('Round 3'!$G$7),FALSE)))</f>
        <v/>
      </c>
      <c r="I192" s="103" t="str">
        <f>IF(ISBLANK($A192),"",IF(ISERROR(VLOOKUP($A192,'Round 1'!$A$7:$I$206,COLUMN('Round 1'!$F$7),FALSE)),0,VLOOKUP($A192,'Round 1'!$A$7:$I$206,COLUMN('Round 1'!$F$7),FALSE))+IF(ISERROR(VLOOKUP($A192,'Round 2'!$A$7:$I$206,COLUMN('Round 2'!$F$7),FALSE)),0,VLOOKUP($A192,'Round 2'!$A$7:$I$206,COLUMN('Round 2'!$F$7),FALSE))+IF(ISERROR(VLOOKUP($A192,'Round 3'!$A$7:$I$206,COLUMN('Round 3'!$F$7),FALSE)),0,VLOOKUP($A192,'Round 3'!$A$7:$I$206,COLUMN('Round 3'!$F$7),FALSE)))</f>
        <v/>
      </c>
      <c r="J192" s="104" t="str">
        <f>IF(ISBLANK($A192),"",IF(ISERROR(VLOOKUP($A192,'Round 1'!$A$7:$I$206,COLUMN('Round 1'!$H$7),FALSE)),0,VLOOKUP($A192,'Round 1'!$A$7:$I$206,COLUMN('Round 1'!$H$7),FALSE))+IF(ISERROR(VLOOKUP($A192,'Round 2'!$A$7:$I$206,COLUMN('Round 2'!$H$7),FALSE)),0,VLOOKUP($A192,'Round 2'!$A$7:$I$206,COLUMN('Round 2'!$H$7),FALSE))+IF(ISERROR(VLOOKUP($A192,'Round 3'!$A$7:$I$206,COLUMN('Round 3'!$H$7),FALSE)),0,VLOOKUP($A192,'Round 3'!$A$7:$I$206,COLUMN('Round 3'!$H$7),FALSE)))</f>
        <v/>
      </c>
      <c r="K192" s="103" t="str">
        <f t="shared" si="73"/>
        <v/>
      </c>
      <c r="L192" s="106" t="str">
        <f t="shared" si="74"/>
        <v/>
      </c>
      <c r="M192" s="107"/>
      <c r="N192" s="108" t="str">
        <f t="shared" si="75"/>
        <v/>
      </c>
      <c r="O192" s="40" t="str">
        <f t="shared" si="76"/>
        <v/>
      </c>
      <c r="P192" s="40" t="str">
        <f t="shared" si="77"/>
        <v/>
      </c>
      <c r="Q192" s="40">
        <f t="shared" si="78"/>
        <v>-10</v>
      </c>
      <c r="R192" s="40" t="str">
        <f t="shared" si="79"/>
        <v/>
      </c>
      <c r="S192" s="40" t="str">
        <f t="shared" si="80"/>
        <v/>
      </c>
      <c r="T192" s="40">
        <f t="shared" si="81"/>
        <v>0</v>
      </c>
      <c r="U192" s="108" t="str">
        <f>IF(N('Final Round'!$J$14)&gt;0,IF(ISBLANK($A192),"",IF($N192&gt;5,$N192,VLOOKUP($A192,'Final Round'!$A$14:$K$18,COLUMN('Final Round'!$J$1),FALSE))),"")</f>
        <v/>
      </c>
      <c r="V192" s="40" t="str">
        <f t="shared" si="82"/>
        <v/>
      </c>
      <c r="W192" s="40" t="str">
        <f t="shared" si="83"/>
        <v/>
      </c>
      <c r="X192" s="40" t="str">
        <f t="shared" si="84"/>
        <v/>
      </c>
      <c r="Y192" s="40">
        <f t="shared" si="85"/>
        <v>0</v>
      </c>
      <c r="Z192" s="40" t="str">
        <f t="shared" si="86"/>
        <v/>
      </c>
      <c r="AA192" s="40">
        <f t="shared" si="72"/>
        <v>0</v>
      </c>
      <c r="AB192" s="109" t="str">
        <f>IF(ISBLANK($A192),"",5+4*(I192+IF(AA192=0,0,VLOOKUP($A192,'Final Round'!$A$14:$K$18,COLUMN('Final Round'!$G$1),FALSE)))+8*(H192+IF(AA192=0,0,IF(VLOOKUP($A192,'Final Round'!$A$14:$K$18,COLUMN('Final Round'!$J$1),FALSE)=1,1,0)))+$AA192)</f>
        <v/>
      </c>
    </row>
    <row r="193" spans="1:28" x14ac:dyDescent="0.2">
      <c r="A193" s="110"/>
      <c r="B193" s="111"/>
      <c r="C193" s="111"/>
      <c r="D193" s="111"/>
      <c r="E193" s="112"/>
      <c r="F193" s="113" t="str">
        <f>IF(ISBLANK($A193),"",SUM(IF(ISNA(IF(VLOOKUP($A193,'Round 1'!$A$7:$J$206,COLUMN('Round 1'!$H$7),FALSE),1,NA())),0,1),IF(ISNA(IF(VLOOKUP($A193,'Round 2'!$A$7:$J$206,COLUMN('Round 1'!$H$7),FALSE),1,NA())),0,1),IF(ISNA(IF(VLOOKUP($A193,'Round 3'!$A$7:$J$206,COLUMN('Round 1'!$H$7),FALSE),1,NA())),0,1),IF(ISNA(IF(VLOOKUP($A193,'Final Round'!$A$14:$K$18,1,FALSE),1,NA())),0,1)))</f>
        <v/>
      </c>
      <c r="G193" s="114"/>
      <c r="H193" s="115" t="str">
        <f>IF(ISBLANK($A193),"",IF(ISERROR(VLOOKUP($A193,'Round 1'!$A$7:$I$206,COLUMN('Round 1'!$G$7),FALSE)),0,VLOOKUP($A193,'Round 1'!$A$7:$I$206,COLUMN('Round 1'!$G$7),FALSE))+IF(ISERROR(VLOOKUP($A193,'Round 2'!$A$7:$I$206,COLUMN('Round 2'!$G$7),FALSE)),0,VLOOKUP($A193,'Round 2'!$A$7:$I$206,COLUMN('Round 2'!$G$7),FALSE))+IF(ISERROR(VLOOKUP($A193,'Round 3'!$A$7:$I$206,COLUMN('Round 3'!$G$7),FALSE)),0,VLOOKUP($A193,'Round 3'!$A$7:$I$206,COLUMN('Round 3'!$G$7),FALSE)))</f>
        <v/>
      </c>
      <c r="I193" s="115" t="str">
        <f>IF(ISBLANK($A193),"",IF(ISERROR(VLOOKUP($A193,'Round 1'!$A$7:$I$206,COLUMN('Round 1'!$F$7),FALSE)),0,VLOOKUP($A193,'Round 1'!$A$7:$I$206,COLUMN('Round 1'!$F$7),FALSE))+IF(ISERROR(VLOOKUP($A193,'Round 2'!$A$7:$I$206,COLUMN('Round 2'!$F$7),FALSE)),0,VLOOKUP($A193,'Round 2'!$A$7:$I$206,COLUMN('Round 2'!$F$7),FALSE))+IF(ISERROR(VLOOKUP($A193,'Round 3'!$A$7:$I$206,COLUMN('Round 3'!$F$7),FALSE)),0,VLOOKUP($A193,'Round 3'!$A$7:$I$206,COLUMN('Round 3'!$F$7),FALSE)))</f>
        <v/>
      </c>
      <c r="J193" s="116" t="str">
        <f>IF(ISBLANK($A193),"",IF(ISERROR(VLOOKUP($A193,'Round 1'!$A$7:$I$206,COLUMN('Round 1'!$H$7),FALSE)),0,VLOOKUP($A193,'Round 1'!$A$7:$I$206,COLUMN('Round 1'!$H$7),FALSE))+IF(ISERROR(VLOOKUP($A193,'Round 2'!$A$7:$I$206,COLUMN('Round 2'!$H$7),FALSE)),0,VLOOKUP($A193,'Round 2'!$A$7:$I$206,COLUMN('Round 2'!$H$7),FALSE))+IF(ISERROR(VLOOKUP($A193,'Round 3'!$A$7:$I$206,COLUMN('Round 3'!$H$7),FALSE)),0,VLOOKUP($A193,'Round 3'!$A$7:$I$206,COLUMN('Round 3'!$H$7),FALSE)))</f>
        <v/>
      </c>
      <c r="K193" s="115" t="str">
        <f t="shared" si="73"/>
        <v/>
      </c>
      <c r="L193" s="118" t="str">
        <f t="shared" si="74"/>
        <v/>
      </c>
      <c r="M193" s="119"/>
      <c r="N193" s="120" t="str">
        <f t="shared" si="75"/>
        <v/>
      </c>
      <c r="O193" s="40" t="str">
        <f t="shared" si="76"/>
        <v/>
      </c>
      <c r="P193" s="40" t="str">
        <f t="shared" si="77"/>
        <v/>
      </c>
      <c r="Q193" s="40">
        <f t="shared" si="78"/>
        <v>-10</v>
      </c>
      <c r="R193" s="40" t="str">
        <f t="shared" si="79"/>
        <v/>
      </c>
      <c r="S193" s="40" t="str">
        <f t="shared" si="80"/>
        <v/>
      </c>
      <c r="T193" s="40">
        <f t="shared" si="81"/>
        <v>0</v>
      </c>
      <c r="U193" s="120" t="str">
        <f>IF(N('Final Round'!$J$14)&gt;0,IF(ISBLANK($A193),"",IF($N193&gt;5,$N193,VLOOKUP($A193,'Final Round'!$A$14:$K$18,COLUMN('Final Round'!$J$1),FALSE))),"")</f>
        <v/>
      </c>
      <c r="V193" s="40" t="str">
        <f t="shared" si="82"/>
        <v/>
      </c>
      <c r="W193" s="40" t="str">
        <f t="shared" si="83"/>
        <v/>
      </c>
      <c r="X193" s="40" t="str">
        <f t="shared" si="84"/>
        <v/>
      </c>
      <c r="Y193" s="40">
        <f t="shared" si="85"/>
        <v>0</v>
      </c>
      <c r="Z193" s="40" t="str">
        <f t="shared" si="86"/>
        <v/>
      </c>
      <c r="AA193" s="40">
        <f t="shared" si="72"/>
        <v>0</v>
      </c>
      <c r="AB193" s="121" t="str">
        <f>IF(ISBLANK($A193),"",5+4*(I193+IF(AA193=0,0,VLOOKUP($A193,'Final Round'!$A$14:$K$18,COLUMN('Final Round'!$G$1),FALSE)))+8*(H193+IF(AA193=0,0,IF(VLOOKUP($A193,'Final Round'!$A$14:$K$18,COLUMN('Final Round'!$J$1),FALSE)=1,1,0)))+$AA193)</f>
        <v/>
      </c>
    </row>
    <row r="194" spans="1:28" x14ac:dyDescent="0.2">
      <c r="A194" s="98"/>
      <c r="B194" s="99"/>
      <c r="C194" s="99"/>
      <c r="D194" s="99"/>
      <c r="E194" s="100"/>
      <c r="F194" s="101" t="str">
        <f>IF(ISBLANK($A194),"",SUM(IF(ISNA(IF(VLOOKUP($A194,'Round 1'!$A$7:$J$206,COLUMN('Round 1'!$H$7),FALSE),1,NA())),0,1),IF(ISNA(IF(VLOOKUP($A194,'Round 2'!$A$7:$J$206,COLUMN('Round 1'!$H$7),FALSE),1,NA())),0,1),IF(ISNA(IF(VLOOKUP($A194,'Round 3'!$A$7:$J$206,COLUMN('Round 1'!$H$7),FALSE),1,NA())),0,1),IF(ISNA(IF(VLOOKUP($A194,'Final Round'!$A$14:$K$18,1,FALSE),1,NA())),0,1)))</f>
        <v/>
      </c>
      <c r="G194" s="102"/>
      <c r="H194" s="103" t="str">
        <f>IF(ISBLANK($A194),"",IF(ISERROR(VLOOKUP($A194,'Round 1'!$A$7:$I$206,COLUMN('Round 1'!$G$7),FALSE)),0,VLOOKUP($A194,'Round 1'!$A$7:$I$206,COLUMN('Round 1'!$G$7),FALSE))+IF(ISERROR(VLOOKUP($A194,'Round 2'!$A$7:$I$206,COLUMN('Round 2'!$G$7),FALSE)),0,VLOOKUP($A194,'Round 2'!$A$7:$I$206,COLUMN('Round 2'!$G$7),FALSE))+IF(ISERROR(VLOOKUP($A194,'Round 3'!$A$7:$I$206,COLUMN('Round 3'!$G$7),FALSE)),0,VLOOKUP($A194,'Round 3'!$A$7:$I$206,COLUMN('Round 3'!$G$7),FALSE)))</f>
        <v/>
      </c>
      <c r="I194" s="103" t="str">
        <f>IF(ISBLANK($A194),"",IF(ISERROR(VLOOKUP($A194,'Round 1'!$A$7:$I$206,COLUMN('Round 1'!$F$7),FALSE)),0,VLOOKUP($A194,'Round 1'!$A$7:$I$206,COLUMN('Round 1'!$F$7),FALSE))+IF(ISERROR(VLOOKUP($A194,'Round 2'!$A$7:$I$206,COLUMN('Round 2'!$F$7),FALSE)),0,VLOOKUP($A194,'Round 2'!$A$7:$I$206,COLUMN('Round 2'!$F$7),FALSE))+IF(ISERROR(VLOOKUP($A194,'Round 3'!$A$7:$I$206,COLUMN('Round 3'!$F$7),FALSE)),0,VLOOKUP($A194,'Round 3'!$A$7:$I$206,COLUMN('Round 3'!$F$7),FALSE)))</f>
        <v/>
      </c>
      <c r="J194" s="104" t="str">
        <f>IF(ISBLANK($A194),"",IF(ISERROR(VLOOKUP($A194,'Round 1'!$A$7:$I$206,COLUMN('Round 1'!$H$7),FALSE)),0,VLOOKUP($A194,'Round 1'!$A$7:$I$206,COLUMN('Round 1'!$H$7),FALSE))+IF(ISERROR(VLOOKUP($A194,'Round 2'!$A$7:$I$206,COLUMN('Round 2'!$H$7),FALSE)),0,VLOOKUP($A194,'Round 2'!$A$7:$I$206,COLUMN('Round 2'!$H$7),FALSE))+IF(ISERROR(VLOOKUP($A194,'Round 3'!$A$7:$I$206,COLUMN('Round 3'!$H$7),FALSE)),0,VLOOKUP($A194,'Round 3'!$A$7:$I$206,COLUMN('Round 3'!$H$7),FALSE)))</f>
        <v/>
      </c>
      <c r="K194" s="103" t="str">
        <f t="shared" si="73"/>
        <v/>
      </c>
      <c r="L194" s="106" t="str">
        <f t="shared" si="74"/>
        <v/>
      </c>
      <c r="M194" s="107"/>
      <c r="N194" s="108" t="str">
        <f t="shared" si="75"/>
        <v/>
      </c>
      <c r="O194" s="40" t="str">
        <f t="shared" si="76"/>
        <v/>
      </c>
      <c r="P194" s="40" t="str">
        <f t="shared" si="77"/>
        <v/>
      </c>
      <c r="Q194" s="40">
        <f t="shared" si="78"/>
        <v>-10</v>
      </c>
      <c r="R194" s="40" t="str">
        <f t="shared" si="79"/>
        <v/>
      </c>
      <c r="S194" s="40" t="str">
        <f t="shared" si="80"/>
        <v/>
      </c>
      <c r="T194" s="40">
        <f t="shared" si="81"/>
        <v>0</v>
      </c>
      <c r="U194" s="108" t="str">
        <f>IF(N('Final Round'!$J$14)&gt;0,IF(ISBLANK($A194),"",IF($N194&gt;5,$N194,VLOOKUP($A194,'Final Round'!$A$14:$K$18,COLUMN('Final Round'!$J$1),FALSE))),"")</f>
        <v/>
      </c>
      <c r="V194" s="40" t="str">
        <f t="shared" si="82"/>
        <v/>
      </c>
      <c r="W194" s="40" t="str">
        <f t="shared" si="83"/>
        <v/>
      </c>
      <c r="X194" s="40" t="str">
        <f t="shared" si="84"/>
        <v/>
      </c>
      <c r="Y194" s="40">
        <f t="shared" si="85"/>
        <v>0</v>
      </c>
      <c r="Z194" s="40" t="str">
        <f t="shared" si="86"/>
        <v/>
      </c>
      <c r="AA194" s="40">
        <f t="shared" si="72"/>
        <v>0</v>
      </c>
      <c r="AB194" s="109" t="str">
        <f>IF(ISBLANK($A194),"",5+4*(I194+IF(AA194=0,0,VLOOKUP($A194,'Final Round'!$A$14:$K$18,COLUMN('Final Round'!$G$1),FALSE)))+8*(H194+IF(AA194=0,0,IF(VLOOKUP($A194,'Final Round'!$A$14:$K$18,COLUMN('Final Round'!$J$1),FALSE)=1,1,0)))+$AA194)</f>
        <v/>
      </c>
    </row>
    <row r="195" spans="1:28" x14ac:dyDescent="0.2">
      <c r="A195" s="110"/>
      <c r="B195" s="111"/>
      <c r="C195" s="111"/>
      <c r="D195" s="111"/>
      <c r="E195" s="112"/>
      <c r="F195" s="113" t="str">
        <f>IF(ISBLANK($A195),"",SUM(IF(ISNA(IF(VLOOKUP($A195,'Round 1'!$A$7:$J$206,COLUMN('Round 1'!$H$7),FALSE),1,NA())),0,1),IF(ISNA(IF(VLOOKUP($A195,'Round 2'!$A$7:$J$206,COLUMN('Round 1'!$H$7),FALSE),1,NA())),0,1),IF(ISNA(IF(VLOOKUP($A195,'Round 3'!$A$7:$J$206,COLUMN('Round 1'!$H$7),FALSE),1,NA())),0,1),IF(ISNA(IF(VLOOKUP($A195,'Final Round'!$A$14:$K$18,1,FALSE),1,NA())),0,1)))</f>
        <v/>
      </c>
      <c r="G195" s="114"/>
      <c r="H195" s="115" t="str">
        <f>IF(ISBLANK($A195),"",IF(ISERROR(VLOOKUP($A195,'Round 1'!$A$7:$I$206,COLUMN('Round 1'!$G$7),FALSE)),0,VLOOKUP($A195,'Round 1'!$A$7:$I$206,COLUMN('Round 1'!$G$7),FALSE))+IF(ISERROR(VLOOKUP($A195,'Round 2'!$A$7:$I$206,COLUMN('Round 2'!$G$7),FALSE)),0,VLOOKUP($A195,'Round 2'!$A$7:$I$206,COLUMN('Round 2'!$G$7),FALSE))+IF(ISERROR(VLOOKUP($A195,'Round 3'!$A$7:$I$206,COLUMN('Round 3'!$G$7),FALSE)),0,VLOOKUP($A195,'Round 3'!$A$7:$I$206,COLUMN('Round 3'!$G$7),FALSE)))</f>
        <v/>
      </c>
      <c r="I195" s="115" t="str">
        <f>IF(ISBLANK($A195),"",IF(ISERROR(VLOOKUP($A195,'Round 1'!$A$7:$I$206,COLUMN('Round 1'!$F$7),FALSE)),0,VLOOKUP($A195,'Round 1'!$A$7:$I$206,COLUMN('Round 1'!$F$7),FALSE))+IF(ISERROR(VLOOKUP($A195,'Round 2'!$A$7:$I$206,COLUMN('Round 2'!$F$7),FALSE)),0,VLOOKUP($A195,'Round 2'!$A$7:$I$206,COLUMN('Round 2'!$F$7),FALSE))+IF(ISERROR(VLOOKUP($A195,'Round 3'!$A$7:$I$206,COLUMN('Round 3'!$F$7),FALSE)),0,VLOOKUP($A195,'Round 3'!$A$7:$I$206,COLUMN('Round 3'!$F$7),FALSE)))</f>
        <v/>
      </c>
      <c r="J195" s="116" t="str">
        <f>IF(ISBLANK($A195),"",IF(ISERROR(VLOOKUP($A195,'Round 1'!$A$7:$I$206,COLUMN('Round 1'!$H$7),FALSE)),0,VLOOKUP($A195,'Round 1'!$A$7:$I$206,COLUMN('Round 1'!$H$7),FALSE))+IF(ISERROR(VLOOKUP($A195,'Round 2'!$A$7:$I$206,COLUMN('Round 2'!$H$7),FALSE)),0,VLOOKUP($A195,'Round 2'!$A$7:$I$206,COLUMN('Round 2'!$H$7),FALSE))+IF(ISERROR(VLOOKUP($A195,'Round 3'!$A$7:$I$206,COLUMN('Round 3'!$H$7),FALSE)),0,VLOOKUP($A195,'Round 3'!$A$7:$I$206,COLUMN('Round 3'!$H$7),FALSE)))</f>
        <v/>
      </c>
      <c r="K195" s="115" t="str">
        <f t="shared" si="73"/>
        <v/>
      </c>
      <c r="L195" s="118" t="str">
        <f t="shared" si="74"/>
        <v/>
      </c>
      <c r="M195" s="119"/>
      <c r="N195" s="120" t="str">
        <f t="shared" si="75"/>
        <v/>
      </c>
      <c r="O195" s="40" t="str">
        <f t="shared" si="76"/>
        <v/>
      </c>
      <c r="P195" s="40" t="str">
        <f t="shared" si="77"/>
        <v/>
      </c>
      <c r="Q195" s="40">
        <f t="shared" si="78"/>
        <v>-10</v>
      </c>
      <c r="R195" s="40" t="str">
        <f t="shared" si="79"/>
        <v/>
      </c>
      <c r="S195" s="40" t="str">
        <f t="shared" si="80"/>
        <v/>
      </c>
      <c r="T195" s="40">
        <f t="shared" si="81"/>
        <v>0</v>
      </c>
      <c r="U195" s="120" t="str">
        <f>IF(N('Final Round'!$J$14)&gt;0,IF(ISBLANK($A195),"",IF($N195&gt;5,$N195,VLOOKUP($A195,'Final Round'!$A$14:$K$18,COLUMN('Final Round'!$J$1),FALSE))),"")</f>
        <v/>
      </c>
      <c r="V195" s="40" t="str">
        <f t="shared" si="82"/>
        <v/>
      </c>
      <c r="W195" s="40" t="str">
        <f t="shared" si="83"/>
        <v/>
      </c>
      <c r="X195" s="40" t="str">
        <f t="shared" si="84"/>
        <v/>
      </c>
      <c r="Y195" s="40">
        <f t="shared" si="85"/>
        <v>0</v>
      </c>
      <c r="Z195" s="40" t="str">
        <f t="shared" si="86"/>
        <v/>
      </c>
      <c r="AA195" s="40">
        <f t="shared" si="72"/>
        <v>0</v>
      </c>
      <c r="AB195" s="121" t="str">
        <f>IF(ISBLANK($A195),"",5+4*(I195+IF(AA195=0,0,VLOOKUP($A195,'Final Round'!$A$14:$K$18,COLUMN('Final Round'!$G$1),FALSE)))+8*(H195+IF(AA195=0,0,IF(VLOOKUP($A195,'Final Round'!$A$14:$K$18,COLUMN('Final Round'!$J$1),FALSE)=1,1,0)))+$AA195)</f>
        <v/>
      </c>
    </row>
    <row r="196" spans="1:28" x14ac:dyDescent="0.2">
      <c r="A196" s="98"/>
      <c r="B196" s="99"/>
      <c r="C196" s="99"/>
      <c r="D196" s="99"/>
      <c r="E196" s="100"/>
      <c r="F196" s="101" t="str">
        <f>IF(ISBLANK($A196),"",SUM(IF(ISNA(IF(VLOOKUP($A196,'Round 1'!$A$7:$J$206,COLUMN('Round 1'!$H$7),FALSE),1,NA())),0,1),IF(ISNA(IF(VLOOKUP($A196,'Round 2'!$A$7:$J$206,COLUMN('Round 1'!$H$7),FALSE),1,NA())),0,1),IF(ISNA(IF(VLOOKUP($A196,'Round 3'!$A$7:$J$206,COLUMN('Round 1'!$H$7),FALSE),1,NA())),0,1),IF(ISNA(IF(VLOOKUP($A196,'Final Round'!$A$14:$K$18,1,FALSE),1,NA())),0,1)))</f>
        <v/>
      </c>
      <c r="G196" s="102"/>
      <c r="H196" s="103" t="str">
        <f>IF(ISBLANK($A196),"",IF(ISERROR(VLOOKUP($A196,'Round 1'!$A$7:$I$206,COLUMN('Round 1'!$G$7),FALSE)),0,VLOOKUP($A196,'Round 1'!$A$7:$I$206,COLUMN('Round 1'!$G$7),FALSE))+IF(ISERROR(VLOOKUP($A196,'Round 2'!$A$7:$I$206,COLUMN('Round 2'!$G$7),FALSE)),0,VLOOKUP($A196,'Round 2'!$A$7:$I$206,COLUMN('Round 2'!$G$7),FALSE))+IF(ISERROR(VLOOKUP($A196,'Round 3'!$A$7:$I$206,COLUMN('Round 3'!$G$7),FALSE)),0,VLOOKUP($A196,'Round 3'!$A$7:$I$206,COLUMN('Round 3'!$G$7),FALSE)))</f>
        <v/>
      </c>
      <c r="I196" s="103" t="str">
        <f>IF(ISBLANK($A196),"",IF(ISERROR(VLOOKUP($A196,'Round 1'!$A$7:$I$206,COLUMN('Round 1'!$F$7),FALSE)),0,VLOOKUP($A196,'Round 1'!$A$7:$I$206,COLUMN('Round 1'!$F$7),FALSE))+IF(ISERROR(VLOOKUP($A196,'Round 2'!$A$7:$I$206,COLUMN('Round 2'!$F$7),FALSE)),0,VLOOKUP($A196,'Round 2'!$A$7:$I$206,COLUMN('Round 2'!$F$7),FALSE))+IF(ISERROR(VLOOKUP($A196,'Round 3'!$A$7:$I$206,COLUMN('Round 3'!$F$7),FALSE)),0,VLOOKUP($A196,'Round 3'!$A$7:$I$206,COLUMN('Round 3'!$F$7),FALSE)))</f>
        <v/>
      </c>
      <c r="J196" s="104" t="str">
        <f>IF(ISBLANK($A196),"",IF(ISERROR(VLOOKUP($A196,'Round 1'!$A$7:$I$206,COLUMN('Round 1'!$H$7),FALSE)),0,VLOOKUP($A196,'Round 1'!$A$7:$I$206,COLUMN('Round 1'!$H$7),FALSE))+IF(ISERROR(VLOOKUP($A196,'Round 2'!$A$7:$I$206,COLUMN('Round 2'!$H$7),FALSE)),0,VLOOKUP($A196,'Round 2'!$A$7:$I$206,COLUMN('Round 2'!$H$7),FALSE))+IF(ISERROR(VLOOKUP($A196,'Round 3'!$A$7:$I$206,COLUMN('Round 3'!$H$7),FALSE)),0,VLOOKUP($A196,'Round 3'!$A$7:$I$206,COLUMN('Round 3'!$H$7),FALSE)))</f>
        <v/>
      </c>
      <c r="K196" s="103" t="str">
        <f t="shared" si="73"/>
        <v/>
      </c>
      <c r="L196" s="106" t="str">
        <f t="shared" si="74"/>
        <v/>
      </c>
      <c r="M196" s="107"/>
      <c r="N196" s="108" t="str">
        <f t="shared" si="75"/>
        <v/>
      </c>
      <c r="O196" s="40" t="str">
        <f t="shared" si="76"/>
        <v/>
      </c>
      <c r="P196" s="40" t="str">
        <f t="shared" si="77"/>
        <v/>
      </c>
      <c r="Q196" s="40">
        <f t="shared" si="78"/>
        <v>-10</v>
      </c>
      <c r="R196" s="40" t="str">
        <f t="shared" si="79"/>
        <v/>
      </c>
      <c r="S196" s="40" t="str">
        <f t="shared" si="80"/>
        <v/>
      </c>
      <c r="T196" s="40">
        <f t="shared" si="81"/>
        <v>0</v>
      </c>
      <c r="U196" s="108" t="str">
        <f>IF(N('Final Round'!$J$14)&gt;0,IF(ISBLANK($A196),"",IF($N196&gt;5,$N196,VLOOKUP($A196,'Final Round'!$A$14:$K$18,COLUMN('Final Round'!$J$1),FALSE))),"")</f>
        <v/>
      </c>
      <c r="V196" s="40" t="str">
        <f t="shared" si="82"/>
        <v/>
      </c>
      <c r="W196" s="40" t="str">
        <f t="shared" si="83"/>
        <v/>
      </c>
      <c r="X196" s="40" t="str">
        <f t="shared" si="84"/>
        <v/>
      </c>
      <c r="Y196" s="40">
        <f t="shared" si="85"/>
        <v>0</v>
      </c>
      <c r="Z196" s="40" t="str">
        <f t="shared" si="86"/>
        <v/>
      </c>
      <c r="AA196" s="40">
        <f t="shared" si="72"/>
        <v>0</v>
      </c>
      <c r="AB196" s="109" t="str">
        <f>IF(ISBLANK($A196),"",5+4*(I196+IF(AA196=0,0,VLOOKUP($A196,'Final Round'!$A$14:$K$18,COLUMN('Final Round'!$G$1),FALSE)))+8*(H196+IF(AA196=0,0,IF(VLOOKUP($A196,'Final Round'!$A$14:$K$18,COLUMN('Final Round'!$J$1),FALSE)=1,1,0)))+$AA196)</f>
        <v/>
      </c>
    </row>
    <row r="197" spans="1:28" x14ac:dyDescent="0.2">
      <c r="A197" s="110"/>
      <c r="B197" s="111"/>
      <c r="C197" s="111"/>
      <c r="D197" s="111"/>
      <c r="E197" s="112"/>
      <c r="F197" s="113" t="str">
        <f>IF(ISBLANK($A197),"",SUM(IF(ISNA(IF(VLOOKUP($A197,'Round 1'!$A$7:$J$206,COLUMN('Round 1'!$H$7),FALSE),1,NA())),0,1),IF(ISNA(IF(VLOOKUP($A197,'Round 2'!$A$7:$J$206,COLUMN('Round 1'!$H$7),FALSE),1,NA())),0,1),IF(ISNA(IF(VLOOKUP($A197,'Round 3'!$A$7:$J$206,COLUMN('Round 1'!$H$7),FALSE),1,NA())),0,1),IF(ISNA(IF(VLOOKUP($A197,'Final Round'!$A$14:$K$18,1,FALSE),1,NA())),0,1)))</f>
        <v/>
      </c>
      <c r="G197" s="114"/>
      <c r="H197" s="115" t="str">
        <f>IF(ISBLANK($A197),"",IF(ISERROR(VLOOKUP($A197,'Round 1'!$A$7:$I$206,COLUMN('Round 1'!$G$7),FALSE)),0,VLOOKUP($A197,'Round 1'!$A$7:$I$206,COLUMN('Round 1'!$G$7),FALSE))+IF(ISERROR(VLOOKUP($A197,'Round 2'!$A$7:$I$206,COLUMN('Round 2'!$G$7),FALSE)),0,VLOOKUP($A197,'Round 2'!$A$7:$I$206,COLUMN('Round 2'!$G$7),FALSE))+IF(ISERROR(VLOOKUP($A197,'Round 3'!$A$7:$I$206,COLUMN('Round 3'!$G$7),FALSE)),0,VLOOKUP($A197,'Round 3'!$A$7:$I$206,COLUMN('Round 3'!$G$7),FALSE)))</f>
        <v/>
      </c>
      <c r="I197" s="115" t="str">
        <f>IF(ISBLANK($A197),"",IF(ISERROR(VLOOKUP($A197,'Round 1'!$A$7:$I$206,COLUMN('Round 1'!$F$7),FALSE)),0,VLOOKUP($A197,'Round 1'!$A$7:$I$206,COLUMN('Round 1'!$F$7),FALSE))+IF(ISERROR(VLOOKUP($A197,'Round 2'!$A$7:$I$206,COLUMN('Round 2'!$F$7),FALSE)),0,VLOOKUP($A197,'Round 2'!$A$7:$I$206,COLUMN('Round 2'!$F$7),FALSE))+IF(ISERROR(VLOOKUP($A197,'Round 3'!$A$7:$I$206,COLUMN('Round 3'!$F$7),FALSE)),0,VLOOKUP($A197,'Round 3'!$A$7:$I$206,COLUMN('Round 3'!$F$7),FALSE)))</f>
        <v/>
      </c>
      <c r="J197" s="116" t="str">
        <f>IF(ISBLANK($A197),"",IF(ISERROR(VLOOKUP($A197,'Round 1'!$A$7:$I$206,COLUMN('Round 1'!$H$7),FALSE)),0,VLOOKUP($A197,'Round 1'!$A$7:$I$206,COLUMN('Round 1'!$H$7),FALSE))+IF(ISERROR(VLOOKUP($A197,'Round 2'!$A$7:$I$206,COLUMN('Round 2'!$H$7),FALSE)),0,VLOOKUP($A197,'Round 2'!$A$7:$I$206,COLUMN('Round 2'!$H$7),FALSE))+IF(ISERROR(VLOOKUP($A197,'Round 3'!$A$7:$I$206,COLUMN('Round 3'!$H$7),FALSE)),0,VLOOKUP($A197,'Round 3'!$A$7:$I$206,COLUMN('Round 3'!$H$7),FALSE)))</f>
        <v/>
      </c>
      <c r="K197" s="115" t="str">
        <f t="shared" si="73"/>
        <v/>
      </c>
      <c r="L197" s="118" t="str">
        <f t="shared" si="74"/>
        <v/>
      </c>
      <c r="M197" s="119"/>
      <c r="N197" s="120" t="str">
        <f t="shared" si="75"/>
        <v/>
      </c>
      <c r="O197" s="40" t="str">
        <f t="shared" si="76"/>
        <v/>
      </c>
      <c r="P197" s="40" t="str">
        <f t="shared" si="77"/>
        <v/>
      </c>
      <c r="Q197" s="40">
        <f t="shared" si="78"/>
        <v>-10</v>
      </c>
      <c r="R197" s="40" t="str">
        <f t="shared" si="79"/>
        <v/>
      </c>
      <c r="S197" s="40" t="str">
        <f t="shared" si="80"/>
        <v/>
      </c>
      <c r="T197" s="40">
        <f t="shared" si="81"/>
        <v>0</v>
      </c>
      <c r="U197" s="120" t="str">
        <f>IF(N('Final Round'!$J$14)&gt;0,IF(ISBLANK($A197),"",IF($N197&gt;5,$N197,VLOOKUP($A197,'Final Round'!$A$14:$K$18,COLUMN('Final Round'!$J$1),FALSE))),"")</f>
        <v/>
      </c>
      <c r="V197" s="40" t="str">
        <f t="shared" si="82"/>
        <v/>
      </c>
      <c r="W197" s="40" t="str">
        <f t="shared" si="83"/>
        <v/>
      </c>
      <c r="X197" s="40" t="str">
        <f t="shared" si="84"/>
        <v/>
      </c>
      <c r="Y197" s="40">
        <f t="shared" si="85"/>
        <v>0</v>
      </c>
      <c r="Z197" s="40" t="str">
        <f t="shared" si="86"/>
        <v/>
      </c>
      <c r="AA197" s="40">
        <f t="shared" si="72"/>
        <v>0</v>
      </c>
      <c r="AB197" s="121" t="str">
        <f>IF(ISBLANK($A197),"",5+4*(I197+IF(AA197=0,0,VLOOKUP($A197,'Final Round'!$A$14:$K$18,COLUMN('Final Round'!$G$1),FALSE)))+8*(H197+IF(AA197=0,0,IF(VLOOKUP($A197,'Final Round'!$A$14:$K$18,COLUMN('Final Round'!$J$1),FALSE)=1,1,0)))+$AA197)</f>
        <v/>
      </c>
    </row>
    <row r="198" spans="1:28" x14ac:dyDescent="0.2">
      <c r="A198" s="98"/>
      <c r="B198" s="99"/>
      <c r="C198" s="99"/>
      <c r="D198" s="99"/>
      <c r="E198" s="100"/>
      <c r="F198" s="101" t="str">
        <f>IF(ISBLANK($A198),"",SUM(IF(ISNA(IF(VLOOKUP($A198,'Round 1'!$A$7:$J$206,COLUMN('Round 1'!$H$7),FALSE),1,NA())),0,1),IF(ISNA(IF(VLOOKUP($A198,'Round 2'!$A$7:$J$206,COLUMN('Round 1'!$H$7),FALSE),1,NA())),0,1),IF(ISNA(IF(VLOOKUP($A198,'Round 3'!$A$7:$J$206,COLUMN('Round 1'!$H$7),FALSE),1,NA())),0,1),IF(ISNA(IF(VLOOKUP($A198,'Final Round'!$A$14:$K$18,1,FALSE),1,NA())),0,1)))</f>
        <v/>
      </c>
      <c r="G198" s="102"/>
      <c r="H198" s="103" t="str">
        <f>IF(ISBLANK($A198),"",IF(ISERROR(VLOOKUP($A198,'Round 1'!$A$7:$I$206,COLUMN('Round 1'!$G$7),FALSE)),0,VLOOKUP($A198,'Round 1'!$A$7:$I$206,COLUMN('Round 1'!$G$7),FALSE))+IF(ISERROR(VLOOKUP($A198,'Round 2'!$A$7:$I$206,COLUMN('Round 2'!$G$7),FALSE)),0,VLOOKUP($A198,'Round 2'!$A$7:$I$206,COLUMN('Round 2'!$G$7),FALSE))+IF(ISERROR(VLOOKUP($A198,'Round 3'!$A$7:$I$206,COLUMN('Round 3'!$G$7),FALSE)),0,VLOOKUP($A198,'Round 3'!$A$7:$I$206,COLUMN('Round 3'!$G$7),FALSE)))</f>
        <v/>
      </c>
      <c r="I198" s="103" t="str">
        <f>IF(ISBLANK($A198),"",IF(ISERROR(VLOOKUP($A198,'Round 1'!$A$7:$I$206,COLUMN('Round 1'!$F$7),FALSE)),0,VLOOKUP($A198,'Round 1'!$A$7:$I$206,COLUMN('Round 1'!$F$7),FALSE))+IF(ISERROR(VLOOKUP($A198,'Round 2'!$A$7:$I$206,COLUMN('Round 2'!$F$7),FALSE)),0,VLOOKUP($A198,'Round 2'!$A$7:$I$206,COLUMN('Round 2'!$F$7),FALSE))+IF(ISERROR(VLOOKUP($A198,'Round 3'!$A$7:$I$206,COLUMN('Round 3'!$F$7),FALSE)),0,VLOOKUP($A198,'Round 3'!$A$7:$I$206,COLUMN('Round 3'!$F$7),FALSE)))</f>
        <v/>
      </c>
      <c r="J198" s="104" t="str">
        <f>IF(ISBLANK($A198),"",IF(ISERROR(VLOOKUP($A198,'Round 1'!$A$7:$I$206,COLUMN('Round 1'!$H$7),FALSE)),0,VLOOKUP($A198,'Round 1'!$A$7:$I$206,COLUMN('Round 1'!$H$7),FALSE))+IF(ISERROR(VLOOKUP($A198,'Round 2'!$A$7:$I$206,COLUMN('Round 2'!$H$7),FALSE)),0,VLOOKUP($A198,'Round 2'!$A$7:$I$206,COLUMN('Round 2'!$H$7),FALSE))+IF(ISERROR(VLOOKUP($A198,'Round 3'!$A$7:$I$206,COLUMN('Round 3'!$H$7),FALSE)),0,VLOOKUP($A198,'Round 3'!$A$7:$I$206,COLUMN('Round 3'!$H$7),FALSE)))</f>
        <v/>
      </c>
      <c r="K198" s="103" t="str">
        <f t="shared" si="73"/>
        <v/>
      </c>
      <c r="L198" s="106" t="str">
        <f t="shared" si="74"/>
        <v/>
      </c>
      <c r="M198" s="107"/>
      <c r="N198" s="108" t="str">
        <f t="shared" si="75"/>
        <v/>
      </c>
      <c r="O198" s="40" t="str">
        <f t="shared" si="76"/>
        <v/>
      </c>
      <c r="P198" s="40" t="str">
        <f t="shared" si="77"/>
        <v/>
      </c>
      <c r="Q198" s="40">
        <f t="shared" si="78"/>
        <v>-10</v>
      </c>
      <c r="R198" s="40" t="str">
        <f t="shared" si="79"/>
        <v/>
      </c>
      <c r="S198" s="40" t="str">
        <f t="shared" si="80"/>
        <v/>
      </c>
      <c r="T198" s="40">
        <f t="shared" si="81"/>
        <v>0</v>
      </c>
      <c r="U198" s="108" t="str">
        <f>IF(N('Final Round'!$J$14)&gt;0,IF(ISBLANK($A198),"",IF($N198&gt;5,$N198,VLOOKUP($A198,'Final Round'!$A$14:$K$18,COLUMN('Final Round'!$J$1),FALSE))),"")</f>
        <v/>
      </c>
      <c r="V198" s="40" t="str">
        <f t="shared" si="82"/>
        <v/>
      </c>
      <c r="W198" s="40" t="str">
        <f t="shared" si="83"/>
        <v/>
      </c>
      <c r="X198" s="40" t="str">
        <f t="shared" si="84"/>
        <v/>
      </c>
      <c r="Y198" s="40">
        <f t="shared" si="85"/>
        <v>0</v>
      </c>
      <c r="Z198" s="40" t="str">
        <f t="shared" si="86"/>
        <v/>
      </c>
      <c r="AA198" s="40">
        <f t="shared" si="72"/>
        <v>0</v>
      </c>
      <c r="AB198" s="109" t="str">
        <f>IF(ISBLANK($A198),"",5+4*(I198+IF(AA198=0,0,VLOOKUP($A198,'Final Round'!$A$14:$K$18,COLUMN('Final Round'!$G$1),FALSE)))+8*(H198+IF(AA198=0,0,IF(VLOOKUP($A198,'Final Round'!$A$14:$K$18,COLUMN('Final Round'!$J$1),FALSE)=1,1,0)))+$AA198)</f>
        <v/>
      </c>
    </row>
    <row r="199" spans="1:28" x14ac:dyDescent="0.2">
      <c r="A199" s="110"/>
      <c r="B199" s="111"/>
      <c r="C199" s="111"/>
      <c r="D199" s="111"/>
      <c r="E199" s="112"/>
      <c r="F199" s="113" t="str">
        <f>IF(ISBLANK($A199),"",SUM(IF(ISNA(IF(VLOOKUP($A199,'Round 1'!$A$7:$J$206,COLUMN('Round 1'!$H$7),FALSE),1,NA())),0,1),IF(ISNA(IF(VLOOKUP($A199,'Round 2'!$A$7:$J$206,COLUMN('Round 1'!$H$7),FALSE),1,NA())),0,1),IF(ISNA(IF(VLOOKUP($A199,'Round 3'!$A$7:$J$206,COLUMN('Round 1'!$H$7),FALSE),1,NA())),0,1),IF(ISNA(IF(VLOOKUP($A199,'Final Round'!$A$14:$K$18,1,FALSE),1,NA())),0,1)))</f>
        <v/>
      </c>
      <c r="G199" s="114"/>
      <c r="H199" s="115" t="str">
        <f>IF(ISBLANK($A199),"",IF(ISERROR(VLOOKUP($A199,'Round 1'!$A$7:$I$206,COLUMN('Round 1'!$G$7),FALSE)),0,VLOOKUP($A199,'Round 1'!$A$7:$I$206,COLUMN('Round 1'!$G$7),FALSE))+IF(ISERROR(VLOOKUP($A199,'Round 2'!$A$7:$I$206,COLUMN('Round 2'!$G$7),FALSE)),0,VLOOKUP($A199,'Round 2'!$A$7:$I$206,COLUMN('Round 2'!$G$7),FALSE))+IF(ISERROR(VLOOKUP($A199,'Round 3'!$A$7:$I$206,COLUMN('Round 3'!$G$7),FALSE)),0,VLOOKUP($A199,'Round 3'!$A$7:$I$206,COLUMN('Round 3'!$G$7),FALSE)))</f>
        <v/>
      </c>
      <c r="I199" s="115" t="str">
        <f>IF(ISBLANK($A199),"",IF(ISERROR(VLOOKUP($A199,'Round 1'!$A$7:$I$206,COLUMN('Round 1'!$F$7),FALSE)),0,VLOOKUP($A199,'Round 1'!$A$7:$I$206,COLUMN('Round 1'!$F$7),FALSE))+IF(ISERROR(VLOOKUP($A199,'Round 2'!$A$7:$I$206,COLUMN('Round 2'!$F$7),FALSE)),0,VLOOKUP($A199,'Round 2'!$A$7:$I$206,COLUMN('Round 2'!$F$7),FALSE))+IF(ISERROR(VLOOKUP($A199,'Round 3'!$A$7:$I$206,COLUMN('Round 3'!$F$7),FALSE)),0,VLOOKUP($A199,'Round 3'!$A$7:$I$206,COLUMN('Round 3'!$F$7),FALSE)))</f>
        <v/>
      </c>
      <c r="J199" s="116" t="str">
        <f>IF(ISBLANK($A199),"",IF(ISERROR(VLOOKUP($A199,'Round 1'!$A$7:$I$206,COLUMN('Round 1'!$H$7),FALSE)),0,VLOOKUP($A199,'Round 1'!$A$7:$I$206,COLUMN('Round 1'!$H$7),FALSE))+IF(ISERROR(VLOOKUP($A199,'Round 2'!$A$7:$I$206,COLUMN('Round 2'!$H$7),FALSE)),0,VLOOKUP($A199,'Round 2'!$A$7:$I$206,COLUMN('Round 2'!$H$7),FALSE))+IF(ISERROR(VLOOKUP($A199,'Round 3'!$A$7:$I$206,COLUMN('Round 3'!$H$7),FALSE)),0,VLOOKUP($A199,'Round 3'!$A$7:$I$206,COLUMN('Round 3'!$H$7),FALSE)))</f>
        <v/>
      </c>
      <c r="K199" s="115" t="str">
        <f t="shared" ref="K199:K206" si="87">IF(ISBLANK(A199),"",RANK(P199,$P$7:$P$206))</f>
        <v/>
      </c>
      <c r="L199" s="118" t="str">
        <f t="shared" ref="L199:L206" si="88">IF(ISBLANK($G199),IF($K199&gt;5,"",IF(AND(ISNA(MATCH(K199+1,$K$7:$K$206,0)),$K199&lt;$A$4),"TIE","")),"DQ")</f>
        <v/>
      </c>
      <c r="M199" s="119"/>
      <c r="N199" s="120" t="str">
        <f t="shared" ref="N199:N206" si="89">IF(ISBLANK($G199),$R199,"DQ")</f>
        <v/>
      </c>
      <c r="O199" s="40" t="str">
        <f t="shared" ref="O199:O206" si="90">IF(ISBLANK(A199),"",$H199*$O$6+$I199)</f>
        <v/>
      </c>
      <c r="P199" s="40" t="str">
        <f t="shared" ref="P199:P206" si="91">IF(ISBLANK(A199),"",$O199*10*$P$6+$J199)</f>
        <v/>
      </c>
      <c r="Q199" s="40">
        <f t="shared" ref="Q199:Q206" si="92">IF(ISBLANK($G199),IF(ISBLANK($A199),-10,$P199*$Q$6+IF($M199&gt;0,$Q$6-1-$M199,0)),-1)</f>
        <v>-10</v>
      </c>
      <c r="R199" s="40" t="str">
        <f t="shared" ref="R199:R206" si="93">IF(ISBLANK($A199),"",RANK($Q199,$Q$7:$Q$206))</f>
        <v/>
      </c>
      <c r="S199" s="40" t="str">
        <f t="shared" ref="S199:S206" si="94">IF(ISNA(MATCH($R199+1,$R$7:$R$206,0)),IF($R199=MAX($A$7:$A$206),$R199,-1),$R199)</f>
        <v/>
      </c>
      <c r="T199" s="40">
        <f t="shared" ref="T199:T206" si="95">$A199</f>
        <v>0</v>
      </c>
      <c r="U199" s="120" t="str">
        <f>IF(N('Final Round'!$J$14)&gt;0,IF(ISBLANK($A199),"",IF($N199&gt;5,$N199,VLOOKUP($A199,'Final Round'!$A$14:$K$18,COLUMN('Final Round'!$J$1),FALSE))),"")</f>
        <v/>
      </c>
      <c r="V199" s="40" t="str">
        <f t="shared" ref="V199:V206" si="96">IF(ISNUMBER($U199),$U199,$R199)</f>
        <v/>
      </c>
      <c r="W199" s="40" t="str">
        <f t="shared" ref="W199:W206" si="97">IF(ISBLANK($A199),"",($V$6-$V199)*$W$6+$W$6-$A199)</f>
        <v/>
      </c>
      <c r="X199" s="40" t="str">
        <f t="shared" ref="X199:X206" si="98">IF(ISBLANK($A199),"",RANK($W199,$W$7:$W$206))</f>
        <v/>
      </c>
      <c r="Y199" s="40">
        <f t="shared" ref="Y199:Y206" si="99">$A199</f>
        <v>0</v>
      </c>
      <c r="Z199" s="40" t="str">
        <f t="shared" ref="Z199:Z206" si="100">IF($U199="",$N199,$U199)</f>
        <v/>
      </c>
      <c r="AA199" s="40">
        <f t="shared" si="72"/>
        <v>0</v>
      </c>
      <c r="AB199" s="121" t="str">
        <f>IF(ISBLANK($A199),"",5+4*(I199+IF(AA199=0,0,VLOOKUP($A199,'Final Round'!$A$14:$K$18,COLUMN('Final Round'!$G$1),FALSE)))+8*(H199+IF(AA199=0,0,IF(VLOOKUP($A199,'Final Round'!$A$14:$K$18,COLUMN('Final Round'!$J$1),FALSE)=1,1,0)))+$AA199)</f>
        <v/>
      </c>
    </row>
    <row r="200" spans="1:28" x14ac:dyDescent="0.2">
      <c r="A200" s="98"/>
      <c r="B200" s="99"/>
      <c r="C200" s="99"/>
      <c r="D200" s="99"/>
      <c r="E200" s="100"/>
      <c r="F200" s="101" t="str">
        <f>IF(ISBLANK($A200),"",SUM(IF(ISNA(IF(VLOOKUP($A200,'Round 1'!$A$7:$J$206,COLUMN('Round 1'!$H$7),FALSE),1,NA())),0,1),IF(ISNA(IF(VLOOKUP($A200,'Round 2'!$A$7:$J$206,COLUMN('Round 1'!$H$7),FALSE),1,NA())),0,1),IF(ISNA(IF(VLOOKUP($A200,'Round 3'!$A$7:$J$206,COLUMN('Round 1'!$H$7),FALSE),1,NA())),0,1),IF(ISNA(IF(VLOOKUP($A200,'Final Round'!$A$14:$K$18,1,FALSE),1,NA())),0,1)))</f>
        <v/>
      </c>
      <c r="G200" s="102"/>
      <c r="H200" s="103" t="str">
        <f>IF(ISBLANK($A200),"",IF(ISERROR(VLOOKUP($A200,'Round 1'!$A$7:$I$206,COLUMN('Round 1'!$G$7),FALSE)),0,VLOOKUP($A200,'Round 1'!$A$7:$I$206,COLUMN('Round 1'!$G$7),FALSE))+IF(ISERROR(VLOOKUP($A200,'Round 2'!$A$7:$I$206,COLUMN('Round 2'!$G$7),FALSE)),0,VLOOKUP($A200,'Round 2'!$A$7:$I$206,COLUMN('Round 2'!$G$7),FALSE))+IF(ISERROR(VLOOKUP($A200,'Round 3'!$A$7:$I$206,COLUMN('Round 3'!$G$7),FALSE)),0,VLOOKUP($A200,'Round 3'!$A$7:$I$206,COLUMN('Round 3'!$G$7),FALSE)))</f>
        <v/>
      </c>
      <c r="I200" s="103" t="str">
        <f>IF(ISBLANK($A200),"",IF(ISERROR(VLOOKUP($A200,'Round 1'!$A$7:$I$206,COLUMN('Round 1'!$F$7),FALSE)),0,VLOOKUP($A200,'Round 1'!$A$7:$I$206,COLUMN('Round 1'!$F$7),FALSE))+IF(ISERROR(VLOOKUP($A200,'Round 2'!$A$7:$I$206,COLUMN('Round 2'!$F$7),FALSE)),0,VLOOKUP($A200,'Round 2'!$A$7:$I$206,COLUMN('Round 2'!$F$7),FALSE))+IF(ISERROR(VLOOKUP($A200,'Round 3'!$A$7:$I$206,COLUMN('Round 3'!$F$7),FALSE)),0,VLOOKUP($A200,'Round 3'!$A$7:$I$206,COLUMN('Round 3'!$F$7),FALSE)))</f>
        <v/>
      </c>
      <c r="J200" s="104" t="str">
        <f>IF(ISBLANK($A200),"",IF(ISERROR(VLOOKUP($A200,'Round 1'!$A$7:$I$206,COLUMN('Round 1'!$H$7),FALSE)),0,VLOOKUP($A200,'Round 1'!$A$7:$I$206,COLUMN('Round 1'!$H$7),FALSE))+IF(ISERROR(VLOOKUP($A200,'Round 2'!$A$7:$I$206,COLUMN('Round 2'!$H$7),FALSE)),0,VLOOKUP($A200,'Round 2'!$A$7:$I$206,COLUMN('Round 2'!$H$7),FALSE))+IF(ISERROR(VLOOKUP($A200,'Round 3'!$A$7:$I$206,COLUMN('Round 3'!$H$7),FALSE)),0,VLOOKUP($A200,'Round 3'!$A$7:$I$206,COLUMN('Round 3'!$H$7),FALSE)))</f>
        <v/>
      </c>
      <c r="K200" s="103" t="str">
        <f t="shared" si="87"/>
        <v/>
      </c>
      <c r="L200" s="106" t="str">
        <f t="shared" si="88"/>
        <v/>
      </c>
      <c r="M200" s="107"/>
      <c r="N200" s="108" t="str">
        <f t="shared" si="89"/>
        <v/>
      </c>
      <c r="O200" s="40" t="str">
        <f t="shared" si="90"/>
        <v/>
      </c>
      <c r="P200" s="40" t="str">
        <f t="shared" si="91"/>
        <v/>
      </c>
      <c r="Q200" s="40">
        <f t="shared" si="92"/>
        <v>-10</v>
      </c>
      <c r="R200" s="40" t="str">
        <f t="shared" si="93"/>
        <v/>
      </c>
      <c r="S200" s="40" t="str">
        <f t="shared" si="94"/>
        <v/>
      </c>
      <c r="T200" s="40">
        <f t="shared" si="95"/>
        <v>0</v>
      </c>
      <c r="U200" s="108" t="str">
        <f>IF(N('Final Round'!$J$14)&gt;0,IF(ISBLANK($A200),"",IF($N200&gt;5,$N200,VLOOKUP($A200,'Final Round'!$A$14:$K$18,COLUMN('Final Round'!$J$1),FALSE))),"")</f>
        <v/>
      </c>
      <c r="V200" s="40" t="str">
        <f t="shared" si="96"/>
        <v/>
      </c>
      <c r="W200" s="40" t="str">
        <f t="shared" si="97"/>
        <v/>
      </c>
      <c r="X200" s="40" t="str">
        <f t="shared" si="98"/>
        <v/>
      </c>
      <c r="Y200" s="40">
        <f t="shared" si="99"/>
        <v>0</v>
      </c>
      <c r="Z200" s="40" t="str">
        <f t="shared" si="100"/>
        <v/>
      </c>
      <c r="AA200" s="40">
        <f t="shared" ref="AA200:AA206" si="101">IF($U200&lt;6,INDEX($AA$1:$AA$5,$Z200)*$Z$2,0)</f>
        <v>0</v>
      </c>
      <c r="AB200" s="109" t="str">
        <f>IF(ISBLANK($A200),"",5+4*(I200+IF(AA200=0,0,VLOOKUP($A200,'Final Round'!$A$14:$K$18,COLUMN('Final Round'!$G$1),FALSE)))+8*(H200+IF(AA200=0,0,IF(VLOOKUP($A200,'Final Round'!$A$14:$K$18,COLUMN('Final Round'!$J$1),FALSE)=1,1,0)))+$AA200)</f>
        <v/>
      </c>
    </row>
    <row r="201" spans="1:28" x14ac:dyDescent="0.2">
      <c r="A201" s="110"/>
      <c r="B201" s="111"/>
      <c r="C201" s="111"/>
      <c r="D201" s="111"/>
      <c r="E201" s="112"/>
      <c r="F201" s="113" t="str">
        <f>IF(ISBLANK($A201),"",SUM(IF(ISNA(IF(VLOOKUP($A201,'Round 1'!$A$7:$J$206,COLUMN('Round 1'!$H$7),FALSE),1,NA())),0,1),IF(ISNA(IF(VLOOKUP($A201,'Round 2'!$A$7:$J$206,COLUMN('Round 1'!$H$7),FALSE),1,NA())),0,1),IF(ISNA(IF(VLOOKUP($A201,'Round 3'!$A$7:$J$206,COLUMN('Round 1'!$H$7),FALSE),1,NA())),0,1),IF(ISNA(IF(VLOOKUP($A201,'Final Round'!$A$14:$K$18,1,FALSE),1,NA())),0,1)))</f>
        <v/>
      </c>
      <c r="G201" s="114"/>
      <c r="H201" s="115" t="str">
        <f>IF(ISBLANK($A201),"",IF(ISERROR(VLOOKUP($A201,'Round 1'!$A$7:$I$206,COLUMN('Round 1'!$G$7),FALSE)),0,VLOOKUP($A201,'Round 1'!$A$7:$I$206,COLUMN('Round 1'!$G$7),FALSE))+IF(ISERROR(VLOOKUP($A201,'Round 2'!$A$7:$I$206,COLUMN('Round 2'!$G$7),FALSE)),0,VLOOKUP($A201,'Round 2'!$A$7:$I$206,COLUMN('Round 2'!$G$7),FALSE))+IF(ISERROR(VLOOKUP($A201,'Round 3'!$A$7:$I$206,COLUMN('Round 3'!$G$7),FALSE)),0,VLOOKUP($A201,'Round 3'!$A$7:$I$206,COLUMN('Round 3'!$G$7),FALSE)))</f>
        <v/>
      </c>
      <c r="I201" s="115" t="str">
        <f>IF(ISBLANK($A201),"",IF(ISERROR(VLOOKUP($A201,'Round 1'!$A$7:$I$206,COLUMN('Round 1'!$F$7),FALSE)),0,VLOOKUP($A201,'Round 1'!$A$7:$I$206,COLUMN('Round 1'!$F$7),FALSE))+IF(ISERROR(VLOOKUP($A201,'Round 2'!$A$7:$I$206,COLUMN('Round 2'!$F$7),FALSE)),0,VLOOKUP($A201,'Round 2'!$A$7:$I$206,COLUMN('Round 2'!$F$7),FALSE))+IF(ISERROR(VLOOKUP($A201,'Round 3'!$A$7:$I$206,COLUMN('Round 3'!$F$7),FALSE)),0,VLOOKUP($A201,'Round 3'!$A$7:$I$206,COLUMN('Round 3'!$F$7),FALSE)))</f>
        <v/>
      </c>
      <c r="J201" s="116" t="str">
        <f>IF(ISBLANK($A201),"",IF(ISERROR(VLOOKUP($A201,'Round 1'!$A$7:$I$206,COLUMN('Round 1'!$H$7),FALSE)),0,VLOOKUP($A201,'Round 1'!$A$7:$I$206,COLUMN('Round 1'!$H$7),FALSE))+IF(ISERROR(VLOOKUP($A201,'Round 2'!$A$7:$I$206,COLUMN('Round 2'!$H$7),FALSE)),0,VLOOKUP($A201,'Round 2'!$A$7:$I$206,COLUMN('Round 2'!$H$7),FALSE))+IF(ISERROR(VLOOKUP($A201,'Round 3'!$A$7:$I$206,COLUMN('Round 3'!$H$7),FALSE)),0,VLOOKUP($A201,'Round 3'!$A$7:$I$206,COLUMN('Round 3'!$H$7),FALSE)))</f>
        <v/>
      </c>
      <c r="K201" s="115" t="str">
        <f t="shared" si="87"/>
        <v/>
      </c>
      <c r="L201" s="118" t="str">
        <f t="shared" si="88"/>
        <v/>
      </c>
      <c r="M201" s="119"/>
      <c r="N201" s="120" t="str">
        <f t="shared" si="89"/>
        <v/>
      </c>
      <c r="O201" s="40" t="str">
        <f t="shared" si="90"/>
        <v/>
      </c>
      <c r="P201" s="40" t="str">
        <f t="shared" si="91"/>
        <v/>
      </c>
      <c r="Q201" s="40">
        <f t="shared" si="92"/>
        <v>-10</v>
      </c>
      <c r="R201" s="40" t="str">
        <f t="shared" si="93"/>
        <v/>
      </c>
      <c r="S201" s="40" t="str">
        <f t="shared" si="94"/>
        <v/>
      </c>
      <c r="T201" s="40">
        <f t="shared" si="95"/>
        <v>0</v>
      </c>
      <c r="U201" s="120" t="str">
        <f>IF(N('Final Round'!$J$14)&gt;0,IF(ISBLANK($A201),"",IF($N201&gt;5,$N201,VLOOKUP($A201,'Final Round'!$A$14:$K$18,COLUMN('Final Round'!$J$1),FALSE))),"")</f>
        <v/>
      </c>
      <c r="V201" s="40" t="str">
        <f t="shared" si="96"/>
        <v/>
      </c>
      <c r="W201" s="40" t="str">
        <f t="shared" si="97"/>
        <v/>
      </c>
      <c r="X201" s="40" t="str">
        <f t="shared" si="98"/>
        <v/>
      </c>
      <c r="Y201" s="40">
        <f t="shared" si="99"/>
        <v>0</v>
      </c>
      <c r="Z201" s="40" t="str">
        <f t="shared" si="100"/>
        <v/>
      </c>
      <c r="AA201" s="40">
        <f t="shared" si="101"/>
        <v>0</v>
      </c>
      <c r="AB201" s="121" t="str">
        <f>IF(ISBLANK($A201),"",5+4*(I201+IF(AA201=0,0,VLOOKUP($A201,'Final Round'!$A$14:$K$18,COLUMN('Final Round'!$G$1),FALSE)))+8*(H201+IF(AA201=0,0,IF(VLOOKUP($A201,'Final Round'!$A$14:$K$18,COLUMN('Final Round'!$J$1),FALSE)=1,1,0)))+$AA201)</f>
        <v/>
      </c>
    </row>
    <row r="202" spans="1:28" x14ac:dyDescent="0.2">
      <c r="A202" s="98"/>
      <c r="B202" s="99"/>
      <c r="C202" s="99"/>
      <c r="D202" s="99"/>
      <c r="E202" s="100"/>
      <c r="F202" s="101" t="str">
        <f>IF(ISBLANK($A202),"",SUM(IF(ISNA(IF(VLOOKUP($A202,'Round 1'!$A$7:$J$206,COLUMN('Round 1'!$H$7),FALSE),1,NA())),0,1),IF(ISNA(IF(VLOOKUP($A202,'Round 2'!$A$7:$J$206,COLUMN('Round 1'!$H$7),FALSE),1,NA())),0,1),IF(ISNA(IF(VLOOKUP($A202,'Round 3'!$A$7:$J$206,COLUMN('Round 1'!$H$7),FALSE),1,NA())),0,1),IF(ISNA(IF(VLOOKUP($A202,'Final Round'!$A$14:$K$18,1,FALSE),1,NA())),0,1)))</f>
        <v/>
      </c>
      <c r="G202" s="102"/>
      <c r="H202" s="103" t="str">
        <f>IF(ISBLANK($A202),"",IF(ISERROR(VLOOKUP($A202,'Round 1'!$A$7:$I$206,COLUMN('Round 1'!$G$7),FALSE)),0,VLOOKUP($A202,'Round 1'!$A$7:$I$206,COLUMN('Round 1'!$G$7),FALSE))+IF(ISERROR(VLOOKUP($A202,'Round 2'!$A$7:$I$206,COLUMN('Round 2'!$G$7),FALSE)),0,VLOOKUP($A202,'Round 2'!$A$7:$I$206,COLUMN('Round 2'!$G$7),FALSE))+IF(ISERROR(VLOOKUP($A202,'Round 3'!$A$7:$I$206,COLUMN('Round 3'!$G$7),FALSE)),0,VLOOKUP($A202,'Round 3'!$A$7:$I$206,COLUMN('Round 3'!$G$7),FALSE)))</f>
        <v/>
      </c>
      <c r="I202" s="103" t="str">
        <f>IF(ISBLANK($A202),"",IF(ISERROR(VLOOKUP($A202,'Round 1'!$A$7:$I$206,COLUMN('Round 1'!$F$7),FALSE)),0,VLOOKUP($A202,'Round 1'!$A$7:$I$206,COLUMN('Round 1'!$F$7),FALSE))+IF(ISERROR(VLOOKUP($A202,'Round 2'!$A$7:$I$206,COLUMN('Round 2'!$F$7),FALSE)),0,VLOOKUP($A202,'Round 2'!$A$7:$I$206,COLUMN('Round 2'!$F$7),FALSE))+IF(ISERROR(VLOOKUP($A202,'Round 3'!$A$7:$I$206,COLUMN('Round 3'!$F$7),FALSE)),0,VLOOKUP($A202,'Round 3'!$A$7:$I$206,COLUMN('Round 3'!$F$7),FALSE)))</f>
        <v/>
      </c>
      <c r="J202" s="104" t="str">
        <f>IF(ISBLANK($A202),"",IF(ISERROR(VLOOKUP($A202,'Round 1'!$A$7:$I$206,COLUMN('Round 1'!$H$7),FALSE)),0,VLOOKUP($A202,'Round 1'!$A$7:$I$206,COLUMN('Round 1'!$H$7),FALSE))+IF(ISERROR(VLOOKUP($A202,'Round 2'!$A$7:$I$206,COLUMN('Round 2'!$H$7),FALSE)),0,VLOOKUP($A202,'Round 2'!$A$7:$I$206,COLUMN('Round 2'!$H$7),FALSE))+IF(ISERROR(VLOOKUP($A202,'Round 3'!$A$7:$I$206,COLUMN('Round 3'!$H$7),FALSE)),0,VLOOKUP($A202,'Round 3'!$A$7:$I$206,COLUMN('Round 3'!$H$7),FALSE)))</f>
        <v/>
      </c>
      <c r="K202" s="103" t="str">
        <f t="shared" si="87"/>
        <v/>
      </c>
      <c r="L202" s="106" t="str">
        <f t="shared" si="88"/>
        <v/>
      </c>
      <c r="M202" s="107"/>
      <c r="N202" s="108" t="str">
        <f t="shared" si="89"/>
        <v/>
      </c>
      <c r="O202" s="40" t="str">
        <f t="shared" si="90"/>
        <v/>
      </c>
      <c r="P202" s="40" t="str">
        <f t="shared" si="91"/>
        <v/>
      </c>
      <c r="Q202" s="40">
        <f t="shared" si="92"/>
        <v>-10</v>
      </c>
      <c r="R202" s="40" t="str">
        <f t="shared" si="93"/>
        <v/>
      </c>
      <c r="S202" s="40" t="str">
        <f t="shared" si="94"/>
        <v/>
      </c>
      <c r="T202" s="40">
        <f t="shared" si="95"/>
        <v>0</v>
      </c>
      <c r="U202" s="108" t="str">
        <f>IF(N('Final Round'!$J$14)&gt;0,IF(ISBLANK($A202),"",IF($N202&gt;5,$N202,VLOOKUP($A202,'Final Round'!$A$14:$K$18,COLUMN('Final Round'!$J$1),FALSE))),"")</f>
        <v/>
      </c>
      <c r="V202" s="40" t="str">
        <f t="shared" si="96"/>
        <v/>
      </c>
      <c r="W202" s="40" t="str">
        <f t="shared" si="97"/>
        <v/>
      </c>
      <c r="X202" s="40" t="str">
        <f t="shared" si="98"/>
        <v/>
      </c>
      <c r="Y202" s="40">
        <f t="shared" si="99"/>
        <v>0</v>
      </c>
      <c r="Z202" s="40" t="str">
        <f t="shared" si="100"/>
        <v/>
      </c>
      <c r="AA202" s="40">
        <f t="shared" si="101"/>
        <v>0</v>
      </c>
      <c r="AB202" s="109" t="str">
        <f>IF(ISBLANK($A202),"",5+4*(I202+IF(AA202=0,0,VLOOKUP($A202,'Final Round'!$A$14:$K$18,COLUMN('Final Round'!$G$1),FALSE)))+8*(H202+IF(AA202=0,0,IF(VLOOKUP($A202,'Final Round'!$A$14:$K$18,COLUMN('Final Round'!$J$1),FALSE)=1,1,0)))+$AA202)</f>
        <v/>
      </c>
    </row>
    <row r="203" spans="1:28" x14ac:dyDescent="0.2">
      <c r="A203" s="110"/>
      <c r="B203" s="111"/>
      <c r="C203" s="111"/>
      <c r="D203" s="111"/>
      <c r="E203" s="112"/>
      <c r="F203" s="113" t="str">
        <f>IF(ISBLANK($A203),"",SUM(IF(ISNA(IF(VLOOKUP($A203,'Round 1'!$A$7:$J$206,COLUMN('Round 1'!$H$7),FALSE),1,NA())),0,1),IF(ISNA(IF(VLOOKUP($A203,'Round 2'!$A$7:$J$206,COLUMN('Round 1'!$H$7),FALSE),1,NA())),0,1),IF(ISNA(IF(VLOOKUP($A203,'Round 3'!$A$7:$J$206,COLUMN('Round 1'!$H$7),FALSE),1,NA())),0,1),IF(ISNA(IF(VLOOKUP($A203,'Final Round'!$A$14:$K$18,1,FALSE),1,NA())),0,1)))</f>
        <v/>
      </c>
      <c r="G203" s="114"/>
      <c r="H203" s="115" t="str">
        <f>IF(ISBLANK($A203),"",IF(ISERROR(VLOOKUP($A203,'Round 1'!$A$7:$I$206,COLUMN('Round 1'!$G$7),FALSE)),0,VLOOKUP($A203,'Round 1'!$A$7:$I$206,COLUMN('Round 1'!$G$7),FALSE))+IF(ISERROR(VLOOKUP($A203,'Round 2'!$A$7:$I$206,COLUMN('Round 2'!$G$7),FALSE)),0,VLOOKUP($A203,'Round 2'!$A$7:$I$206,COLUMN('Round 2'!$G$7),FALSE))+IF(ISERROR(VLOOKUP($A203,'Round 3'!$A$7:$I$206,COLUMN('Round 3'!$G$7),FALSE)),0,VLOOKUP($A203,'Round 3'!$A$7:$I$206,COLUMN('Round 3'!$G$7),FALSE)))</f>
        <v/>
      </c>
      <c r="I203" s="115" t="str">
        <f>IF(ISBLANK($A203),"",IF(ISERROR(VLOOKUP($A203,'Round 1'!$A$7:$I$206,COLUMN('Round 1'!$F$7),FALSE)),0,VLOOKUP($A203,'Round 1'!$A$7:$I$206,COLUMN('Round 1'!$F$7),FALSE))+IF(ISERROR(VLOOKUP($A203,'Round 2'!$A$7:$I$206,COLUMN('Round 2'!$F$7),FALSE)),0,VLOOKUP($A203,'Round 2'!$A$7:$I$206,COLUMN('Round 2'!$F$7),FALSE))+IF(ISERROR(VLOOKUP($A203,'Round 3'!$A$7:$I$206,COLUMN('Round 3'!$F$7),FALSE)),0,VLOOKUP($A203,'Round 3'!$A$7:$I$206,COLUMN('Round 3'!$F$7),FALSE)))</f>
        <v/>
      </c>
      <c r="J203" s="116" t="str">
        <f>IF(ISBLANK($A203),"",IF(ISERROR(VLOOKUP($A203,'Round 1'!$A$7:$I$206,COLUMN('Round 1'!$H$7),FALSE)),0,VLOOKUP($A203,'Round 1'!$A$7:$I$206,COLUMN('Round 1'!$H$7),FALSE))+IF(ISERROR(VLOOKUP($A203,'Round 2'!$A$7:$I$206,COLUMN('Round 2'!$H$7),FALSE)),0,VLOOKUP($A203,'Round 2'!$A$7:$I$206,COLUMN('Round 2'!$H$7),FALSE))+IF(ISERROR(VLOOKUP($A203,'Round 3'!$A$7:$I$206,COLUMN('Round 3'!$H$7),FALSE)),0,VLOOKUP($A203,'Round 3'!$A$7:$I$206,COLUMN('Round 3'!$H$7),FALSE)))</f>
        <v/>
      </c>
      <c r="K203" s="115" t="str">
        <f t="shared" si="87"/>
        <v/>
      </c>
      <c r="L203" s="118" t="str">
        <f t="shared" si="88"/>
        <v/>
      </c>
      <c r="M203" s="119"/>
      <c r="N203" s="120" t="str">
        <f t="shared" si="89"/>
        <v/>
      </c>
      <c r="O203" s="40" t="str">
        <f t="shared" si="90"/>
        <v/>
      </c>
      <c r="P203" s="40" t="str">
        <f t="shared" si="91"/>
        <v/>
      </c>
      <c r="Q203" s="40">
        <f t="shared" si="92"/>
        <v>-10</v>
      </c>
      <c r="R203" s="40" t="str">
        <f t="shared" si="93"/>
        <v/>
      </c>
      <c r="S203" s="40" t="str">
        <f t="shared" si="94"/>
        <v/>
      </c>
      <c r="T203" s="40">
        <f t="shared" si="95"/>
        <v>0</v>
      </c>
      <c r="U203" s="120" t="str">
        <f>IF(N('Final Round'!$J$14)&gt;0,IF(ISBLANK($A203),"",IF($N203&gt;5,$N203,VLOOKUP($A203,'Final Round'!$A$14:$K$18,COLUMN('Final Round'!$J$1),FALSE))),"")</f>
        <v/>
      </c>
      <c r="V203" s="40" t="str">
        <f t="shared" si="96"/>
        <v/>
      </c>
      <c r="W203" s="40" t="str">
        <f t="shared" si="97"/>
        <v/>
      </c>
      <c r="X203" s="40" t="str">
        <f t="shared" si="98"/>
        <v/>
      </c>
      <c r="Y203" s="40">
        <f t="shared" si="99"/>
        <v>0</v>
      </c>
      <c r="Z203" s="40" t="str">
        <f t="shared" si="100"/>
        <v/>
      </c>
      <c r="AA203" s="40">
        <f t="shared" si="101"/>
        <v>0</v>
      </c>
      <c r="AB203" s="121" t="str">
        <f>IF(ISBLANK($A203),"",5+4*(I203+IF(AA203=0,0,VLOOKUP($A203,'Final Round'!$A$14:$K$18,COLUMN('Final Round'!$G$1),FALSE)))+8*(H203+IF(AA203=0,0,IF(VLOOKUP($A203,'Final Round'!$A$14:$K$18,COLUMN('Final Round'!$J$1),FALSE)=1,1,0)))+$AA203)</f>
        <v/>
      </c>
    </row>
    <row r="204" spans="1:28" x14ac:dyDescent="0.2">
      <c r="A204" s="98"/>
      <c r="B204" s="99"/>
      <c r="C204" s="99"/>
      <c r="D204" s="99"/>
      <c r="E204" s="100"/>
      <c r="F204" s="101" t="str">
        <f>IF(ISBLANK($A204),"",SUM(IF(ISNA(IF(VLOOKUP($A204,'Round 1'!$A$7:$J$206,COLUMN('Round 1'!$H$7),FALSE),1,NA())),0,1),IF(ISNA(IF(VLOOKUP($A204,'Round 2'!$A$7:$J$206,COLUMN('Round 1'!$H$7),FALSE),1,NA())),0,1),IF(ISNA(IF(VLOOKUP($A204,'Round 3'!$A$7:$J$206,COLUMN('Round 1'!$H$7),FALSE),1,NA())),0,1),IF(ISNA(IF(VLOOKUP($A204,'Final Round'!$A$14:$K$18,1,FALSE),1,NA())),0,1)))</f>
        <v/>
      </c>
      <c r="G204" s="102"/>
      <c r="H204" s="103" t="str">
        <f>IF(ISBLANK($A204),"",IF(ISERROR(VLOOKUP($A204,'Round 1'!$A$7:$I$206,COLUMN('Round 1'!$G$7),FALSE)),0,VLOOKUP($A204,'Round 1'!$A$7:$I$206,COLUMN('Round 1'!$G$7),FALSE))+IF(ISERROR(VLOOKUP($A204,'Round 2'!$A$7:$I$206,COLUMN('Round 2'!$G$7),FALSE)),0,VLOOKUP($A204,'Round 2'!$A$7:$I$206,COLUMN('Round 2'!$G$7),FALSE))+IF(ISERROR(VLOOKUP($A204,'Round 3'!$A$7:$I$206,COLUMN('Round 3'!$G$7),FALSE)),0,VLOOKUP($A204,'Round 3'!$A$7:$I$206,COLUMN('Round 3'!$G$7),FALSE)))</f>
        <v/>
      </c>
      <c r="I204" s="103" t="str">
        <f>IF(ISBLANK($A204),"",IF(ISERROR(VLOOKUP($A204,'Round 1'!$A$7:$I$206,COLUMN('Round 1'!$F$7),FALSE)),0,VLOOKUP($A204,'Round 1'!$A$7:$I$206,COLUMN('Round 1'!$F$7),FALSE))+IF(ISERROR(VLOOKUP($A204,'Round 2'!$A$7:$I$206,COLUMN('Round 2'!$F$7),FALSE)),0,VLOOKUP($A204,'Round 2'!$A$7:$I$206,COLUMN('Round 2'!$F$7),FALSE))+IF(ISERROR(VLOOKUP($A204,'Round 3'!$A$7:$I$206,COLUMN('Round 3'!$F$7),FALSE)),0,VLOOKUP($A204,'Round 3'!$A$7:$I$206,COLUMN('Round 3'!$F$7),FALSE)))</f>
        <v/>
      </c>
      <c r="J204" s="104" t="str">
        <f>IF(ISBLANK($A204),"",IF(ISERROR(VLOOKUP($A204,'Round 1'!$A$7:$I$206,COLUMN('Round 1'!$H$7),FALSE)),0,VLOOKUP($A204,'Round 1'!$A$7:$I$206,COLUMN('Round 1'!$H$7),FALSE))+IF(ISERROR(VLOOKUP($A204,'Round 2'!$A$7:$I$206,COLUMN('Round 2'!$H$7),FALSE)),0,VLOOKUP($A204,'Round 2'!$A$7:$I$206,COLUMN('Round 2'!$H$7),FALSE))+IF(ISERROR(VLOOKUP($A204,'Round 3'!$A$7:$I$206,COLUMN('Round 3'!$H$7),FALSE)),0,VLOOKUP($A204,'Round 3'!$A$7:$I$206,COLUMN('Round 3'!$H$7),FALSE)))</f>
        <v/>
      </c>
      <c r="K204" s="103" t="str">
        <f t="shared" si="87"/>
        <v/>
      </c>
      <c r="L204" s="106" t="str">
        <f t="shared" si="88"/>
        <v/>
      </c>
      <c r="M204" s="107"/>
      <c r="N204" s="108" t="str">
        <f t="shared" si="89"/>
        <v/>
      </c>
      <c r="O204" s="40" t="str">
        <f t="shared" si="90"/>
        <v/>
      </c>
      <c r="P204" s="40" t="str">
        <f t="shared" si="91"/>
        <v/>
      </c>
      <c r="Q204" s="40">
        <f t="shared" si="92"/>
        <v>-10</v>
      </c>
      <c r="R204" s="40" t="str">
        <f t="shared" si="93"/>
        <v/>
      </c>
      <c r="S204" s="40" t="str">
        <f t="shared" si="94"/>
        <v/>
      </c>
      <c r="T204" s="40">
        <f t="shared" si="95"/>
        <v>0</v>
      </c>
      <c r="U204" s="108" t="str">
        <f>IF(N('Final Round'!$J$14)&gt;0,IF(ISBLANK($A204),"",IF($N204&gt;5,$N204,VLOOKUP($A204,'Final Round'!$A$14:$K$18,COLUMN('Final Round'!$J$1),FALSE))),"")</f>
        <v/>
      </c>
      <c r="V204" s="40" t="str">
        <f t="shared" si="96"/>
        <v/>
      </c>
      <c r="W204" s="40" t="str">
        <f t="shared" si="97"/>
        <v/>
      </c>
      <c r="X204" s="40" t="str">
        <f t="shared" si="98"/>
        <v/>
      </c>
      <c r="Y204" s="40">
        <f t="shared" si="99"/>
        <v>0</v>
      </c>
      <c r="Z204" s="40" t="str">
        <f t="shared" si="100"/>
        <v/>
      </c>
      <c r="AA204" s="40">
        <f t="shared" si="101"/>
        <v>0</v>
      </c>
      <c r="AB204" s="109" t="str">
        <f>IF(ISBLANK($A204),"",5+4*(I204+IF(AA204=0,0,VLOOKUP($A204,'Final Round'!$A$14:$K$18,COLUMN('Final Round'!$G$1),FALSE)))+8*(H204+IF(AA204=0,0,IF(VLOOKUP($A204,'Final Round'!$A$14:$K$18,COLUMN('Final Round'!$J$1),FALSE)=1,1,0)))+$AA204)</f>
        <v/>
      </c>
    </row>
    <row r="205" spans="1:28" x14ac:dyDescent="0.2">
      <c r="A205" s="110"/>
      <c r="B205" s="111"/>
      <c r="C205" s="111"/>
      <c r="D205" s="111"/>
      <c r="E205" s="112"/>
      <c r="F205" s="113" t="str">
        <f>IF(ISBLANK($A205),"",SUM(IF(ISNA(IF(VLOOKUP($A205,'Round 1'!$A$7:$J$206,COLUMN('Round 1'!$H$7),FALSE),1,NA())),0,1),IF(ISNA(IF(VLOOKUP($A205,'Round 2'!$A$7:$J$206,COLUMN('Round 1'!$H$7),FALSE),1,NA())),0,1),IF(ISNA(IF(VLOOKUP($A205,'Round 3'!$A$7:$J$206,COLUMN('Round 1'!$H$7),FALSE),1,NA())),0,1),IF(ISNA(IF(VLOOKUP($A205,'Final Round'!$A$14:$K$18,1,FALSE),1,NA())),0,1)))</f>
        <v/>
      </c>
      <c r="G205" s="114"/>
      <c r="H205" s="115" t="str">
        <f>IF(ISBLANK($A205),"",IF(ISERROR(VLOOKUP($A205,'Round 1'!$A$7:$I$206,COLUMN('Round 1'!$G$7),FALSE)),0,VLOOKUP($A205,'Round 1'!$A$7:$I$206,COLUMN('Round 1'!$G$7),FALSE))+IF(ISERROR(VLOOKUP($A205,'Round 2'!$A$7:$I$206,COLUMN('Round 2'!$G$7),FALSE)),0,VLOOKUP($A205,'Round 2'!$A$7:$I$206,COLUMN('Round 2'!$G$7),FALSE))+IF(ISERROR(VLOOKUP($A205,'Round 3'!$A$7:$I$206,COLUMN('Round 3'!$G$7),FALSE)),0,VLOOKUP($A205,'Round 3'!$A$7:$I$206,COLUMN('Round 3'!$G$7),FALSE)))</f>
        <v/>
      </c>
      <c r="I205" s="115" t="str">
        <f>IF(ISBLANK($A205),"",IF(ISERROR(VLOOKUP($A205,'Round 1'!$A$7:$I$206,COLUMN('Round 1'!$F$7),FALSE)),0,VLOOKUP($A205,'Round 1'!$A$7:$I$206,COLUMN('Round 1'!$F$7),FALSE))+IF(ISERROR(VLOOKUP($A205,'Round 2'!$A$7:$I$206,COLUMN('Round 2'!$F$7),FALSE)),0,VLOOKUP($A205,'Round 2'!$A$7:$I$206,COLUMN('Round 2'!$F$7),FALSE))+IF(ISERROR(VLOOKUP($A205,'Round 3'!$A$7:$I$206,COLUMN('Round 3'!$F$7),FALSE)),0,VLOOKUP($A205,'Round 3'!$A$7:$I$206,COLUMN('Round 3'!$F$7),FALSE)))</f>
        <v/>
      </c>
      <c r="J205" s="116" t="str">
        <f>IF(ISBLANK($A205),"",IF(ISERROR(VLOOKUP($A205,'Round 1'!$A$7:$I$206,COLUMN('Round 1'!$H$7),FALSE)),0,VLOOKUP($A205,'Round 1'!$A$7:$I$206,COLUMN('Round 1'!$H$7),FALSE))+IF(ISERROR(VLOOKUP($A205,'Round 2'!$A$7:$I$206,COLUMN('Round 2'!$H$7),FALSE)),0,VLOOKUP($A205,'Round 2'!$A$7:$I$206,COLUMN('Round 2'!$H$7),FALSE))+IF(ISERROR(VLOOKUP($A205,'Round 3'!$A$7:$I$206,COLUMN('Round 3'!$H$7),FALSE)),0,VLOOKUP($A205,'Round 3'!$A$7:$I$206,COLUMN('Round 3'!$H$7),FALSE)))</f>
        <v/>
      </c>
      <c r="K205" s="115" t="str">
        <f t="shared" si="87"/>
        <v/>
      </c>
      <c r="L205" s="118" t="str">
        <f t="shared" si="88"/>
        <v/>
      </c>
      <c r="M205" s="119"/>
      <c r="N205" s="120" t="str">
        <f t="shared" si="89"/>
        <v/>
      </c>
      <c r="O205" s="40" t="str">
        <f t="shared" si="90"/>
        <v/>
      </c>
      <c r="P205" s="40" t="str">
        <f t="shared" si="91"/>
        <v/>
      </c>
      <c r="Q205" s="40">
        <f t="shared" si="92"/>
        <v>-10</v>
      </c>
      <c r="R205" s="40" t="str">
        <f t="shared" si="93"/>
        <v/>
      </c>
      <c r="S205" s="40" t="str">
        <f t="shared" si="94"/>
        <v/>
      </c>
      <c r="T205" s="40">
        <f t="shared" si="95"/>
        <v>0</v>
      </c>
      <c r="U205" s="120" t="str">
        <f>IF(N('Final Round'!$J$14)&gt;0,IF(ISBLANK($A205),"",IF($N205&gt;5,$N205,VLOOKUP($A205,'Final Round'!$A$14:$K$18,COLUMN('Final Round'!$J$1),FALSE))),"")</f>
        <v/>
      </c>
      <c r="V205" s="40" t="str">
        <f t="shared" si="96"/>
        <v/>
      </c>
      <c r="W205" s="40" t="str">
        <f t="shared" si="97"/>
        <v/>
      </c>
      <c r="X205" s="40" t="str">
        <f t="shared" si="98"/>
        <v/>
      </c>
      <c r="Y205" s="40">
        <f t="shared" si="99"/>
        <v>0</v>
      </c>
      <c r="Z205" s="40" t="str">
        <f t="shared" si="100"/>
        <v/>
      </c>
      <c r="AA205" s="40">
        <f t="shared" si="101"/>
        <v>0</v>
      </c>
      <c r="AB205" s="121" t="str">
        <f>IF(ISBLANK($A205),"",5+4*(I205+IF(AA205=0,0,VLOOKUP($A205,'Final Round'!$A$14:$K$18,COLUMN('Final Round'!$G$1),FALSE)))+8*(H205+IF(AA205=0,0,IF(VLOOKUP($A205,'Final Round'!$A$14:$K$18,COLUMN('Final Round'!$J$1),FALSE)=1,1,0)))+$AA205)</f>
        <v/>
      </c>
    </row>
    <row r="206" spans="1:28" ht="13.5" thickBot="1" x14ac:dyDescent="0.25">
      <c r="A206" s="135"/>
      <c r="B206" s="136"/>
      <c r="C206" s="136"/>
      <c r="D206" s="136"/>
      <c r="E206" s="137"/>
      <c r="F206" s="138" t="str">
        <f>IF(ISBLANK($A206),"",SUM(IF(ISNA(IF(VLOOKUP($A206,'Round 1'!$A$7:$J$206,COLUMN('Round 1'!$H$7),FALSE),1,NA())),0,1),IF(ISNA(IF(VLOOKUP($A206,'Round 2'!$A$7:$J$206,COLUMN('Round 1'!$H$7),FALSE),1,NA())),0,1),IF(ISNA(IF(VLOOKUP($A206,'Round 3'!$A$7:$J$206,COLUMN('Round 1'!$H$7),FALSE),1,NA())),0,1),IF(ISNA(IF(VLOOKUP($A206,'Final Round'!$A$14:$K$18,1,FALSE),1,NA())),0,1)))</f>
        <v/>
      </c>
      <c r="G206" s="139"/>
      <c r="H206" s="140" t="str">
        <f>IF(ISBLANK($A206),"",IF(ISERROR(VLOOKUP($A206,'Round 1'!$A$7:$I$206,COLUMN('Round 1'!$G$7),FALSE)),0,VLOOKUP($A206,'Round 1'!$A$7:$I$206,COLUMN('Round 1'!$G$7),FALSE))+IF(ISERROR(VLOOKUP($A206,'Round 2'!$A$7:$I$206,COLUMN('Round 2'!$G$7),FALSE)),0,VLOOKUP($A206,'Round 2'!$A$7:$I$206,COLUMN('Round 2'!$G$7),FALSE))+IF(ISERROR(VLOOKUP($A206,'Round 3'!$A$7:$I$206,COLUMN('Round 3'!$G$7),FALSE)),0,VLOOKUP($A206,'Round 3'!$A$7:$I$206,COLUMN('Round 3'!$G$7),FALSE)))</f>
        <v/>
      </c>
      <c r="I206" s="140" t="str">
        <f>IF(ISBLANK($A206),"",IF(ISERROR(VLOOKUP($A206,'Round 1'!$A$7:$I$206,COLUMN('Round 1'!$F$7),FALSE)),0,VLOOKUP($A206,'Round 1'!$A$7:$I$206,COLUMN('Round 1'!$F$7),FALSE))+IF(ISERROR(VLOOKUP($A206,'Round 2'!$A$7:$I$206,COLUMN('Round 2'!$F$7),FALSE)),0,VLOOKUP($A206,'Round 2'!$A$7:$I$206,COLUMN('Round 2'!$F$7),FALSE))+IF(ISERROR(VLOOKUP($A206,'Round 3'!$A$7:$I$206,COLUMN('Round 3'!$F$7),FALSE)),0,VLOOKUP($A206,'Round 3'!$A$7:$I$206,COLUMN('Round 3'!$F$7),FALSE)))</f>
        <v/>
      </c>
      <c r="J206" s="141" t="str">
        <f>IF(ISBLANK($A206),"",IF(ISERROR(VLOOKUP($A206,'Round 1'!$A$7:$I$206,COLUMN('Round 1'!$H$7),FALSE)),0,VLOOKUP($A206,'Round 1'!$A$7:$I$206,COLUMN('Round 1'!$H$7),FALSE))+IF(ISERROR(VLOOKUP($A206,'Round 2'!$A$7:$I$206,COLUMN('Round 2'!$H$7),FALSE)),0,VLOOKUP($A206,'Round 2'!$A$7:$I$206,COLUMN('Round 2'!$H$7),FALSE))+IF(ISERROR(VLOOKUP($A206,'Round 3'!$A$7:$I$206,COLUMN('Round 3'!$H$7),FALSE)),0,VLOOKUP($A206,'Round 3'!$A$7:$I$206,COLUMN('Round 3'!$H$7),FALSE)))</f>
        <v/>
      </c>
      <c r="K206" s="140" t="str">
        <f t="shared" si="87"/>
        <v/>
      </c>
      <c r="L206" s="142" t="str">
        <f t="shared" si="88"/>
        <v/>
      </c>
      <c r="M206" s="143"/>
      <c r="N206" s="144" t="str">
        <f t="shared" si="89"/>
        <v/>
      </c>
      <c r="O206" s="40" t="str">
        <f t="shared" si="90"/>
        <v/>
      </c>
      <c r="P206" s="40" t="str">
        <f t="shared" si="91"/>
        <v/>
      </c>
      <c r="Q206" s="40">
        <f t="shared" si="92"/>
        <v>-10</v>
      </c>
      <c r="R206" s="40" t="str">
        <f t="shared" si="93"/>
        <v/>
      </c>
      <c r="S206" s="40" t="str">
        <f t="shared" si="94"/>
        <v/>
      </c>
      <c r="T206" s="40">
        <f t="shared" si="95"/>
        <v>0</v>
      </c>
      <c r="U206" s="144" t="str">
        <f>IF(N('Final Round'!$J$14)&gt;0,IF(ISBLANK($A206),"",IF($N206&gt;5,$N206,VLOOKUP($A206,'Final Round'!$A$14:$K$18,COLUMN('Final Round'!$J$1),FALSE))),"")</f>
        <v/>
      </c>
      <c r="V206" s="40" t="str">
        <f t="shared" si="96"/>
        <v/>
      </c>
      <c r="W206" s="40" t="str">
        <f t="shared" si="97"/>
        <v/>
      </c>
      <c r="X206" s="40" t="str">
        <f t="shared" si="98"/>
        <v/>
      </c>
      <c r="Y206" s="40">
        <f t="shared" si="99"/>
        <v>0</v>
      </c>
      <c r="Z206" s="40" t="str">
        <f t="shared" si="100"/>
        <v/>
      </c>
      <c r="AA206" s="40">
        <f t="shared" si="101"/>
        <v>0</v>
      </c>
      <c r="AB206" s="145" t="str">
        <f>IF(ISBLANK($A206),"",5+4*(I206+IF(AA206=0,0,VLOOKUP($A206,'Final Round'!$A$14:$K$18,COLUMN('Final Round'!$G$1),FALSE)))+8*(H206+IF(AA206=0,0,IF(VLOOKUP($A206,'Final Round'!$A$14:$K$18,COLUMN('Final Round'!$J$1),FALSE)=1,1,0)))+$AA206)</f>
        <v/>
      </c>
    </row>
    <row r="207" spans="1:28" ht="16.5" thickTop="1" x14ac:dyDescent="0.25">
      <c r="H207" s="72"/>
      <c r="I207" s="72"/>
      <c r="J207" s="72"/>
      <c r="K207" s="72"/>
      <c r="L207" s="146"/>
      <c r="M207" s="72"/>
      <c r="N207" s="146"/>
      <c r="U207" s="146"/>
      <c r="AB207" s="147"/>
    </row>
    <row r="208" spans="1:28" ht="15.75" x14ac:dyDescent="0.25">
      <c r="H208" s="86"/>
      <c r="I208" s="86"/>
      <c r="J208" s="86"/>
      <c r="K208" s="86"/>
      <c r="L208" s="148"/>
      <c r="M208" s="86"/>
      <c r="N208" s="148"/>
      <c r="U208" s="148"/>
      <c r="AB208" s="149"/>
    </row>
  </sheetData>
  <conditionalFormatting sqref="K7:K206">
    <cfRule type="cellIs" dxfId="2" priority="1" stopIfTrue="1" operator="lessThanOrEqual">
      <formula>5</formula>
    </cfRule>
    <cfRule type="cellIs" dxfId="1" priority="2" stopIfTrue="1" operator="between">
      <formula>6</formula>
      <formula>10</formula>
    </cfRule>
  </conditionalFormatting>
  <conditionalFormatting sqref="N7:N206 U7:U206">
    <cfRule type="cellIs" dxfId="0" priority="3" stopIfTrue="1" operator="between">
      <formula>1</formula>
      <formula>5</formula>
    </cfRule>
  </conditionalFormatting>
  <pageMargins left="0.74791666666666667" right="0.74791666666666667" top="0.98402777777777783" bottom="0.98402777777777783" header="0.51180555555555562" footer="0.51180555555555562"/>
  <pageSetup firstPageNumber="0"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5"/>
  <sheetViews>
    <sheetView workbookViewId="0">
      <pane ySplit="5" topLeftCell="A6" activePane="bottomLeft" state="frozen"/>
      <selection pane="bottomLeft" activeCell="A6" sqref="A6"/>
    </sheetView>
  </sheetViews>
  <sheetFormatPr defaultColWidth="11.42578125" defaultRowHeight="12.75" x14ac:dyDescent="0.2"/>
  <cols>
    <col min="1" max="1" width="9.28515625" style="150" customWidth="1"/>
    <col min="2" max="3" width="10.85546875" style="150" hidden="1" customWidth="1"/>
    <col min="4" max="4" width="35.85546875" style="150" customWidth="1"/>
    <col min="5" max="5" width="11.7109375" style="150" customWidth="1"/>
    <col min="6" max="6" width="10.28515625" style="150" customWidth="1"/>
    <col min="7" max="7" width="9.42578125" style="150" customWidth="1"/>
    <col min="8" max="8" width="8.85546875" style="150" customWidth="1"/>
    <col min="9" max="16384" width="11.42578125" style="150"/>
  </cols>
  <sheetData>
    <row r="1" spans="1:8" ht="25.5" x14ac:dyDescent="0.35">
      <c r="A1" s="587" t="str">
        <f>IF(ISBLANK('Tournament Info'!B3),"Vampire: The Eternal Struggle Tournament",'Tournament Info'!B3)</f>
        <v>Vampire: The Eternal Struggle Tournament</v>
      </c>
      <c r="B1" s="587"/>
      <c r="C1" s="587"/>
      <c r="D1" s="587"/>
      <c r="E1" s="587"/>
      <c r="F1" s="587"/>
      <c r="G1" s="587"/>
      <c r="H1" s="587"/>
    </row>
    <row r="2" spans="1:8" ht="15" x14ac:dyDescent="0.2">
      <c r="A2" s="30"/>
      <c r="B2" s="30"/>
      <c r="C2" s="151"/>
      <c r="D2" s="30"/>
      <c r="E2" s="152"/>
      <c r="F2" s="31"/>
      <c r="G2" s="31"/>
      <c r="H2" s="30"/>
    </row>
    <row r="3" spans="1:8" ht="21" customHeight="1" x14ac:dyDescent="0.3">
      <c r="A3" s="588" t="str">
        <f>IF($B$4,"Final Standings","Current Standings")</f>
        <v>Current Standings</v>
      </c>
      <c r="B3" s="588"/>
      <c r="C3" s="588"/>
      <c r="D3" s="588"/>
      <c r="E3" s="588"/>
      <c r="F3" s="588"/>
      <c r="G3" s="588"/>
      <c r="H3" s="588"/>
    </row>
    <row r="4" spans="1:8" ht="15" x14ac:dyDescent="0.2">
      <c r="A4" s="30"/>
      <c r="B4" s="30" t="b">
        <f>N('Final Round'!$J$14)&gt;0</f>
        <v>0</v>
      </c>
      <c r="C4" s="30"/>
      <c r="D4" s="31"/>
      <c r="E4" s="152"/>
      <c r="F4" s="31"/>
      <c r="G4" s="31"/>
      <c r="H4" s="30"/>
    </row>
    <row r="5" spans="1:8" ht="31.7" customHeight="1" x14ac:dyDescent="0.25">
      <c r="A5" s="153" t="str">
        <f>IF($B$4,"Final Rank","Current Rank")</f>
        <v>Current Rank</v>
      </c>
      <c r="B5" s="154" t="s">
        <v>123</v>
      </c>
      <c r="C5" s="154" t="s">
        <v>124</v>
      </c>
      <c r="D5" s="154" t="s">
        <v>125</v>
      </c>
      <c r="E5" s="154" t="s">
        <v>126</v>
      </c>
      <c r="F5" s="154" t="s">
        <v>127</v>
      </c>
      <c r="G5" s="154" t="s">
        <v>128</v>
      </c>
      <c r="H5" s="155" t="s">
        <v>107</v>
      </c>
    </row>
    <row r="6" spans="1:8" ht="15" x14ac:dyDescent="0.2">
      <c r="A6" s="156" t="str">
        <f>IF(ISNUMBER($C6),VLOOKUP($C6,Methuselahs!$Y$7:$Z$206,2,FALSE),"")</f>
        <v/>
      </c>
      <c r="B6" s="157" t="str">
        <f>IF(ROW()-ROW($A$6)&lt;Methuselahs!$A$4,ROW()-ROW($A$5),"")</f>
        <v/>
      </c>
      <c r="C6" s="158" t="str">
        <f>IF(ISNUMBER($B6),VLOOKUP($B6,Methuselahs!$X$7:$Y$206,2,FALSE),"")</f>
        <v/>
      </c>
      <c r="D6" s="159" t="str">
        <f>IF(ISNUMBER($C6),T(VLOOKUP($C6,Methuselahs!$A$7:$E$206,2,FALSE))&amp;" "&amp;T(VLOOKUP($C6,Methuselahs!$A$7:$E$206,3,FALSE)),"")</f>
        <v/>
      </c>
      <c r="E6" s="160" t="str">
        <f>IF(ISNUMBER($C6),VLOOKUP($C6,Methuselahs!$A$7:$I$206,COLUMN(Methuselahs!$H$6),FALSE),"")</f>
        <v/>
      </c>
      <c r="F6" s="160" t="str">
        <f>IF(ISNUMBER($C6),VLOOKUP($C6,Methuselahs!$A$7:$I$206,COLUMN(Methuselahs!$I$6),FALSE),"")</f>
        <v/>
      </c>
      <c r="G6" s="160" t="str">
        <f>IF(AND(ISNUMBER($C6),$B$4),VLOOKUP($C6,'Final Round'!$A$14:$G$18,6,FALSE),"")</f>
        <v/>
      </c>
      <c r="H6" s="161" t="str">
        <f>IF(ISNUMBER($C6),VLOOKUP($C6,Methuselahs!$A$7:$J$206,COLUMN(Methuselahs!$J$6),FALSE),"")</f>
        <v/>
      </c>
    </row>
    <row r="7" spans="1:8" ht="15" x14ac:dyDescent="0.2">
      <c r="A7" s="162" t="str">
        <f>IF(ISNUMBER($C7),VLOOKUP($C7,Methuselahs!$Y$7:$Z$206,2,FALSE),"")</f>
        <v/>
      </c>
      <c r="B7" s="163" t="str">
        <f>IF(ROW()-ROW($A$6)&lt;Methuselahs!$A$4,ROW()-ROW($A$5),"")</f>
        <v/>
      </c>
      <c r="C7" s="158" t="str">
        <f>IF(ISNUMBER($B7),VLOOKUP($B7,Methuselahs!$X$7:$Y$206,2,FALSE),"")</f>
        <v/>
      </c>
      <c r="D7" s="159" t="str">
        <f>IF(ISNUMBER($C7),T(VLOOKUP($C7,Methuselahs!$A$7:$E$206,2,FALSE))&amp;" "&amp;T(VLOOKUP($C7,Methuselahs!$A$7:$E$206,3,FALSE)),"")</f>
        <v/>
      </c>
      <c r="E7" s="164" t="str">
        <f>IF(ISNUMBER($C7),VLOOKUP($C7,Methuselahs!$A$7:$I$206,COLUMN(Methuselahs!$H$6),FALSE),"")</f>
        <v/>
      </c>
      <c r="F7" s="160" t="str">
        <f>IF(ISNUMBER($C7),VLOOKUP($C7,Methuselahs!$A$7:$I$206,COLUMN(Methuselahs!$I$6),FALSE),"")</f>
        <v/>
      </c>
      <c r="G7" s="160" t="str">
        <f>IF(AND(ISNUMBER($C7),$B$4),VLOOKUP($C7,'Final Round'!$A$14:$G$18,6,FALSE),"")</f>
        <v/>
      </c>
      <c r="H7" s="165" t="str">
        <f>IF(ISNUMBER($C7),VLOOKUP($C7,Methuselahs!$A$7:$J$206,COLUMN(Methuselahs!$J$6),FALSE),"")</f>
        <v/>
      </c>
    </row>
    <row r="8" spans="1:8" ht="15" x14ac:dyDescent="0.2">
      <c r="A8" s="162" t="str">
        <f>IF(ISNUMBER($C8),VLOOKUP($C8,Methuselahs!$Y$7:$Z$206,2,FALSE),"")</f>
        <v/>
      </c>
      <c r="B8" s="163" t="str">
        <f>IF(ROW()-ROW($A$6)&lt;Methuselahs!$A$4,ROW()-ROW($A$5),"")</f>
        <v/>
      </c>
      <c r="C8" s="158" t="str">
        <f>IF(ISNUMBER($B8),VLOOKUP($B8,Methuselahs!$X$7:$Y$206,2,FALSE),"")</f>
        <v/>
      </c>
      <c r="D8" s="159" t="str">
        <f>IF(ISNUMBER($C8),T(VLOOKUP($C8,Methuselahs!$A$7:$E$206,2,FALSE))&amp;" "&amp;T(VLOOKUP($C8,Methuselahs!$A$7:$E$206,3,FALSE)),"")</f>
        <v/>
      </c>
      <c r="E8" s="164" t="str">
        <f>IF(ISNUMBER($C8),VLOOKUP($C8,Methuselahs!$A$7:$I$206,COLUMN(Methuselahs!$H$6),FALSE),"")</f>
        <v/>
      </c>
      <c r="F8" s="160" t="str">
        <f>IF(ISNUMBER($C8),VLOOKUP($C8,Methuselahs!$A$7:$I$206,COLUMN(Methuselahs!$I$6),FALSE),"")</f>
        <v/>
      </c>
      <c r="G8" s="160" t="str">
        <f>IF(AND(ISNUMBER($C8),$B$4),VLOOKUP($C8,'Final Round'!$A$14:$G$18,6,FALSE),"")</f>
        <v/>
      </c>
      <c r="H8" s="165" t="str">
        <f>IF(ISNUMBER($C8),VLOOKUP($C8,Methuselahs!$A$7:$J$206,COLUMN(Methuselahs!$J$6),FALSE),"")</f>
        <v/>
      </c>
    </row>
    <row r="9" spans="1:8" ht="15" x14ac:dyDescent="0.2">
      <c r="A9" s="162" t="str">
        <f>IF(ISNUMBER($C9),VLOOKUP($C9,Methuselahs!$Y$7:$Z$206,2,FALSE),"")</f>
        <v/>
      </c>
      <c r="B9" s="163" t="str">
        <f>IF(ROW()-ROW($A$6)&lt;Methuselahs!$A$4,ROW()-ROW($A$5),"")</f>
        <v/>
      </c>
      <c r="C9" s="158" t="str">
        <f>IF(ISNUMBER($B9),VLOOKUP($B9,Methuselahs!$X$7:$Y$206,2,FALSE),"")</f>
        <v/>
      </c>
      <c r="D9" s="159" t="str">
        <f>IF(ISNUMBER($C9),T(VLOOKUP($C9,Methuselahs!$A$7:$E$206,2,FALSE))&amp;" "&amp;T(VLOOKUP($C9,Methuselahs!$A$7:$E$206,3,FALSE)),"")</f>
        <v/>
      </c>
      <c r="E9" s="164" t="str">
        <f>IF(ISNUMBER($C9),VLOOKUP($C9,Methuselahs!$A$7:$I$206,COLUMN(Methuselahs!$H$6),FALSE),"")</f>
        <v/>
      </c>
      <c r="F9" s="160" t="str">
        <f>IF(ISNUMBER($C9),VLOOKUP($C9,Methuselahs!$A$7:$I$206,COLUMN(Methuselahs!$I$6),FALSE),"")</f>
        <v/>
      </c>
      <c r="G9" s="160" t="str">
        <f>IF(AND(ISNUMBER($C9),$B$4),VLOOKUP($C9,'Final Round'!$A$14:$G$18,6,FALSE),"")</f>
        <v/>
      </c>
      <c r="H9" s="165" t="str">
        <f>IF(ISNUMBER($C9),VLOOKUP($C9,Methuselahs!$A$7:$J$206,COLUMN(Methuselahs!$J$6),FALSE),"")</f>
        <v/>
      </c>
    </row>
    <row r="10" spans="1:8" ht="15" x14ac:dyDescent="0.2">
      <c r="A10" s="162" t="str">
        <f>IF(ISNUMBER($C10),VLOOKUP($C10,Methuselahs!$Y$7:$Z$206,2,FALSE),"")</f>
        <v/>
      </c>
      <c r="B10" s="163" t="str">
        <f>IF(ROW()-ROW($A$6)&lt;Methuselahs!$A$4,ROW()-ROW($A$5),"")</f>
        <v/>
      </c>
      <c r="C10" s="158" t="str">
        <f>IF(ISNUMBER($B10),VLOOKUP($B10,Methuselahs!$X$7:$Y$206,2,FALSE),"")</f>
        <v/>
      </c>
      <c r="D10" s="159" t="str">
        <f>IF(ISNUMBER($C10),T(VLOOKUP($C10,Methuselahs!$A$7:$E$206,2,FALSE))&amp;" "&amp;T(VLOOKUP($C10,Methuselahs!$A$7:$E$206,3,FALSE)),"")</f>
        <v/>
      </c>
      <c r="E10" s="164" t="str">
        <f>IF(ISNUMBER($C10),VLOOKUP($C10,Methuselahs!$A$7:$I$206,COLUMN(Methuselahs!$H$6),FALSE),"")</f>
        <v/>
      </c>
      <c r="F10" s="160" t="str">
        <f>IF(ISNUMBER($C10),VLOOKUP($C10,Methuselahs!$A$7:$I$206,COLUMN(Methuselahs!$I$6),FALSE),"")</f>
        <v/>
      </c>
      <c r="G10" s="160" t="str">
        <f>IF(AND(ISNUMBER($C10),$B$4),VLOOKUP($C10,'Final Round'!$A$14:$G$18,6,FALSE),"")</f>
        <v/>
      </c>
      <c r="H10" s="165" t="str">
        <f>IF(ISNUMBER($C10),VLOOKUP($C10,Methuselahs!$A$7:$J$206,COLUMN(Methuselahs!$J$6),FALSE),"")</f>
        <v/>
      </c>
    </row>
    <row r="11" spans="1:8" ht="15" x14ac:dyDescent="0.2">
      <c r="A11" s="162" t="str">
        <f>IF(ISNUMBER($C11),VLOOKUP($C11,Methuselahs!$Y$7:$Z$206,2,FALSE),"")</f>
        <v/>
      </c>
      <c r="B11" s="163" t="str">
        <f>IF(ROW()-ROW($A$6)&lt;Methuselahs!$A$4,ROW()-ROW($A$5),"")</f>
        <v/>
      </c>
      <c r="C11" s="158" t="str">
        <f>IF(ISNUMBER($B11),VLOOKUP($B11,Methuselahs!$X$7:$Y$206,2,FALSE),"")</f>
        <v/>
      </c>
      <c r="D11" s="159" t="str">
        <f>IF(ISNUMBER($C11),T(VLOOKUP($C11,Methuselahs!$A$7:$E$206,2,FALSE))&amp;" "&amp;T(VLOOKUP($C11,Methuselahs!$A$7:$E$206,3,FALSE)),"")</f>
        <v/>
      </c>
      <c r="E11" s="164" t="str">
        <f>IF(ISNUMBER($C11),VLOOKUP($C11,Methuselahs!$A$7:$I$206,COLUMN(Methuselahs!$H$6),FALSE),"")</f>
        <v/>
      </c>
      <c r="F11" s="160" t="str">
        <f>IF(ISNUMBER($C11),VLOOKUP($C11,Methuselahs!$A$7:$I$206,COLUMN(Methuselahs!$I$6),FALSE),"")</f>
        <v/>
      </c>
      <c r="G11" s="164"/>
      <c r="H11" s="165" t="str">
        <f>IF(ISNUMBER($C11),VLOOKUP($C11,Methuselahs!$A$7:$J$206,COLUMN(Methuselahs!$J$6),FALSE),"")</f>
        <v/>
      </c>
    </row>
    <row r="12" spans="1:8" ht="15" x14ac:dyDescent="0.2">
      <c r="A12" s="162" t="str">
        <f>IF(ISNUMBER($C12),VLOOKUP($C12,Methuselahs!$Y$7:$Z$206,2,FALSE),"")</f>
        <v/>
      </c>
      <c r="B12" s="163" t="str">
        <f>IF(ROW()-ROW($A$6)&lt;Methuselahs!$A$4,ROW()-ROW($A$5),"")</f>
        <v/>
      </c>
      <c r="C12" s="158" t="str">
        <f>IF(ISNUMBER($B12),VLOOKUP($B12,Methuselahs!$X$7:$Y$206,2,FALSE),"")</f>
        <v/>
      </c>
      <c r="D12" s="159" t="str">
        <f>IF(ISNUMBER($C12),T(VLOOKUP($C12,Methuselahs!$A$7:$E$206,2,FALSE))&amp;" "&amp;T(VLOOKUP($C12,Methuselahs!$A$7:$E$206,3,FALSE)),"")</f>
        <v/>
      </c>
      <c r="E12" s="164" t="str">
        <f>IF(ISNUMBER($C12),VLOOKUP($C12,Methuselahs!$A$7:$I$206,COLUMN(Methuselahs!$H$6),FALSE),"")</f>
        <v/>
      </c>
      <c r="F12" s="160" t="str">
        <f>IF(ISNUMBER($C12),VLOOKUP($C12,Methuselahs!$A$7:$I$206,COLUMN(Methuselahs!$I$6),FALSE),"")</f>
        <v/>
      </c>
      <c r="G12" s="164"/>
      <c r="H12" s="165" t="str">
        <f>IF(ISNUMBER($C12),VLOOKUP($C12,Methuselahs!$A$7:$J$206,COLUMN(Methuselahs!$J$6),FALSE),"")</f>
        <v/>
      </c>
    </row>
    <row r="13" spans="1:8" ht="15" x14ac:dyDescent="0.2">
      <c r="A13" s="162" t="str">
        <f>IF(ISNUMBER($C13),VLOOKUP($C13,Methuselahs!$Y$7:$Z$206,2,FALSE),"")</f>
        <v/>
      </c>
      <c r="B13" s="163" t="str">
        <f>IF(ROW()-ROW($A$6)&lt;Methuselahs!$A$4,ROW()-ROW($A$5),"")</f>
        <v/>
      </c>
      <c r="C13" s="158" t="str">
        <f>IF(ISNUMBER($B13),VLOOKUP($B13,Methuselahs!$X$7:$Y$206,2,FALSE),"")</f>
        <v/>
      </c>
      <c r="D13" s="159" t="str">
        <f>IF(ISNUMBER($C13),T(VLOOKUP($C13,Methuselahs!$A$7:$E$206,2,FALSE))&amp;" "&amp;T(VLOOKUP($C13,Methuselahs!$A$7:$E$206,3,FALSE)),"")</f>
        <v/>
      </c>
      <c r="E13" s="164" t="str">
        <f>IF(ISNUMBER($C13),VLOOKUP($C13,Methuselahs!$A$7:$I$206,COLUMN(Methuselahs!$H$6),FALSE),"")</f>
        <v/>
      </c>
      <c r="F13" s="160" t="str">
        <f>IF(ISNUMBER($C13),VLOOKUP($C13,Methuselahs!$A$7:$I$206,COLUMN(Methuselahs!$I$6),FALSE),"")</f>
        <v/>
      </c>
      <c r="G13" s="164"/>
      <c r="H13" s="165" t="str">
        <f>IF(ISNUMBER($C13),VLOOKUP($C13,Methuselahs!$A$7:$J$206,COLUMN(Methuselahs!$J$6),FALSE),"")</f>
        <v/>
      </c>
    </row>
    <row r="14" spans="1:8" ht="15" x14ac:dyDescent="0.2">
      <c r="A14" s="162" t="str">
        <f>IF(ISNUMBER($C14),VLOOKUP($C14,Methuselahs!$Y$7:$Z$206,2,FALSE),"")</f>
        <v/>
      </c>
      <c r="B14" s="163" t="str">
        <f>IF(ROW()-ROW($A$6)&lt;Methuselahs!$A$4,ROW()-ROW($A$5),"")</f>
        <v/>
      </c>
      <c r="C14" s="158" t="str">
        <f>IF(ISNUMBER($B14),VLOOKUP($B14,Methuselahs!$X$7:$Y$206,2,FALSE),"")</f>
        <v/>
      </c>
      <c r="D14" s="159" t="str">
        <f>IF(ISNUMBER($C14),T(VLOOKUP($C14,Methuselahs!$A$7:$E$206,2,FALSE))&amp;" "&amp;T(VLOOKUP($C14,Methuselahs!$A$7:$E$206,3,FALSE)),"")</f>
        <v/>
      </c>
      <c r="E14" s="164" t="str">
        <f>IF(ISNUMBER($C14),VLOOKUP($C14,Methuselahs!$A$7:$I$206,COLUMN(Methuselahs!$H$6),FALSE),"")</f>
        <v/>
      </c>
      <c r="F14" s="160" t="str">
        <f>IF(ISNUMBER($C14),VLOOKUP($C14,Methuselahs!$A$7:$I$206,COLUMN(Methuselahs!$I$6),FALSE),"")</f>
        <v/>
      </c>
      <c r="G14" s="164"/>
      <c r="H14" s="165" t="str">
        <f>IF(ISNUMBER($C14),VLOOKUP($C14,Methuselahs!$A$7:$J$206,COLUMN(Methuselahs!$J$6),FALSE),"")</f>
        <v/>
      </c>
    </row>
    <row r="15" spans="1:8" ht="15" x14ac:dyDescent="0.2">
      <c r="A15" s="162" t="str">
        <f>IF(ISNUMBER($C15),VLOOKUP($C15,Methuselahs!$Y$7:$Z$206,2,FALSE),"")</f>
        <v/>
      </c>
      <c r="B15" s="163" t="str">
        <f>IF(ROW()-ROW($A$6)&lt;Methuselahs!$A$4,ROW()-ROW($A$5),"")</f>
        <v/>
      </c>
      <c r="C15" s="158" t="str">
        <f>IF(ISNUMBER($B15),VLOOKUP($B15,Methuselahs!$X$7:$Y$206,2,FALSE),"")</f>
        <v/>
      </c>
      <c r="D15" s="159" t="str">
        <f>IF(ISNUMBER($C15),T(VLOOKUP($C15,Methuselahs!$A$7:$E$206,2,FALSE))&amp;" "&amp;T(VLOOKUP($C15,Methuselahs!$A$7:$E$206,3,FALSE)),"")</f>
        <v/>
      </c>
      <c r="E15" s="164" t="str">
        <f>IF(ISNUMBER($C15),VLOOKUP($C15,Methuselahs!$A$7:$I$206,COLUMN(Methuselahs!$H$6),FALSE),"")</f>
        <v/>
      </c>
      <c r="F15" s="160" t="str">
        <f>IF(ISNUMBER($C15),VLOOKUP($C15,Methuselahs!$A$7:$I$206,COLUMN(Methuselahs!$I$6),FALSE),"")</f>
        <v/>
      </c>
      <c r="G15" s="164"/>
      <c r="H15" s="165" t="str">
        <f>IF(ISNUMBER($C15),VLOOKUP($C15,Methuselahs!$A$7:$J$206,COLUMN(Methuselahs!$J$6),FALSE),"")</f>
        <v/>
      </c>
    </row>
    <row r="16" spans="1:8" ht="15" x14ac:dyDescent="0.2">
      <c r="A16" s="162" t="str">
        <f>IF(ISNUMBER($C16),VLOOKUP($C16,Methuselahs!$Y$7:$Z$206,2,FALSE),"")</f>
        <v/>
      </c>
      <c r="B16" s="163" t="str">
        <f>IF(ROW()-ROW($A$6)&lt;Methuselahs!$A$4,ROW()-ROW($A$5),"")</f>
        <v/>
      </c>
      <c r="C16" s="158" t="str">
        <f>IF(ISNUMBER($B16),VLOOKUP($B16,Methuselahs!$X$7:$Y$206,2,FALSE),"")</f>
        <v/>
      </c>
      <c r="D16" s="159" t="str">
        <f>IF(ISNUMBER($C16),T(VLOOKUP($C16,Methuselahs!$A$7:$E$206,2,FALSE))&amp;" "&amp;T(VLOOKUP($C16,Methuselahs!$A$7:$E$206,3,FALSE)),"")</f>
        <v/>
      </c>
      <c r="E16" s="164" t="str">
        <f>IF(ISNUMBER($C16),VLOOKUP($C16,Methuselahs!$A$7:$I$206,COLUMN(Methuselahs!$H$6),FALSE),"")</f>
        <v/>
      </c>
      <c r="F16" s="160" t="str">
        <f>IF(ISNUMBER($C16),VLOOKUP($C16,Methuselahs!$A$7:$I$206,COLUMN(Methuselahs!$I$6),FALSE),"")</f>
        <v/>
      </c>
      <c r="G16" s="164"/>
      <c r="H16" s="165" t="str">
        <f>IF(ISNUMBER($C16),VLOOKUP($C16,Methuselahs!$A$7:$J$206,COLUMN(Methuselahs!$J$6),FALSE),"")</f>
        <v/>
      </c>
    </row>
    <row r="17" spans="1:8" ht="15" x14ac:dyDescent="0.2">
      <c r="A17" s="162" t="str">
        <f>IF(ISNUMBER($C17),VLOOKUP($C17,Methuselahs!$Y$7:$Z$206,2,FALSE),"")</f>
        <v/>
      </c>
      <c r="B17" s="163" t="str">
        <f>IF(ROW()-ROW($A$6)&lt;Methuselahs!$A$4,ROW()-ROW($A$5),"")</f>
        <v/>
      </c>
      <c r="C17" s="158" t="str">
        <f>IF(ISNUMBER($B17),VLOOKUP($B17,Methuselahs!$X$7:$Y$206,2,FALSE),"")</f>
        <v/>
      </c>
      <c r="D17" s="166" t="str">
        <f>IF(ISNUMBER($C17),T(VLOOKUP($C17,Methuselahs!$A$7:$E$206,2,FALSE))&amp;" "&amp;T(VLOOKUP($C17,Methuselahs!$A$7:$E$206,3,FALSE)),"")</f>
        <v/>
      </c>
      <c r="E17" s="164" t="str">
        <f>IF(ISNUMBER($C17),VLOOKUP($C17,Methuselahs!$A$7:$I$206,COLUMN(Methuselahs!$H$6),FALSE),"")</f>
        <v/>
      </c>
      <c r="F17" s="160" t="str">
        <f>IF(ISNUMBER($C17),VLOOKUP($C17,Methuselahs!$A$7:$I$206,COLUMN(Methuselahs!$I$6),FALSE),"")</f>
        <v/>
      </c>
      <c r="G17" s="164"/>
      <c r="H17" s="165" t="str">
        <f>IF(ISNUMBER($C17),VLOOKUP($C17,Methuselahs!$A$7:$J$206,COLUMN(Methuselahs!$J$6),FALSE),"")</f>
        <v/>
      </c>
    </row>
    <row r="18" spans="1:8" ht="15" x14ac:dyDescent="0.2">
      <c r="A18" s="162" t="str">
        <f>IF(ISNUMBER($C18),VLOOKUP($C18,Methuselahs!$Y$7:$Z$206,2,FALSE),"")</f>
        <v/>
      </c>
      <c r="B18" s="163" t="str">
        <f>IF(ROW()-ROW($A$6)&lt;Methuselahs!$A$4,ROW()-ROW($A$5),"")</f>
        <v/>
      </c>
      <c r="C18" s="158" t="str">
        <f>IF(ISNUMBER($B18),VLOOKUP($B18,Methuselahs!$X$7:$Y$206,2,FALSE),"")</f>
        <v/>
      </c>
      <c r="D18" s="166" t="str">
        <f>IF(ISNUMBER($C18),T(VLOOKUP($C18,Methuselahs!$A$7:$E$206,2,FALSE))&amp;" "&amp;T(VLOOKUP($C18,Methuselahs!$A$7:$E$206,3,FALSE)),"")</f>
        <v/>
      </c>
      <c r="E18" s="167" t="str">
        <f>IF(ISNUMBER($C18),VLOOKUP($C18,Methuselahs!$A$7:$I$206,COLUMN(Methuselahs!$H$6),FALSE),"")</f>
        <v/>
      </c>
      <c r="F18" s="160" t="str">
        <f>IF(ISNUMBER($C18),VLOOKUP($C18,Methuselahs!$A$7:$I$206,COLUMN(Methuselahs!$I$6),FALSE),"")</f>
        <v/>
      </c>
      <c r="G18" s="167"/>
      <c r="H18" s="168" t="str">
        <f>IF(ISNUMBER($C18),VLOOKUP($C18,Methuselahs!$A$7:$J$206,COLUMN(Methuselahs!$J$6),FALSE),"")</f>
        <v/>
      </c>
    </row>
    <row r="19" spans="1:8" ht="15" x14ac:dyDescent="0.2">
      <c r="A19" s="162" t="str">
        <f>IF(ISNUMBER($C19),VLOOKUP($C19,Methuselahs!$Y$7:$Z$206,2,FALSE),"")</f>
        <v/>
      </c>
      <c r="B19" s="163" t="str">
        <f>IF(ROW()-ROW($A$6)&lt;Methuselahs!$A$4,ROW()-ROW($A$5),"")</f>
        <v/>
      </c>
      <c r="C19" s="158" t="str">
        <f>IF(ISNUMBER($B19),VLOOKUP($B19,Methuselahs!$X$7:$Y$206,2,FALSE),"")</f>
        <v/>
      </c>
      <c r="D19" s="169" t="str">
        <f>IF(ISNUMBER($C19),T(VLOOKUP($C19,Methuselahs!$A$7:$E$206,2,FALSE))&amp;" "&amp;T(VLOOKUP($C19,Methuselahs!$A$7:$E$206,3,FALSE)),"")</f>
        <v/>
      </c>
      <c r="E19" s="164" t="str">
        <f>IF(ISNUMBER($C19),VLOOKUP($C19,Methuselahs!$A$7:$I$206,COLUMN(Methuselahs!$H$6),FALSE),"")</f>
        <v/>
      </c>
      <c r="F19" s="160" t="str">
        <f>IF(ISNUMBER($C19),VLOOKUP($C19,Methuselahs!$A$7:$I$206,COLUMN(Methuselahs!$I$6),FALSE),"")</f>
        <v/>
      </c>
      <c r="G19" s="164"/>
      <c r="H19" s="165" t="str">
        <f>IF(ISNUMBER($C19),VLOOKUP($C19,Methuselahs!$A$7:$J$206,COLUMN(Methuselahs!$J$6),FALSE),"")</f>
        <v/>
      </c>
    </row>
    <row r="20" spans="1:8" ht="15" x14ac:dyDescent="0.2">
      <c r="A20" s="162" t="str">
        <f>IF(ISNUMBER($C20),VLOOKUP($C20,Methuselahs!$Y$7:$Z$206,2,FALSE),"")</f>
        <v/>
      </c>
      <c r="B20" s="163" t="str">
        <f>IF(ROW()-ROW($A$6)&lt;Methuselahs!$A$4,ROW()-ROW($A$5),"")</f>
        <v/>
      </c>
      <c r="C20" s="158" t="str">
        <f>IF(ISNUMBER($B20),VLOOKUP($B20,Methuselahs!$X$7:$Y$206,2,FALSE),"")</f>
        <v/>
      </c>
      <c r="D20" s="166" t="str">
        <f>IF(ISNUMBER($C20),T(VLOOKUP($C20,Methuselahs!$A$7:$E$206,2,FALSE))&amp;" "&amp;T(VLOOKUP($C20,Methuselahs!$A$7:$E$206,3,FALSE)),"")</f>
        <v/>
      </c>
      <c r="E20" s="164" t="str">
        <f>IF(ISNUMBER($C20),VLOOKUP($C20,Methuselahs!$A$7:$I$206,COLUMN(Methuselahs!$H$6),FALSE),"")</f>
        <v/>
      </c>
      <c r="F20" s="160" t="str">
        <f>IF(ISNUMBER($C20),VLOOKUP($C20,Methuselahs!$A$7:$I$206,COLUMN(Methuselahs!$I$6),FALSE),"")</f>
        <v/>
      </c>
      <c r="G20" s="164"/>
      <c r="H20" s="165" t="str">
        <f>IF(ISNUMBER($C20),VLOOKUP($C20,Methuselahs!$A$7:$J$206,COLUMN(Methuselahs!$J$6),FALSE),"")</f>
        <v/>
      </c>
    </row>
    <row r="21" spans="1:8" ht="15" x14ac:dyDescent="0.2">
      <c r="A21" s="162" t="str">
        <f>IF(ISNUMBER($C21),VLOOKUP($C21,Methuselahs!$Y$7:$Z$206,2,FALSE),"")</f>
        <v/>
      </c>
      <c r="B21" s="163" t="str">
        <f>IF(ROW()-ROW($A$6)&lt;Methuselahs!$A$4,ROW()-ROW($A$5),"")</f>
        <v/>
      </c>
      <c r="C21" s="158" t="str">
        <f>IF(ISNUMBER($B21),VLOOKUP($B21,Methuselahs!$X$7:$Y$206,2,FALSE),"")</f>
        <v/>
      </c>
      <c r="D21" s="166" t="str">
        <f>IF(ISNUMBER($C21),T(VLOOKUP($C21,Methuselahs!$A$7:$E$206,2,FALSE))&amp;" "&amp;T(VLOOKUP($C21,Methuselahs!$A$7:$E$206,3,FALSE)),"")</f>
        <v/>
      </c>
      <c r="E21" s="164" t="str">
        <f>IF(ISNUMBER($C21),VLOOKUP($C21,Methuselahs!$A$7:$I$206,COLUMN(Methuselahs!$H$6),FALSE),"")</f>
        <v/>
      </c>
      <c r="F21" s="160" t="str">
        <f>IF(ISNUMBER($C21),VLOOKUP($C21,Methuselahs!$A$7:$I$206,COLUMN(Methuselahs!$I$6),FALSE),"")</f>
        <v/>
      </c>
      <c r="G21" s="164"/>
      <c r="H21" s="165" t="str">
        <f>IF(ISNUMBER($C21),VLOOKUP($C21,Methuselahs!$A$7:$J$206,COLUMN(Methuselahs!$J$6),FALSE),"")</f>
        <v/>
      </c>
    </row>
    <row r="22" spans="1:8" ht="15" x14ac:dyDescent="0.2">
      <c r="A22" s="162" t="str">
        <f>IF(ISNUMBER($C22),VLOOKUP($C22,Methuselahs!$Y$7:$Z$206,2,FALSE),"")</f>
        <v/>
      </c>
      <c r="B22" s="163" t="str">
        <f>IF(ROW()-ROW($A$6)&lt;Methuselahs!$A$4,ROW()-ROW($A$5),"")</f>
        <v/>
      </c>
      <c r="C22" s="158" t="str">
        <f>IF(ISNUMBER($B22),VLOOKUP($B22,Methuselahs!$X$7:$Y$206,2,FALSE),"")</f>
        <v/>
      </c>
      <c r="D22" s="166" t="str">
        <f>IF(ISNUMBER($C22),T(VLOOKUP($C22,Methuselahs!$A$7:$E$206,2,FALSE))&amp;" "&amp;T(VLOOKUP($C22,Methuselahs!$A$7:$E$206,3,FALSE)),"")</f>
        <v/>
      </c>
      <c r="E22" s="164" t="str">
        <f>IF(ISNUMBER($C22),VLOOKUP($C22,Methuselahs!$A$7:$I$206,COLUMN(Methuselahs!$H$6),FALSE),"")</f>
        <v/>
      </c>
      <c r="F22" s="160" t="str">
        <f>IF(ISNUMBER($C22),VLOOKUP($C22,Methuselahs!$A$7:$I$206,COLUMN(Methuselahs!$I$6),FALSE),"")</f>
        <v/>
      </c>
      <c r="G22" s="164"/>
      <c r="H22" s="165" t="str">
        <f>IF(ISNUMBER($C22),VLOOKUP($C22,Methuselahs!$A$7:$J$206,COLUMN(Methuselahs!$J$6),FALSE),"")</f>
        <v/>
      </c>
    </row>
    <row r="23" spans="1:8" ht="15" x14ac:dyDescent="0.2">
      <c r="A23" s="162" t="str">
        <f>IF(ISNUMBER($C23),VLOOKUP($C23,Methuselahs!$Y$7:$Z$206,2,FALSE),"")</f>
        <v/>
      </c>
      <c r="B23" s="163" t="str">
        <f>IF(ROW()-ROW($A$6)&lt;Methuselahs!$A$4,ROW()-ROW($A$5),"")</f>
        <v/>
      </c>
      <c r="C23" s="158" t="str">
        <f>IF(ISNUMBER($B23),VLOOKUP($B23,Methuselahs!$X$7:$Y$206,2,FALSE),"")</f>
        <v/>
      </c>
      <c r="D23" s="166" t="str">
        <f>IF(ISNUMBER($C23),T(VLOOKUP($C23,Methuselahs!$A$7:$E$206,2,FALSE))&amp;" "&amp;T(VLOOKUP($C23,Methuselahs!$A$7:$E$206,3,FALSE)),"")</f>
        <v/>
      </c>
      <c r="E23" s="164" t="str">
        <f>IF(ISNUMBER($C23),VLOOKUP($C23,Methuselahs!$A$7:$I$206,COLUMN(Methuselahs!$H$6),FALSE),"")</f>
        <v/>
      </c>
      <c r="F23" s="160" t="str">
        <f>IF(ISNUMBER($C23),VLOOKUP($C23,Methuselahs!$A$7:$I$206,COLUMN(Methuselahs!$I$6),FALSE),"")</f>
        <v/>
      </c>
      <c r="G23" s="164"/>
      <c r="H23" s="165" t="str">
        <f>IF(ISNUMBER($C23),VLOOKUP($C23,Methuselahs!$A$7:$J$206,COLUMN(Methuselahs!$J$6),FALSE),"")</f>
        <v/>
      </c>
    </row>
    <row r="24" spans="1:8" ht="15" x14ac:dyDescent="0.2">
      <c r="A24" s="162" t="str">
        <f>IF(ISNUMBER($C24),VLOOKUP($C24,Methuselahs!$Y$7:$Z$206,2,FALSE),"")</f>
        <v/>
      </c>
      <c r="B24" s="163" t="str">
        <f>IF(ROW()-ROW($A$6)&lt;Methuselahs!$A$4,ROW()-ROW($A$5),"")</f>
        <v/>
      </c>
      <c r="C24" s="158" t="str">
        <f>IF(ISNUMBER($B24),VLOOKUP($B24,Methuselahs!$X$7:$Y$206,2,FALSE),"")</f>
        <v/>
      </c>
      <c r="D24" s="166" t="str">
        <f>IF(ISNUMBER($C24),T(VLOOKUP($C24,Methuselahs!$A$7:$E$206,2,FALSE))&amp;" "&amp;T(VLOOKUP($C24,Methuselahs!$A$7:$E$206,3,FALSE)),"")</f>
        <v/>
      </c>
      <c r="E24" s="164" t="str">
        <f>IF(ISNUMBER($C24),VLOOKUP($C24,Methuselahs!$A$7:$I$206,COLUMN(Methuselahs!$H$6),FALSE),"")</f>
        <v/>
      </c>
      <c r="F24" s="160" t="str">
        <f>IF(ISNUMBER($C24),VLOOKUP($C24,Methuselahs!$A$7:$I$206,COLUMN(Methuselahs!$I$6),FALSE),"")</f>
        <v/>
      </c>
      <c r="G24" s="164"/>
      <c r="H24" s="165" t="str">
        <f>IF(ISNUMBER($C24),VLOOKUP($C24,Methuselahs!$A$7:$J$206,COLUMN(Methuselahs!$J$6),FALSE),"")</f>
        <v/>
      </c>
    </row>
    <row r="25" spans="1:8" ht="15" x14ac:dyDescent="0.2">
      <c r="A25" s="162" t="str">
        <f>IF(ISNUMBER($C25),VLOOKUP($C25,Methuselahs!$Y$7:$Z$206,2,FALSE),"")</f>
        <v/>
      </c>
      <c r="B25" s="163" t="str">
        <f>IF(ROW()-ROW($A$6)&lt;Methuselahs!$A$4,ROW()-ROW($A$5),"")</f>
        <v/>
      </c>
      <c r="C25" s="158" t="str">
        <f>IF(ISNUMBER($B25),VLOOKUP($B25,Methuselahs!$X$7:$Y$206,2,FALSE),"")</f>
        <v/>
      </c>
      <c r="D25" s="166" t="str">
        <f>IF(ISNUMBER($C25),T(VLOOKUP($C25,Methuselahs!$A$7:$E$206,2,FALSE))&amp;" "&amp;T(VLOOKUP($C25,Methuselahs!$A$7:$E$206,3,FALSE)),"")</f>
        <v/>
      </c>
      <c r="E25" s="164" t="str">
        <f>IF(ISNUMBER($C25),VLOOKUP($C25,Methuselahs!$A$7:$I$206,COLUMN(Methuselahs!$H$6),FALSE),"")</f>
        <v/>
      </c>
      <c r="F25" s="160" t="str">
        <f>IF(ISNUMBER($C25),VLOOKUP($C25,Methuselahs!$A$7:$I$206,COLUMN(Methuselahs!$I$6),FALSE),"")</f>
        <v/>
      </c>
      <c r="G25" s="164"/>
      <c r="H25" s="165" t="str">
        <f>IF(ISNUMBER($C25),VLOOKUP($C25,Methuselahs!$A$7:$J$206,COLUMN(Methuselahs!$J$6),FALSE),"")</f>
        <v/>
      </c>
    </row>
    <row r="26" spans="1:8" ht="15" x14ac:dyDescent="0.2">
      <c r="A26" s="162" t="str">
        <f>IF(ISNUMBER($C26),VLOOKUP($C26,Methuselahs!$Y$7:$Z$206,2,FALSE),"")</f>
        <v/>
      </c>
      <c r="B26" s="163" t="str">
        <f>IF(ROW()-ROW($A$6)&lt;Methuselahs!$A$4,ROW()-ROW($A$5),"")</f>
        <v/>
      </c>
      <c r="C26" s="158" t="str">
        <f>IF(ISNUMBER($B26),VLOOKUP($B26,Methuselahs!$X$7:$Y$206,2,FALSE),"")</f>
        <v/>
      </c>
      <c r="D26" s="166" t="str">
        <f>IF(ISNUMBER($C26),T(VLOOKUP($C26,Methuselahs!$A$7:$E$206,2,FALSE))&amp;" "&amp;T(VLOOKUP($C26,Methuselahs!$A$7:$E$206,3,FALSE)),"")</f>
        <v/>
      </c>
      <c r="E26" s="164" t="str">
        <f>IF(ISNUMBER($C26),VLOOKUP($C26,Methuselahs!$A$7:$I$206,COLUMN(Methuselahs!$H$6),FALSE),"")</f>
        <v/>
      </c>
      <c r="F26" s="160" t="str">
        <f>IF(ISNUMBER($C26),VLOOKUP($C26,Methuselahs!$A$7:$I$206,COLUMN(Methuselahs!$I$6),FALSE),"")</f>
        <v/>
      </c>
      <c r="G26" s="164"/>
      <c r="H26" s="165" t="str">
        <f>IF(ISNUMBER($C26),VLOOKUP($C26,Methuselahs!$A$7:$J$206,COLUMN(Methuselahs!$J$6),FALSE),"")</f>
        <v/>
      </c>
    </row>
    <row r="27" spans="1:8" ht="15" x14ac:dyDescent="0.2">
      <c r="A27" s="162" t="str">
        <f>IF(ISNUMBER($C27),VLOOKUP($C27,Methuselahs!$Y$7:$Z$206,2,FALSE),"")</f>
        <v/>
      </c>
      <c r="B27" s="163" t="str">
        <f>IF(ROW()-ROW($A$6)&lt;Methuselahs!$A$4,ROW()-ROW($A$5),"")</f>
        <v/>
      </c>
      <c r="C27" s="158" t="str">
        <f>IF(ISNUMBER($B27),VLOOKUP($B27,Methuselahs!$X$7:$Y$206,2,FALSE),"")</f>
        <v/>
      </c>
      <c r="D27" s="166" t="str">
        <f>IF(ISNUMBER($C27),T(VLOOKUP($C27,Methuselahs!$A$7:$E$206,2,FALSE))&amp;" "&amp;T(VLOOKUP($C27,Methuselahs!$A$7:$E$206,3,FALSE)),"")</f>
        <v/>
      </c>
      <c r="E27" s="164" t="str">
        <f>IF(ISNUMBER($C27),VLOOKUP($C27,Methuselahs!$A$7:$I$206,COLUMN(Methuselahs!$H$6),FALSE),"")</f>
        <v/>
      </c>
      <c r="F27" s="160" t="str">
        <f>IF(ISNUMBER($C27),VLOOKUP($C27,Methuselahs!$A$7:$I$206,COLUMN(Methuselahs!$I$6),FALSE),"")</f>
        <v/>
      </c>
      <c r="G27" s="164"/>
      <c r="H27" s="165" t="str">
        <f>IF(ISNUMBER($C27),VLOOKUP($C27,Methuselahs!$A$7:$J$206,COLUMN(Methuselahs!$J$6),FALSE),"")</f>
        <v/>
      </c>
    </row>
    <row r="28" spans="1:8" ht="15" x14ac:dyDescent="0.2">
      <c r="A28" s="162" t="str">
        <f>IF(ISNUMBER($C28),VLOOKUP($C28,Methuselahs!$Y$7:$Z$206,2,FALSE),"")</f>
        <v/>
      </c>
      <c r="B28" s="163" t="str">
        <f>IF(ROW()-ROW($A$6)&lt;Methuselahs!$A$4,ROW()-ROW($A$5),"")</f>
        <v/>
      </c>
      <c r="C28" s="158" t="str">
        <f>IF(ISNUMBER($B28),VLOOKUP($B28,Methuselahs!$X$7:$Y$206,2,FALSE),"")</f>
        <v/>
      </c>
      <c r="D28" s="166" t="str">
        <f>IF(ISNUMBER($C28),T(VLOOKUP($C28,Methuselahs!$A$7:$E$206,2,FALSE))&amp;" "&amp;T(VLOOKUP($C28,Methuselahs!$A$7:$E$206,3,FALSE)),"")</f>
        <v/>
      </c>
      <c r="E28" s="164" t="str">
        <f>IF(ISNUMBER($C28),VLOOKUP($C28,Methuselahs!$A$7:$I$206,COLUMN(Methuselahs!$H$6),FALSE),"")</f>
        <v/>
      </c>
      <c r="F28" s="160" t="str">
        <f>IF(ISNUMBER($C28),VLOOKUP($C28,Methuselahs!$A$7:$I$206,COLUMN(Methuselahs!$I$6),FALSE),"")</f>
        <v/>
      </c>
      <c r="G28" s="164"/>
      <c r="H28" s="165" t="str">
        <f>IF(ISNUMBER($C28),VLOOKUP($C28,Methuselahs!$A$7:$J$206,COLUMN(Methuselahs!$J$6),FALSE),"")</f>
        <v/>
      </c>
    </row>
    <row r="29" spans="1:8" ht="15" x14ac:dyDescent="0.2">
      <c r="A29" s="162" t="str">
        <f>IF(ISNUMBER($C29),VLOOKUP($C29,Methuselahs!$Y$7:$Z$206,2,FALSE),"")</f>
        <v/>
      </c>
      <c r="B29" s="163" t="str">
        <f>IF(ROW()-ROW($A$6)&lt;Methuselahs!$A$4,ROW()-ROW($A$5),"")</f>
        <v/>
      </c>
      <c r="C29" s="158" t="str">
        <f>IF(ISNUMBER($B29),VLOOKUP($B29,Methuselahs!$X$7:$Y$206,2,FALSE),"")</f>
        <v/>
      </c>
      <c r="D29" s="166" t="str">
        <f>IF(ISNUMBER($C29),T(VLOOKUP($C29,Methuselahs!$A$7:$E$206,2,FALSE))&amp;" "&amp;T(VLOOKUP($C29,Methuselahs!$A$7:$E$206,3,FALSE)),"")</f>
        <v/>
      </c>
      <c r="E29" s="164" t="str">
        <f>IF(ISNUMBER($C29),VLOOKUP($C29,Methuselahs!$A$7:$I$206,COLUMN(Methuselahs!$H$6),FALSE),"")</f>
        <v/>
      </c>
      <c r="F29" s="160" t="str">
        <f>IF(ISNUMBER($C29),VLOOKUP($C29,Methuselahs!$A$7:$I$206,COLUMN(Methuselahs!$I$6),FALSE),"")</f>
        <v/>
      </c>
      <c r="G29" s="164"/>
      <c r="H29" s="165" t="str">
        <f>IF(ISNUMBER($C29),VLOOKUP($C29,Methuselahs!$A$7:$J$206,COLUMN(Methuselahs!$J$6),FALSE),"")</f>
        <v/>
      </c>
    </row>
    <row r="30" spans="1:8" ht="15" x14ac:dyDescent="0.2">
      <c r="A30" s="162" t="str">
        <f>IF(ISNUMBER($C30),VLOOKUP($C30,Methuselahs!$Y$7:$Z$206,2,FALSE),"")</f>
        <v/>
      </c>
      <c r="B30" s="163" t="str">
        <f>IF(ROW()-ROW($A$6)&lt;Methuselahs!$A$4,ROW()-ROW($A$5),"")</f>
        <v/>
      </c>
      <c r="C30" s="158" t="str">
        <f>IF(ISNUMBER($B30),VLOOKUP($B30,Methuselahs!$X$7:$Y$206,2,FALSE),"")</f>
        <v/>
      </c>
      <c r="D30" s="166" t="str">
        <f>IF(ISNUMBER($C30),T(VLOOKUP($C30,Methuselahs!$A$7:$E$206,2,FALSE))&amp;" "&amp;T(VLOOKUP($C30,Methuselahs!$A$7:$E$206,3,FALSE)),"")</f>
        <v/>
      </c>
      <c r="E30" s="164" t="str">
        <f>IF(ISNUMBER($C30),VLOOKUP($C30,Methuselahs!$A$7:$I$206,COLUMN(Methuselahs!$H$6),FALSE),"")</f>
        <v/>
      </c>
      <c r="F30" s="160" t="str">
        <f>IF(ISNUMBER($C30),VLOOKUP($C30,Methuselahs!$A$7:$I$206,COLUMN(Methuselahs!$I$6),FALSE),"")</f>
        <v/>
      </c>
      <c r="G30" s="164"/>
      <c r="H30" s="165" t="str">
        <f>IF(ISNUMBER($C30),VLOOKUP($C30,Methuselahs!$A$7:$J$206,COLUMN(Methuselahs!$J$6),FALSE),"")</f>
        <v/>
      </c>
    </row>
    <row r="31" spans="1:8" ht="15" x14ac:dyDescent="0.2">
      <c r="A31" s="162" t="str">
        <f>IF(ISNUMBER($C31),VLOOKUP($C31,Methuselahs!$Y$7:$Z$206,2,FALSE),"")</f>
        <v/>
      </c>
      <c r="B31" s="163" t="str">
        <f>IF(ROW()-ROW($A$6)&lt;Methuselahs!$A$4,ROW()-ROW($A$5),"")</f>
        <v/>
      </c>
      <c r="C31" s="158" t="str">
        <f>IF(ISNUMBER($B31),VLOOKUP($B31,Methuselahs!$X$7:$Y$206,2,FALSE),"")</f>
        <v/>
      </c>
      <c r="D31" s="166" t="str">
        <f>IF(ISNUMBER($C31),T(VLOOKUP($C31,Methuselahs!$A$7:$E$206,2,FALSE))&amp;" "&amp;T(VLOOKUP($C31,Methuselahs!$A$7:$E$206,3,FALSE)),"")</f>
        <v/>
      </c>
      <c r="E31" s="164" t="str">
        <f>IF(ISNUMBER($C31),VLOOKUP($C31,Methuselahs!$A$7:$I$206,COLUMN(Methuselahs!$H$6),FALSE),"")</f>
        <v/>
      </c>
      <c r="F31" s="160" t="str">
        <f>IF(ISNUMBER($C31),VLOOKUP($C31,Methuselahs!$A$7:$I$206,COLUMN(Methuselahs!$I$6),FALSE),"")</f>
        <v/>
      </c>
      <c r="G31" s="164"/>
      <c r="H31" s="165" t="str">
        <f>IF(ISNUMBER($C31),VLOOKUP($C31,Methuselahs!$A$7:$J$206,COLUMN(Methuselahs!$J$6),FALSE),"")</f>
        <v/>
      </c>
    </row>
    <row r="32" spans="1:8" ht="15" x14ac:dyDescent="0.2">
      <c r="A32" s="162" t="str">
        <f>IF(ISNUMBER($C32),VLOOKUP($C32,Methuselahs!$Y$7:$Z$206,2,FALSE),"")</f>
        <v/>
      </c>
      <c r="B32" s="163" t="str">
        <f>IF(ROW()-ROW($A$6)&lt;Methuselahs!$A$4,ROW()-ROW($A$5),"")</f>
        <v/>
      </c>
      <c r="C32" s="158" t="str">
        <f>IF(ISNUMBER($B32),VLOOKUP($B32,Methuselahs!$X$7:$Y$206,2,FALSE),"")</f>
        <v/>
      </c>
      <c r="D32" s="166" t="str">
        <f>IF(ISNUMBER($C32),T(VLOOKUP($C32,Methuselahs!$A$7:$E$206,2,FALSE))&amp;" "&amp;T(VLOOKUP($C32,Methuselahs!$A$7:$E$206,3,FALSE)),"")</f>
        <v/>
      </c>
      <c r="E32" s="164" t="str">
        <f>IF(ISNUMBER($C32),VLOOKUP($C32,Methuselahs!$A$7:$I$206,COLUMN(Methuselahs!$H$6),FALSE),"")</f>
        <v/>
      </c>
      <c r="F32" s="160" t="str">
        <f>IF(ISNUMBER($C32),VLOOKUP($C32,Methuselahs!$A$7:$I$206,COLUMN(Methuselahs!$I$6),FALSE),"")</f>
        <v/>
      </c>
      <c r="G32" s="164"/>
      <c r="H32" s="165" t="str">
        <f>IF(ISNUMBER($C32),VLOOKUP($C32,Methuselahs!$A$7:$J$206,COLUMN(Methuselahs!$J$6),FALSE),"")</f>
        <v/>
      </c>
    </row>
    <row r="33" spans="1:8" ht="15" x14ac:dyDescent="0.2">
      <c r="A33" s="162" t="str">
        <f>IF(ISNUMBER($C33),VLOOKUP($C33,Methuselahs!$Y$7:$Z$206,2,FALSE),"")</f>
        <v/>
      </c>
      <c r="B33" s="163" t="str">
        <f>IF(ROW()-ROW($A$6)&lt;Methuselahs!$A$4,ROW()-ROW($A$5),"")</f>
        <v/>
      </c>
      <c r="C33" s="158" t="str">
        <f>IF(ISNUMBER($B33),VLOOKUP($B33,Methuselahs!$X$7:$Y$206,2,FALSE),"")</f>
        <v/>
      </c>
      <c r="D33" s="166" t="str">
        <f>IF(ISNUMBER($C33),T(VLOOKUP($C33,Methuselahs!$A$7:$E$206,2,FALSE))&amp;" "&amp;T(VLOOKUP($C33,Methuselahs!$A$7:$E$206,3,FALSE)),"")</f>
        <v/>
      </c>
      <c r="E33" s="164" t="str">
        <f>IF(ISNUMBER($C33),VLOOKUP($C33,Methuselahs!$A$7:$I$206,COLUMN(Methuselahs!$H$6),FALSE),"")</f>
        <v/>
      </c>
      <c r="F33" s="160" t="str">
        <f>IF(ISNUMBER($C33),VLOOKUP($C33,Methuselahs!$A$7:$I$206,COLUMN(Methuselahs!$I$6),FALSE),"")</f>
        <v/>
      </c>
      <c r="G33" s="164"/>
      <c r="H33" s="165" t="str">
        <f>IF(ISNUMBER($C33),VLOOKUP($C33,Methuselahs!$A$7:$J$206,COLUMN(Methuselahs!$J$6),FALSE),"")</f>
        <v/>
      </c>
    </row>
    <row r="34" spans="1:8" ht="15" x14ac:dyDescent="0.2">
      <c r="A34" s="162" t="str">
        <f>IF(ISNUMBER($C34),VLOOKUP($C34,Methuselahs!$Y$7:$Z$206,2,FALSE),"")</f>
        <v/>
      </c>
      <c r="B34" s="163" t="str">
        <f>IF(ROW()-ROW($A$6)&lt;Methuselahs!$A$4,ROW()-ROW($A$5),"")</f>
        <v/>
      </c>
      <c r="C34" s="158" t="str">
        <f>IF(ISNUMBER($B34),VLOOKUP($B34,Methuselahs!$X$7:$Y$206,2,FALSE),"")</f>
        <v/>
      </c>
      <c r="D34" s="166" t="str">
        <f>IF(ISNUMBER($C34),T(VLOOKUP($C34,Methuselahs!$A$7:$E$206,2,FALSE))&amp;" "&amp;T(VLOOKUP($C34,Methuselahs!$A$7:$E$206,3,FALSE)),"")</f>
        <v/>
      </c>
      <c r="E34" s="164" t="str">
        <f>IF(ISNUMBER($C34),VLOOKUP($C34,Methuselahs!$A$7:$I$206,COLUMN(Methuselahs!$H$6),FALSE),"")</f>
        <v/>
      </c>
      <c r="F34" s="160" t="str">
        <f>IF(ISNUMBER($C34),VLOOKUP($C34,Methuselahs!$A$7:$I$206,COLUMN(Methuselahs!$I$6),FALSE),"")</f>
        <v/>
      </c>
      <c r="G34" s="164"/>
      <c r="H34" s="165" t="str">
        <f>IF(ISNUMBER($C34),VLOOKUP($C34,Methuselahs!$A$7:$J$206,COLUMN(Methuselahs!$J$6),FALSE),"")</f>
        <v/>
      </c>
    </row>
    <row r="35" spans="1:8" ht="15" x14ac:dyDescent="0.2">
      <c r="A35" s="162" t="str">
        <f>IF(ISNUMBER($C35),VLOOKUP($C35,Methuselahs!$Y$7:$Z$206,2,FALSE),"")</f>
        <v/>
      </c>
      <c r="B35" s="163" t="str">
        <f>IF(ROW()-ROW($A$6)&lt;Methuselahs!$A$4,ROW()-ROW($A$5),"")</f>
        <v/>
      </c>
      <c r="C35" s="158" t="str">
        <f>IF(ISNUMBER($B35),VLOOKUP($B35,Methuselahs!$X$7:$Y$206,2,FALSE),"")</f>
        <v/>
      </c>
      <c r="D35" s="166" t="str">
        <f>IF(ISNUMBER($C35),T(VLOOKUP($C35,Methuselahs!$A$7:$E$206,2,FALSE))&amp;" "&amp;T(VLOOKUP($C35,Methuselahs!$A$7:$E$206,3,FALSE)),"")</f>
        <v/>
      </c>
      <c r="E35" s="164" t="str">
        <f>IF(ISNUMBER($C35),VLOOKUP($C35,Methuselahs!$A$7:$I$206,COLUMN(Methuselahs!$H$6),FALSE),"")</f>
        <v/>
      </c>
      <c r="F35" s="160" t="str">
        <f>IF(ISNUMBER($C35),VLOOKUP($C35,Methuselahs!$A$7:$I$206,COLUMN(Methuselahs!$I$6),FALSE),"")</f>
        <v/>
      </c>
      <c r="G35" s="164"/>
      <c r="H35" s="165" t="str">
        <f>IF(ISNUMBER($C35),VLOOKUP($C35,Methuselahs!$A$7:$J$206,COLUMN(Methuselahs!$J$6),FALSE),"")</f>
        <v/>
      </c>
    </row>
    <row r="36" spans="1:8" ht="15" x14ac:dyDescent="0.2">
      <c r="A36" s="162" t="str">
        <f>IF(ISNUMBER($C36),VLOOKUP($C36,Methuselahs!$Y$7:$Z$206,2,FALSE),"")</f>
        <v/>
      </c>
      <c r="B36" s="163" t="str">
        <f>IF(ROW()-ROW($A$6)&lt;Methuselahs!$A$4,ROW()-ROW($A$5),"")</f>
        <v/>
      </c>
      <c r="C36" s="158" t="str">
        <f>IF(ISNUMBER($B36),VLOOKUP($B36,Methuselahs!$X$7:$Y$206,2,FALSE),"")</f>
        <v/>
      </c>
      <c r="D36" s="166" t="str">
        <f>IF(ISNUMBER($C36),T(VLOOKUP($C36,Methuselahs!$A$7:$E$206,2,FALSE))&amp;" "&amp;T(VLOOKUP($C36,Methuselahs!$A$7:$E$206,3,FALSE)),"")</f>
        <v/>
      </c>
      <c r="E36" s="164" t="str">
        <f>IF(ISNUMBER($C36),VLOOKUP($C36,Methuselahs!$A$7:$I$206,COLUMN(Methuselahs!$H$6),FALSE),"")</f>
        <v/>
      </c>
      <c r="F36" s="160" t="str">
        <f>IF(ISNUMBER($C36),VLOOKUP($C36,Methuselahs!$A$7:$I$206,COLUMN(Methuselahs!$I$6),FALSE),"")</f>
        <v/>
      </c>
      <c r="G36" s="164"/>
      <c r="H36" s="165" t="str">
        <f>IF(ISNUMBER($C36),VLOOKUP($C36,Methuselahs!$A$7:$J$206,COLUMN(Methuselahs!$J$6),FALSE),"")</f>
        <v/>
      </c>
    </row>
    <row r="37" spans="1:8" ht="15" x14ac:dyDescent="0.2">
      <c r="A37" s="162" t="str">
        <f>IF(ISNUMBER($C37),VLOOKUP($C37,Methuselahs!$Y$7:$Z$206,2,FALSE),"")</f>
        <v/>
      </c>
      <c r="B37" s="163" t="str">
        <f>IF(ROW()-ROW($A$6)&lt;Methuselahs!$A$4,ROW()-ROW($A$5),"")</f>
        <v/>
      </c>
      <c r="C37" s="158" t="str">
        <f>IF(ISNUMBER($B37),VLOOKUP($B37,Methuselahs!$X$7:$Y$206,2,FALSE),"")</f>
        <v/>
      </c>
      <c r="D37" s="166" t="str">
        <f>IF(ISNUMBER($C37),T(VLOOKUP($C37,Methuselahs!$A$7:$E$206,2,FALSE))&amp;" "&amp;T(VLOOKUP($C37,Methuselahs!$A$7:$E$206,3,FALSE)),"")</f>
        <v/>
      </c>
      <c r="E37" s="164" t="str">
        <f>IF(ISNUMBER($C37),VLOOKUP($C37,Methuselahs!$A$7:$I$206,COLUMN(Methuselahs!$H$6),FALSE),"")</f>
        <v/>
      </c>
      <c r="F37" s="160" t="str">
        <f>IF(ISNUMBER($C37),VLOOKUP($C37,Methuselahs!$A$7:$I$206,COLUMN(Methuselahs!$I$6),FALSE),"")</f>
        <v/>
      </c>
      <c r="G37" s="164"/>
      <c r="H37" s="165" t="str">
        <f>IF(ISNUMBER($C37),VLOOKUP($C37,Methuselahs!$A$7:$J$206,COLUMN(Methuselahs!$J$6),FALSE),"")</f>
        <v/>
      </c>
    </row>
    <row r="38" spans="1:8" ht="15" x14ac:dyDescent="0.2">
      <c r="A38" s="162" t="str">
        <f>IF(ISNUMBER($C38),VLOOKUP($C38,Methuselahs!$Y$7:$Z$206,2,FALSE),"")</f>
        <v/>
      </c>
      <c r="B38" s="163" t="str">
        <f>IF(ROW()-ROW($A$6)&lt;Methuselahs!$A$4,ROW()-ROW($A$5),"")</f>
        <v/>
      </c>
      <c r="C38" s="158" t="str">
        <f>IF(ISNUMBER($B38),VLOOKUP($B38,Methuselahs!$X$7:$Y$206,2,FALSE),"")</f>
        <v/>
      </c>
      <c r="D38" s="166" t="str">
        <f>IF(ISNUMBER($C38),T(VLOOKUP($C38,Methuselahs!$A$7:$E$206,2,FALSE))&amp;" "&amp;T(VLOOKUP($C38,Methuselahs!$A$7:$E$206,3,FALSE)),"")</f>
        <v/>
      </c>
      <c r="E38" s="164" t="str">
        <f>IF(ISNUMBER($C38),VLOOKUP($C38,Methuselahs!$A$7:$I$206,COLUMN(Methuselahs!$H$6),FALSE),"")</f>
        <v/>
      </c>
      <c r="F38" s="160" t="str">
        <f>IF(ISNUMBER($C38),VLOOKUP($C38,Methuselahs!$A$7:$I$206,COLUMN(Methuselahs!$I$6),FALSE),"")</f>
        <v/>
      </c>
      <c r="G38" s="164"/>
      <c r="H38" s="165" t="str">
        <f>IF(ISNUMBER($C38),VLOOKUP($C38,Methuselahs!$A$7:$J$206,COLUMN(Methuselahs!$J$6),FALSE),"")</f>
        <v/>
      </c>
    </row>
    <row r="39" spans="1:8" ht="15" x14ac:dyDescent="0.2">
      <c r="A39" s="162" t="str">
        <f>IF(ISNUMBER($C39),VLOOKUP($C39,Methuselahs!$Y$7:$Z$206,2,FALSE),"")</f>
        <v/>
      </c>
      <c r="B39" s="163" t="str">
        <f>IF(ROW()-ROW($A$6)&lt;Methuselahs!$A$4,ROW()-ROW($A$5),"")</f>
        <v/>
      </c>
      <c r="C39" s="158" t="str">
        <f>IF(ISNUMBER($B39),VLOOKUP($B39,Methuselahs!$X$7:$Y$206,2,FALSE),"")</f>
        <v/>
      </c>
      <c r="D39" s="166" t="str">
        <f>IF(ISNUMBER($C39),T(VLOOKUP($C39,Methuselahs!$A$7:$E$206,2,FALSE))&amp;" "&amp;T(VLOOKUP($C39,Methuselahs!$A$7:$E$206,3,FALSE)),"")</f>
        <v/>
      </c>
      <c r="E39" s="164" t="str">
        <f>IF(ISNUMBER($C39),VLOOKUP($C39,Methuselahs!$A$7:$I$206,COLUMN(Methuselahs!$H$6),FALSE),"")</f>
        <v/>
      </c>
      <c r="F39" s="160" t="str">
        <f>IF(ISNUMBER($C39),VLOOKUP($C39,Methuselahs!$A$7:$I$206,COLUMN(Methuselahs!$I$6),FALSE),"")</f>
        <v/>
      </c>
      <c r="G39" s="164"/>
      <c r="H39" s="165" t="str">
        <f>IF(ISNUMBER($C39),VLOOKUP($C39,Methuselahs!$A$7:$J$206,COLUMN(Methuselahs!$J$6),FALSE),"")</f>
        <v/>
      </c>
    </row>
    <row r="40" spans="1:8" ht="15" x14ac:dyDescent="0.2">
      <c r="A40" s="162" t="str">
        <f>IF(ISNUMBER($C40),VLOOKUP($C40,Methuselahs!$Y$7:$Z$206,2,FALSE),"")</f>
        <v/>
      </c>
      <c r="B40" s="163" t="str">
        <f>IF(ROW()-ROW($A$6)&lt;Methuselahs!$A$4,ROW()-ROW($A$5),"")</f>
        <v/>
      </c>
      <c r="C40" s="158" t="str">
        <f>IF(ISNUMBER($B40),VLOOKUP($B40,Methuselahs!$X$7:$Y$206,2,FALSE),"")</f>
        <v/>
      </c>
      <c r="D40" s="166" t="str">
        <f>IF(ISNUMBER($C40),T(VLOOKUP($C40,Methuselahs!$A$7:$E$206,2,FALSE))&amp;" "&amp;T(VLOOKUP($C40,Methuselahs!$A$7:$E$206,3,FALSE)),"")</f>
        <v/>
      </c>
      <c r="E40" s="164" t="str">
        <f>IF(ISNUMBER($C40),VLOOKUP($C40,Methuselahs!$A$7:$I$206,COLUMN(Methuselahs!$H$6),FALSE),"")</f>
        <v/>
      </c>
      <c r="F40" s="160" t="str">
        <f>IF(ISNUMBER($C40),VLOOKUP($C40,Methuselahs!$A$7:$I$206,COLUMN(Methuselahs!$I$6),FALSE),"")</f>
        <v/>
      </c>
      <c r="G40" s="164"/>
      <c r="H40" s="165" t="str">
        <f>IF(ISNUMBER($C40),VLOOKUP($C40,Methuselahs!$A$7:$J$206,COLUMN(Methuselahs!$J$6),FALSE),"")</f>
        <v/>
      </c>
    </row>
    <row r="41" spans="1:8" ht="15" x14ac:dyDescent="0.2">
      <c r="A41" s="162" t="str">
        <f>IF(ISNUMBER($C41),VLOOKUP($C41,Methuselahs!$Y$7:$Z$206,2,FALSE),"")</f>
        <v/>
      </c>
      <c r="B41" s="163" t="str">
        <f>IF(ROW()-ROW($A$6)&lt;Methuselahs!$A$4,ROW()-ROW($A$5),"")</f>
        <v/>
      </c>
      <c r="C41" s="158" t="str">
        <f>IF(ISNUMBER($B41),VLOOKUP($B41,Methuselahs!$X$7:$Y$206,2,FALSE),"")</f>
        <v/>
      </c>
      <c r="D41" s="166" t="str">
        <f>IF(ISNUMBER($C41),T(VLOOKUP($C41,Methuselahs!$A$7:$E$206,2,FALSE))&amp;" "&amp;T(VLOOKUP($C41,Methuselahs!$A$7:$E$206,3,FALSE)),"")</f>
        <v/>
      </c>
      <c r="E41" s="164" t="str">
        <f>IF(ISNUMBER($C41),VLOOKUP($C41,Methuselahs!$A$7:$I$206,COLUMN(Methuselahs!$H$6),FALSE),"")</f>
        <v/>
      </c>
      <c r="F41" s="160" t="str">
        <f>IF(ISNUMBER($C41),VLOOKUP($C41,Methuselahs!$A$7:$I$206,COLUMN(Methuselahs!$I$6),FALSE),"")</f>
        <v/>
      </c>
      <c r="G41" s="164"/>
      <c r="H41" s="165" t="str">
        <f>IF(ISNUMBER($C41),VLOOKUP($C41,Methuselahs!$A$7:$J$206,COLUMN(Methuselahs!$J$6),FALSE),"")</f>
        <v/>
      </c>
    </row>
    <row r="42" spans="1:8" ht="15" x14ac:dyDescent="0.2">
      <c r="A42" s="162" t="str">
        <f>IF(ISNUMBER($C42),VLOOKUP($C42,Methuselahs!$Y$7:$Z$206,2,FALSE),"")</f>
        <v/>
      </c>
      <c r="B42" s="163" t="str">
        <f>IF(ROW()-ROW($A$6)&lt;Methuselahs!$A$4,ROW()-ROW($A$5),"")</f>
        <v/>
      </c>
      <c r="C42" s="158" t="str">
        <f>IF(ISNUMBER($B42),VLOOKUP($B42,Methuselahs!$X$7:$Y$206,2,FALSE),"")</f>
        <v/>
      </c>
      <c r="D42" s="166" t="str">
        <f>IF(ISNUMBER($C42),T(VLOOKUP($C42,Methuselahs!$A$7:$E$206,2,FALSE))&amp;" "&amp;T(VLOOKUP($C42,Methuselahs!$A$7:$E$206,3,FALSE)),"")</f>
        <v/>
      </c>
      <c r="E42" s="164" t="str">
        <f>IF(ISNUMBER($C42),VLOOKUP($C42,Methuselahs!$A$7:$I$206,COLUMN(Methuselahs!$H$6),FALSE),"")</f>
        <v/>
      </c>
      <c r="F42" s="160" t="str">
        <f>IF(ISNUMBER($C42),VLOOKUP($C42,Methuselahs!$A$7:$I$206,COLUMN(Methuselahs!$I$6),FALSE),"")</f>
        <v/>
      </c>
      <c r="G42" s="164"/>
      <c r="H42" s="165" t="str">
        <f>IF(ISNUMBER($C42),VLOOKUP($C42,Methuselahs!$A$7:$J$206,COLUMN(Methuselahs!$J$6),FALSE),"")</f>
        <v/>
      </c>
    </row>
    <row r="43" spans="1:8" ht="15" x14ac:dyDescent="0.2">
      <c r="A43" s="162" t="str">
        <f>IF(ISNUMBER($C43),VLOOKUP($C43,Methuselahs!$Y$7:$Z$206,2,FALSE),"")</f>
        <v/>
      </c>
      <c r="B43" s="163" t="str">
        <f>IF(ROW()-ROW($A$6)&lt;Methuselahs!$A$4,ROW()-ROW($A$5),"")</f>
        <v/>
      </c>
      <c r="C43" s="158" t="str">
        <f>IF(ISNUMBER($B43),VLOOKUP($B43,Methuselahs!$X$7:$Y$206,2,FALSE),"")</f>
        <v/>
      </c>
      <c r="D43" s="166" t="str">
        <f>IF(ISNUMBER($C43),T(VLOOKUP($C43,Methuselahs!$A$7:$E$206,2,FALSE))&amp;" "&amp;T(VLOOKUP($C43,Methuselahs!$A$7:$E$206,3,FALSE)),"")</f>
        <v/>
      </c>
      <c r="E43" s="164" t="str">
        <f>IF(ISNUMBER($C43),VLOOKUP($C43,Methuselahs!$A$7:$I$206,COLUMN(Methuselahs!$H$6),FALSE),"")</f>
        <v/>
      </c>
      <c r="F43" s="160" t="str">
        <f>IF(ISNUMBER($C43),VLOOKUP($C43,Methuselahs!$A$7:$I$206,COLUMN(Methuselahs!$I$6),FALSE),"")</f>
        <v/>
      </c>
      <c r="G43" s="164"/>
      <c r="H43" s="165" t="str">
        <f>IF(ISNUMBER($C43),VLOOKUP($C43,Methuselahs!$A$7:$J$206,COLUMN(Methuselahs!$J$6),FALSE),"")</f>
        <v/>
      </c>
    </row>
    <row r="44" spans="1:8" ht="15" x14ac:dyDescent="0.2">
      <c r="A44" s="162" t="str">
        <f>IF(ISNUMBER($C44),VLOOKUP($C44,Methuselahs!$Y$7:$Z$206,2,FALSE),"")</f>
        <v/>
      </c>
      <c r="B44" s="163" t="str">
        <f>IF(ROW()-ROW($A$6)&lt;Methuselahs!$A$4,ROW()-ROW($A$5),"")</f>
        <v/>
      </c>
      <c r="C44" s="158" t="str">
        <f>IF(ISNUMBER($B44),VLOOKUP($B44,Methuselahs!$X$7:$Y$206,2,FALSE),"")</f>
        <v/>
      </c>
      <c r="D44" s="166" t="str">
        <f>IF(ISNUMBER($C44),T(VLOOKUP($C44,Methuselahs!$A$7:$E$206,2,FALSE))&amp;" "&amp;T(VLOOKUP($C44,Methuselahs!$A$7:$E$206,3,FALSE)),"")</f>
        <v/>
      </c>
      <c r="E44" s="164" t="str">
        <f>IF(ISNUMBER($C44),VLOOKUP($C44,Methuselahs!$A$7:$I$206,COLUMN(Methuselahs!$H$6),FALSE),"")</f>
        <v/>
      </c>
      <c r="F44" s="160" t="str">
        <f>IF(ISNUMBER($C44),VLOOKUP($C44,Methuselahs!$A$7:$I$206,COLUMN(Methuselahs!$I$6),FALSE),"")</f>
        <v/>
      </c>
      <c r="G44" s="164"/>
      <c r="H44" s="165" t="str">
        <f>IF(ISNUMBER($C44),VLOOKUP($C44,Methuselahs!$A$7:$J$206,COLUMN(Methuselahs!$J$6),FALSE),"")</f>
        <v/>
      </c>
    </row>
    <row r="45" spans="1:8" ht="15" x14ac:dyDescent="0.2">
      <c r="A45" s="162" t="str">
        <f>IF(ISNUMBER($C45),VLOOKUP($C45,Methuselahs!$Y$7:$Z$206,2,FALSE),"")</f>
        <v/>
      </c>
      <c r="B45" s="163" t="str">
        <f>IF(ROW()-ROW($A$6)&lt;Methuselahs!$A$4,ROW()-ROW($A$5),"")</f>
        <v/>
      </c>
      <c r="C45" s="158" t="str">
        <f>IF(ISNUMBER($B45),VLOOKUP($B45,Methuselahs!$X$7:$Y$206,2,FALSE),"")</f>
        <v/>
      </c>
      <c r="D45" s="166" t="str">
        <f>IF(ISNUMBER($C45),T(VLOOKUP($C45,Methuselahs!$A$7:$E$206,2,FALSE))&amp;" "&amp;T(VLOOKUP($C45,Methuselahs!$A$7:$E$206,3,FALSE)),"")</f>
        <v/>
      </c>
      <c r="E45" s="164" t="str">
        <f>IF(ISNUMBER($C45),VLOOKUP($C45,Methuselahs!$A$7:$I$206,COLUMN(Methuselahs!$H$6),FALSE),"")</f>
        <v/>
      </c>
      <c r="F45" s="160" t="str">
        <f>IF(ISNUMBER($C45),VLOOKUP($C45,Methuselahs!$A$7:$I$206,COLUMN(Methuselahs!$I$6),FALSE),"")</f>
        <v/>
      </c>
      <c r="G45" s="164"/>
      <c r="H45" s="165" t="str">
        <f>IF(ISNUMBER($C45),VLOOKUP($C45,Methuselahs!$A$7:$J$206,COLUMN(Methuselahs!$J$6),FALSE),"")</f>
        <v/>
      </c>
    </row>
    <row r="46" spans="1:8" ht="15" x14ac:dyDescent="0.2">
      <c r="A46" s="162" t="str">
        <f>IF(ISNUMBER($C46),VLOOKUP($C46,Methuselahs!$Y$7:$Z$206,2,FALSE),"")</f>
        <v/>
      </c>
      <c r="B46" s="163" t="str">
        <f>IF(ROW()-ROW($A$6)&lt;Methuselahs!$A$4,ROW()-ROW($A$5),"")</f>
        <v/>
      </c>
      <c r="C46" s="158" t="str">
        <f>IF(ISNUMBER($B46),VLOOKUP($B46,Methuselahs!$X$7:$Y$206,2,FALSE),"")</f>
        <v/>
      </c>
      <c r="D46" s="166" t="str">
        <f>IF(ISNUMBER($C46),T(VLOOKUP($C46,Methuselahs!$A$7:$E$206,2,FALSE))&amp;" "&amp;T(VLOOKUP($C46,Methuselahs!$A$7:$E$206,3,FALSE)),"")</f>
        <v/>
      </c>
      <c r="E46" s="164" t="str">
        <f>IF(ISNUMBER($C46),VLOOKUP($C46,Methuselahs!$A$7:$I$206,COLUMN(Methuselahs!$H$6),FALSE),"")</f>
        <v/>
      </c>
      <c r="F46" s="160" t="str">
        <f>IF(ISNUMBER($C46),VLOOKUP($C46,Methuselahs!$A$7:$I$206,COLUMN(Methuselahs!$I$6),FALSE),"")</f>
        <v/>
      </c>
      <c r="G46" s="164"/>
      <c r="H46" s="165" t="str">
        <f>IF(ISNUMBER($C46),VLOOKUP($C46,Methuselahs!$A$7:$J$206,COLUMN(Methuselahs!$J$6),FALSE),"")</f>
        <v/>
      </c>
    </row>
    <row r="47" spans="1:8" ht="15" x14ac:dyDescent="0.2">
      <c r="A47" s="162" t="str">
        <f>IF(ISNUMBER($C47),VLOOKUP($C47,Methuselahs!$Y$7:$Z$206,2,FALSE),"")</f>
        <v/>
      </c>
      <c r="B47" s="163" t="str">
        <f>IF(ROW()-ROW($A$6)&lt;Methuselahs!$A$4,ROW()-ROW($A$5),"")</f>
        <v/>
      </c>
      <c r="C47" s="158" t="str">
        <f>IF(ISNUMBER($B47),VLOOKUP($B47,Methuselahs!$X$7:$Y$206,2,FALSE),"")</f>
        <v/>
      </c>
      <c r="D47" s="166" t="str">
        <f>IF(ISNUMBER($C47),T(VLOOKUP($C47,Methuselahs!$A$7:$E$206,2,FALSE))&amp;" "&amp;T(VLOOKUP($C47,Methuselahs!$A$7:$E$206,3,FALSE)),"")</f>
        <v/>
      </c>
      <c r="E47" s="164" t="str">
        <f>IF(ISNUMBER($C47),VLOOKUP($C47,Methuselahs!$A$7:$I$206,COLUMN(Methuselahs!$H$6),FALSE),"")</f>
        <v/>
      </c>
      <c r="F47" s="160" t="str">
        <f>IF(ISNUMBER($C47),VLOOKUP($C47,Methuselahs!$A$7:$I$206,COLUMN(Methuselahs!$I$6),FALSE),"")</f>
        <v/>
      </c>
      <c r="G47" s="164"/>
      <c r="H47" s="165" t="str">
        <f>IF(ISNUMBER($C47),VLOOKUP($C47,Methuselahs!$A$7:$J$206,COLUMN(Methuselahs!$J$6),FALSE),"")</f>
        <v/>
      </c>
    </row>
    <row r="48" spans="1:8" ht="15" x14ac:dyDescent="0.2">
      <c r="A48" s="162" t="str">
        <f>IF(ISNUMBER($C48),VLOOKUP($C48,Methuselahs!$Y$7:$Z$206,2,FALSE),"")</f>
        <v/>
      </c>
      <c r="B48" s="163" t="str">
        <f>IF(ROW()-ROW($A$6)&lt;Methuselahs!$A$4,ROW()-ROW($A$5),"")</f>
        <v/>
      </c>
      <c r="C48" s="158" t="str">
        <f>IF(ISNUMBER($B48),VLOOKUP($B48,Methuselahs!$X$7:$Y$206,2,FALSE),"")</f>
        <v/>
      </c>
      <c r="D48" s="166" t="str">
        <f>IF(ISNUMBER($C48),T(VLOOKUP($C48,Methuselahs!$A$7:$E$206,2,FALSE))&amp;" "&amp;T(VLOOKUP($C48,Methuselahs!$A$7:$E$206,3,FALSE)),"")</f>
        <v/>
      </c>
      <c r="E48" s="164" t="str">
        <f>IF(ISNUMBER($C48),VLOOKUP($C48,Methuselahs!$A$7:$I$206,COLUMN(Methuselahs!$H$6),FALSE),"")</f>
        <v/>
      </c>
      <c r="F48" s="160" t="str">
        <f>IF(ISNUMBER($C48),VLOOKUP($C48,Methuselahs!$A$7:$I$206,COLUMN(Methuselahs!$I$6),FALSE),"")</f>
        <v/>
      </c>
      <c r="G48" s="164"/>
      <c r="H48" s="165" t="str">
        <f>IF(ISNUMBER($C48),VLOOKUP($C48,Methuselahs!$A$7:$J$206,COLUMN(Methuselahs!$J$6),FALSE),"")</f>
        <v/>
      </c>
    </row>
    <row r="49" spans="1:8" ht="15" x14ac:dyDescent="0.2">
      <c r="A49" s="162" t="str">
        <f>IF(ISNUMBER($C49),VLOOKUP($C49,Methuselahs!$Y$7:$Z$206,2,FALSE),"")</f>
        <v/>
      </c>
      <c r="B49" s="163" t="str">
        <f>IF(ROW()-ROW($A$6)&lt;Methuselahs!$A$4,ROW()-ROW($A$5),"")</f>
        <v/>
      </c>
      <c r="C49" s="158" t="str">
        <f>IF(ISNUMBER($B49),VLOOKUP($B49,Methuselahs!$X$7:$Y$206,2,FALSE),"")</f>
        <v/>
      </c>
      <c r="D49" s="166" t="str">
        <f>IF(ISNUMBER($C49),T(VLOOKUP($C49,Methuselahs!$A$7:$E$206,2,FALSE))&amp;" "&amp;T(VLOOKUP($C49,Methuselahs!$A$7:$E$206,3,FALSE)),"")</f>
        <v/>
      </c>
      <c r="E49" s="164" t="str">
        <f>IF(ISNUMBER($C49),VLOOKUP($C49,Methuselahs!$A$7:$I$206,COLUMN(Methuselahs!$H$6),FALSE),"")</f>
        <v/>
      </c>
      <c r="F49" s="160" t="str">
        <f>IF(ISNUMBER($C49),VLOOKUP($C49,Methuselahs!$A$7:$I$206,COLUMN(Methuselahs!$I$6),FALSE),"")</f>
        <v/>
      </c>
      <c r="G49" s="164"/>
      <c r="H49" s="165" t="str">
        <f>IF(ISNUMBER($C49),VLOOKUP($C49,Methuselahs!$A$7:$J$206,COLUMN(Methuselahs!$J$6),FALSE),"")</f>
        <v/>
      </c>
    </row>
    <row r="50" spans="1:8" ht="15" x14ac:dyDescent="0.2">
      <c r="A50" s="162" t="str">
        <f>IF(ISNUMBER($C50),VLOOKUP($C50,Methuselahs!$Y$7:$Z$206,2,FALSE),"")</f>
        <v/>
      </c>
      <c r="B50" s="163" t="str">
        <f>IF(ROW()-ROW($A$6)&lt;Methuselahs!$A$4,ROW()-ROW($A$5),"")</f>
        <v/>
      </c>
      <c r="C50" s="158" t="str">
        <f>IF(ISNUMBER($B50),VLOOKUP($B50,Methuselahs!$X$7:$Y$206,2,FALSE),"")</f>
        <v/>
      </c>
      <c r="D50" s="166" t="str">
        <f>IF(ISNUMBER($C50),T(VLOOKUP($C50,Methuselahs!$A$7:$E$206,2,FALSE))&amp;" "&amp;T(VLOOKUP($C50,Methuselahs!$A$7:$E$206,3,FALSE)),"")</f>
        <v/>
      </c>
      <c r="E50" s="164" t="str">
        <f>IF(ISNUMBER($C50),VLOOKUP($C50,Methuselahs!$A$7:$I$206,COLUMN(Methuselahs!$H$6),FALSE),"")</f>
        <v/>
      </c>
      <c r="F50" s="160" t="str">
        <f>IF(ISNUMBER($C50),VLOOKUP($C50,Methuselahs!$A$7:$I$206,COLUMN(Methuselahs!$I$6),FALSE),"")</f>
        <v/>
      </c>
      <c r="G50" s="164"/>
      <c r="H50" s="165" t="str">
        <f>IF(ISNUMBER($C50),VLOOKUP($C50,Methuselahs!$A$7:$J$206,COLUMN(Methuselahs!$J$6),FALSE),"")</f>
        <v/>
      </c>
    </row>
    <row r="51" spans="1:8" ht="15" x14ac:dyDescent="0.2">
      <c r="A51" s="162" t="str">
        <f>IF(ISNUMBER($C51),VLOOKUP($C51,Methuselahs!$Y$7:$Z$206,2,FALSE),"")</f>
        <v/>
      </c>
      <c r="B51" s="163" t="str">
        <f>IF(ROW()-ROW($A$6)&lt;Methuselahs!$A$4,ROW()-ROW($A$5),"")</f>
        <v/>
      </c>
      <c r="C51" s="158" t="str">
        <f>IF(ISNUMBER($B51),VLOOKUP($B51,Methuselahs!$X$7:$Y$206,2,FALSE),"")</f>
        <v/>
      </c>
      <c r="D51" s="166" t="str">
        <f>IF(ISNUMBER($C51),T(VLOOKUP($C51,Methuselahs!$A$7:$E$206,2,FALSE))&amp;" "&amp;T(VLOOKUP($C51,Methuselahs!$A$7:$E$206,3,FALSE)),"")</f>
        <v/>
      </c>
      <c r="E51" s="164" t="str">
        <f>IF(ISNUMBER($C51),VLOOKUP($C51,Methuselahs!$A$7:$I$206,COLUMN(Methuselahs!$H$6),FALSE),"")</f>
        <v/>
      </c>
      <c r="F51" s="160" t="str">
        <f>IF(ISNUMBER($C51),VLOOKUP($C51,Methuselahs!$A$7:$I$206,COLUMN(Methuselahs!$I$6),FALSE),"")</f>
        <v/>
      </c>
      <c r="G51" s="164"/>
      <c r="H51" s="165" t="str">
        <f>IF(ISNUMBER($C51),VLOOKUP($C51,Methuselahs!$A$7:$J$206,COLUMN(Methuselahs!$J$6),FALSE),"")</f>
        <v/>
      </c>
    </row>
    <row r="52" spans="1:8" ht="15" x14ac:dyDescent="0.2">
      <c r="A52" s="162" t="str">
        <f>IF(ISNUMBER($C52),VLOOKUP($C52,Methuselahs!$Y$7:$Z$206,2,FALSE),"")</f>
        <v/>
      </c>
      <c r="B52" s="163" t="str">
        <f>IF(ROW()-ROW($A$6)&lt;Methuselahs!$A$4,ROW()-ROW($A$5),"")</f>
        <v/>
      </c>
      <c r="C52" s="158" t="str">
        <f>IF(ISNUMBER($B52),VLOOKUP($B52,Methuselahs!$X$7:$Y$206,2,FALSE),"")</f>
        <v/>
      </c>
      <c r="D52" s="166" t="str">
        <f>IF(ISNUMBER($C52),T(VLOOKUP($C52,Methuselahs!$A$7:$E$206,2,FALSE))&amp;" "&amp;T(VLOOKUP($C52,Methuselahs!$A$7:$E$206,3,FALSE)),"")</f>
        <v/>
      </c>
      <c r="E52" s="164" t="str">
        <f>IF(ISNUMBER($C52),VLOOKUP($C52,Methuselahs!$A$7:$I$206,COLUMN(Methuselahs!$H$6),FALSE),"")</f>
        <v/>
      </c>
      <c r="F52" s="160" t="str">
        <f>IF(ISNUMBER($C52),VLOOKUP($C52,Methuselahs!$A$7:$I$206,COLUMN(Methuselahs!$I$6),FALSE),"")</f>
        <v/>
      </c>
      <c r="G52" s="164"/>
      <c r="H52" s="165" t="str">
        <f>IF(ISNUMBER($C52),VLOOKUP($C52,Methuselahs!$A$7:$J$206,COLUMN(Methuselahs!$J$6),FALSE),"")</f>
        <v/>
      </c>
    </row>
    <row r="53" spans="1:8" ht="15" x14ac:dyDescent="0.2">
      <c r="A53" s="162" t="str">
        <f>IF(ISNUMBER($C53),VLOOKUP($C53,Methuselahs!$Y$7:$Z$206,2,FALSE),"")</f>
        <v/>
      </c>
      <c r="B53" s="163" t="str">
        <f>IF(ROW()-ROW($A$6)&lt;Methuselahs!$A$4,ROW()-ROW($A$5),"")</f>
        <v/>
      </c>
      <c r="C53" s="158" t="str">
        <f>IF(ISNUMBER($B53),VLOOKUP($B53,Methuselahs!$X$7:$Y$206,2,FALSE),"")</f>
        <v/>
      </c>
      <c r="D53" s="166" t="str">
        <f>IF(ISNUMBER($C53),T(VLOOKUP($C53,Methuselahs!$A$7:$E$206,2,FALSE))&amp;" "&amp;T(VLOOKUP($C53,Methuselahs!$A$7:$E$206,3,FALSE)),"")</f>
        <v/>
      </c>
      <c r="E53" s="164" t="str">
        <f>IF(ISNUMBER($C53),VLOOKUP($C53,Methuselahs!$A$7:$I$206,COLUMN(Methuselahs!$H$6),FALSE),"")</f>
        <v/>
      </c>
      <c r="F53" s="160" t="str">
        <f>IF(ISNUMBER($C53),VLOOKUP($C53,Methuselahs!$A$7:$I$206,COLUMN(Methuselahs!$I$6),FALSE),"")</f>
        <v/>
      </c>
      <c r="G53" s="164"/>
      <c r="H53" s="165" t="str">
        <f>IF(ISNUMBER($C53),VLOOKUP($C53,Methuselahs!$A$7:$J$206,COLUMN(Methuselahs!$J$6),FALSE),"")</f>
        <v/>
      </c>
    </row>
    <row r="54" spans="1:8" ht="15" x14ac:dyDescent="0.2">
      <c r="A54" s="162" t="str">
        <f>IF(ISNUMBER($C54),VLOOKUP($C54,Methuselahs!$Y$7:$Z$206,2,FALSE),"")</f>
        <v/>
      </c>
      <c r="B54" s="163" t="str">
        <f>IF(ROW()-ROW($A$6)&lt;Methuselahs!$A$4,ROW()-ROW($A$5),"")</f>
        <v/>
      </c>
      <c r="C54" s="158" t="str">
        <f>IF(ISNUMBER($B54),VLOOKUP($B54,Methuselahs!$X$7:$Y$206,2,FALSE),"")</f>
        <v/>
      </c>
      <c r="D54" s="166" t="str">
        <f>IF(ISNUMBER($C54),T(VLOOKUP($C54,Methuselahs!$A$7:$E$206,2,FALSE))&amp;" "&amp;T(VLOOKUP($C54,Methuselahs!$A$7:$E$206,3,FALSE)),"")</f>
        <v/>
      </c>
      <c r="E54" s="164" t="str">
        <f>IF(ISNUMBER($C54),VLOOKUP($C54,Methuselahs!$A$7:$I$206,COLUMN(Methuselahs!$H$6),FALSE),"")</f>
        <v/>
      </c>
      <c r="F54" s="160" t="str">
        <f>IF(ISNUMBER($C54),VLOOKUP($C54,Methuselahs!$A$7:$I$206,COLUMN(Methuselahs!$I$6),FALSE),"")</f>
        <v/>
      </c>
      <c r="G54" s="164"/>
      <c r="H54" s="165" t="str">
        <f>IF(ISNUMBER($C54),VLOOKUP($C54,Methuselahs!$A$7:$J$206,COLUMN(Methuselahs!$J$6),FALSE),"")</f>
        <v/>
      </c>
    </row>
    <row r="55" spans="1:8" ht="15" x14ac:dyDescent="0.2">
      <c r="A55" s="162" t="str">
        <f>IF(ISNUMBER($C55),VLOOKUP($C55,Methuselahs!$Y$7:$Z$206,2,FALSE),"")</f>
        <v/>
      </c>
      <c r="B55" s="163" t="str">
        <f>IF(ROW()-ROW($A$6)&lt;Methuselahs!$A$4,ROW()-ROW($A$5),"")</f>
        <v/>
      </c>
      <c r="C55" s="158" t="str">
        <f>IF(ISNUMBER($B55),VLOOKUP($B55,Methuselahs!$X$7:$Y$206,2,FALSE),"")</f>
        <v/>
      </c>
      <c r="D55" s="166" t="str">
        <f>IF(ISNUMBER($C55),T(VLOOKUP($C55,Methuselahs!$A$7:$E$206,2,FALSE))&amp;" "&amp;T(VLOOKUP($C55,Methuselahs!$A$7:$E$206,3,FALSE)),"")</f>
        <v/>
      </c>
      <c r="E55" s="164" t="str">
        <f>IF(ISNUMBER($C55),VLOOKUP($C55,Methuselahs!$A$7:$I$206,COLUMN(Methuselahs!$H$6),FALSE),"")</f>
        <v/>
      </c>
      <c r="F55" s="160" t="str">
        <f>IF(ISNUMBER($C55),VLOOKUP($C55,Methuselahs!$A$7:$I$206,COLUMN(Methuselahs!$I$6),FALSE),"")</f>
        <v/>
      </c>
      <c r="G55" s="164"/>
      <c r="H55" s="165" t="str">
        <f>IF(ISNUMBER($C55),VLOOKUP($C55,Methuselahs!$A$7:$J$206,COLUMN(Methuselahs!$J$6),FALSE),"")</f>
        <v/>
      </c>
    </row>
    <row r="56" spans="1:8" ht="15" x14ac:dyDescent="0.2">
      <c r="A56" s="162" t="str">
        <f>IF(ISNUMBER($C56),VLOOKUP($C56,Methuselahs!$Y$7:$Z$206,2,FALSE),"")</f>
        <v/>
      </c>
      <c r="B56" s="163" t="str">
        <f>IF(ROW()-ROW($A$6)&lt;Methuselahs!$A$4,ROW()-ROW($A$5),"")</f>
        <v/>
      </c>
      <c r="C56" s="158" t="str">
        <f>IF(ISNUMBER($B56),VLOOKUP($B56,Methuselahs!$X$7:$Y$206,2,FALSE),"")</f>
        <v/>
      </c>
      <c r="D56" s="166" t="str">
        <f>IF(ISNUMBER($C56),T(VLOOKUP($C56,Methuselahs!$A$7:$E$206,2,FALSE))&amp;" "&amp;T(VLOOKUP($C56,Methuselahs!$A$7:$E$206,3,FALSE)),"")</f>
        <v/>
      </c>
      <c r="E56" s="164" t="str">
        <f>IF(ISNUMBER($C56),VLOOKUP($C56,Methuselahs!$A$7:$I$206,COLUMN(Methuselahs!$H$6),FALSE),"")</f>
        <v/>
      </c>
      <c r="F56" s="160" t="str">
        <f>IF(ISNUMBER($C56),VLOOKUP($C56,Methuselahs!$A$7:$I$206,COLUMN(Methuselahs!$I$6),FALSE),"")</f>
        <v/>
      </c>
      <c r="G56" s="164"/>
      <c r="H56" s="165" t="str">
        <f>IF(ISNUMBER($C56),VLOOKUP($C56,Methuselahs!$A$7:$J$206,COLUMN(Methuselahs!$J$6),FALSE),"")</f>
        <v/>
      </c>
    </row>
    <row r="57" spans="1:8" ht="15" x14ac:dyDescent="0.2">
      <c r="A57" s="162" t="str">
        <f>IF(ISNUMBER($C57),VLOOKUP($C57,Methuselahs!$Y$7:$Z$206,2,FALSE),"")</f>
        <v/>
      </c>
      <c r="B57" s="163" t="str">
        <f>IF(ROW()-ROW($A$6)&lt;Methuselahs!$A$4,ROW()-ROW($A$5),"")</f>
        <v/>
      </c>
      <c r="C57" s="158" t="str">
        <f>IF(ISNUMBER($B57),VLOOKUP($B57,Methuselahs!$X$7:$Y$206,2,FALSE),"")</f>
        <v/>
      </c>
      <c r="D57" s="166" t="str">
        <f>IF(ISNUMBER($C57),T(VLOOKUP($C57,Methuselahs!$A$7:$E$206,2,FALSE))&amp;" "&amp;T(VLOOKUP($C57,Methuselahs!$A$7:$E$206,3,FALSE)),"")</f>
        <v/>
      </c>
      <c r="E57" s="164" t="str">
        <f>IF(ISNUMBER($C57),VLOOKUP($C57,Methuselahs!$A$7:$I$206,COLUMN(Methuselahs!$H$6),FALSE),"")</f>
        <v/>
      </c>
      <c r="F57" s="160" t="str">
        <f>IF(ISNUMBER($C57),VLOOKUP($C57,Methuselahs!$A$7:$I$206,COLUMN(Methuselahs!$I$6),FALSE),"")</f>
        <v/>
      </c>
      <c r="G57" s="164"/>
      <c r="H57" s="165" t="str">
        <f>IF(ISNUMBER($C57),VLOOKUP($C57,Methuselahs!$A$7:$J$206,COLUMN(Methuselahs!$J$6),FALSE),"")</f>
        <v/>
      </c>
    </row>
    <row r="58" spans="1:8" ht="15" x14ac:dyDescent="0.2">
      <c r="A58" s="162" t="str">
        <f>IF(ISNUMBER($C58),VLOOKUP($C58,Methuselahs!$Y$7:$Z$206,2,FALSE),"")</f>
        <v/>
      </c>
      <c r="B58" s="163" t="str">
        <f>IF(ROW()-ROW($A$6)&lt;Methuselahs!$A$4,ROW()-ROW($A$5),"")</f>
        <v/>
      </c>
      <c r="C58" s="158" t="str">
        <f>IF(ISNUMBER($B58),VLOOKUP($B58,Methuselahs!$X$7:$Y$206,2,FALSE),"")</f>
        <v/>
      </c>
      <c r="D58" s="166" t="str">
        <f>IF(ISNUMBER($C58),T(VLOOKUP($C58,Methuselahs!$A$7:$E$206,2,FALSE))&amp;" "&amp;T(VLOOKUP($C58,Methuselahs!$A$7:$E$206,3,FALSE)),"")</f>
        <v/>
      </c>
      <c r="E58" s="164" t="str">
        <f>IF(ISNUMBER($C58),VLOOKUP($C58,Methuselahs!$A$7:$I$206,COLUMN(Methuselahs!$H$6),FALSE),"")</f>
        <v/>
      </c>
      <c r="F58" s="160" t="str">
        <f>IF(ISNUMBER($C58),VLOOKUP($C58,Methuselahs!$A$7:$I$206,COLUMN(Methuselahs!$I$6),FALSE),"")</f>
        <v/>
      </c>
      <c r="G58" s="164"/>
      <c r="H58" s="165" t="str">
        <f>IF(ISNUMBER($C58),VLOOKUP($C58,Methuselahs!$A$7:$J$206,COLUMN(Methuselahs!$J$6),FALSE),"")</f>
        <v/>
      </c>
    </row>
    <row r="59" spans="1:8" ht="15" x14ac:dyDescent="0.2">
      <c r="A59" s="162" t="str">
        <f>IF(ISNUMBER($C59),VLOOKUP($C59,Methuselahs!$Y$7:$Z$206,2,FALSE),"")</f>
        <v/>
      </c>
      <c r="B59" s="163" t="str">
        <f>IF(ROW()-ROW($A$6)&lt;Methuselahs!$A$4,ROW()-ROW($A$5),"")</f>
        <v/>
      </c>
      <c r="C59" s="158" t="str">
        <f>IF(ISNUMBER($B59),VLOOKUP($B59,Methuselahs!$X$7:$Y$206,2,FALSE),"")</f>
        <v/>
      </c>
      <c r="D59" s="166" t="str">
        <f>IF(ISNUMBER($C59),T(VLOOKUP($C59,Methuselahs!$A$7:$E$206,2,FALSE))&amp;" "&amp;T(VLOOKUP($C59,Methuselahs!$A$7:$E$206,3,FALSE)),"")</f>
        <v/>
      </c>
      <c r="E59" s="164" t="str">
        <f>IF(ISNUMBER($C59),VLOOKUP($C59,Methuselahs!$A$7:$I$206,COLUMN(Methuselahs!$H$6),FALSE),"")</f>
        <v/>
      </c>
      <c r="F59" s="160" t="str">
        <f>IF(ISNUMBER($C59),VLOOKUP($C59,Methuselahs!$A$7:$I$206,COLUMN(Methuselahs!$I$6),FALSE),"")</f>
        <v/>
      </c>
      <c r="G59" s="164"/>
      <c r="H59" s="165" t="str">
        <f>IF(ISNUMBER($C59),VLOOKUP($C59,Methuselahs!$A$7:$J$206,COLUMN(Methuselahs!$J$6),FALSE),"")</f>
        <v/>
      </c>
    </row>
    <row r="60" spans="1:8" ht="15" x14ac:dyDescent="0.2">
      <c r="A60" s="162" t="str">
        <f>IF(ISNUMBER($C60),VLOOKUP($C60,Methuselahs!$Y$7:$Z$206,2,FALSE),"")</f>
        <v/>
      </c>
      <c r="B60" s="163" t="str">
        <f>IF(ROW()-ROW($A$6)&lt;Methuselahs!$A$4,ROW()-ROW($A$5),"")</f>
        <v/>
      </c>
      <c r="C60" s="158" t="str">
        <f>IF(ISNUMBER($B60),VLOOKUP($B60,Methuselahs!$X$7:$Y$206,2,FALSE),"")</f>
        <v/>
      </c>
      <c r="D60" s="166" t="str">
        <f>IF(ISNUMBER($C60),T(VLOOKUP($C60,Methuselahs!$A$7:$E$206,2,FALSE))&amp;" "&amp;T(VLOOKUP($C60,Methuselahs!$A$7:$E$206,3,FALSE)),"")</f>
        <v/>
      </c>
      <c r="E60" s="164" t="str">
        <f>IF(ISNUMBER($C60),VLOOKUP($C60,Methuselahs!$A$7:$I$206,COLUMN(Methuselahs!$H$6),FALSE),"")</f>
        <v/>
      </c>
      <c r="F60" s="160" t="str">
        <f>IF(ISNUMBER($C60),VLOOKUP($C60,Methuselahs!$A$7:$I$206,COLUMN(Methuselahs!$I$6),FALSE),"")</f>
        <v/>
      </c>
      <c r="G60" s="164"/>
      <c r="H60" s="165" t="str">
        <f>IF(ISNUMBER($C60),VLOOKUP($C60,Methuselahs!$A$7:$J$206,COLUMN(Methuselahs!$J$6),FALSE),"")</f>
        <v/>
      </c>
    </row>
    <row r="61" spans="1:8" ht="15" x14ac:dyDescent="0.2">
      <c r="A61" s="162" t="str">
        <f>IF(ISNUMBER($C61),VLOOKUP($C61,Methuselahs!$Y$7:$Z$206,2,FALSE),"")</f>
        <v/>
      </c>
      <c r="B61" s="163" t="str">
        <f>IF(ROW()-ROW($A$6)&lt;Methuselahs!$A$4,ROW()-ROW($A$5),"")</f>
        <v/>
      </c>
      <c r="C61" s="158" t="str">
        <f>IF(ISNUMBER($B61),VLOOKUP($B61,Methuselahs!$X$7:$Y$206,2,FALSE),"")</f>
        <v/>
      </c>
      <c r="D61" s="166" t="str">
        <f>IF(ISNUMBER($C61),T(VLOOKUP($C61,Methuselahs!$A$7:$E$206,2,FALSE))&amp;" "&amp;T(VLOOKUP($C61,Methuselahs!$A$7:$E$206,3,FALSE)),"")</f>
        <v/>
      </c>
      <c r="E61" s="164" t="str">
        <f>IF(ISNUMBER($C61),VLOOKUP($C61,Methuselahs!$A$7:$I$206,COLUMN(Methuselahs!$H$6),FALSE),"")</f>
        <v/>
      </c>
      <c r="F61" s="160" t="str">
        <f>IF(ISNUMBER($C61),VLOOKUP($C61,Methuselahs!$A$7:$I$206,COLUMN(Methuselahs!$I$6),FALSE),"")</f>
        <v/>
      </c>
      <c r="G61" s="164"/>
      <c r="H61" s="165" t="str">
        <f>IF(ISNUMBER($C61),VLOOKUP($C61,Methuselahs!$A$7:$J$206,COLUMN(Methuselahs!$J$6),FALSE),"")</f>
        <v/>
      </c>
    </row>
    <row r="62" spans="1:8" ht="15" x14ac:dyDescent="0.2">
      <c r="A62" s="162" t="str">
        <f>IF(ISNUMBER($C62),VLOOKUP($C62,Methuselahs!$Y$7:$Z$206,2,FALSE),"")</f>
        <v/>
      </c>
      <c r="B62" s="163" t="str">
        <f>IF(ROW()-ROW($A$6)&lt;Methuselahs!$A$4,ROW()-ROW($A$5),"")</f>
        <v/>
      </c>
      <c r="C62" s="158" t="str">
        <f>IF(ISNUMBER($B62),VLOOKUP($B62,Methuselahs!$X$7:$Y$206,2,FALSE),"")</f>
        <v/>
      </c>
      <c r="D62" s="166" t="str">
        <f>IF(ISNUMBER($C62),T(VLOOKUP($C62,Methuselahs!$A$7:$E$206,2,FALSE))&amp;" "&amp;T(VLOOKUP($C62,Methuselahs!$A$7:$E$206,3,FALSE)),"")</f>
        <v/>
      </c>
      <c r="E62" s="164" t="str">
        <f>IF(ISNUMBER($C62),VLOOKUP($C62,Methuselahs!$A$7:$I$206,COLUMN(Methuselahs!$H$6),FALSE),"")</f>
        <v/>
      </c>
      <c r="F62" s="160" t="str">
        <f>IF(ISNUMBER($C62),VLOOKUP($C62,Methuselahs!$A$7:$I$206,COLUMN(Methuselahs!$I$6),FALSE),"")</f>
        <v/>
      </c>
      <c r="G62" s="164"/>
      <c r="H62" s="165" t="str">
        <f>IF(ISNUMBER($C62),VLOOKUP($C62,Methuselahs!$A$7:$J$206,COLUMN(Methuselahs!$J$6),FALSE),"")</f>
        <v/>
      </c>
    </row>
    <row r="63" spans="1:8" ht="15" x14ac:dyDescent="0.2">
      <c r="A63" s="162" t="str">
        <f>IF(ISNUMBER($C63),VLOOKUP($C63,Methuselahs!$Y$7:$Z$206,2,FALSE),"")</f>
        <v/>
      </c>
      <c r="B63" s="163" t="str">
        <f>IF(ROW()-ROW($A$6)&lt;Methuselahs!$A$4,ROW()-ROW($A$5),"")</f>
        <v/>
      </c>
      <c r="C63" s="158" t="str">
        <f>IF(ISNUMBER($B63),VLOOKUP($B63,Methuselahs!$X$7:$Y$206,2,FALSE),"")</f>
        <v/>
      </c>
      <c r="D63" s="166" t="str">
        <f>IF(ISNUMBER($C63),T(VLOOKUP($C63,Methuselahs!$A$7:$E$206,2,FALSE))&amp;" "&amp;T(VLOOKUP($C63,Methuselahs!$A$7:$E$206,3,FALSE)),"")</f>
        <v/>
      </c>
      <c r="E63" s="164" t="str">
        <f>IF(ISNUMBER($C63),VLOOKUP($C63,Methuselahs!$A$7:$I$206,COLUMN(Methuselahs!$H$6),FALSE),"")</f>
        <v/>
      </c>
      <c r="F63" s="160" t="str">
        <f>IF(ISNUMBER($C63),VLOOKUP($C63,Methuselahs!$A$7:$I$206,COLUMN(Methuselahs!$I$6),FALSE),"")</f>
        <v/>
      </c>
      <c r="G63" s="164"/>
      <c r="H63" s="165" t="str">
        <f>IF(ISNUMBER($C63),VLOOKUP($C63,Methuselahs!$A$7:$J$206,COLUMN(Methuselahs!$J$6),FALSE),"")</f>
        <v/>
      </c>
    </row>
    <row r="64" spans="1:8" ht="15" x14ac:dyDescent="0.2">
      <c r="A64" s="162" t="str">
        <f>IF(ISNUMBER($C64),VLOOKUP($C64,Methuselahs!$Y$7:$Z$206,2,FALSE),"")</f>
        <v/>
      </c>
      <c r="B64" s="163" t="str">
        <f>IF(ROW()-ROW($A$6)&lt;Methuselahs!$A$4,ROW()-ROW($A$5),"")</f>
        <v/>
      </c>
      <c r="C64" s="158" t="str">
        <f>IF(ISNUMBER($B64),VLOOKUP($B64,Methuselahs!$X$7:$Y$206,2,FALSE),"")</f>
        <v/>
      </c>
      <c r="D64" s="166" t="str">
        <f>IF(ISNUMBER($C64),T(VLOOKUP($C64,Methuselahs!$A$7:$E$206,2,FALSE))&amp;" "&amp;T(VLOOKUP($C64,Methuselahs!$A$7:$E$206,3,FALSE)),"")</f>
        <v/>
      </c>
      <c r="E64" s="164" t="str">
        <f>IF(ISNUMBER($C64),VLOOKUP($C64,Methuselahs!$A$7:$I$206,COLUMN(Methuselahs!$H$6),FALSE),"")</f>
        <v/>
      </c>
      <c r="F64" s="160" t="str">
        <f>IF(ISNUMBER($C64),VLOOKUP($C64,Methuselahs!$A$7:$I$206,COLUMN(Methuselahs!$I$6),FALSE),"")</f>
        <v/>
      </c>
      <c r="G64" s="164"/>
      <c r="H64" s="165" t="str">
        <f>IF(ISNUMBER($C64),VLOOKUP($C64,Methuselahs!$A$7:$J$206,COLUMN(Methuselahs!$J$6),FALSE),"")</f>
        <v/>
      </c>
    </row>
    <row r="65" spans="1:8" ht="15" x14ac:dyDescent="0.2">
      <c r="A65" s="162" t="str">
        <f>IF(ISNUMBER($C65),VLOOKUP($C65,Methuselahs!$Y$7:$Z$206,2,FALSE),"")</f>
        <v/>
      </c>
      <c r="B65" s="163" t="str">
        <f>IF(ROW()-ROW($A$6)&lt;Methuselahs!$A$4,ROW()-ROW($A$5),"")</f>
        <v/>
      </c>
      <c r="C65" s="158" t="str">
        <f>IF(ISNUMBER($B65),VLOOKUP($B65,Methuselahs!$X$7:$Y$206,2,FALSE),"")</f>
        <v/>
      </c>
      <c r="D65" s="166" t="str">
        <f>IF(ISNUMBER($C65),T(VLOOKUP($C65,Methuselahs!$A$7:$E$206,2,FALSE))&amp;" "&amp;T(VLOOKUP($C65,Methuselahs!$A$7:$E$206,3,FALSE)),"")</f>
        <v/>
      </c>
      <c r="E65" s="164" t="str">
        <f>IF(ISNUMBER($C65),VLOOKUP($C65,Methuselahs!$A$7:$I$206,COLUMN(Methuselahs!$H$6),FALSE),"")</f>
        <v/>
      </c>
      <c r="F65" s="160" t="str">
        <f>IF(ISNUMBER($C65),VLOOKUP($C65,Methuselahs!$A$7:$I$206,COLUMN(Methuselahs!$I$6),FALSE),"")</f>
        <v/>
      </c>
      <c r="G65" s="164"/>
      <c r="H65" s="165" t="str">
        <f>IF(ISNUMBER($C65),VLOOKUP($C65,Methuselahs!$A$7:$J$206,COLUMN(Methuselahs!$J$6),FALSE),"")</f>
        <v/>
      </c>
    </row>
    <row r="66" spans="1:8" ht="15" x14ac:dyDescent="0.2">
      <c r="A66" s="162" t="str">
        <f>IF(ISNUMBER($C66),VLOOKUP($C66,Methuselahs!$Y$7:$Z$206,2,FALSE),"")</f>
        <v/>
      </c>
      <c r="B66" s="163" t="str">
        <f>IF(ROW()-ROW($A$6)&lt;Methuselahs!$A$4,ROW()-ROW($A$5),"")</f>
        <v/>
      </c>
      <c r="C66" s="158" t="str">
        <f>IF(ISNUMBER($B66),VLOOKUP($B66,Methuselahs!$X$7:$Y$206,2,FALSE),"")</f>
        <v/>
      </c>
      <c r="D66" s="166" t="str">
        <f>IF(ISNUMBER($C66),T(VLOOKUP($C66,Methuselahs!$A$7:$E$206,2,FALSE))&amp;" "&amp;T(VLOOKUP($C66,Methuselahs!$A$7:$E$206,3,FALSE)),"")</f>
        <v/>
      </c>
      <c r="E66" s="164" t="str">
        <f>IF(ISNUMBER($C66),VLOOKUP($C66,Methuselahs!$A$7:$I$206,COLUMN(Methuselahs!$H$6),FALSE),"")</f>
        <v/>
      </c>
      <c r="F66" s="160" t="str">
        <f>IF(ISNUMBER($C66),VLOOKUP($C66,Methuselahs!$A$7:$I$206,COLUMN(Methuselahs!$I$6),FALSE),"")</f>
        <v/>
      </c>
      <c r="G66" s="164"/>
      <c r="H66" s="165" t="str">
        <f>IF(ISNUMBER($C66),VLOOKUP($C66,Methuselahs!$A$7:$J$206,COLUMN(Methuselahs!$J$6),FALSE),"")</f>
        <v/>
      </c>
    </row>
    <row r="67" spans="1:8" ht="15" x14ac:dyDescent="0.2">
      <c r="A67" s="162" t="str">
        <f>IF(ISNUMBER($C67),VLOOKUP($C67,Methuselahs!$Y$7:$Z$206,2,FALSE),"")</f>
        <v/>
      </c>
      <c r="B67" s="163" t="str">
        <f>IF(ROW()-ROW($A$6)&lt;Methuselahs!$A$4,ROW()-ROW($A$5),"")</f>
        <v/>
      </c>
      <c r="C67" s="158" t="str">
        <f>IF(ISNUMBER($B67),VLOOKUP($B67,Methuselahs!$X$7:$Y$206,2,FALSE),"")</f>
        <v/>
      </c>
      <c r="D67" s="166" t="str">
        <f>IF(ISNUMBER($C67),T(VLOOKUP($C67,Methuselahs!$A$7:$E$206,2,FALSE))&amp;" "&amp;T(VLOOKUP($C67,Methuselahs!$A$7:$E$206,3,FALSE)),"")</f>
        <v/>
      </c>
      <c r="E67" s="164" t="str">
        <f>IF(ISNUMBER($C67),VLOOKUP($C67,Methuselahs!$A$7:$I$206,COLUMN(Methuselahs!$H$6),FALSE),"")</f>
        <v/>
      </c>
      <c r="F67" s="160" t="str">
        <f>IF(ISNUMBER($C67),VLOOKUP($C67,Methuselahs!$A$7:$I$206,COLUMN(Methuselahs!$I$6),FALSE),"")</f>
        <v/>
      </c>
      <c r="G67" s="164"/>
      <c r="H67" s="165" t="str">
        <f>IF(ISNUMBER($C67),VLOOKUP($C67,Methuselahs!$A$7:$J$206,COLUMN(Methuselahs!$J$6),FALSE),"")</f>
        <v/>
      </c>
    </row>
    <row r="68" spans="1:8" ht="15" x14ac:dyDescent="0.2">
      <c r="A68" s="162" t="str">
        <f>IF(ISNUMBER($C68),VLOOKUP($C68,Methuselahs!$Y$7:$Z$206,2,FALSE),"")</f>
        <v/>
      </c>
      <c r="B68" s="163" t="str">
        <f>IF(ROW()-ROW($A$6)&lt;Methuselahs!$A$4,ROW()-ROW($A$5),"")</f>
        <v/>
      </c>
      <c r="C68" s="158" t="str">
        <f>IF(ISNUMBER($B68),VLOOKUP($B68,Methuselahs!$X$7:$Y$206,2,FALSE),"")</f>
        <v/>
      </c>
      <c r="D68" s="166" t="str">
        <f>IF(ISNUMBER($C68),T(VLOOKUP($C68,Methuselahs!$A$7:$E$206,2,FALSE))&amp;" "&amp;T(VLOOKUP($C68,Methuselahs!$A$7:$E$206,3,FALSE)),"")</f>
        <v/>
      </c>
      <c r="E68" s="164" t="str">
        <f>IF(ISNUMBER($C68),VLOOKUP($C68,Methuselahs!$A$7:$I$206,COLUMN(Methuselahs!$H$6),FALSE),"")</f>
        <v/>
      </c>
      <c r="F68" s="160" t="str">
        <f>IF(ISNUMBER($C68),VLOOKUP($C68,Methuselahs!$A$7:$I$206,COLUMN(Methuselahs!$I$6),FALSE),"")</f>
        <v/>
      </c>
      <c r="G68" s="164"/>
      <c r="H68" s="165" t="str">
        <f>IF(ISNUMBER($C68),VLOOKUP($C68,Methuselahs!$A$7:$J$206,COLUMN(Methuselahs!$J$6),FALSE),"")</f>
        <v/>
      </c>
    </row>
    <row r="69" spans="1:8" ht="15" x14ac:dyDescent="0.2">
      <c r="A69" s="162" t="str">
        <f>IF(ISNUMBER($C69),VLOOKUP($C69,Methuselahs!$Y$7:$Z$206,2,FALSE),"")</f>
        <v/>
      </c>
      <c r="B69" s="163" t="str">
        <f>IF(ROW()-ROW($A$6)&lt;Methuselahs!$A$4,ROW()-ROW($A$5),"")</f>
        <v/>
      </c>
      <c r="C69" s="158" t="str">
        <f>IF(ISNUMBER($B69),VLOOKUP($B69,Methuselahs!$X$7:$Y$206,2,FALSE),"")</f>
        <v/>
      </c>
      <c r="D69" s="166" t="str">
        <f>IF(ISNUMBER($C69),T(VLOOKUP($C69,Methuselahs!$A$7:$E$206,2,FALSE))&amp;" "&amp;T(VLOOKUP($C69,Methuselahs!$A$7:$E$206,3,FALSE)),"")</f>
        <v/>
      </c>
      <c r="E69" s="164" t="str">
        <f>IF(ISNUMBER($C69),VLOOKUP($C69,Methuselahs!$A$7:$I$206,COLUMN(Methuselahs!$H$6),FALSE),"")</f>
        <v/>
      </c>
      <c r="F69" s="160" t="str">
        <f>IF(ISNUMBER($C69),VLOOKUP($C69,Methuselahs!$A$7:$I$206,COLUMN(Methuselahs!$I$6),FALSE),"")</f>
        <v/>
      </c>
      <c r="G69" s="164"/>
      <c r="H69" s="165" t="str">
        <f>IF(ISNUMBER($C69),VLOOKUP($C69,Methuselahs!$A$7:$J$206,COLUMN(Methuselahs!$J$6),FALSE),"")</f>
        <v/>
      </c>
    </row>
    <row r="70" spans="1:8" ht="15" x14ac:dyDescent="0.2">
      <c r="A70" s="162" t="str">
        <f>IF(ISNUMBER($C70),VLOOKUP($C70,Methuselahs!$Y$7:$Z$206,2,FALSE),"")</f>
        <v/>
      </c>
      <c r="B70" s="163" t="str">
        <f>IF(ROW()-ROW($A$6)&lt;Methuselahs!$A$4,ROW()-ROW($A$5),"")</f>
        <v/>
      </c>
      <c r="C70" s="158" t="str">
        <f>IF(ISNUMBER($B70),VLOOKUP($B70,Methuselahs!$X$7:$Y$206,2,FALSE),"")</f>
        <v/>
      </c>
      <c r="D70" s="166" t="str">
        <f>IF(ISNUMBER($C70),T(VLOOKUP($C70,Methuselahs!$A$7:$E$206,2,FALSE))&amp;" "&amp;T(VLOOKUP($C70,Methuselahs!$A$7:$E$206,3,FALSE)),"")</f>
        <v/>
      </c>
      <c r="E70" s="164" t="str">
        <f>IF(ISNUMBER($C70),VLOOKUP($C70,Methuselahs!$A$7:$I$206,COLUMN(Methuselahs!$H$6),FALSE),"")</f>
        <v/>
      </c>
      <c r="F70" s="160" t="str">
        <f>IF(ISNUMBER($C70),VLOOKUP($C70,Methuselahs!$A$7:$I$206,COLUMN(Methuselahs!$I$6),FALSE),"")</f>
        <v/>
      </c>
      <c r="G70" s="164"/>
      <c r="H70" s="165" t="str">
        <f>IF(ISNUMBER($C70),VLOOKUP($C70,Methuselahs!$A$7:$J$206,COLUMN(Methuselahs!$J$6),FALSE),"")</f>
        <v/>
      </c>
    </row>
    <row r="71" spans="1:8" ht="15" x14ac:dyDescent="0.2">
      <c r="A71" s="162" t="str">
        <f>IF(ISNUMBER($C71),VLOOKUP($C71,Methuselahs!$Y$7:$Z$206,2,FALSE),"")</f>
        <v/>
      </c>
      <c r="B71" s="163" t="str">
        <f>IF(ROW()-ROW($A$6)&lt;Methuselahs!$A$4,ROW()-ROW($A$5),"")</f>
        <v/>
      </c>
      <c r="C71" s="158" t="str">
        <f>IF(ISNUMBER($B71),VLOOKUP($B71,Methuselahs!$X$7:$Y$206,2,FALSE),"")</f>
        <v/>
      </c>
      <c r="D71" s="166" t="str">
        <f>IF(ISNUMBER($C71),T(VLOOKUP($C71,Methuselahs!$A$7:$E$206,2,FALSE))&amp;" "&amp;T(VLOOKUP($C71,Methuselahs!$A$7:$E$206,3,FALSE)),"")</f>
        <v/>
      </c>
      <c r="E71" s="164" t="str">
        <f>IF(ISNUMBER($C71),VLOOKUP($C71,Methuselahs!$A$7:$I$206,COLUMN(Methuselahs!$H$6),FALSE),"")</f>
        <v/>
      </c>
      <c r="F71" s="160" t="str">
        <f>IF(ISNUMBER($C71),VLOOKUP($C71,Methuselahs!$A$7:$I$206,COLUMN(Methuselahs!$I$6),FALSE),"")</f>
        <v/>
      </c>
      <c r="G71" s="164"/>
      <c r="H71" s="165" t="str">
        <f>IF(ISNUMBER($C71),VLOOKUP($C71,Methuselahs!$A$7:$J$206,COLUMN(Methuselahs!$J$6),FALSE),"")</f>
        <v/>
      </c>
    </row>
    <row r="72" spans="1:8" ht="15" x14ac:dyDescent="0.2">
      <c r="A72" s="162" t="str">
        <f>IF(ISNUMBER($C72),VLOOKUP($C72,Methuselahs!$Y$7:$Z$206,2,FALSE),"")</f>
        <v/>
      </c>
      <c r="B72" s="163" t="str">
        <f>IF(ROW()-ROW($A$6)&lt;Methuselahs!$A$4,ROW()-ROW($A$5),"")</f>
        <v/>
      </c>
      <c r="C72" s="158" t="str">
        <f>IF(ISNUMBER($B72),VLOOKUP($B72,Methuselahs!$X$7:$Y$206,2,FALSE),"")</f>
        <v/>
      </c>
      <c r="D72" s="166" t="str">
        <f>IF(ISNUMBER($C72),T(VLOOKUP($C72,Methuselahs!$A$7:$E$206,2,FALSE))&amp;" "&amp;T(VLOOKUP($C72,Methuselahs!$A$7:$E$206,3,FALSE)),"")</f>
        <v/>
      </c>
      <c r="E72" s="164" t="str">
        <f>IF(ISNUMBER($C72),VLOOKUP($C72,Methuselahs!$A$7:$I$206,COLUMN(Methuselahs!$H$6),FALSE),"")</f>
        <v/>
      </c>
      <c r="F72" s="160" t="str">
        <f>IF(ISNUMBER($C72),VLOOKUP($C72,Methuselahs!$A$7:$I$206,COLUMN(Methuselahs!$I$6),FALSE),"")</f>
        <v/>
      </c>
      <c r="G72" s="164"/>
      <c r="H72" s="165" t="str">
        <f>IF(ISNUMBER($C72),VLOOKUP($C72,Methuselahs!$A$7:$J$206,COLUMN(Methuselahs!$J$6),FALSE),"")</f>
        <v/>
      </c>
    </row>
    <row r="73" spans="1:8" ht="15" x14ac:dyDescent="0.2">
      <c r="A73" s="162" t="str">
        <f>IF(ISNUMBER($C73),VLOOKUP($C73,Methuselahs!$Y$7:$Z$206,2,FALSE),"")</f>
        <v/>
      </c>
      <c r="B73" s="163" t="str">
        <f>IF(ROW()-ROW($A$6)&lt;Methuselahs!$A$4,ROW()-ROW($A$5),"")</f>
        <v/>
      </c>
      <c r="C73" s="158" t="str">
        <f>IF(ISNUMBER($B73),VLOOKUP($B73,Methuselahs!$X$7:$Y$206,2,FALSE),"")</f>
        <v/>
      </c>
      <c r="D73" s="166" t="str">
        <f>IF(ISNUMBER($C73),T(VLOOKUP($C73,Methuselahs!$A$7:$E$206,2,FALSE))&amp;" "&amp;T(VLOOKUP($C73,Methuselahs!$A$7:$E$206,3,FALSE)),"")</f>
        <v/>
      </c>
      <c r="E73" s="164" t="str">
        <f>IF(ISNUMBER($C73),VLOOKUP($C73,Methuselahs!$A$7:$I$206,COLUMN(Methuselahs!$H$6),FALSE),"")</f>
        <v/>
      </c>
      <c r="F73" s="160" t="str">
        <f>IF(ISNUMBER($C73),VLOOKUP($C73,Methuselahs!$A$7:$I$206,COLUMN(Methuselahs!$I$6),FALSE),"")</f>
        <v/>
      </c>
      <c r="G73" s="164"/>
      <c r="H73" s="165" t="str">
        <f>IF(ISNUMBER($C73),VLOOKUP($C73,Methuselahs!$A$7:$J$206,COLUMN(Methuselahs!$J$6),FALSE),"")</f>
        <v/>
      </c>
    </row>
    <row r="74" spans="1:8" ht="15" x14ac:dyDescent="0.2">
      <c r="A74" s="162" t="str">
        <f>IF(ISNUMBER($C74),VLOOKUP($C74,Methuselahs!$Y$7:$Z$206,2,FALSE),"")</f>
        <v/>
      </c>
      <c r="B74" s="163" t="str">
        <f>IF(ROW()-ROW($A$6)&lt;Methuselahs!$A$4,ROW()-ROW($A$5),"")</f>
        <v/>
      </c>
      <c r="C74" s="158" t="str">
        <f>IF(ISNUMBER($B74),VLOOKUP($B74,Methuselahs!$X$7:$Y$206,2,FALSE),"")</f>
        <v/>
      </c>
      <c r="D74" s="166" t="str">
        <f>IF(ISNUMBER($C74),T(VLOOKUP($C74,Methuselahs!$A$7:$E$206,2,FALSE))&amp;" "&amp;T(VLOOKUP($C74,Methuselahs!$A$7:$E$206,3,FALSE)),"")</f>
        <v/>
      </c>
      <c r="E74" s="164" t="str">
        <f>IF(ISNUMBER($C74),VLOOKUP($C74,Methuselahs!$A$7:$I$206,COLUMN(Methuselahs!$H$6),FALSE),"")</f>
        <v/>
      </c>
      <c r="F74" s="160" t="str">
        <f>IF(ISNUMBER($C74),VLOOKUP($C74,Methuselahs!$A$7:$I$206,COLUMN(Methuselahs!$I$6),FALSE),"")</f>
        <v/>
      </c>
      <c r="G74" s="164"/>
      <c r="H74" s="165" t="str">
        <f>IF(ISNUMBER($C74),VLOOKUP($C74,Methuselahs!$A$7:$J$206,COLUMN(Methuselahs!$J$6),FALSE),"")</f>
        <v/>
      </c>
    </row>
    <row r="75" spans="1:8" ht="15" x14ac:dyDescent="0.2">
      <c r="A75" s="162" t="str">
        <f>IF(ISNUMBER($C75),VLOOKUP($C75,Methuselahs!$Y$7:$Z$206,2,FALSE),"")</f>
        <v/>
      </c>
      <c r="B75" s="163" t="str">
        <f>IF(ROW()-ROW($A$6)&lt;Methuselahs!$A$4,ROW()-ROW($A$5),"")</f>
        <v/>
      </c>
      <c r="C75" s="158" t="str">
        <f>IF(ISNUMBER($B75),VLOOKUP($B75,Methuselahs!$X$7:$Y$206,2,FALSE),"")</f>
        <v/>
      </c>
      <c r="D75" s="166" t="str">
        <f>IF(ISNUMBER($C75),T(VLOOKUP($C75,Methuselahs!$A$7:$E$206,2,FALSE))&amp;" "&amp;T(VLOOKUP($C75,Methuselahs!$A$7:$E$206,3,FALSE)),"")</f>
        <v/>
      </c>
      <c r="E75" s="164" t="str">
        <f>IF(ISNUMBER($C75),VLOOKUP($C75,Methuselahs!$A$7:$I$206,COLUMN(Methuselahs!$H$6),FALSE),"")</f>
        <v/>
      </c>
      <c r="F75" s="160" t="str">
        <f>IF(ISNUMBER($C75),VLOOKUP($C75,Methuselahs!$A$7:$I$206,COLUMN(Methuselahs!$I$6),FALSE),"")</f>
        <v/>
      </c>
      <c r="G75" s="164"/>
      <c r="H75" s="165" t="str">
        <f>IF(ISNUMBER($C75),VLOOKUP($C75,Methuselahs!$A$7:$J$206,COLUMN(Methuselahs!$J$6),FALSE),"")</f>
        <v/>
      </c>
    </row>
    <row r="76" spans="1:8" ht="15" x14ac:dyDescent="0.2">
      <c r="A76" s="162" t="str">
        <f>IF(ISNUMBER($C76),VLOOKUP($C76,Methuselahs!$Y$7:$Z$206,2,FALSE),"")</f>
        <v/>
      </c>
      <c r="B76" s="163" t="str">
        <f>IF(ROW()-ROW($A$6)&lt;Methuselahs!$A$4,ROW()-ROW($A$5),"")</f>
        <v/>
      </c>
      <c r="C76" s="158" t="str">
        <f>IF(ISNUMBER($B76),VLOOKUP($B76,Methuselahs!$X$7:$Y$206,2,FALSE),"")</f>
        <v/>
      </c>
      <c r="D76" s="166" t="str">
        <f>IF(ISNUMBER($C76),T(VLOOKUP($C76,Methuselahs!$A$7:$E$206,2,FALSE))&amp;" "&amp;T(VLOOKUP($C76,Methuselahs!$A$7:$E$206,3,FALSE)),"")</f>
        <v/>
      </c>
      <c r="E76" s="164" t="str">
        <f>IF(ISNUMBER($C76),VLOOKUP($C76,Methuselahs!$A$7:$I$206,COLUMN(Methuselahs!$H$6),FALSE),"")</f>
        <v/>
      </c>
      <c r="F76" s="160" t="str">
        <f>IF(ISNUMBER($C76),VLOOKUP($C76,Methuselahs!$A$7:$I$206,COLUMN(Methuselahs!$I$6),FALSE),"")</f>
        <v/>
      </c>
      <c r="G76" s="164"/>
      <c r="H76" s="165" t="str">
        <f>IF(ISNUMBER($C76),VLOOKUP($C76,Methuselahs!$A$7:$J$206,COLUMN(Methuselahs!$J$6),FALSE),"")</f>
        <v/>
      </c>
    </row>
    <row r="77" spans="1:8" ht="15" x14ac:dyDescent="0.2">
      <c r="A77" s="162" t="str">
        <f>IF(ISNUMBER($C77),VLOOKUP($C77,Methuselahs!$Y$7:$Z$206,2,FALSE),"")</f>
        <v/>
      </c>
      <c r="B77" s="163" t="str">
        <f>IF(ROW()-ROW($A$6)&lt;Methuselahs!$A$4,ROW()-ROW($A$5),"")</f>
        <v/>
      </c>
      <c r="C77" s="158" t="str">
        <f>IF(ISNUMBER($B77),VLOOKUP($B77,Methuselahs!$X$7:$Y$206,2,FALSE),"")</f>
        <v/>
      </c>
      <c r="D77" s="166" t="str">
        <f>IF(ISNUMBER($C77),T(VLOOKUP($C77,Methuselahs!$A$7:$E$206,2,FALSE))&amp;" "&amp;T(VLOOKUP($C77,Methuselahs!$A$7:$E$206,3,FALSE)),"")</f>
        <v/>
      </c>
      <c r="E77" s="164" t="str">
        <f>IF(ISNUMBER($C77),VLOOKUP($C77,Methuselahs!$A$7:$I$206,COLUMN(Methuselahs!$H$6),FALSE),"")</f>
        <v/>
      </c>
      <c r="F77" s="160" t="str">
        <f>IF(ISNUMBER($C77),VLOOKUP($C77,Methuselahs!$A$7:$I$206,COLUMN(Methuselahs!$I$6),FALSE),"")</f>
        <v/>
      </c>
      <c r="G77" s="164"/>
      <c r="H77" s="165" t="str">
        <f>IF(ISNUMBER($C77),VLOOKUP($C77,Methuselahs!$A$7:$J$206,COLUMN(Methuselahs!$J$6),FALSE),"")</f>
        <v/>
      </c>
    </row>
    <row r="78" spans="1:8" ht="15" x14ac:dyDescent="0.2">
      <c r="A78" s="162" t="str">
        <f>IF(ISNUMBER($C78),VLOOKUP($C78,Methuselahs!$Y$7:$Z$206,2,FALSE),"")</f>
        <v/>
      </c>
      <c r="B78" s="163" t="str">
        <f>IF(ROW()-ROW($A$6)&lt;Methuselahs!$A$4,ROW()-ROW($A$5),"")</f>
        <v/>
      </c>
      <c r="C78" s="158" t="str">
        <f>IF(ISNUMBER($B78),VLOOKUP($B78,Methuselahs!$X$7:$Y$206,2,FALSE),"")</f>
        <v/>
      </c>
      <c r="D78" s="166" t="str">
        <f>IF(ISNUMBER($C78),T(VLOOKUP($C78,Methuselahs!$A$7:$E$206,2,FALSE))&amp;" "&amp;T(VLOOKUP($C78,Methuselahs!$A$7:$E$206,3,FALSE)),"")</f>
        <v/>
      </c>
      <c r="E78" s="164" t="str">
        <f>IF(ISNUMBER($C78),VLOOKUP($C78,Methuselahs!$A$7:$I$206,COLUMN(Methuselahs!$H$6),FALSE),"")</f>
        <v/>
      </c>
      <c r="F78" s="160" t="str">
        <f>IF(ISNUMBER($C78),VLOOKUP($C78,Methuselahs!$A$7:$I$206,COLUMN(Methuselahs!$I$6),FALSE),"")</f>
        <v/>
      </c>
      <c r="G78" s="164"/>
      <c r="H78" s="165" t="str">
        <f>IF(ISNUMBER($C78),VLOOKUP($C78,Methuselahs!$A$7:$J$206,COLUMN(Methuselahs!$J$6),FALSE),"")</f>
        <v/>
      </c>
    </row>
    <row r="79" spans="1:8" ht="15" x14ac:dyDescent="0.2">
      <c r="A79" s="162" t="str">
        <f>IF(ISNUMBER($C79),VLOOKUP($C79,Methuselahs!$Y$7:$Z$206,2,FALSE),"")</f>
        <v/>
      </c>
      <c r="B79" s="163" t="str">
        <f>IF(ROW()-ROW($A$6)&lt;Methuselahs!$A$4,ROW()-ROW($A$5),"")</f>
        <v/>
      </c>
      <c r="C79" s="158" t="str">
        <f>IF(ISNUMBER($B79),VLOOKUP($B79,Methuselahs!$X$7:$Y$206,2,FALSE),"")</f>
        <v/>
      </c>
      <c r="D79" s="166" t="str">
        <f>IF(ISNUMBER($C79),T(VLOOKUP($C79,Methuselahs!$A$7:$E$206,2,FALSE))&amp;" "&amp;T(VLOOKUP($C79,Methuselahs!$A$7:$E$206,3,FALSE)),"")</f>
        <v/>
      </c>
      <c r="E79" s="164" t="str">
        <f>IF(ISNUMBER($C79),VLOOKUP($C79,Methuselahs!$A$7:$I$206,COLUMN(Methuselahs!$H$6),FALSE),"")</f>
        <v/>
      </c>
      <c r="F79" s="160" t="str">
        <f>IF(ISNUMBER($C79),VLOOKUP($C79,Methuselahs!$A$7:$I$206,COLUMN(Methuselahs!$I$6),FALSE),"")</f>
        <v/>
      </c>
      <c r="G79" s="164"/>
      <c r="H79" s="165" t="str">
        <f>IF(ISNUMBER($C79),VLOOKUP($C79,Methuselahs!$A$7:$J$206,COLUMN(Methuselahs!$J$6),FALSE),"")</f>
        <v/>
      </c>
    </row>
    <row r="80" spans="1:8" ht="15" x14ac:dyDescent="0.2">
      <c r="A80" s="162" t="str">
        <f>IF(ISNUMBER($C80),VLOOKUP($C80,Methuselahs!$Y$7:$Z$206,2,FALSE),"")</f>
        <v/>
      </c>
      <c r="B80" s="163" t="str">
        <f>IF(ROW()-ROW($A$6)&lt;Methuselahs!$A$4,ROW()-ROW($A$5),"")</f>
        <v/>
      </c>
      <c r="C80" s="158" t="str">
        <f>IF(ISNUMBER($B80),VLOOKUP($B80,Methuselahs!$X$7:$Y$206,2,FALSE),"")</f>
        <v/>
      </c>
      <c r="D80" s="166" t="str">
        <f>IF(ISNUMBER($C80),T(VLOOKUP($C80,Methuselahs!$A$7:$E$206,2,FALSE))&amp;" "&amp;T(VLOOKUP($C80,Methuselahs!$A$7:$E$206,3,FALSE)),"")</f>
        <v/>
      </c>
      <c r="E80" s="164" t="str">
        <f>IF(ISNUMBER($C80),VLOOKUP($C80,Methuselahs!$A$7:$I$206,COLUMN(Methuselahs!$H$6),FALSE),"")</f>
        <v/>
      </c>
      <c r="F80" s="160" t="str">
        <f>IF(ISNUMBER($C80),VLOOKUP($C80,Methuselahs!$A$7:$I$206,COLUMN(Methuselahs!$I$6),FALSE),"")</f>
        <v/>
      </c>
      <c r="G80" s="164"/>
      <c r="H80" s="165" t="str">
        <f>IF(ISNUMBER($C80),VLOOKUP($C80,Methuselahs!$A$7:$J$206,COLUMN(Methuselahs!$J$6),FALSE),"")</f>
        <v/>
      </c>
    </row>
    <row r="81" spans="1:8" ht="15" x14ac:dyDescent="0.2">
      <c r="A81" s="162" t="str">
        <f>IF(ISNUMBER($C81),VLOOKUP($C81,Methuselahs!$Y$7:$Z$206,2,FALSE),"")</f>
        <v/>
      </c>
      <c r="B81" s="163" t="str">
        <f>IF(ROW()-ROW($A$6)&lt;Methuselahs!$A$4,ROW()-ROW($A$5),"")</f>
        <v/>
      </c>
      <c r="C81" s="158" t="str">
        <f>IF(ISNUMBER($B81),VLOOKUP($B81,Methuselahs!$X$7:$Y$206,2,FALSE),"")</f>
        <v/>
      </c>
      <c r="D81" s="166" t="str">
        <f>IF(ISNUMBER($C81),T(VLOOKUP($C81,Methuselahs!$A$7:$E$206,2,FALSE))&amp;" "&amp;T(VLOOKUP($C81,Methuselahs!$A$7:$E$206,3,FALSE)),"")</f>
        <v/>
      </c>
      <c r="E81" s="164" t="str">
        <f>IF(ISNUMBER($C81),VLOOKUP($C81,Methuselahs!$A$7:$I$206,COLUMN(Methuselahs!$H$6),FALSE),"")</f>
        <v/>
      </c>
      <c r="F81" s="160" t="str">
        <f>IF(ISNUMBER($C81),VLOOKUP($C81,Methuselahs!$A$7:$I$206,COLUMN(Methuselahs!$I$6),FALSE),"")</f>
        <v/>
      </c>
      <c r="G81" s="164"/>
      <c r="H81" s="165" t="str">
        <f>IF(ISNUMBER($C81),VLOOKUP($C81,Methuselahs!$A$7:$J$206,COLUMN(Methuselahs!$J$6),FALSE),"")</f>
        <v/>
      </c>
    </row>
    <row r="82" spans="1:8" ht="15" x14ac:dyDescent="0.2">
      <c r="A82" s="162" t="str">
        <f>IF(ISNUMBER($C82),VLOOKUP($C82,Methuselahs!$Y$7:$Z$206,2,FALSE),"")</f>
        <v/>
      </c>
      <c r="B82" s="163" t="str">
        <f>IF(ROW()-ROW($A$6)&lt;Methuselahs!$A$4,ROW()-ROW($A$5),"")</f>
        <v/>
      </c>
      <c r="C82" s="158" t="str">
        <f>IF(ISNUMBER($B82),VLOOKUP($B82,Methuselahs!$X$7:$Y$206,2,FALSE),"")</f>
        <v/>
      </c>
      <c r="D82" s="166" t="str">
        <f>IF(ISNUMBER($C82),T(VLOOKUP($C82,Methuselahs!$A$7:$E$206,2,FALSE))&amp;" "&amp;T(VLOOKUP($C82,Methuselahs!$A$7:$E$206,3,FALSE)),"")</f>
        <v/>
      </c>
      <c r="E82" s="164" t="str">
        <f>IF(ISNUMBER($C82),VLOOKUP($C82,Methuselahs!$A$7:$I$206,COLUMN(Methuselahs!$H$6),FALSE),"")</f>
        <v/>
      </c>
      <c r="F82" s="160" t="str">
        <f>IF(ISNUMBER($C82),VLOOKUP($C82,Methuselahs!$A$7:$I$206,COLUMN(Methuselahs!$I$6),FALSE),"")</f>
        <v/>
      </c>
      <c r="G82" s="164"/>
      <c r="H82" s="165" t="str">
        <f>IF(ISNUMBER($C82),VLOOKUP($C82,Methuselahs!$A$7:$J$206,COLUMN(Methuselahs!$J$6),FALSE),"")</f>
        <v/>
      </c>
    </row>
    <row r="83" spans="1:8" ht="15" x14ac:dyDescent="0.2">
      <c r="A83" s="162" t="str">
        <f>IF(ISNUMBER($C83),VLOOKUP($C83,Methuselahs!$Y$7:$Z$206,2,FALSE),"")</f>
        <v/>
      </c>
      <c r="B83" s="163" t="str">
        <f>IF(ROW()-ROW($A$6)&lt;Methuselahs!$A$4,ROW()-ROW($A$5),"")</f>
        <v/>
      </c>
      <c r="C83" s="158" t="str">
        <f>IF(ISNUMBER($B83),VLOOKUP($B83,Methuselahs!$X$7:$Y$206,2,FALSE),"")</f>
        <v/>
      </c>
      <c r="D83" s="166" t="str">
        <f>IF(ISNUMBER($C83),T(VLOOKUP($C83,Methuselahs!$A$7:$E$206,2,FALSE))&amp;" "&amp;T(VLOOKUP($C83,Methuselahs!$A$7:$E$206,3,FALSE)),"")</f>
        <v/>
      </c>
      <c r="E83" s="164" t="str">
        <f>IF(ISNUMBER($C83),VLOOKUP($C83,Methuselahs!$A$7:$I$206,COLUMN(Methuselahs!$H$6),FALSE),"")</f>
        <v/>
      </c>
      <c r="F83" s="160" t="str">
        <f>IF(ISNUMBER($C83),VLOOKUP($C83,Methuselahs!$A$7:$I$206,COLUMN(Methuselahs!$I$6),FALSE),"")</f>
        <v/>
      </c>
      <c r="G83" s="164"/>
      <c r="H83" s="165" t="str">
        <f>IF(ISNUMBER($C83),VLOOKUP($C83,Methuselahs!$A$7:$J$206,COLUMN(Methuselahs!$J$6),FALSE),"")</f>
        <v/>
      </c>
    </row>
    <row r="84" spans="1:8" ht="15" x14ac:dyDescent="0.2">
      <c r="A84" s="162" t="str">
        <f>IF(ISNUMBER($C84),VLOOKUP($C84,Methuselahs!$Y$7:$Z$206,2,FALSE),"")</f>
        <v/>
      </c>
      <c r="B84" s="163" t="str">
        <f>IF(ROW()-ROW($A$6)&lt;Methuselahs!$A$4,ROW()-ROW($A$5),"")</f>
        <v/>
      </c>
      <c r="C84" s="158" t="str">
        <f>IF(ISNUMBER($B84),VLOOKUP($B84,Methuselahs!$X$7:$Y$206,2,FALSE),"")</f>
        <v/>
      </c>
      <c r="D84" s="166" t="str">
        <f>IF(ISNUMBER($C84),T(VLOOKUP($C84,Methuselahs!$A$7:$E$206,2,FALSE))&amp;" "&amp;T(VLOOKUP($C84,Methuselahs!$A$7:$E$206,3,FALSE)),"")</f>
        <v/>
      </c>
      <c r="E84" s="164" t="str">
        <f>IF(ISNUMBER($C84),VLOOKUP($C84,Methuselahs!$A$7:$I$206,COLUMN(Methuselahs!$H$6),FALSE),"")</f>
        <v/>
      </c>
      <c r="F84" s="160" t="str">
        <f>IF(ISNUMBER($C84),VLOOKUP($C84,Methuselahs!$A$7:$I$206,COLUMN(Methuselahs!$I$6),FALSE),"")</f>
        <v/>
      </c>
      <c r="G84" s="164"/>
      <c r="H84" s="165" t="str">
        <f>IF(ISNUMBER($C84),VLOOKUP($C84,Methuselahs!$A$7:$J$206,COLUMN(Methuselahs!$J$6),FALSE),"")</f>
        <v/>
      </c>
    </row>
    <row r="85" spans="1:8" ht="15" x14ac:dyDescent="0.2">
      <c r="A85" s="162" t="str">
        <f>IF(ISNUMBER($C85),VLOOKUP($C85,Methuselahs!$Y$7:$Z$206,2,FALSE),"")</f>
        <v/>
      </c>
      <c r="B85" s="163" t="str">
        <f>IF(ROW()-ROW($A$6)&lt;Methuselahs!$A$4,ROW()-ROW($A$5),"")</f>
        <v/>
      </c>
      <c r="C85" s="158" t="str">
        <f>IF(ISNUMBER($B85),VLOOKUP($B85,Methuselahs!$X$7:$Y$206,2,FALSE),"")</f>
        <v/>
      </c>
      <c r="D85" s="166" t="str">
        <f>IF(ISNUMBER($C85),T(VLOOKUP($C85,Methuselahs!$A$7:$E$206,2,FALSE))&amp;" "&amp;T(VLOOKUP($C85,Methuselahs!$A$7:$E$206,3,FALSE)),"")</f>
        <v/>
      </c>
      <c r="E85" s="164" t="str">
        <f>IF(ISNUMBER($C85),VLOOKUP($C85,Methuselahs!$A$7:$I$206,COLUMN(Methuselahs!$H$6),FALSE),"")</f>
        <v/>
      </c>
      <c r="F85" s="160" t="str">
        <f>IF(ISNUMBER($C85),VLOOKUP($C85,Methuselahs!$A$7:$I$206,COLUMN(Methuselahs!$I$6),FALSE),"")</f>
        <v/>
      </c>
      <c r="G85" s="164"/>
      <c r="H85" s="165" t="str">
        <f>IF(ISNUMBER($C85),VLOOKUP($C85,Methuselahs!$A$7:$J$206,COLUMN(Methuselahs!$J$6),FALSE),"")</f>
        <v/>
      </c>
    </row>
    <row r="86" spans="1:8" ht="15" x14ac:dyDescent="0.2">
      <c r="A86" s="162" t="str">
        <f>IF(ISNUMBER($C86),VLOOKUP($C86,Methuselahs!$Y$7:$Z$206,2,FALSE),"")</f>
        <v/>
      </c>
      <c r="B86" s="163" t="str">
        <f>IF(ROW()-ROW($A$6)&lt;Methuselahs!$A$4,ROW()-ROW($A$5),"")</f>
        <v/>
      </c>
      <c r="C86" s="158" t="str">
        <f>IF(ISNUMBER($B86),VLOOKUP($B86,Methuselahs!$X$7:$Y$206,2,FALSE),"")</f>
        <v/>
      </c>
      <c r="D86" s="166" t="str">
        <f>IF(ISNUMBER($C86),T(VLOOKUP($C86,Methuselahs!$A$7:$E$206,2,FALSE))&amp;" "&amp;T(VLOOKUP($C86,Methuselahs!$A$7:$E$206,3,FALSE)),"")</f>
        <v/>
      </c>
      <c r="E86" s="164" t="str">
        <f>IF(ISNUMBER($C86),VLOOKUP($C86,Methuselahs!$A$7:$I$206,COLUMN(Methuselahs!$H$6),FALSE),"")</f>
        <v/>
      </c>
      <c r="F86" s="160" t="str">
        <f>IF(ISNUMBER($C86),VLOOKUP($C86,Methuselahs!$A$7:$I$206,COLUMN(Methuselahs!$I$6),FALSE),"")</f>
        <v/>
      </c>
      <c r="G86" s="164"/>
      <c r="H86" s="165" t="str">
        <f>IF(ISNUMBER($C86),VLOOKUP($C86,Methuselahs!$A$7:$J$206,COLUMN(Methuselahs!$J$6),FALSE),"")</f>
        <v/>
      </c>
    </row>
    <row r="87" spans="1:8" ht="15" x14ac:dyDescent="0.2">
      <c r="A87" s="162" t="str">
        <f>IF(ISNUMBER($C87),VLOOKUP($C87,Methuselahs!$Y$7:$Z$206,2,FALSE),"")</f>
        <v/>
      </c>
      <c r="B87" s="163" t="str">
        <f>IF(ROW()-ROW($A$6)&lt;Methuselahs!$A$4,ROW()-ROW($A$5),"")</f>
        <v/>
      </c>
      <c r="C87" s="158" t="str">
        <f>IF(ISNUMBER($B87),VLOOKUP($B87,Methuselahs!$X$7:$Y$206,2,FALSE),"")</f>
        <v/>
      </c>
      <c r="D87" s="166" t="str">
        <f>IF(ISNUMBER($C87),T(VLOOKUP($C87,Methuselahs!$A$7:$E$206,2,FALSE))&amp;" "&amp;T(VLOOKUP($C87,Methuselahs!$A$7:$E$206,3,FALSE)),"")</f>
        <v/>
      </c>
      <c r="E87" s="164" t="str">
        <f>IF(ISNUMBER($C87),VLOOKUP($C87,Methuselahs!$A$7:$I$206,COLUMN(Methuselahs!$H$6),FALSE),"")</f>
        <v/>
      </c>
      <c r="F87" s="160" t="str">
        <f>IF(ISNUMBER($C87),VLOOKUP($C87,Methuselahs!$A$7:$I$206,COLUMN(Methuselahs!$I$6),FALSE),"")</f>
        <v/>
      </c>
      <c r="G87" s="164"/>
      <c r="H87" s="165" t="str">
        <f>IF(ISNUMBER($C87),VLOOKUP($C87,Methuselahs!$A$7:$J$206,COLUMN(Methuselahs!$J$6),FALSE),"")</f>
        <v/>
      </c>
    </row>
    <row r="88" spans="1:8" ht="15" x14ac:dyDescent="0.2">
      <c r="A88" s="162" t="str">
        <f>IF(ISNUMBER($C88),VLOOKUP($C88,Methuselahs!$Y$7:$Z$206,2,FALSE),"")</f>
        <v/>
      </c>
      <c r="B88" s="163" t="str">
        <f>IF(ROW()-ROW($A$6)&lt;Methuselahs!$A$4,ROW()-ROW($A$5),"")</f>
        <v/>
      </c>
      <c r="C88" s="158" t="str">
        <f>IF(ISNUMBER($B88),VLOOKUP($B88,Methuselahs!$X$7:$Y$206,2,FALSE),"")</f>
        <v/>
      </c>
      <c r="D88" s="166" t="str">
        <f>IF(ISNUMBER($C88),T(VLOOKUP($C88,Methuselahs!$A$7:$E$206,2,FALSE))&amp;" "&amp;T(VLOOKUP($C88,Methuselahs!$A$7:$E$206,3,FALSE)),"")</f>
        <v/>
      </c>
      <c r="E88" s="164" t="str">
        <f>IF(ISNUMBER($C88),VLOOKUP($C88,Methuselahs!$A$7:$I$206,COLUMN(Methuselahs!$H$6),FALSE),"")</f>
        <v/>
      </c>
      <c r="F88" s="160" t="str">
        <f>IF(ISNUMBER($C88),VLOOKUP($C88,Methuselahs!$A$7:$I$206,COLUMN(Methuselahs!$I$6),FALSE),"")</f>
        <v/>
      </c>
      <c r="G88" s="164"/>
      <c r="H88" s="165" t="str">
        <f>IF(ISNUMBER($C88),VLOOKUP($C88,Methuselahs!$A$7:$J$206,COLUMN(Methuselahs!$J$6),FALSE),"")</f>
        <v/>
      </c>
    </row>
    <row r="89" spans="1:8" ht="15" x14ac:dyDescent="0.2">
      <c r="A89" s="162" t="str">
        <f>IF(ISNUMBER($C89),VLOOKUP($C89,Methuselahs!$Y$7:$Z$206,2,FALSE),"")</f>
        <v/>
      </c>
      <c r="B89" s="163" t="str">
        <f>IF(ROW()-ROW($A$6)&lt;Methuselahs!$A$4,ROW()-ROW($A$5),"")</f>
        <v/>
      </c>
      <c r="C89" s="158" t="str">
        <f>IF(ISNUMBER($B89),VLOOKUP($B89,Methuselahs!$X$7:$Y$206,2,FALSE),"")</f>
        <v/>
      </c>
      <c r="D89" s="166" t="str">
        <f>IF(ISNUMBER($C89),T(VLOOKUP($C89,Methuselahs!$A$7:$E$206,2,FALSE))&amp;" "&amp;T(VLOOKUP($C89,Methuselahs!$A$7:$E$206,3,FALSE)),"")</f>
        <v/>
      </c>
      <c r="E89" s="164" t="str">
        <f>IF(ISNUMBER($C89),VLOOKUP($C89,Methuselahs!$A$7:$I$206,COLUMN(Methuselahs!$H$6),FALSE),"")</f>
        <v/>
      </c>
      <c r="F89" s="160" t="str">
        <f>IF(ISNUMBER($C89),VLOOKUP($C89,Methuselahs!$A$7:$I$206,COLUMN(Methuselahs!$I$6),FALSE),"")</f>
        <v/>
      </c>
      <c r="G89" s="164"/>
      <c r="H89" s="165" t="str">
        <f>IF(ISNUMBER($C89),VLOOKUP($C89,Methuselahs!$A$7:$J$206,COLUMN(Methuselahs!$J$6),FALSE),"")</f>
        <v/>
      </c>
    </row>
    <row r="90" spans="1:8" ht="15" x14ac:dyDescent="0.2">
      <c r="A90" s="162" t="str">
        <f>IF(ISNUMBER($C90),VLOOKUP($C90,Methuselahs!$Y$7:$Z$206,2,FALSE),"")</f>
        <v/>
      </c>
      <c r="B90" s="163" t="str">
        <f>IF(ROW()-ROW($A$6)&lt;Methuselahs!$A$4,ROW()-ROW($A$5),"")</f>
        <v/>
      </c>
      <c r="C90" s="158" t="str">
        <f>IF(ISNUMBER($B90),VLOOKUP($B90,Methuselahs!$X$7:$Y$206,2,FALSE),"")</f>
        <v/>
      </c>
      <c r="D90" s="166" t="str">
        <f>IF(ISNUMBER($C90),T(VLOOKUP($C90,Methuselahs!$A$7:$E$206,2,FALSE))&amp;" "&amp;T(VLOOKUP($C90,Methuselahs!$A$7:$E$206,3,FALSE)),"")</f>
        <v/>
      </c>
      <c r="E90" s="164" t="str">
        <f>IF(ISNUMBER($C90),VLOOKUP($C90,Methuselahs!$A$7:$I$206,COLUMN(Methuselahs!$H$6),FALSE),"")</f>
        <v/>
      </c>
      <c r="F90" s="160" t="str">
        <f>IF(ISNUMBER($C90),VLOOKUP($C90,Methuselahs!$A$7:$I$206,COLUMN(Methuselahs!$I$6),FALSE),"")</f>
        <v/>
      </c>
      <c r="G90" s="164"/>
      <c r="H90" s="165" t="str">
        <f>IF(ISNUMBER($C90),VLOOKUP($C90,Methuselahs!$A$7:$J$206,COLUMN(Methuselahs!$J$6),FALSE),"")</f>
        <v/>
      </c>
    </row>
    <row r="91" spans="1:8" ht="15" x14ac:dyDescent="0.2">
      <c r="A91" s="162" t="str">
        <f>IF(ISNUMBER($C91),VLOOKUP($C91,Methuselahs!$Y$7:$Z$206,2,FALSE),"")</f>
        <v/>
      </c>
      <c r="B91" s="163" t="str">
        <f>IF(ROW()-ROW($A$6)&lt;Methuselahs!$A$4,ROW()-ROW($A$5),"")</f>
        <v/>
      </c>
      <c r="C91" s="158" t="str">
        <f>IF(ISNUMBER($B91),VLOOKUP($B91,Methuselahs!$X$7:$Y$206,2,FALSE),"")</f>
        <v/>
      </c>
      <c r="D91" s="166" t="str">
        <f>IF(ISNUMBER($C91),T(VLOOKUP($C91,Methuselahs!$A$7:$E$206,2,FALSE))&amp;" "&amp;T(VLOOKUP($C91,Methuselahs!$A$7:$E$206,3,FALSE)),"")</f>
        <v/>
      </c>
      <c r="E91" s="164" t="str">
        <f>IF(ISNUMBER($C91),VLOOKUP($C91,Methuselahs!$A$7:$I$206,COLUMN(Methuselahs!$H$6),FALSE),"")</f>
        <v/>
      </c>
      <c r="F91" s="160" t="str">
        <f>IF(ISNUMBER($C91),VLOOKUP($C91,Methuselahs!$A$7:$I$206,COLUMN(Methuselahs!$I$6),FALSE),"")</f>
        <v/>
      </c>
      <c r="G91" s="164"/>
      <c r="H91" s="165" t="str">
        <f>IF(ISNUMBER($C91),VLOOKUP($C91,Methuselahs!$A$7:$J$206,COLUMN(Methuselahs!$J$6),FALSE),"")</f>
        <v/>
      </c>
    </row>
    <row r="92" spans="1:8" ht="15" x14ac:dyDescent="0.2">
      <c r="A92" s="162" t="str">
        <f>IF(ISNUMBER($C92),VLOOKUP($C92,Methuselahs!$Y$7:$Z$206,2,FALSE),"")</f>
        <v/>
      </c>
      <c r="B92" s="163" t="str">
        <f>IF(ROW()-ROW($A$6)&lt;Methuselahs!$A$4,ROW()-ROW($A$5),"")</f>
        <v/>
      </c>
      <c r="C92" s="158" t="str">
        <f>IF(ISNUMBER($B92),VLOOKUP($B92,Methuselahs!$X$7:$Y$206,2,FALSE),"")</f>
        <v/>
      </c>
      <c r="D92" s="166" t="str">
        <f>IF(ISNUMBER($C92),T(VLOOKUP($C92,Methuselahs!$A$7:$E$206,2,FALSE))&amp;" "&amp;T(VLOOKUP($C92,Methuselahs!$A$7:$E$206,3,FALSE)),"")</f>
        <v/>
      </c>
      <c r="E92" s="164" t="str">
        <f>IF(ISNUMBER($C92),VLOOKUP($C92,Methuselahs!$A$7:$I$206,COLUMN(Methuselahs!$H$6),FALSE),"")</f>
        <v/>
      </c>
      <c r="F92" s="160" t="str">
        <f>IF(ISNUMBER($C92),VLOOKUP($C92,Methuselahs!$A$7:$I$206,COLUMN(Methuselahs!$I$6),FALSE),"")</f>
        <v/>
      </c>
      <c r="G92" s="164"/>
      <c r="H92" s="165" t="str">
        <f>IF(ISNUMBER($C92),VLOOKUP($C92,Methuselahs!$A$7:$J$206,COLUMN(Methuselahs!$J$6),FALSE),"")</f>
        <v/>
      </c>
    </row>
    <row r="93" spans="1:8" ht="15" x14ac:dyDescent="0.2">
      <c r="A93" s="162" t="str">
        <f>IF(ISNUMBER($C93),VLOOKUP($C93,Methuselahs!$Y$7:$Z$206,2,FALSE),"")</f>
        <v/>
      </c>
      <c r="B93" s="163" t="str">
        <f>IF(ROW()-ROW($A$6)&lt;Methuselahs!$A$4,ROW()-ROW($A$5),"")</f>
        <v/>
      </c>
      <c r="C93" s="158" t="str">
        <f>IF(ISNUMBER($B93),VLOOKUP($B93,Methuselahs!$X$7:$Y$206,2,FALSE),"")</f>
        <v/>
      </c>
      <c r="D93" s="166" t="str">
        <f>IF(ISNUMBER($C93),T(VLOOKUP($C93,Methuselahs!$A$7:$E$206,2,FALSE))&amp;" "&amp;T(VLOOKUP($C93,Methuselahs!$A$7:$E$206,3,FALSE)),"")</f>
        <v/>
      </c>
      <c r="E93" s="164" t="str">
        <f>IF(ISNUMBER($C93),VLOOKUP($C93,Methuselahs!$A$7:$I$206,COLUMN(Methuselahs!$H$6),FALSE),"")</f>
        <v/>
      </c>
      <c r="F93" s="160" t="str">
        <f>IF(ISNUMBER($C93),VLOOKUP($C93,Methuselahs!$A$7:$I$206,COLUMN(Methuselahs!$I$6),FALSE),"")</f>
        <v/>
      </c>
      <c r="G93" s="164"/>
      <c r="H93" s="165" t="str">
        <f>IF(ISNUMBER($C93),VLOOKUP($C93,Methuselahs!$A$7:$J$206,COLUMN(Methuselahs!$J$6),FALSE),"")</f>
        <v/>
      </c>
    </row>
    <row r="94" spans="1:8" ht="15" x14ac:dyDescent="0.2">
      <c r="A94" s="162" t="str">
        <f>IF(ISNUMBER($C94),VLOOKUP($C94,Methuselahs!$Y$7:$Z$206,2,FALSE),"")</f>
        <v/>
      </c>
      <c r="B94" s="163" t="str">
        <f>IF(ROW()-ROW($A$6)&lt;Methuselahs!$A$4,ROW()-ROW($A$5),"")</f>
        <v/>
      </c>
      <c r="C94" s="158" t="str">
        <f>IF(ISNUMBER($B94),VLOOKUP($B94,Methuselahs!$X$7:$Y$206,2,FALSE),"")</f>
        <v/>
      </c>
      <c r="D94" s="166" t="str">
        <f>IF(ISNUMBER($C94),T(VLOOKUP($C94,Methuselahs!$A$7:$E$206,2,FALSE))&amp;" "&amp;T(VLOOKUP($C94,Methuselahs!$A$7:$E$206,3,FALSE)),"")</f>
        <v/>
      </c>
      <c r="E94" s="164" t="str">
        <f>IF(ISNUMBER($C94),VLOOKUP($C94,Methuselahs!$A$7:$I$206,COLUMN(Methuselahs!$H$6),FALSE),"")</f>
        <v/>
      </c>
      <c r="F94" s="160" t="str">
        <f>IF(ISNUMBER($C94),VLOOKUP($C94,Methuselahs!$A$7:$I$206,COLUMN(Methuselahs!$I$6),FALSE),"")</f>
        <v/>
      </c>
      <c r="G94" s="164"/>
      <c r="H94" s="165" t="str">
        <f>IF(ISNUMBER($C94),VLOOKUP($C94,Methuselahs!$A$7:$J$206,COLUMN(Methuselahs!$J$6),FALSE),"")</f>
        <v/>
      </c>
    </row>
    <row r="95" spans="1:8" ht="15" x14ac:dyDescent="0.2">
      <c r="A95" s="162" t="str">
        <f>IF(ISNUMBER($C95),VLOOKUP($C95,Methuselahs!$Y$7:$Z$206,2,FALSE),"")</f>
        <v/>
      </c>
      <c r="B95" s="163" t="str">
        <f>IF(ROW()-ROW($A$6)&lt;Methuselahs!$A$4,ROW()-ROW($A$5),"")</f>
        <v/>
      </c>
      <c r="C95" s="158" t="str">
        <f>IF(ISNUMBER($B95),VLOOKUP($B95,Methuselahs!$X$7:$Y$206,2,FALSE),"")</f>
        <v/>
      </c>
      <c r="D95" s="166" t="str">
        <f>IF(ISNUMBER($C95),T(VLOOKUP($C95,Methuselahs!$A$7:$E$206,2,FALSE))&amp;" "&amp;T(VLOOKUP($C95,Methuselahs!$A$7:$E$206,3,FALSE)),"")</f>
        <v/>
      </c>
      <c r="E95" s="164" t="str">
        <f>IF(ISNUMBER($C95),VLOOKUP($C95,Methuselahs!$A$7:$I$206,COLUMN(Methuselahs!$H$6),FALSE),"")</f>
        <v/>
      </c>
      <c r="F95" s="160" t="str">
        <f>IF(ISNUMBER($C95),VLOOKUP($C95,Methuselahs!$A$7:$I$206,COLUMN(Methuselahs!$I$6),FALSE),"")</f>
        <v/>
      </c>
      <c r="G95" s="164"/>
      <c r="H95" s="165" t="str">
        <f>IF(ISNUMBER($C95),VLOOKUP($C95,Methuselahs!$A$7:$J$206,COLUMN(Methuselahs!$J$6),FALSE),"")</f>
        <v/>
      </c>
    </row>
    <row r="96" spans="1:8" ht="15" x14ac:dyDescent="0.2">
      <c r="A96" s="162" t="str">
        <f>IF(ISNUMBER($C96),VLOOKUP($C96,Methuselahs!$Y$7:$Z$206,2,FALSE),"")</f>
        <v/>
      </c>
      <c r="B96" s="163" t="str">
        <f>IF(ROW()-ROW($A$6)&lt;Methuselahs!$A$4,ROW()-ROW($A$5),"")</f>
        <v/>
      </c>
      <c r="C96" s="158" t="str">
        <f>IF(ISNUMBER($B96),VLOOKUP($B96,Methuselahs!$X$7:$Y$206,2,FALSE),"")</f>
        <v/>
      </c>
      <c r="D96" s="166" t="str">
        <f>IF(ISNUMBER($C96),T(VLOOKUP($C96,Methuselahs!$A$7:$E$206,2,FALSE))&amp;" "&amp;T(VLOOKUP($C96,Methuselahs!$A$7:$E$206,3,FALSE)),"")</f>
        <v/>
      </c>
      <c r="E96" s="164" t="str">
        <f>IF(ISNUMBER($C96),VLOOKUP($C96,Methuselahs!$A$7:$I$206,COLUMN(Methuselahs!$H$6),FALSE),"")</f>
        <v/>
      </c>
      <c r="F96" s="160" t="str">
        <f>IF(ISNUMBER($C96),VLOOKUP($C96,Methuselahs!$A$7:$I$206,COLUMN(Methuselahs!$I$6),FALSE),"")</f>
        <v/>
      </c>
      <c r="G96" s="164"/>
      <c r="H96" s="165" t="str">
        <f>IF(ISNUMBER($C96),VLOOKUP($C96,Methuselahs!$A$7:$J$206,COLUMN(Methuselahs!$J$6),FALSE),"")</f>
        <v/>
      </c>
    </row>
    <row r="97" spans="1:8" ht="15" x14ac:dyDescent="0.2">
      <c r="A97" s="162" t="str">
        <f>IF(ISNUMBER($C97),VLOOKUP($C97,Methuselahs!$Y$7:$Z$206,2,FALSE),"")</f>
        <v/>
      </c>
      <c r="B97" s="163" t="str">
        <f>IF(ROW()-ROW($A$6)&lt;Methuselahs!$A$4,ROW()-ROW($A$5),"")</f>
        <v/>
      </c>
      <c r="C97" s="158" t="str">
        <f>IF(ISNUMBER($B97),VLOOKUP($B97,Methuselahs!$X$7:$Y$206,2,FALSE),"")</f>
        <v/>
      </c>
      <c r="D97" s="166" t="str">
        <f>IF(ISNUMBER($C97),T(VLOOKUP($C97,Methuselahs!$A$7:$E$206,2,FALSE))&amp;" "&amp;T(VLOOKUP($C97,Methuselahs!$A$7:$E$206,3,FALSE)),"")</f>
        <v/>
      </c>
      <c r="E97" s="164" t="str">
        <f>IF(ISNUMBER($C97),VLOOKUP($C97,Methuselahs!$A$7:$I$206,COLUMN(Methuselahs!$H$6),FALSE),"")</f>
        <v/>
      </c>
      <c r="F97" s="160" t="str">
        <f>IF(ISNUMBER($C97),VLOOKUP($C97,Methuselahs!$A$7:$I$206,COLUMN(Methuselahs!$I$6),FALSE),"")</f>
        <v/>
      </c>
      <c r="G97" s="164"/>
      <c r="H97" s="165" t="str">
        <f>IF(ISNUMBER($C97),VLOOKUP($C97,Methuselahs!$A$7:$J$206,COLUMN(Methuselahs!$J$6),FALSE),"")</f>
        <v/>
      </c>
    </row>
    <row r="98" spans="1:8" ht="15" x14ac:dyDescent="0.2">
      <c r="A98" s="162" t="str">
        <f>IF(ISNUMBER($C98),VLOOKUP($C98,Methuselahs!$Y$7:$Z$206,2,FALSE),"")</f>
        <v/>
      </c>
      <c r="B98" s="163" t="str">
        <f>IF(ROW()-ROW($A$6)&lt;Methuselahs!$A$4,ROW()-ROW($A$5),"")</f>
        <v/>
      </c>
      <c r="C98" s="158" t="str">
        <f>IF(ISNUMBER($B98),VLOOKUP($B98,Methuselahs!$X$7:$Y$206,2,FALSE),"")</f>
        <v/>
      </c>
      <c r="D98" s="166" t="str">
        <f>IF(ISNUMBER($C98),T(VLOOKUP($C98,Methuselahs!$A$7:$E$206,2,FALSE))&amp;" "&amp;T(VLOOKUP($C98,Methuselahs!$A$7:$E$206,3,FALSE)),"")</f>
        <v/>
      </c>
      <c r="E98" s="164" t="str">
        <f>IF(ISNUMBER($C98),VLOOKUP($C98,Methuselahs!$A$7:$I$206,COLUMN(Methuselahs!$H$6),FALSE),"")</f>
        <v/>
      </c>
      <c r="F98" s="160" t="str">
        <f>IF(ISNUMBER($C98),VLOOKUP($C98,Methuselahs!$A$7:$I$206,COLUMN(Methuselahs!$I$6),FALSE),"")</f>
        <v/>
      </c>
      <c r="G98" s="164"/>
      <c r="H98" s="165" t="str">
        <f>IF(ISNUMBER($C98),VLOOKUP($C98,Methuselahs!$A$7:$J$206,COLUMN(Methuselahs!$J$6),FALSE),"")</f>
        <v/>
      </c>
    </row>
    <row r="99" spans="1:8" ht="15" x14ac:dyDescent="0.2">
      <c r="A99" s="162" t="str">
        <f>IF(ISNUMBER($C99),VLOOKUP($C99,Methuselahs!$Y$7:$Z$206,2,FALSE),"")</f>
        <v/>
      </c>
      <c r="B99" s="163" t="str">
        <f>IF(ROW()-ROW($A$6)&lt;Methuselahs!$A$4,ROW()-ROW($A$5),"")</f>
        <v/>
      </c>
      <c r="C99" s="158" t="str">
        <f>IF(ISNUMBER($B99),VLOOKUP($B99,Methuselahs!$X$7:$Y$206,2,FALSE),"")</f>
        <v/>
      </c>
      <c r="D99" s="166" t="str">
        <f>IF(ISNUMBER($C99),T(VLOOKUP($C99,Methuselahs!$A$7:$E$206,2,FALSE))&amp;" "&amp;T(VLOOKUP($C99,Methuselahs!$A$7:$E$206,3,FALSE)),"")</f>
        <v/>
      </c>
      <c r="E99" s="164" t="str">
        <f>IF(ISNUMBER($C99),VLOOKUP($C99,Methuselahs!$A$7:$I$206,COLUMN(Methuselahs!$H$6),FALSE),"")</f>
        <v/>
      </c>
      <c r="F99" s="160" t="str">
        <f>IF(ISNUMBER($C99),VLOOKUP($C99,Methuselahs!$A$7:$I$206,COLUMN(Methuselahs!$I$6),FALSE),"")</f>
        <v/>
      </c>
      <c r="G99" s="164"/>
      <c r="H99" s="165" t="str">
        <f>IF(ISNUMBER($C99),VLOOKUP($C99,Methuselahs!$A$7:$J$206,COLUMN(Methuselahs!$J$6),FALSE),"")</f>
        <v/>
      </c>
    </row>
    <row r="100" spans="1:8" ht="15" x14ac:dyDescent="0.2">
      <c r="A100" s="162" t="str">
        <f>IF(ISNUMBER($C100),VLOOKUP($C100,Methuselahs!$Y$7:$Z$206,2,FALSE),"")</f>
        <v/>
      </c>
      <c r="B100" s="163" t="str">
        <f>IF(ROW()-ROW($A$6)&lt;Methuselahs!$A$4,ROW()-ROW($A$5),"")</f>
        <v/>
      </c>
      <c r="C100" s="158" t="str">
        <f>IF(ISNUMBER($B100),VLOOKUP($B100,Methuselahs!$X$7:$Y$206,2,FALSE),"")</f>
        <v/>
      </c>
      <c r="D100" s="166" t="str">
        <f>IF(ISNUMBER($C100),T(VLOOKUP($C100,Methuselahs!$A$7:$E$206,2,FALSE))&amp;" "&amp;T(VLOOKUP($C100,Methuselahs!$A$7:$E$206,3,FALSE)),"")</f>
        <v/>
      </c>
      <c r="E100" s="164" t="str">
        <f>IF(ISNUMBER($C100),VLOOKUP($C100,Methuselahs!$A$7:$I$206,COLUMN(Methuselahs!$H$6),FALSE),"")</f>
        <v/>
      </c>
      <c r="F100" s="160" t="str">
        <f>IF(ISNUMBER($C100),VLOOKUP($C100,Methuselahs!$A$7:$I$206,COLUMN(Methuselahs!$I$6),FALSE),"")</f>
        <v/>
      </c>
      <c r="G100" s="164"/>
      <c r="H100" s="165" t="str">
        <f>IF(ISNUMBER($C100),VLOOKUP($C100,Methuselahs!$A$7:$J$206,COLUMN(Methuselahs!$J$6),FALSE),"")</f>
        <v/>
      </c>
    </row>
    <row r="101" spans="1:8" ht="15" x14ac:dyDescent="0.2">
      <c r="A101" s="162" t="str">
        <f>IF(ISNUMBER($C101),VLOOKUP($C101,Methuselahs!$Y$7:$Z$206,2,FALSE),"")</f>
        <v/>
      </c>
      <c r="B101" s="163" t="str">
        <f>IF(ROW()-ROW($A$6)&lt;Methuselahs!$A$4,ROW()-ROW($A$5),"")</f>
        <v/>
      </c>
      <c r="C101" s="158" t="str">
        <f>IF(ISNUMBER($B101),VLOOKUP($B101,Methuselahs!$X$7:$Y$206,2,FALSE),"")</f>
        <v/>
      </c>
      <c r="D101" s="166" t="str">
        <f>IF(ISNUMBER($C101),T(VLOOKUP($C101,Methuselahs!$A$7:$E$206,2,FALSE))&amp;" "&amp;T(VLOOKUP($C101,Methuselahs!$A$7:$E$206,3,FALSE)),"")</f>
        <v/>
      </c>
      <c r="E101" s="164" t="str">
        <f>IF(ISNUMBER($C101),VLOOKUP($C101,Methuselahs!$A$7:$I$206,COLUMN(Methuselahs!$H$6),FALSE),"")</f>
        <v/>
      </c>
      <c r="F101" s="160" t="str">
        <f>IF(ISNUMBER($C101),VLOOKUP($C101,Methuselahs!$A$7:$I$206,COLUMN(Methuselahs!$I$6),FALSE),"")</f>
        <v/>
      </c>
      <c r="G101" s="164"/>
      <c r="H101" s="165" t="str">
        <f>IF(ISNUMBER($C101),VLOOKUP($C101,Methuselahs!$A$7:$J$206,COLUMN(Methuselahs!$J$6),FALSE),"")</f>
        <v/>
      </c>
    </row>
    <row r="102" spans="1:8" ht="15" x14ac:dyDescent="0.2">
      <c r="A102" s="162" t="str">
        <f>IF(ISNUMBER($C102),VLOOKUP($C102,Methuselahs!$Y$7:$Z$206,2,FALSE),"")</f>
        <v/>
      </c>
      <c r="B102" s="163" t="str">
        <f>IF(ROW()-ROW($A$6)&lt;Methuselahs!$A$4,ROW()-ROW($A$5),"")</f>
        <v/>
      </c>
      <c r="C102" s="158" t="str">
        <f>IF(ISNUMBER($B102),VLOOKUP($B102,Methuselahs!$X$7:$Y$206,2,FALSE),"")</f>
        <v/>
      </c>
      <c r="D102" s="166" t="str">
        <f>IF(ISNUMBER($C102),T(VLOOKUP($C102,Methuselahs!$A$7:$E$206,2,FALSE))&amp;" "&amp;T(VLOOKUP($C102,Methuselahs!$A$7:$E$206,3,FALSE)),"")</f>
        <v/>
      </c>
      <c r="E102" s="164" t="str">
        <f>IF(ISNUMBER($C102),VLOOKUP($C102,Methuselahs!$A$7:$I$206,COLUMN(Methuselahs!$H$6),FALSE),"")</f>
        <v/>
      </c>
      <c r="F102" s="160" t="str">
        <f>IF(ISNUMBER($C102),VLOOKUP($C102,Methuselahs!$A$7:$I$206,COLUMN(Methuselahs!$I$6),FALSE),"")</f>
        <v/>
      </c>
      <c r="G102" s="164"/>
      <c r="H102" s="165" t="str">
        <f>IF(ISNUMBER($C102),VLOOKUP($C102,Methuselahs!$A$7:$J$206,COLUMN(Methuselahs!$J$6),FALSE),"")</f>
        <v/>
      </c>
    </row>
    <row r="103" spans="1:8" ht="15" x14ac:dyDescent="0.2">
      <c r="A103" s="162" t="str">
        <f>IF(ISNUMBER($C103),VLOOKUP($C103,Methuselahs!$Y$7:$Z$206,2,FALSE),"")</f>
        <v/>
      </c>
      <c r="B103" s="163" t="str">
        <f>IF(ROW()-ROW($A$6)&lt;Methuselahs!$A$4,ROW()-ROW($A$5),"")</f>
        <v/>
      </c>
      <c r="C103" s="158" t="str">
        <f>IF(ISNUMBER($B103),VLOOKUP($B103,Methuselahs!$X$7:$Y$206,2,FALSE),"")</f>
        <v/>
      </c>
      <c r="D103" s="166" t="str">
        <f>IF(ISNUMBER($C103),T(VLOOKUP($C103,Methuselahs!$A$7:$E$206,2,FALSE))&amp;" "&amp;T(VLOOKUP($C103,Methuselahs!$A$7:$E$206,3,FALSE)),"")</f>
        <v/>
      </c>
      <c r="E103" s="164" t="str">
        <f>IF(ISNUMBER($C103),VLOOKUP($C103,Methuselahs!$A$7:$I$206,COLUMN(Methuselahs!$H$6),FALSE),"")</f>
        <v/>
      </c>
      <c r="F103" s="160" t="str">
        <f>IF(ISNUMBER($C103),VLOOKUP($C103,Methuselahs!$A$7:$I$206,COLUMN(Methuselahs!$I$6),FALSE),"")</f>
        <v/>
      </c>
      <c r="G103" s="164"/>
      <c r="H103" s="165" t="str">
        <f>IF(ISNUMBER($C103),VLOOKUP($C103,Methuselahs!$A$7:$J$206,COLUMN(Methuselahs!$J$6),FALSE),"")</f>
        <v/>
      </c>
    </row>
    <row r="104" spans="1:8" ht="15" x14ac:dyDescent="0.2">
      <c r="A104" s="162" t="str">
        <f>IF(ISNUMBER($C104),VLOOKUP($C104,Methuselahs!$Y$7:$Z$206,2,FALSE),"")</f>
        <v/>
      </c>
      <c r="B104" s="163" t="str">
        <f>IF(ROW()-ROW($A$6)&lt;Methuselahs!$A$4,ROW()-ROW($A$5),"")</f>
        <v/>
      </c>
      <c r="C104" s="158" t="str">
        <f>IF(ISNUMBER($B104),VLOOKUP($B104,Methuselahs!$X$7:$Y$206,2,FALSE),"")</f>
        <v/>
      </c>
      <c r="D104" s="166" t="str">
        <f>IF(ISNUMBER($C104),T(VLOOKUP($C104,Methuselahs!$A$7:$E$206,2,FALSE))&amp;" "&amp;T(VLOOKUP($C104,Methuselahs!$A$7:$E$206,3,FALSE)),"")</f>
        <v/>
      </c>
      <c r="E104" s="164" t="str">
        <f>IF(ISNUMBER($C104),VLOOKUP($C104,Methuselahs!$A$7:$I$206,COLUMN(Methuselahs!$H$6),FALSE),"")</f>
        <v/>
      </c>
      <c r="F104" s="160" t="str">
        <f>IF(ISNUMBER($C104),VLOOKUP($C104,Methuselahs!$A$7:$I$206,COLUMN(Methuselahs!$I$6),FALSE),"")</f>
        <v/>
      </c>
      <c r="G104" s="164"/>
      <c r="H104" s="165" t="str">
        <f>IF(ISNUMBER($C104),VLOOKUP($C104,Methuselahs!$A$7:$J$206,COLUMN(Methuselahs!$J$6),FALSE),"")</f>
        <v/>
      </c>
    </row>
    <row r="105" spans="1:8" ht="15" x14ac:dyDescent="0.2">
      <c r="A105" s="162" t="str">
        <f>IF(ISNUMBER($C105),VLOOKUP($C105,Methuselahs!$Y$7:$Z$206,2,FALSE),"")</f>
        <v/>
      </c>
      <c r="B105" s="163" t="str">
        <f>IF(ROW()-ROW($A$6)&lt;Methuselahs!$A$4,ROW()-ROW($A$5),"")</f>
        <v/>
      </c>
      <c r="C105" s="158" t="str">
        <f>IF(ISNUMBER($B105),VLOOKUP($B105,Methuselahs!$X$7:$Y$206,2,FALSE),"")</f>
        <v/>
      </c>
      <c r="D105" s="166" t="str">
        <f>IF(ISNUMBER($C105),T(VLOOKUP($C105,Methuselahs!$A$7:$E$206,2,FALSE))&amp;" "&amp;T(VLOOKUP($C105,Methuselahs!$A$7:$E$206,3,FALSE)),"")</f>
        <v/>
      </c>
      <c r="E105" s="164" t="str">
        <f>IF(ISNUMBER($C105),VLOOKUP($C105,Methuselahs!$A$7:$I$206,COLUMN(Methuselahs!$H$6),FALSE),"")</f>
        <v/>
      </c>
      <c r="F105" s="160" t="str">
        <f>IF(ISNUMBER($C105),VLOOKUP($C105,Methuselahs!$A$7:$I$206,COLUMN(Methuselahs!$I$6),FALSE),"")</f>
        <v/>
      </c>
      <c r="G105" s="164"/>
      <c r="H105" s="165" t="str">
        <f>IF(ISNUMBER($C105),VLOOKUP($C105,Methuselahs!$A$7:$J$206,COLUMN(Methuselahs!$J$6),FALSE),"")</f>
        <v/>
      </c>
    </row>
    <row r="106" spans="1:8" ht="15" x14ac:dyDescent="0.2">
      <c r="A106" s="162" t="str">
        <f>IF(ISNUMBER($C106),VLOOKUP($C106,Methuselahs!$Y$7:$Z$206,2,FALSE),"")</f>
        <v/>
      </c>
      <c r="B106" s="163" t="str">
        <f>IF(ROW()-ROW($A$6)&lt;Methuselahs!$A$4,ROW()-ROW($A$5),"")</f>
        <v/>
      </c>
      <c r="C106" s="158" t="str">
        <f>IF(ISNUMBER($B106),VLOOKUP($B106,Methuselahs!$X$7:$Y$206,2,FALSE),"")</f>
        <v/>
      </c>
      <c r="D106" s="166" t="str">
        <f>IF(ISNUMBER($C106),T(VLOOKUP($C106,Methuselahs!$A$7:$E$206,2,FALSE))&amp;" "&amp;T(VLOOKUP($C106,Methuselahs!$A$7:$E$206,3,FALSE)),"")</f>
        <v/>
      </c>
      <c r="E106" s="164" t="str">
        <f>IF(ISNUMBER($C106),VLOOKUP($C106,Methuselahs!$A$7:$I$206,COLUMN(Methuselahs!$H$6),FALSE),"")</f>
        <v/>
      </c>
      <c r="F106" s="160" t="str">
        <f>IF(ISNUMBER($C106),VLOOKUP($C106,Methuselahs!$A$7:$I$206,COLUMN(Methuselahs!$I$6),FALSE),"")</f>
        <v/>
      </c>
      <c r="G106" s="164"/>
      <c r="H106" s="165" t="str">
        <f>IF(ISNUMBER($C106),VLOOKUP($C106,Methuselahs!$A$7:$J$206,COLUMN(Methuselahs!$J$6),FALSE),"")</f>
        <v/>
      </c>
    </row>
    <row r="107" spans="1:8" ht="15" x14ac:dyDescent="0.2">
      <c r="A107" s="162" t="str">
        <f>IF(ISNUMBER($C107),VLOOKUP($C107,Methuselahs!$Y$7:$Z$206,2,FALSE),"")</f>
        <v/>
      </c>
      <c r="B107" s="163" t="str">
        <f>IF(ROW()-ROW($A$6)&lt;Methuselahs!$A$4,ROW()-ROW($A$5),"")</f>
        <v/>
      </c>
      <c r="C107" s="158" t="str">
        <f>IF(ISNUMBER($B107),VLOOKUP($B107,Methuselahs!$X$7:$Y$206,2,FALSE),"")</f>
        <v/>
      </c>
      <c r="D107" s="166" t="str">
        <f>IF(ISNUMBER($C107),T(VLOOKUP($C107,Methuselahs!$A$7:$E$206,2,FALSE))&amp;" "&amp;T(VLOOKUP($C107,Methuselahs!$A$7:$E$206,3,FALSE)),"")</f>
        <v/>
      </c>
      <c r="E107" s="164" t="str">
        <f>IF(ISNUMBER($C107),VLOOKUP($C107,Methuselahs!$A$7:$I$206,COLUMN(Methuselahs!$H$6),FALSE),"")</f>
        <v/>
      </c>
      <c r="F107" s="160" t="str">
        <f>IF(ISNUMBER($C107),VLOOKUP($C107,Methuselahs!$A$7:$I$206,COLUMN(Methuselahs!$I$6),FALSE),"")</f>
        <v/>
      </c>
      <c r="G107" s="164"/>
      <c r="H107" s="165" t="str">
        <f>IF(ISNUMBER($C107),VLOOKUP($C107,Methuselahs!$A$7:$J$206,COLUMN(Methuselahs!$J$6),FALSE),"")</f>
        <v/>
      </c>
    </row>
    <row r="108" spans="1:8" ht="15" x14ac:dyDescent="0.2">
      <c r="A108" s="162" t="str">
        <f>IF(ISNUMBER($C108),VLOOKUP($C108,Methuselahs!$Y$7:$Z$206,2,FALSE),"")</f>
        <v/>
      </c>
      <c r="B108" s="163" t="str">
        <f>IF(ROW()-ROW($A$6)&lt;Methuselahs!$A$4,ROW()-ROW($A$5),"")</f>
        <v/>
      </c>
      <c r="C108" s="158" t="str">
        <f>IF(ISNUMBER($B108),VLOOKUP($B108,Methuselahs!$X$7:$Y$206,2,FALSE),"")</f>
        <v/>
      </c>
      <c r="D108" s="166" t="str">
        <f>IF(ISNUMBER($C108),T(VLOOKUP($C108,Methuselahs!$A$7:$E$206,2,FALSE))&amp;" "&amp;T(VLOOKUP($C108,Methuselahs!$A$7:$E$206,3,FALSE)),"")</f>
        <v/>
      </c>
      <c r="E108" s="164" t="str">
        <f>IF(ISNUMBER($C108),VLOOKUP($C108,Methuselahs!$A$7:$I$206,COLUMN(Methuselahs!$H$6),FALSE),"")</f>
        <v/>
      </c>
      <c r="F108" s="160" t="str">
        <f>IF(ISNUMBER($C108),VLOOKUP($C108,Methuselahs!$A$7:$I$206,COLUMN(Methuselahs!$I$6),FALSE),"")</f>
        <v/>
      </c>
      <c r="G108" s="164"/>
      <c r="H108" s="165" t="str">
        <f>IF(ISNUMBER($C108),VLOOKUP($C108,Methuselahs!$A$7:$J$206,COLUMN(Methuselahs!$J$6),FALSE),"")</f>
        <v/>
      </c>
    </row>
    <row r="109" spans="1:8" ht="15" x14ac:dyDescent="0.2">
      <c r="A109" s="162" t="str">
        <f>IF(ISNUMBER($C109),VLOOKUP($C109,Methuselahs!$Y$7:$Z$206,2,FALSE),"")</f>
        <v/>
      </c>
      <c r="B109" s="163" t="str">
        <f>IF(ROW()-ROW($A$6)&lt;Methuselahs!$A$4,ROW()-ROW($A$5),"")</f>
        <v/>
      </c>
      <c r="C109" s="158" t="str">
        <f>IF(ISNUMBER($B109),VLOOKUP($B109,Methuselahs!$X$7:$Y$206,2,FALSE),"")</f>
        <v/>
      </c>
      <c r="D109" s="166" t="str">
        <f>IF(ISNUMBER($C109),T(VLOOKUP($C109,Methuselahs!$A$7:$E$206,2,FALSE))&amp;" "&amp;T(VLOOKUP($C109,Methuselahs!$A$7:$E$206,3,FALSE)),"")</f>
        <v/>
      </c>
      <c r="E109" s="164" t="str">
        <f>IF(ISNUMBER($C109),VLOOKUP($C109,Methuselahs!$A$7:$I$206,COLUMN(Methuselahs!$H$6),FALSE),"")</f>
        <v/>
      </c>
      <c r="F109" s="160" t="str">
        <f>IF(ISNUMBER($C109),VLOOKUP($C109,Methuselahs!$A$7:$I$206,COLUMN(Methuselahs!$I$6),FALSE),"")</f>
        <v/>
      </c>
      <c r="G109" s="164"/>
      <c r="H109" s="165" t="str">
        <f>IF(ISNUMBER($C109),VLOOKUP($C109,Methuselahs!$A$7:$J$206,COLUMN(Methuselahs!$J$6),FALSE),"")</f>
        <v/>
      </c>
    </row>
    <row r="110" spans="1:8" ht="15" x14ac:dyDescent="0.2">
      <c r="A110" s="162" t="str">
        <f>IF(ISNUMBER($C110),VLOOKUP($C110,Methuselahs!$Y$7:$Z$206,2,FALSE),"")</f>
        <v/>
      </c>
      <c r="B110" s="163" t="str">
        <f>IF(ROW()-ROW($A$6)&lt;Methuselahs!$A$4,ROW()-ROW($A$5),"")</f>
        <v/>
      </c>
      <c r="C110" s="158" t="str">
        <f>IF(ISNUMBER($B110),VLOOKUP($B110,Methuselahs!$X$7:$Y$206,2,FALSE),"")</f>
        <v/>
      </c>
      <c r="D110" s="166" t="str">
        <f>IF(ISNUMBER($C110),T(VLOOKUP($C110,Methuselahs!$A$7:$E$206,2,FALSE))&amp;" "&amp;T(VLOOKUP($C110,Methuselahs!$A$7:$E$206,3,FALSE)),"")</f>
        <v/>
      </c>
      <c r="E110" s="164" t="str">
        <f>IF(ISNUMBER($C110),VLOOKUP($C110,Methuselahs!$A$7:$I$206,COLUMN(Methuselahs!$H$6),FALSE),"")</f>
        <v/>
      </c>
      <c r="F110" s="160" t="str">
        <f>IF(ISNUMBER($C110),VLOOKUP($C110,Methuselahs!$A$7:$I$206,COLUMN(Methuselahs!$I$6),FALSE),"")</f>
        <v/>
      </c>
      <c r="G110" s="164"/>
      <c r="H110" s="165" t="str">
        <f>IF(ISNUMBER($C110),VLOOKUP($C110,Methuselahs!$A$7:$J$206,COLUMN(Methuselahs!$J$6),FALSE),"")</f>
        <v/>
      </c>
    </row>
    <row r="111" spans="1:8" ht="15" x14ac:dyDescent="0.2">
      <c r="A111" s="162" t="str">
        <f>IF(ISNUMBER($C111),VLOOKUP($C111,Methuselahs!$Y$7:$Z$206,2,FALSE),"")</f>
        <v/>
      </c>
      <c r="B111" s="163" t="str">
        <f>IF(ROW()-ROW($A$6)&lt;Methuselahs!$A$4,ROW()-ROW($A$5),"")</f>
        <v/>
      </c>
      <c r="C111" s="158" t="str">
        <f>IF(ISNUMBER($B111),VLOOKUP($B111,Methuselahs!$X$7:$Y$206,2,FALSE),"")</f>
        <v/>
      </c>
      <c r="D111" s="166" t="str">
        <f>IF(ISNUMBER($C111),T(VLOOKUP($C111,Methuselahs!$A$7:$E$206,2,FALSE))&amp;" "&amp;T(VLOOKUP($C111,Methuselahs!$A$7:$E$206,3,FALSE)),"")</f>
        <v/>
      </c>
      <c r="E111" s="164" t="str">
        <f>IF(ISNUMBER($C111),VLOOKUP($C111,Methuselahs!$A$7:$I$206,COLUMN(Methuselahs!$H$6),FALSE),"")</f>
        <v/>
      </c>
      <c r="F111" s="160" t="str">
        <f>IF(ISNUMBER($C111),VLOOKUP($C111,Methuselahs!$A$7:$I$206,COLUMN(Methuselahs!$I$6),FALSE),"")</f>
        <v/>
      </c>
      <c r="G111" s="164"/>
      <c r="H111" s="165" t="str">
        <f>IF(ISNUMBER($C111),VLOOKUP($C111,Methuselahs!$A$7:$J$206,COLUMN(Methuselahs!$J$6),FALSE),"")</f>
        <v/>
      </c>
    </row>
    <row r="112" spans="1:8" ht="15" x14ac:dyDescent="0.2">
      <c r="A112" s="162" t="str">
        <f>IF(ISNUMBER($C112),VLOOKUP($C112,Methuselahs!$Y$7:$Z$206,2,FALSE),"")</f>
        <v/>
      </c>
      <c r="B112" s="163" t="str">
        <f>IF(ROW()-ROW($A$6)&lt;Methuselahs!$A$4,ROW()-ROW($A$5),"")</f>
        <v/>
      </c>
      <c r="C112" s="158" t="str">
        <f>IF(ISNUMBER($B112),VLOOKUP($B112,Methuselahs!$X$7:$Y$206,2,FALSE),"")</f>
        <v/>
      </c>
      <c r="D112" s="166" t="str">
        <f>IF(ISNUMBER($C112),T(VLOOKUP($C112,Methuselahs!$A$7:$E$206,2,FALSE))&amp;" "&amp;T(VLOOKUP($C112,Methuselahs!$A$7:$E$206,3,FALSE)),"")</f>
        <v/>
      </c>
      <c r="E112" s="164" t="str">
        <f>IF(ISNUMBER($C112),VLOOKUP($C112,Methuselahs!$A$7:$I$206,COLUMN(Methuselahs!$H$6),FALSE),"")</f>
        <v/>
      </c>
      <c r="F112" s="160" t="str">
        <f>IF(ISNUMBER($C112),VLOOKUP($C112,Methuselahs!$A$7:$I$206,COLUMN(Methuselahs!$I$6),FALSE),"")</f>
        <v/>
      </c>
      <c r="G112" s="164"/>
      <c r="H112" s="165" t="str">
        <f>IF(ISNUMBER($C112),VLOOKUP($C112,Methuselahs!$A$7:$J$206,COLUMN(Methuselahs!$J$6),FALSE),"")</f>
        <v/>
      </c>
    </row>
    <row r="113" spans="1:8" ht="15" x14ac:dyDescent="0.2">
      <c r="A113" s="162" t="str">
        <f>IF(ISNUMBER($C113),VLOOKUP($C113,Methuselahs!$Y$7:$Z$206,2,FALSE),"")</f>
        <v/>
      </c>
      <c r="B113" s="163" t="str">
        <f>IF(ROW()-ROW($A$6)&lt;Methuselahs!$A$4,ROW()-ROW($A$5),"")</f>
        <v/>
      </c>
      <c r="C113" s="158" t="str">
        <f>IF(ISNUMBER($B113),VLOOKUP($B113,Methuselahs!$X$7:$Y$206,2,FALSE),"")</f>
        <v/>
      </c>
      <c r="D113" s="166" t="str">
        <f>IF(ISNUMBER($C113),T(VLOOKUP($C113,Methuselahs!$A$7:$E$206,2,FALSE))&amp;" "&amp;T(VLOOKUP($C113,Methuselahs!$A$7:$E$206,3,FALSE)),"")</f>
        <v/>
      </c>
      <c r="E113" s="164" t="str">
        <f>IF(ISNUMBER($C113),VLOOKUP($C113,Methuselahs!$A$7:$I$206,COLUMN(Methuselahs!$H$6),FALSE),"")</f>
        <v/>
      </c>
      <c r="F113" s="160" t="str">
        <f>IF(ISNUMBER($C113),VLOOKUP($C113,Methuselahs!$A$7:$I$206,COLUMN(Methuselahs!$I$6),FALSE),"")</f>
        <v/>
      </c>
      <c r="G113" s="164"/>
      <c r="H113" s="165" t="str">
        <f>IF(ISNUMBER($C113),VLOOKUP($C113,Methuselahs!$A$7:$J$206,COLUMN(Methuselahs!$J$6),FALSE),"")</f>
        <v/>
      </c>
    </row>
    <row r="114" spans="1:8" ht="15" x14ac:dyDescent="0.2">
      <c r="A114" s="162" t="str">
        <f>IF(ISNUMBER($C114),VLOOKUP($C114,Methuselahs!$Y$7:$Z$206,2,FALSE),"")</f>
        <v/>
      </c>
      <c r="B114" s="163" t="str">
        <f>IF(ROW()-ROW($A$6)&lt;Methuselahs!$A$4,ROW()-ROW($A$5),"")</f>
        <v/>
      </c>
      <c r="C114" s="158" t="str">
        <f>IF(ISNUMBER($B114),VLOOKUP($B114,Methuselahs!$X$7:$Y$206,2,FALSE),"")</f>
        <v/>
      </c>
      <c r="D114" s="166" t="str">
        <f>IF(ISNUMBER($C114),T(VLOOKUP($C114,Methuselahs!$A$7:$E$206,2,FALSE))&amp;" "&amp;T(VLOOKUP($C114,Methuselahs!$A$7:$E$206,3,FALSE)),"")</f>
        <v/>
      </c>
      <c r="E114" s="164" t="str">
        <f>IF(ISNUMBER($C114),VLOOKUP($C114,Methuselahs!$A$7:$I$206,COLUMN(Methuselahs!$H$6),FALSE),"")</f>
        <v/>
      </c>
      <c r="F114" s="160" t="str">
        <f>IF(ISNUMBER($C114),VLOOKUP($C114,Methuselahs!$A$7:$I$206,COLUMN(Methuselahs!$I$6),FALSE),"")</f>
        <v/>
      </c>
      <c r="G114" s="164"/>
      <c r="H114" s="165" t="str">
        <f>IF(ISNUMBER($C114),VLOOKUP($C114,Methuselahs!$A$7:$J$206,COLUMN(Methuselahs!$J$6),FALSE),"")</f>
        <v/>
      </c>
    </row>
    <row r="115" spans="1:8" ht="15" x14ac:dyDescent="0.2">
      <c r="A115" s="162" t="str">
        <f>IF(ISNUMBER($C115),VLOOKUP($C115,Methuselahs!$Y$7:$Z$206,2,FALSE),"")</f>
        <v/>
      </c>
      <c r="B115" s="163" t="str">
        <f>IF(ROW()-ROW($A$6)&lt;Methuselahs!$A$4,ROW()-ROW($A$5),"")</f>
        <v/>
      </c>
      <c r="C115" s="158" t="str">
        <f>IF(ISNUMBER($B115),VLOOKUP($B115,Methuselahs!$X$7:$Y$206,2,FALSE),"")</f>
        <v/>
      </c>
      <c r="D115" s="166" t="str">
        <f>IF(ISNUMBER($C115),T(VLOOKUP($C115,Methuselahs!$A$7:$E$206,2,FALSE))&amp;" "&amp;T(VLOOKUP($C115,Methuselahs!$A$7:$E$206,3,FALSE)),"")</f>
        <v/>
      </c>
      <c r="E115" s="164" t="str">
        <f>IF(ISNUMBER($C115),VLOOKUP($C115,Methuselahs!$A$7:$I$206,COLUMN(Methuselahs!$H$6),FALSE),"")</f>
        <v/>
      </c>
      <c r="F115" s="160" t="str">
        <f>IF(ISNUMBER($C115),VLOOKUP($C115,Methuselahs!$A$7:$I$206,COLUMN(Methuselahs!$I$6),FALSE),"")</f>
        <v/>
      </c>
      <c r="G115" s="164"/>
      <c r="H115" s="165" t="str">
        <f>IF(ISNUMBER($C115),VLOOKUP($C115,Methuselahs!$A$7:$J$206,COLUMN(Methuselahs!$J$6),FALSE),"")</f>
        <v/>
      </c>
    </row>
    <row r="116" spans="1:8" ht="15" x14ac:dyDescent="0.2">
      <c r="A116" s="162" t="str">
        <f>IF(ISNUMBER($C116),VLOOKUP($C116,Methuselahs!$Y$7:$Z$206,2,FALSE),"")</f>
        <v/>
      </c>
      <c r="B116" s="163" t="str">
        <f>IF(ROW()-ROW($A$6)&lt;Methuselahs!$A$4,ROW()-ROW($A$5),"")</f>
        <v/>
      </c>
      <c r="C116" s="158" t="str">
        <f>IF(ISNUMBER($B116),VLOOKUP($B116,Methuselahs!$X$7:$Y$206,2,FALSE),"")</f>
        <v/>
      </c>
      <c r="D116" s="166" t="str">
        <f>IF(ISNUMBER($C116),T(VLOOKUP($C116,Methuselahs!$A$7:$E$206,2,FALSE))&amp;" "&amp;T(VLOOKUP($C116,Methuselahs!$A$7:$E$206,3,FALSE)),"")</f>
        <v/>
      </c>
      <c r="E116" s="164" t="str">
        <f>IF(ISNUMBER($C116),VLOOKUP($C116,Methuselahs!$A$7:$I$206,COLUMN(Methuselahs!$H$6),FALSE),"")</f>
        <v/>
      </c>
      <c r="F116" s="160" t="str">
        <f>IF(ISNUMBER($C116),VLOOKUP($C116,Methuselahs!$A$7:$I$206,COLUMN(Methuselahs!$I$6),FALSE),"")</f>
        <v/>
      </c>
      <c r="G116" s="164"/>
      <c r="H116" s="165" t="str">
        <f>IF(ISNUMBER($C116),VLOOKUP($C116,Methuselahs!$A$7:$J$206,COLUMN(Methuselahs!$J$6),FALSE),"")</f>
        <v/>
      </c>
    </row>
    <row r="117" spans="1:8" ht="15" x14ac:dyDescent="0.2">
      <c r="A117" s="162" t="str">
        <f>IF(ISNUMBER($C117),VLOOKUP($C117,Methuselahs!$Y$7:$Z$206,2,FALSE),"")</f>
        <v/>
      </c>
      <c r="B117" s="163" t="str">
        <f>IF(ROW()-ROW($A$6)&lt;Methuselahs!$A$4,ROW()-ROW($A$5),"")</f>
        <v/>
      </c>
      <c r="C117" s="158" t="str">
        <f>IF(ISNUMBER($B117),VLOOKUP($B117,Methuselahs!$X$7:$Y$206,2,FALSE),"")</f>
        <v/>
      </c>
      <c r="D117" s="166" t="str">
        <f>IF(ISNUMBER($C117),T(VLOOKUP($C117,Methuselahs!$A$7:$E$206,2,FALSE))&amp;" "&amp;T(VLOOKUP($C117,Methuselahs!$A$7:$E$206,3,FALSE)),"")</f>
        <v/>
      </c>
      <c r="E117" s="164" t="str">
        <f>IF(ISNUMBER($C117),VLOOKUP($C117,Methuselahs!$A$7:$I$206,COLUMN(Methuselahs!$H$6),FALSE),"")</f>
        <v/>
      </c>
      <c r="F117" s="160" t="str">
        <f>IF(ISNUMBER($C117),VLOOKUP($C117,Methuselahs!$A$7:$I$206,COLUMN(Methuselahs!$I$6),FALSE),"")</f>
        <v/>
      </c>
      <c r="G117" s="164"/>
      <c r="H117" s="165" t="str">
        <f>IF(ISNUMBER($C117),VLOOKUP($C117,Methuselahs!$A$7:$J$206,COLUMN(Methuselahs!$J$6),FALSE),"")</f>
        <v/>
      </c>
    </row>
    <row r="118" spans="1:8" ht="15" x14ac:dyDescent="0.2">
      <c r="A118" s="162" t="str">
        <f>IF(ISNUMBER($C118),VLOOKUP($C118,Methuselahs!$Y$7:$Z$206,2,FALSE),"")</f>
        <v/>
      </c>
      <c r="B118" s="163" t="str">
        <f>IF(ROW()-ROW($A$6)&lt;Methuselahs!$A$4,ROW()-ROW($A$5),"")</f>
        <v/>
      </c>
      <c r="C118" s="158" t="str">
        <f>IF(ISNUMBER($B118),VLOOKUP($B118,Methuselahs!$X$7:$Y$206,2,FALSE),"")</f>
        <v/>
      </c>
      <c r="D118" s="166" t="str">
        <f>IF(ISNUMBER($C118),T(VLOOKUP($C118,Methuselahs!$A$7:$E$206,2,FALSE))&amp;" "&amp;T(VLOOKUP($C118,Methuselahs!$A$7:$E$206,3,FALSE)),"")</f>
        <v/>
      </c>
      <c r="E118" s="164" t="str">
        <f>IF(ISNUMBER($C118),VLOOKUP($C118,Methuselahs!$A$7:$I$206,COLUMN(Methuselahs!$H$6),FALSE),"")</f>
        <v/>
      </c>
      <c r="F118" s="160" t="str">
        <f>IF(ISNUMBER($C118),VLOOKUP($C118,Methuselahs!$A$7:$I$206,COLUMN(Methuselahs!$I$6),FALSE),"")</f>
        <v/>
      </c>
      <c r="G118" s="164"/>
      <c r="H118" s="165" t="str">
        <f>IF(ISNUMBER($C118),VLOOKUP($C118,Methuselahs!$A$7:$J$206,COLUMN(Methuselahs!$J$6),FALSE),"")</f>
        <v/>
      </c>
    </row>
    <row r="119" spans="1:8" ht="15" x14ac:dyDescent="0.2">
      <c r="A119" s="162" t="str">
        <f>IF(ISNUMBER($C119),VLOOKUP($C119,Methuselahs!$Y$7:$Z$206,2,FALSE),"")</f>
        <v/>
      </c>
      <c r="B119" s="163" t="str">
        <f>IF(ROW()-ROW($A$6)&lt;Methuselahs!$A$4,ROW()-ROW($A$5),"")</f>
        <v/>
      </c>
      <c r="C119" s="158" t="str">
        <f>IF(ISNUMBER($B119),VLOOKUP($B119,Methuselahs!$X$7:$Y$206,2,FALSE),"")</f>
        <v/>
      </c>
      <c r="D119" s="166" t="str">
        <f>IF(ISNUMBER($C119),T(VLOOKUP($C119,Methuselahs!$A$7:$E$206,2,FALSE))&amp;" "&amp;T(VLOOKUP($C119,Methuselahs!$A$7:$E$206,3,FALSE)),"")</f>
        <v/>
      </c>
      <c r="E119" s="164" t="str">
        <f>IF(ISNUMBER($C119),VLOOKUP($C119,Methuselahs!$A$7:$I$206,COLUMN(Methuselahs!$H$6),FALSE),"")</f>
        <v/>
      </c>
      <c r="F119" s="160" t="str">
        <f>IF(ISNUMBER($C119),VLOOKUP($C119,Methuselahs!$A$7:$I$206,COLUMN(Methuselahs!$I$6),FALSE),"")</f>
        <v/>
      </c>
      <c r="G119" s="164"/>
      <c r="H119" s="165" t="str">
        <f>IF(ISNUMBER($C119),VLOOKUP($C119,Methuselahs!$A$7:$J$206,COLUMN(Methuselahs!$J$6),FALSE),"")</f>
        <v/>
      </c>
    </row>
    <row r="120" spans="1:8" ht="15" x14ac:dyDescent="0.2">
      <c r="A120" s="162" t="str">
        <f>IF(ISNUMBER($C120),VLOOKUP($C120,Methuselahs!$Y$7:$Z$206,2,FALSE),"")</f>
        <v/>
      </c>
      <c r="B120" s="163" t="str">
        <f>IF(ROW()-ROW($A$6)&lt;Methuselahs!$A$4,ROW()-ROW($A$5),"")</f>
        <v/>
      </c>
      <c r="C120" s="158" t="str">
        <f>IF(ISNUMBER($B120),VLOOKUP($B120,Methuselahs!$X$7:$Y$206,2,FALSE),"")</f>
        <v/>
      </c>
      <c r="D120" s="166" t="str">
        <f>IF(ISNUMBER($C120),T(VLOOKUP($C120,Methuselahs!$A$7:$E$206,2,FALSE))&amp;" "&amp;T(VLOOKUP($C120,Methuselahs!$A$7:$E$206,3,FALSE)),"")</f>
        <v/>
      </c>
      <c r="E120" s="164" t="str">
        <f>IF(ISNUMBER($C120),VLOOKUP($C120,Methuselahs!$A$7:$I$206,COLUMN(Methuselahs!$H$6),FALSE),"")</f>
        <v/>
      </c>
      <c r="F120" s="160" t="str">
        <f>IF(ISNUMBER($C120),VLOOKUP($C120,Methuselahs!$A$7:$I$206,COLUMN(Methuselahs!$I$6),FALSE),"")</f>
        <v/>
      </c>
      <c r="G120" s="164"/>
      <c r="H120" s="165" t="str">
        <f>IF(ISNUMBER($C120),VLOOKUP($C120,Methuselahs!$A$7:$J$206,COLUMN(Methuselahs!$J$6),FALSE),"")</f>
        <v/>
      </c>
    </row>
    <row r="121" spans="1:8" ht="15" x14ac:dyDescent="0.2">
      <c r="A121" s="162" t="str">
        <f>IF(ISNUMBER($C121),VLOOKUP($C121,Methuselahs!$Y$7:$Z$206,2,FALSE),"")</f>
        <v/>
      </c>
      <c r="B121" s="163" t="str">
        <f>IF(ROW()-ROW($A$6)&lt;Methuselahs!$A$4,ROW()-ROW($A$5),"")</f>
        <v/>
      </c>
      <c r="C121" s="158" t="str">
        <f>IF(ISNUMBER($B121),VLOOKUP($B121,Methuselahs!$X$7:$Y$206,2,FALSE),"")</f>
        <v/>
      </c>
      <c r="D121" s="166" t="str">
        <f>IF(ISNUMBER($C121),T(VLOOKUP($C121,Methuselahs!$A$7:$E$206,2,FALSE))&amp;" "&amp;T(VLOOKUP($C121,Methuselahs!$A$7:$E$206,3,FALSE)),"")</f>
        <v/>
      </c>
      <c r="E121" s="164" t="str">
        <f>IF(ISNUMBER($C121),VLOOKUP($C121,Methuselahs!$A$7:$I$206,COLUMN(Methuselahs!$H$6),FALSE),"")</f>
        <v/>
      </c>
      <c r="F121" s="160" t="str">
        <f>IF(ISNUMBER($C121),VLOOKUP($C121,Methuselahs!$A$7:$I$206,COLUMN(Methuselahs!$I$6),FALSE),"")</f>
        <v/>
      </c>
      <c r="G121" s="164"/>
      <c r="H121" s="165" t="str">
        <f>IF(ISNUMBER($C121),VLOOKUP($C121,Methuselahs!$A$7:$J$206,COLUMN(Methuselahs!$J$6),FALSE),"")</f>
        <v/>
      </c>
    </row>
    <row r="122" spans="1:8" ht="15" x14ac:dyDescent="0.2">
      <c r="A122" s="162" t="str">
        <f>IF(ISNUMBER($C122),VLOOKUP($C122,Methuselahs!$Y$7:$Z$206,2,FALSE),"")</f>
        <v/>
      </c>
      <c r="B122" s="163" t="str">
        <f>IF(ROW()-ROW($A$6)&lt;Methuselahs!$A$4,ROW()-ROW($A$5),"")</f>
        <v/>
      </c>
      <c r="C122" s="158" t="str">
        <f>IF(ISNUMBER($B122),VLOOKUP($B122,Methuselahs!$X$7:$Y$206,2,FALSE),"")</f>
        <v/>
      </c>
      <c r="D122" s="166" t="str">
        <f>IF(ISNUMBER($C122),T(VLOOKUP($C122,Methuselahs!$A$7:$E$206,2,FALSE))&amp;" "&amp;T(VLOOKUP($C122,Methuselahs!$A$7:$E$206,3,FALSE)),"")</f>
        <v/>
      </c>
      <c r="E122" s="164" t="str">
        <f>IF(ISNUMBER($C122),VLOOKUP($C122,Methuselahs!$A$7:$I$206,COLUMN(Methuselahs!$H$6),FALSE),"")</f>
        <v/>
      </c>
      <c r="F122" s="160" t="str">
        <f>IF(ISNUMBER($C122),VLOOKUP($C122,Methuselahs!$A$7:$I$206,COLUMN(Methuselahs!$I$6),FALSE),"")</f>
        <v/>
      </c>
      <c r="G122" s="164"/>
      <c r="H122" s="165" t="str">
        <f>IF(ISNUMBER($C122),VLOOKUP($C122,Methuselahs!$A$7:$J$206,COLUMN(Methuselahs!$J$6),FALSE),"")</f>
        <v/>
      </c>
    </row>
    <row r="123" spans="1:8" ht="15" x14ac:dyDescent="0.2">
      <c r="A123" s="162" t="str">
        <f>IF(ISNUMBER($C123),VLOOKUP($C123,Methuselahs!$Y$7:$Z$206,2,FALSE),"")</f>
        <v/>
      </c>
      <c r="B123" s="163" t="str">
        <f>IF(ROW()-ROW($A$6)&lt;Methuselahs!$A$4,ROW()-ROW($A$5),"")</f>
        <v/>
      </c>
      <c r="C123" s="158" t="str">
        <f>IF(ISNUMBER($B123),VLOOKUP($B123,Methuselahs!$X$7:$Y$206,2,FALSE),"")</f>
        <v/>
      </c>
      <c r="D123" s="166" t="str">
        <f>IF(ISNUMBER($C123),T(VLOOKUP($C123,Methuselahs!$A$7:$E$206,2,FALSE))&amp;" "&amp;T(VLOOKUP($C123,Methuselahs!$A$7:$E$206,3,FALSE)),"")</f>
        <v/>
      </c>
      <c r="E123" s="164" t="str">
        <f>IF(ISNUMBER($C123),VLOOKUP($C123,Methuselahs!$A$7:$I$206,COLUMN(Methuselahs!$H$6),FALSE),"")</f>
        <v/>
      </c>
      <c r="F123" s="160" t="str">
        <f>IF(ISNUMBER($C123),VLOOKUP($C123,Methuselahs!$A$7:$I$206,COLUMN(Methuselahs!$I$6),FALSE),"")</f>
        <v/>
      </c>
      <c r="G123" s="164"/>
      <c r="H123" s="165" t="str">
        <f>IF(ISNUMBER($C123),VLOOKUP($C123,Methuselahs!$A$7:$J$206,COLUMN(Methuselahs!$J$6),FALSE),"")</f>
        <v/>
      </c>
    </row>
    <row r="124" spans="1:8" ht="15" x14ac:dyDescent="0.2">
      <c r="A124" s="162" t="str">
        <f>IF(ISNUMBER($C124),VLOOKUP($C124,Methuselahs!$Y$7:$Z$206,2,FALSE),"")</f>
        <v/>
      </c>
      <c r="B124" s="163" t="str">
        <f>IF(ROW()-ROW($A$6)&lt;Methuselahs!$A$4,ROW()-ROW($A$5),"")</f>
        <v/>
      </c>
      <c r="C124" s="158" t="str">
        <f>IF(ISNUMBER($B124),VLOOKUP($B124,Methuselahs!$X$7:$Y$206,2,FALSE),"")</f>
        <v/>
      </c>
      <c r="D124" s="166" t="str">
        <f>IF(ISNUMBER($C124),T(VLOOKUP($C124,Methuselahs!$A$7:$E$206,2,FALSE))&amp;" "&amp;T(VLOOKUP($C124,Methuselahs!$A$7:$E$206,3,FALSE)),"")</f>
        <v/>
      </c>
      <c r="E124" s="164" t="str">
        <f>IF(ISNUMBER($C124),VLOOKUP($C124,Methuselahs!$A$7:$I$206,COLUMN(Methuselahs!$H$6),FALSE),"")</f>
        <v/>
      </c>
      <c r="F124" s="160" t="str">
        <f>IF(ISNUMBER($C124),VLOOKUP($C124,Methuselahs!$A$7:$I$206,COLUMN(Methuselahs!$I$6),FALSE),"")</f>
        <v/>
      </c>
      <c r="G124" s="164"/>
      <c r="H124" s="165" t="str">
        <f>IF(ISNUMBER($C124),VLOOKUP($C124,Methuselahs!$A$7:$J$206,COLUMN(Methuselahs!$J$6),FALSE),"")</f>
        <v/>
      </c>
    </row>
    <row r="125" spans="1:8" ht="15" x14ac:dyDescent="0.2">
      <c r="A125" s="162" t="str">
        <f>IF(ISNUMBER($C125),VLOOKUP($C125,Methuselahs!$Y$7:$Z$206,2,FALSE),"")</f>
        <v/>
      </c>
      <c r="B125" s="163" t="str">
        <f>IF(ROW()-ROW($A$6)&lt;Methuselahs!$A$4,ROW()-ROW($A$5),"")</f>
        <v/>
      </c>
      <c r="C125" s="158" t="str">
        <f>IF(ISNUMBER($B125),VLOOKUP($B125,Methuselahs!$X$7:$Y$206,2,FALSE),"")</f>
        <v/>
      </c>
      <c r="D125" s="166" t="str">
        <f>IF(ISNUMBER($C125),T(VLOOKUP($C125,Methuselahs!$A$7:$E$206,2,FALSE))&amp;" "&amp;T(VLOOKUP($C125,Methuselahs!$A$7:$E$206,3,FALSE)),"")</f>
        <v/>
      </c>
      <c r="E125" s="164" t="str">
        <f>IF(ISNUMBER($C125),VLOOKUP($C125,Methuselahs!$A$7:$I$206,COLUMN(Methuselahs!$H$6),FALSE),"")</f>
        <v/>
      </c>
      <c r="F125" s="160" t="str">
        <f>IF(ISNUMBER($C125),VLOOKUP($C125,Methuselahs!$A$7:$I$206,COLUMN(Methuselahs!$I$6),FALSE),"")</f>
        <v/>
      </c>
      <c r="G125" s="164"/>
      <c r="H125" s="165" t="str">
        <f>IF(ISNUMBER($C125),VLOOKUP($C125,Methuselahs!$A$7:$J$206,COLUMN(Methuselahs!$J$6),FALSE),"")</f>
        <v/>
      </c>
    </row>
    <row r="126" spans="1:8" ht="15" x14ac:dyDescent="0.2">
      <c r="A126" s="162" t="str">
        <f>IF(ISNUMBER($C126),VLOOKUP($C126,Methuselahs!$Y$7:$Z$206,2,FALSE),"")</f>
        <v/>
      </c>
      <c r="B126" s="163" t="str">
        <f>IF(ROW()-ROW($A$6)&lt;Methuselahs!$A$4,ROW()-ROW($A$5),"")</f>
        <v/>
      </c>
      <c r="C126" s="158" t="str">
        <f>IF(ISNUMBER($B126),VLOOKUP($B126,Methuselahs!$X$7:$Y$206,2,FALSE),"")</f>
        <v/>
      </c>
      <c r="D126" s="166" t="str">
        <f>IF(ISNUMBER($C126),T(VLOOKUP($C126,Methuselahs!$A$7:$E$206,2,FALSE))&amp;" "&amp;T(VLOOKUP($C126,Methuselahs!$A$7:$E$206,3,FALSE)),"")</f>
        <v/>
      </c>
      <c r="E126" s="164" t="str">
        <f>IF(ISNUMBER($C126),VLOOKUP($C126,Methuselahs!$A$7:$I$206,COLUMN(Methuselahs!$H$6),FALSE),"")</f>
        <v/>
      </c>
      <c r="F126" s="160" t="str">
        <f>IF(ISNUMBER($C126),VLOOKUP($C126,Methuselahs!$A$7:$I$206,COLUMN(Methuselahs!$I$6),FALSE),"")</f>
        <v/>
      </c>
      <c r="G126" s="164"/>
      <c r="H126" s="165" t="str">
        <f>IF(ISNUMBER($C126),VLOOKUP($C126,Methuselahs!$A$7:$J$206,COLUMN(Methuselahs!$J$6),FALSE),"")</f>
        <v/>
      </c>
    </row>
    <row r="127" spans="1:8" ht="15" x14ac:dyDescent="0.2">
      <c r="A127" s="162" t="str">
        <f>IF(ISNUMBER($C127),VLOOKUP($C127,Methuselahs!$Y$7:$Z$206,2,FALSE),"")</f>
        <v/>
      </c>
      <c r="B127" s="163" t="str">
        <f>IF(ROW()-ROW($A$6)&lt;Methuselahs!$A$4,ROW()-ROW($A$5),"")</f>
        <v/>
      </c>
      <c r="C127" s="158" t="str">
        <f>IF(ISNUMBER($B127),VLOOKUP($B127,Methuselahs!$X$7:$Y$206,2,FALSE),"")</f>
        <v/>
      </c>
      <c r="D127" s="166" t="str">
        <f>IF(ISNUMBER($C127),T(VLOOKUP($C127,Methuselahs!$A$7:$E$206,2,FALSE))&amp;" "&amp;T(VLOOKUP($C127,Methuselahs!$A$7:$E$206,3,FALSE)),"")</f>
        <v/>
      </c>
      <c r="E127" s="164" t="str">
        <f>IF(ISNUMBER($C127),VLOOKUP($C127,Methuselahs!$A$7:$I$206,COLUMN(Methuselahs!$H$6),FALSE),"")</f>
        <v/>
      </c>
      <c r="F127" s="160" t="str">
        <f>IF(ISNUMBER($C127),VLOOKUP($C127,Methuselahs!$A$7:$I$206,COLUMN(Methuselahs!$I$6),FALSE),"")</f>
        <v/>
      </c>
      <c r="G127" s="164"/>
      <c r="H127" s="165" t="str">
        <f>IF(ISNUMBER($C127),VLOOKUP($C127,Methuselahs!$A$7:$J$206,COLUMN(Methuselahs!$J$6),FALSE),"")</f>
        <v/>
      </c>
    </row>
    <row r="128" spans="1:8" ht="15" x14ac:dyDescent="0.2">
      <c r="A128" s="162" t="str">
        <f>IF(ISNUMBER($C128),VLOOKUP($C128,Methuselahs!$Y$7:$Z$206,2,FALSE),"")</f>
        <v/>
      </c>
      <c r="B128" s="163" t="str">
        <f>IF(ROW()-ROW($A$6)&lt;Methuselahs!$A$4,ROW()-ROW($A$5),"")</f>
        <v/>
      </c>
      <c r="C128" s="158" t="str">
        <f>IF(ISNUMBER($B128),VLOOKUP($B128,Methuselahs!$X$7:$Y$206,2,FALSE),"")</f>
        <v/>
      </c>
      <c r="D128" s="166" t="str">
        <f>IF(ISNUMBER($C128),T(VLOOKUP($C128,Methuselahs!$A$7:$E$206,2,FALSE))&amp;" "&amp;T(VLOOKUP($C128,Methuselahs!$A$7:$E$206,3,FALSE)),"")</f>
        <v/>
      </c>
      <c r="E128" s="164" t="str">
        <f>IF(ISNUMBER($C128),VLOOKUP($C128,Methuselahs!$A$7:$I$206,COLUMN(Methuselahs!$H$6),FALSE),"")</f>
        <v/>
      </c>
      <c r="F128" s="160" t="str">
        <f>IF(ISNUMBER($C128),VLOOKUP($C128,Methuselahs!$A$7:$I$206,COLUMN(Methuselahs!$I$6),FALSE),"")</f>
        <v/>
      </c>
      <c r="G128" s="164"/>
      <c r="H128" s="165" t="str">
        <f>IF(ISNUMBER($C128),VLOOKUP($C128,Methuselahs!$A$7:$J$206,COLUMN(Methuselahs!$J$6),FALSE),"")</f>
        <v/>
      </c>
    </row>
    <row r="129" spans="1:8" ht="15" x14ac:dyDescent="0.2">
      <c r="A129" s="162" t="str">
        <f>IF(ISNUMBER($C129),VLOOKUP($C129,Methuselahs!$Y$7:$Z$206,2,FALSE),"")</f>
        <v/>
      </c>
      <c r="B129" s="163" t="str">
        <f>IF(ROW()-ROW($A$6)&lt;Methuselahs!$A$4,ROW()-ROW($A$5),"")</f>
        <v/>
      </c>
      <c r="C129" s="158" t="str">
        <f>IF(ISNUMBER($B129),VLOOKUP($B129,Methuselahs!$X$7:$Y$206,2,FALSE),"")</f>
        <v/>
      </c>
      <c r="D129" s="166" t="str">
        <f>IF(ISNUMBER($C129),T(VLOOKUP($C129,Methuselahs!$A$7:$E$206,2,FALSE))&amp;" "&amp;T(VLOOKUP($C129,Methuselahs!$A$7:$E$206,3,FALSE)),"")</f>
        <v/>
      </c>
      <c r="E129" s="164" t="str">
        <f>IF(ISNUMBER($C129),VLOOKUP($C129,Methuselahs!$A$7:$I$206,COLUMN(Methuselahs!$H$6),FALSE),"")</f>
        <v/>
      </c>
      <c r="F129" s="160" t="str">
        <f>IF(ISNUMBER($C129),VLOOKUP($C129,Methuselahs!$A$7:$I$206,COLUMN(Methuselahs!$I$6),FALSE),"")</f>
        <v/>
      </c>
      <c r="G129" s="164"/>
      <c r="H129" s="165" t="str">
        <f>IF(ISNUMBER($C129),VLOOKUP($C129,Methuselahs!$A$7:$J$206,COLUMN(Methuselahs!$J$6),FALSE),"")</f>
        <v/>
      </c>
    </row>
    <row r="130" spans="1:8" ht="15" x14ac:dyDescent="0.2">
      <c r="A130" s="162" t="str">
        <f>IF(ISNUMBER($C130),VLOOKUP($C130,Methuselahs!$Y$7:$Z$206,2,FALSE),"")</f>
        <v/>
      </c>
      <c r="B130" s="163" t="str">
        <f>IF(ROW()-ROW($A$6)&lt;Methuselahs!$A$4,ROW()-ROW($A$5),"")</f>
        <v/>
      </c>
      <c r="C130" s="158" t="str">
        <f>IF(ISNUMBER($B130),VLOOKUP($B130,Methuselahs!$X$7:$Y$206,2,FALSE),"")</f>
        <v/>
      </c>
      <c r="D130" s="166" t="str">
        <f>IF(ISNUMBER($C130),T(VLOOKUP($C130,Methuselahs!$A$7:$E$206,2,FALSE))&amp;" "&amp;T(VLOOKUP($C130,Methuselahs!$A$7:$E$206,3,FALSE)),"")</f>
        <v/>
      </c>
      <c r="E130" s="164" t="str">
        <f>IF(ISNUMBER($C130),VLOOKUP($C130,Methuselahs!$A$7:$I$206,COLUMN(Methuselahs!$H$6),FALSE),"")</f>
        <v/>
      </c>
      <c r="F130" s="160" t="str">
        <f>IF(ISNUMBER($C130),VLOOKUP($C130,Methuselahs!$A$7:$I$206,COLUMN(Methuselahs!$I$6),FALSE),"")</f>
        <v/>
      </c>
      <c r="G130" s="164"/>
      <c r="H130" s="165" t="str">
        <f>IF(ISNUMBER($C130),VLOOKUP($C130,Methuselahs!$A$7:$J$206,COLUMN(Methuselahs!$J$6),FALSE),"")</f>
        <v/>
      </c>
    </row>
    <row r="131" spans="1:8" ht="15" x14ac:dyDescent="0.2">
      <c r="A131" s="162" t="str">
        <f>IF(ISNUMBER($C131),VLOOKUP($C131,Methuselahs!$Y$7:$Z$206,2,FALSE),"")</f>
        <v/>
      </c>
      <c r="B131" s="163" t="str">
        <f>IF(ROW()-ROW($A$6)&lt;Methuselahs!$A$4,ROW()-ROW($A$5),"")</f>
        <v/>
      </c>
      <c r="C131" s="158" t="str">
        <f>IF(ISNUMBER($B131),VLOOKUP($B131,Methuselahs!$X$7:$Y$206,2,FALSE),"")</f>
        <v/>
      </c>
      <c r="D131" s="166" t="str">
        <f>IF(ISNUMBER($C131),T(VLOOKUP($C131,Methuselahs!$A$7:$E$206,2,FALSE))&amp;" "&amp;T(VLOOKUP($C131,Methuselahs!$A$7:$E$206,3,FALSE)),"")</f>
        <v/>
      </c>
      <c r="E131" s="164" t="str">
        <f>IF(ISNUMBER($C131),VLOOKUP($C131,Methuselahs!$A$7:$I$206,COLUMN(Methuselahs!$H$6),FALSE),"")</f>
        <v/>
      </c>
      <c r="F131" s="160" t="str">
        <f>IF(ISNUMBER($C131),VLOOKUP($C131,Methuselahs!$A$7:$I$206,COLUMN(Methuselahs!$I$6),FALSE),"")</f>
        <v/>
      </c>
      <c r="G131" s="164"/>
      <c r="H131" s="165" t="str">
        <f>IF(ISNUMBER($C131),VLOOKUP($C131,Methuselahs!$A$7:$J$206,COLUMN(Methuselahs!$J$6),FALSE),"")</f>
        <v/>
      </c>
    </row>
    <row r="132" spans="1:8" ht="15" x14ac:dyDescent="0.2">
      <c r="A132" s="162" t="str">
        <f>IF(ISNUMBER($C132),VLOOKUP($C132,Methuselahs!$Y$7:$Z$206,2,FALSE),"")</f>
        <v/>
      </c>
      <c r="B132" s="163" t="str">
        <f>IF(ROW()-ROW($A$6)&lt;Methuselahs!$A$4,ROW()-ROW($A$5),"")</f>
        <v/>
      </c>
      <c r="C132" s="158" t="str">
        <f>IF(ISNUMBER($B132),VLOOKUP($B132,Methuselahs!$X$7:$Y$206,2,FALSE),"")</f>
        <v/>
      </c>
      <c r="D132" s="166" t="str">
        <f>IF(ISNUMBER($C132),T(VLOOKUP($C132,Methuselahs!$A$7:$E$206,2,FALSE))&amp;" "&amp;T(VLOOKUP($C132,Methuselahs!$A$7:$E$206,3,FALSE)),"")</f>
        <v/>
      </c>
      <c r="E132" s="164" t="str">
        <f>IF(ISNUMBER($C132),VLOOKUP($C132,Methuselahs!$A$7:$I$206,COLUMN(Methuselahs!$H$6),FALSE),"")</f>
        <v/>
      </c>
      <c r="F132" s="160" t="str">
        <f>IF(ISNUMBER($C132),VLOOKUP($C132,Methuselahs!$A$7:$I$206,COLUMN(Methuselahs!$I$6),FALSE),"")</f>
        <v/>
      </c>
      <c r="G132" s="164"/>
      <c r="H132" s="165" t="str">
        <f>IF(ISNUMBER($C132),VLOOKUP($C132,Methuselahs!$A$7:$J$206,COLUMN(Methuselahs!$J$6),FALSE),"")</f>
        <v/>
      </c>
    </row>
    <row r="133" spans="1:8" ht="15" x14ac:dyDescent="0.2">
      <c r="A133" s="162" t="str">
        <f>IF(ISNUMBER($C133),VLOOKUP($C133,Methuselahs!$Y$7:$Z$206,2,FALSE),"")</f>
        <v/>
      </c>
      <c r="B133" s="163" t="str">
        <f>IF(ROW()-ROW($A$6)&lt;Methuselahs!$A$4,ROW()-ROW($A$5),"")</f>
        <v/>
      </c>
      <c r="C133" s="158" t="str">
        <f>IF(ISNUMBER($B133),VLOOKUP($B133,Methuselahs!$X$7:$Y$206,2,FALSE),"")</f>
        <v/>
      </c>
      <c r="D133" s="166" t="str">
        <f>IF(ISNUMBER($C133),T(VLOOKUP($C133,Methuselahs!$A$7:$E$206,2,FALSE))&amp;" "&amp;T(VLOOKUP($C133,Methuselahs!$A$7:$E$206,3,FALSE)),"")</f>
        <v/>
      </c>
      <c r="E133" s="164" t="str">
        <f>IF(ISNUMBER($C133),VLOOKUP($C133,Methuselahs!$A$7:$I$206,COLUMN(Methuselahs!$H$6),FALSE),"")</f>
        <v/>
      </c>
      <c r="F133" s="160" t="str">
        <f>IF(ISNUMBER($C133),VLOOKUP($C133,Methuselahs!$A$7:$I$206,COLUMN(Methuselahs!$I$6),FALSE),"")</f>
        <v/>
      </c>
      <c r="G133" s="164"/>
      <c r="H133" s="165" t="str">
        <f>IF(ISNUMBER($C133),VLOOKUP($C133,Methuselahs!$A$7:$J$206,COLUMN(Methuselahs!$J$6),FALSE),"")</f>
        <v/>
      </c>
    </row>
    <row r="134" spans="1:8" ht="15" x14ac:dyDescent="0.2">
      <c r="A134" s="162" t="str">
        <f>IF(ISNUMBER($C134),VLOOKUP($C134,Methuselahs!$Y$7:$Z$206,2,FALSE),"")</f>
        <v/>
      </c>
      <c r="B134" s="163" t="str">
        <f>IF(ROW()-ROW($A$6)&lt;Methuselahs!$A$4,ROW()-ROW($A$5),"")</f>
        <v/>
      </c>
      <c r="C134" s="158" t="str">
        <f>IF(ISNUMBER($B134),VLOOKUP($B134,Methuselahs!$X$7:$Y$206,2,FALSE),"")</f>
        <v/>
      </c>
      <c r="D134" s="166" t="str">
        <f>IF(ISNUMBER($C134),T(VLOOKUP($C134,Methuselahs!$A$7:$E$206,2,FALSE))&amp;" "&amp;T(VLOOKUP($C134,Methuselahs!$A$7:$E$206,3,FALSE)),"")</f>
        <v/>
      </c>
      <c r="E134" s="164" t="str">
        <f>IF(ISNUMBER($C134),VLOOKUP($C134,Methuselahs!$A$7:$I$206,COLUMN(Methuselahs!$H$6),FALSE),"")</f>
        <v/>
      </c>
      <c r="F134" s="160" t="str">
        <f>IF(ISNUMBER($C134),VLOOKUP($C134,Methuselahs!$A$7:$I$206,COLUMN(Methuselahs!$I$6),FALSE),"")</f>
        <v/>
      </c>
      <c r="G134" s="164"/>
      <c r="H134" s="165" t="str">
        <f>IF(ISNUMBER($C134),VLOOKUP($C134,Methuselahs!$A$7:$J$206,COLUMN(Methuselahs!$J$6),FALSE),"")</f>
        <v/>
      </c>
    </row>
    <row r="135" spans="1:8" ht="15" x14ac:dyDescent="0.2">
      <c r="A135" s="162" t="str">
        <f>IF(ISNUMBER($C135),VLOOKUP($C135,Methuselahs!$Y$7:$Z$206,2,FALSE),"")</f>
        <v/>
      </c>
      <c r="B135" s="163" t="str">
        <f>IF(ROW()-ROW($A$6)&lt;Methuselahs!$A$4,ROW()-ROW($A$5),"")</f>
        <v/>
      </c>
      <c r="C135" s="158" t="str">
        <f>IF(ISNUMBER($B135),VLOOKUP($B135,Methuselahs!$X$7:$Y$206,2,FALSE),"")</f>
        <v/>
      </c>
      <c r="D135" s="166" t="str">
        <f>IF(ISNUMBER($C135),T(VLOOKUP($C135,Methuselahs!$A$7:$E$206,2,FALSE))&amp;" "&amp;T(VLOOKUP($C135,Methuselahs!$A$7:$E$206,3,FALSE)),"")</f>
        <v/>
      </c>
      <c r="E135" s="164" t="str">
        <f>IF(ISNUMBER($C135),VLOOKUP($C135,Methuselahs!$A$7:$I$206,COLUMN(Methuselahs!$H$6),FALSE),"")</f>
        <v/>
      </c>
      <c r="F135" s="160" t="str">
        <f>IF(ISNUMBER($C135),VLOOKUP($C135,Methuselahs!$A$7:$I$206,COLUMN(Methuselahs!$I$6),FALSE),"")</f>
        <v/>
      </c>
      <c r="G135" s="164"/>
      <c r="H135" s="165" t="str">
        <f>IF(ISNUMBER($C135),VLOOKUP($C135,Methuselahs!$A$7:$J$206,COLUMN(Methuselahs!$J$6),FALSE),"")</f>
        <v/>
      </c>
    </row>
    <row r="136" spans="1:8" ht="15" x14ac:dyDescent="0.2">
      <c r="A136" s="162" t="str">
        <f>IF(ISNUMBER($C136),VLOOKUP($C136,Methuselahs!$Y$7:$Z$206,2,FALSE),"")</f>
        <v/>
      </c>
      <c r="B136" s="163" t="str">
        <f>IF(ROW()-ROW($A$6)&lt;Methuselahs!$A$4,ROW()-ROW($A$5),"")</f>
        <v/>
      </c>
      <c r="C136" s="158" t="str">
        <f>IF(ISNUMBER($B136),VLOOKUP($B136,Methuselahs!$X$7:$Y$206,2,FALSE),"")</f>
        <v/>
      </c>
      <c r="D136" s="166" t="str">
        <f>IF(ISNUMBER($C136),T(VLOOKUP($C136,Methuselahs!$A$7:$E$206,2,FALSE))&amp;" "&amp;T(VLOOKUP($C136,Methuselahs!$A$7:$E$206,3,FALSE)),"")</f>
        <v/>
      </c>
      <c r="E136" s="164" t="str">
        <f>IF(ISNUMBER($C136),VLOOKUP($C136,Methuselahs!$A$7:$I$206,COLUMN(Methuselahs!$H$6),FALSE),"")</f>
        <v/>
      </c>
      <c r="F136" s="160" t="str">
        <f>IF(ISNUMBER($C136),VLOOKUP($C136,Methuselahs!$A$7:$I$206,COLUMN(Methuselahs!$I$6),FALSE),"")</f>
        <v/>
      </c>
      <c r="G136" s="164"/>
      <c r="H136" s="165" t="str">
        <f>IF(ISNUMBER($C136),VLOOKUP($C136,Methuselahs!$A$7:$J$206,COLUMN(Methuselahs!$J$6),FALSE),"")</f>
        <v/>
      </c>
    </row>
    <row r="137" spans="1:8" ht="15" x14ac:dyDescent="0.2">
      <c r="A137" s="162" t="str">
        <f>IF(ISNUMBER($C137),VLOOKUP($C137,Methuselahs!$Y$7:$Z$206,2,FALSE),"")</f>
        <v/>
      </c>
      <c r="B137" s="163" t="str">
        <f>IF(ROW()-ROW($A$6)&lt;Methuselahs!$A$4,ROW()-ROW($A$5),"")</f>
        <v/>
      </c>
      <c r="C137" s="158" t="str">
        <f>IF(ISNUMBER($B137),VLOOKUP($B137,Methuselahs!$X$7:$Y$206,2,FALSE),"")</f>
        <v/>
      </c>
      <c r="D137" s="166" t="str">
        <f>IF(ISNUMBER($C137),T(VLOOKUP($C137,Methuselahs!$A$7:$E$206,2,FALSE))&amp;" "&amp;T(VLOOKUP($C137,Methuselahs!$A$7:$E$206,3,FALSE)),"")</f>
        <v/>
      </c>
      <c r="E137" s="164" t="str">
        <f>IF(ISNUMBER($C137),VLOOKUP($C137,Methuselahs!$A$7:$I$206,COLUMN(Methuselahs!$H$6),FALSE),"")</f>
        <v/>
      </c>
      <c r="F137" s="160" t="str">
        <f>IF(ISNUMBER($C137),VLOOKUP($C137,Methuselahs!$A$7:$I$206,COLUMN(Methuselahs!$I$6),FALSE),"")</f>
        <v/>
      </c>
      <c r="G137" s="164"/>
      <c r="H137" s="165" t="str">
        <f>IF(ISNUMBER($C137),VLOOKUP($C137,Methuselahs!$A$7:$J$206,COLUMN(Methuselahs!$J$6),FALSE),"")</f>
        <v/>
      </c>
    </row>
    <row r="138" spans="1:8" ht="15" x14ac:dyDescent="0.2">
      <c r="A138" s="162" t="str">
        <f>IF(ISNUMBER($C138),VLOOKUP($C138,Methuselahs!$Y$7:$Z$206,2,FALSE),"")</f>
        <v/>
      </c>
      <c r="B138" s="163" t="str">
        <f>IF(ROW()-ROW($A$6)&lt;Methuselahs!$A$4,ROW()-ROW($A$5),"")</f>
        <v/>
      </c>
      <c r="C138" s="158" t="str">
        <f>IF(ISNUMBER($B138),VLOOKUP($B138,Methuselahs!$X$7:$Y$206,2,FALSE),"")</f>
        <v/>
      </c>
      <c r="D138" s="166" t="str">
        <f>IF(ISNUMBER($C138),T(VLOOKUP($C138,Methuselahs!$A$7:$E$206,2,FALSE))&amp;" "&amp;T(VLOOKUP($C138,Methuselahs!$A$7:$E$206,3,FALSE)),"")</f>
        <v/>
      </c>
      <c r="E138" s="164" t="str">
        <f>IF(ISNUMBER($C138),VLOOKUP($C138,Methuselahs!$A$7:$I$206,COLUMN(Methuselahs!$H$6),FALSE),"")</f>
        <v/>
      </c>
      <c r="F138" s="160" t="str">
        <f>IF(ISNUMBER($C138),VLOOKUP($C138,Methuselahs!$A$7:$I$206,COLUMN(Methuselahs!$I$6),FALSE),"")</f>
        <v/>
      </c>
      <c r="G138" s="164"/>
      <c r="H138" s="165" t="str">
        <f>IF(ISNUMBER($C138),VLOOKUP($C138,Methuselahs!$A$7:$J$206,COLUMN(Methuselahs!$J$6),FALSE),"")</f>
        <v/>
      </c>
    </row>
    <row r="139" spans="1:8" ht="15" x14ac:dyDescent="0.2">
      <c r="A139" s="162" t="str">
        <f>IF(ISNUMBER($C139),VLOOKUP($C139,Methuselahs!$Y$7:$Z$206,2,FALSE),"")</f>
        <v/>
      </c>
      <c r="B139" s="163" t="str">
        <f>IF(ROW()-ROW($A$6)&lt;Methuselahs!$A$4,ROW()-ROW($A$5),"")</f>
        <v/>
      </c>
      <c r="C139" s="158" t="str">
        <f>IF(ISNUMBER($B139),VLOOKUP($B139,Methuselahs!$X$7:$Y$206,2,FALSE),"")</f>
        <v/>
      </c>
      <c r="D139" s="166" t="str">
        <f>IF(ISNUMBER($C139),T(VLOOKUP($C139,Methuselahs!$A$7:$E$206,2,FALSE))&amp;" "&amp;T(VLOOKUP($C139,Methuselahs!$A$7:$E$206,3,FALSE)),"")</f>
        <v/>
      </c>
      <c r="E139" s="164" t="str">
        <f>IF(ISNUMBER($C139),VLOOKUP($C139,Methuselahs!$A$7:$I$206,COLUMN(Methuselahs!$H$6),FALSE),"")</f>
        <v/>
      </c>
      <c r="F139" s="160" t="str">
        <f>IF(ISNUMBER($C139),VLOOKUP($C139,Methuselahs!$A$7:$I$206,COLUMN(Methuselahs!$I$6),FALSE),"")</f>
        <v/>
      </c>
      <c r="G139" s="164"/>
      <c r="H139" s="165" t="str">
        <f>IF(ISNUMBER($C139),VLOOKUP($C139,Methuselahs!$A$7:$J$206,COLUMN(Methuselahs!$J$6),FALSE),"")</f>
        <v/>
      </c>
    </row>
    <row r="140" spans="1:8" ht="15" x14ac:dyDescent="0.2">
      <c r="A140" s="162" t="str">
        <f>IF(ISNUMBER($C140),VLOOKUP($C140,Methuselahs!$Y$7:$Z$206,2,FALSE),"")</f>
        <v/>
      </c>
      <c r="B140" s="163" t="str">
        <f>IF(ROW()-ROW($A$6)&lt;Methuselahs!$A$4,ROW()-ROW($A$5),"")</f>
        <v/>
      </c>
      <c r="C140" s="158" t="str">
        <f>IF(ISNUMBER($B140),VLOOKUP($B140,Methuselahs!$X$7:$Y$206,2,FALSE),"")</f>
        <v/>
      </c>
      <c r="D140" s="166" t="str">
        <f>IF(ISNUMBER($C140),T(VLOOKUP($C140,Methuselahs!$A$7:$E$206,2,FALSE))&amp;" "&amp;T(VLOOKUP($C140,Methuselahs!$A$7:$E$206,3,FALSE)),"")</f>
        <v/>
      </c>
      <c r="E140" s="164" t="str">
        <f>IF(ISNUMBER($C140),VLOOKUP($C140,Methuselahs!$A$7:$I$206,COLUMN(Methuselahs!$H$6),FALSE),"")</f>
        <v/>
      </c>
      <c r="F140" s="160" t="str">
        <f>IF(ISNUMBER($C140),VLOOKUP($C140,Methuselahs!$A$7:$I$206,COLUMN(Methuselahs!$I$6),FALSE),"")</f>
        <v/>
      </c>
      <c r="G140" s="164"/>
      <c r="H140" s="165" t="str">
        <f>IF(ISNUMBER($C140),VLOOKUP($C140,Methuselahs!$A$7:$J$206,COLUMN(Methuselahs!$J$6),FALSE),"")</f>
        <v/>
      </c>
    </row>
    <row r="141" spans="1:8" ht="15" x14ac:dyDescent="0.2">
      <c r="A141" s="162" t="str">
        <f>IF(ISNUMBER($C141),VLOOKUP($C141,Methuselahs!$Y$7:$Z$206,2,FALSE),"")</f>
        <v/>
      </c>
      <c r="B141" s="163" t="str">
        <f>IF(ROW()-ROW($A$6)&lt;Methuselahs!$A$4,ROW()-ROW($A$5),"")</f>
        <v/>
      </c>
      <c r="C141" s="158" t="str">
        <f>IF(ISNUMBER($B141),VLOOKUP($B141,Methuselahs!$X$7:$Y$206,2,FALSE),"")</f>
        <v/>
      </c>
      <c r="D141" s="166" t="str">
        <f>IF(ISNUMBER($C141),T(VLOOKUP($C141,Methuselahs!$A$7:$E$206,2,FALSE))&amp;" "&amp;T(VLOOKUP($C141,Methuselahs!$A$7:$E$206,3,FALSE)),"")</f>
        <v/>
      </c>
      <c r="E141" s="164" t="str">
        <f>IF(ISNUMBER($C141),VLOOKUP($C141,Methuselahs!$A$7:$I$206,COLUMN(Methuselahs!$H$6),FALSE),"")</f>
        <v/>
      </c>
      <c r="F141" s="160" t="str">
        <f>IF(ISNUMBER($C141),VLOOKUP($C141,Methuselahs!$A$7:$I$206,COLUMN(Methuselahs!$I$6),FALSE),"")</f>
        <v/>
      </c>
      <c r="G141" s="164"/>
      <c r="H141" s="165" t="str">
        <f>IF(ISNUMBER($C141),VLOOKUP($C141,Methuselahs!$A$7:$J$206,COLUMN(Methuselahs!$J$6),FALSE),"")</f>
        <v/>
      </c>
    </row>
    <row r="142" spans="1:8" ht="15" x14ac:dyDescent="0.2">
      <c r="A142" s="162" t="str">
        <f>IF(ISNUMBER($C142),VLOOKUP($C142,Methuselahs!$Y$7:$Z$206,2,FALSE),"")</f>
        <v/>
      </c>
      <c r="B142" s="163" t="str">
        <f>IF(ROW()-ROW($A$6)&lt;Methuselahs!$A$4,ROW()-ROW($A$5),"")</f>
        <v/>
      </c>
      <c r="C142" s="158" t="str">
        <f>IF(ISNUMBER($B142),VLOOKUP($B142,Methuselahs!$X$7:$Y$206,2,FALSE),"")</f>
        <v/>
      </c>
      <c r="D142" s="166" t="str">
        <f>IF(ISNUMBER($C142),T(VLOOKUP($C142,Methuselahs!$A$7:$E$206,2,FALSE))&amp;" "&amp;T(VLOOKUP($C142,Methuselahs!$A$7:$E$206,3,FALSE)),"")</f>
        <v/>
      </c>
      <c r="E142" s="164" t="str">
        <f>IF(ISNUMBER($C142),VLOOKUP($C142,Methuselahs!$A$7:$I$206,COLUMN(Methuselahs!$H$6),FALSE),"")</f>
        <v/>
      </c>
      <c r="F142" s="160" t="str">
        <f>IF(ISNUMBER($C142),VLOOKUP($C142,Methuselahs!$A$7:$I$206,COLUMN(Methuselahs!$I$6),FALSE),"")</f>
        <v/>
      </c>
      <c r="G142" s="164"/>
      <c r="H142" s="165" t="str">
        <f>IF(ISNUMBER($C142),VLOOKUP($C142,Methuselahs!$A$7:$J$206,COLUMN(Methuselahs!$J$6),FALSE),"")</f>
        <v/>
      </c>
    </row>
    <row r="143" spans="1:8" ht="15" x14ac:dyDescent="0.2">
      <c r="A143" s="162" t="str">
        <f>IF(ISNUMBER($C143),VLOOKUP($C143,Methuselahs!$Y$7:$Z$206,2,FALSE),"")</f>
        <v/>
      </c>
      <c r="B143" s="163" t="str">
        <f>IF(ROW()-ROW($A$6)&lt;Methuselahs!$A$4,ROW()-ROW($A$5),"")</f>
        <v/>
      </c>
      <c r="C143" s="158" t="str">
        <f>IF(ISNUMBER($B143),VLOOKUP($B143,Methuselahs!$X$7:$Y$206,2,FALSE),"")</f>
        <v/>
      </c>
      <c r="D143" s="166" t="str">
        <f>IF(ISNUMBER($C143),T(VLOOKUP($C143,Methuselahs!$A$7:$E$206,2,FALSE))&amp;" "&amp;T(VLOOKUP($C143,Methuselahs!$A$7:$E$206,3,FALSE)),"")</f>
        <v/>
      </c>
      <c r="E143" s="164" t="str">
        <f>IF(ISNUMBER($C143),VLOOKUP($C143,Methuselahs!$A$7:$I$206,COLUMN(Methuselahs!$H$6),FALSE),"")</f>
        <v/>
      </c>
      <c r="F143" s="160" t="str">
        <f>IF(ISNUMBER($C143),VLOOKUP($C143,Methuselahs!$A$7:$I$206,COLUMN(Methuselahs!$I$6),FALSE),"")</f>
        <v/>
      </c>
      <c r="G143" s="164"/>
      <c r="H143" s="165" t="str">
        <f>IF(ISNUMBER($C143),VLOOKUP($C143,Methuselahs!$A$7:$J$206,COLUMN(Methuselahs!$J$6),FALSE),"")</f>
        <v/>
      </c>
    </row>
    <row r="144" spans="1:8" ht="15" x14ac:dyDescent="0.2">
      <c r="A144" s="162" t="str">
        <f>IF(ISNUMBER($C144),VLOOKUP($C144,Methuselahs!$Y$7:$Z$206,2,FALSE),"")</f>
        <v/>
      </c>
      <c r="B144" s="163" t="str">
        <f>IF(ROW()-ROW($A$6)&lt;Methuselahs!$A$4,ROW()-ROW($A$5),"")</f>
        <v/>
      </c>
      <c r="C144" s="158" t="str">
        <f>IF(ISNUMBER($B144),VLOOKUP($B144,Methuselahs!$X$7:$Y$206,2,FALSE),"")</f>
        <v/>
      </c>
      <c r="D144" s="166" t="str">
        <f>IF(ISNUMBER($C144),T(VLOOKUP($C144,Methuselahs!$A$7:$E$206,2,FALSE))&amp;" "&amp;T(VLOOKUP($C144,Methuselahs!$A$7:$E$206,3,FALSE)),"")</f>
        <v/>
      </c>
      <c r="E144" s="164" t="str">
        <f>IF(ISNUMBER($C144),VLOOKUP($C144,Methuselahs!$A$7:$I$206,COLUMN(Methuselahs!$H$6),FALSE),"")</f>
        <v/>
      </c>
      <c r="F144" s="160" t="str">
        <f>IF(ISNUMBER($C144),VLOOKUP($C144,Methuselahs!$A$7:$I$206,COLUMN(Methuselahs!$I$6),FALSE),"")</f>
        <v/>
      </c>
      <c r="G144" s="164"/>
      <c r="H144" s="165" t="str">
        <f>IF(ISNUMBER($C144),VLOOKUP($C144,Methuselahs!$A$7:$J$206,COLUMN(Methuselahs!$J$6),FALSE),"")</f>
        <v/>
      </c>
    </row>
    <row r="145" spans="1:8" ht="15" x14ac:dyDescent="0.2">
      <c r="A145" s="162" t="str">
        <f>IF(ISNUMBER($C145),VLOOKUP($C145,Methuselahs!$Y$7:$Z$206,2,FALSE),"")</f>
        <v/>
      </c>
      <c r="B145" s="163" t="str">
        <f>IF(ROW()-ROW($A$6)&lt;Methuselahs!$A$4,ROW()-ROW($A$5),"")</f>
        <v/>
      </c>
      <c r="C145" s="158" t="str">
        <f>IF(ISNUMBER($B145),VLOOKUP($B145,Methuselahs!$X$7:$Y$206,2,FALSE),"")</f>
        <v/>
      </c>
      <c r="D145" s="166" t="str">
        <f>IF(ISNUMBER($C145),T(VLOOKUP($C145,Methuselahs!$A$7:$E$206,2,FALSE))&amp;" "&amp;T(VLOOKUP($C145,Methuselahs!$A$7:$E$206,3,FALSE)),"")</f>
        <v/>
      </c>
      <c r="E145" s="164" t="str">
        <f>IF(ISNUMBER($C145),VLOOKUP($C145,Methuselahs!$A$7:$I$206,COLUMN(Methuselahs!$H$6),FALSE),"")</f>
        <v/>
      </c>
      <c r="F145" s="160" t="str">
        <f>IF(ISNUMBER($C145),VLOOKUP($C145,Methuselahs!$A$7:$I$206,COLUMN(Methuselahs!$I$6),FALSE),"")</f>
        <v/>
      </c>
      <c r="G145" s="164"/>
      <c r="H145" s="165" t="str">
        <f>IF(ISNUMBER($C145),VLOOKUP($C145,Methuselahs!$A$7:$J$206,COLUMN(Methuselahs!$J$6),FALSE),"")</f>
        <v/>
      </c>
    </row>
    <row r="146" spans="1:8" ht="15" x14ac:dyDescent="0.2">
      <c r="A146" s="162" t="str">
        <f>IF(ISNUMBER($C146),VLOOKUP($C146,Methuselahs!$Y$7:$Z$206,2,FALSE),"")</f>
        <v/>
      </c>
      <c r="B146" s="163" t="str">
        <f>IF(ROW()-ROW($A$6)&lt;Methuselahs!$A$4,ROW()-ROW($A$5),"")</f>
        <v/>
      </c>
      <c r="C146" s="158" t="str">
        <f>IF(ISNUMBER($B146),VLOOKUP($B146,Methuselahs!$X$7:$Y$206,2,FALSE),"")</f>
        <v/>
      </c>
      <c r="D146" s="166" t="str">
        <f>IF(ISNUMBER($C146),T(VLOOKUP($C146,Methuselahs!$A$7:$E$206,2,FALSE))&amp;" "&amp;T(VLOOKUP($C146,Methuselahs!$A$7:$E$206,3,FALSE)),"")</f>
        <v/>
      </c>
      <c r="E146" s="164" t="str">
        <f>IF(ISNUMBER($C146),VLOOKUP($C146,Methuselahs!$A$7:$I$206,COLUMN(Methuselahs!$H$6),FALSE),"")</f>
        <v/>
      </c>
      <c r="F146" s="160" t="str">
        <f>IF(ISNUMBER($C146),VLOOKUP($C146,Methuselahs!$A$7:$I$206,COLUMN(Methuselahs!$I$6),FALSE),"")</f>
        <v/>
      </c>
      <c r="G146" s="164"/>
      <c r="H146" s="165" t="str">
        <f>IF(ISNUMBER($C146),VLOOKUP($C146,Methuselahs!$A$7:$J$206,COLUMN(Methuselahs!$J$6),FALSE),"")</f>
        <v/>
      </c>
    </row>
    <row r="147" spans="1:8" ht="15" x14ac:dyDescent="0.2">
      <c r="A147" s="162" t="str">
        <f>IF(ISNUMBER($C147),VLOOKUP($C147,Methuselahs!$Y$7:$Z$206,2,FALSE),"")</f>
        <v/>
      </c>
      <c r="B147" s="163" t="str">
        <f>IF(ROW()-ROW($A$6)&lt;Methuselahs!$A$4,ROW()-ROW($A$5),"")</f>
        <v/>
      </c>
      <c r="C147" s="158" t="str">
        <f>IF(ISNUMBER($B147),VLOOKUP($B147,Methuselahs!$X$7:$Y$206,2,FALSE),"")</f>
        <v/>
      </c>
      <c r="D147" s="166" t="str">
        <f>IF(ISNUMBER($C147),T(VLOOKUP($C147,Methuselahs!$A$7:$E$206,2,FALSE))&amp;" "&amp;T(VLOOKUP($C147,Methuselahs!$A$7:$E$206,3,FALSE)),"")</f>
        <v/>
      </c>
      <c r="E147" s="164" t="str">
        <f>IF(ISNUMBER($C147),VLOOKUP($C147,Methuselahs!$A$7:$I$206,COLUMN(Methuselahs!$H$6),FALSE),"")</f>
        <v/>
      </c>
      <c r="F147" s="160" t="str">
        <f>IF(ISNUMBER($C147),VLOOKUP($C147,Methuselahs!$A$7:$I$206,COLUMN(Methuselahs!$I$6),FALSE),"")</f>
        <v/>
      </c>
      <c r="G147" s="164"/>
      <c r="H147" s="165" t="str">
        <f>IF(ISNUMBER($C147),VLOOKUP($C147,Methuselahs!$A$7:$J$206,COLUMN(Methuselahs!$J$6),FALSE),"")</f>
        <v/>
      </c>
    </row>
    <row r="148" spans="1:8" ht="15" x14ac:dyDescent="0.2">
      <c r="A148" s="162" t="str">
        <f>IF(ISNUMBER($C148),VLOOKUP($C148,Methuselahs!$Y$7:$Z$206,2,FALSE),"")</f>
        <v/>
      </c>
      <c r="B148" s="163" t="str">
        <f>IF(ROW()-ROW($A$6)&lt;Methuselahs!$A$4,ROW()-ROW($A$5),"")</f>
        <v/>
      </c>
      <c r="C148" s="158" t="str">
        <f>IF(ISNUMBER($B148),VLOOKUP($B148,Methuselahs!$X$7:$Y$206,2,FALSE),"")</f>
        <v/>
      </c>
      <c r="D148" s="166" t="str">
        <f>IF(ISNUMBER($C148),T(VLOOKUP($C148,Methuselahs!$A$7:$E$206,2,FALSE))&amp;" "&amp;T(VLOOKUP($C148,Methuselahs!$A$7:$E$206,3,FALSE)),"")</f>
        <v/>
      </c>
      <c r="E148" s="164" t="str">
        <f>IF(ISNUMBER($C148),VLOOKUP($C148,Methuselahs!$A$7:$I$206,COLUMN(Methuselahs!$H$6),FALSE),"")</f>
        <v/>
      </c>
      <c r="F148" s="160" t="str">
        <f>IF(ISNUMBER($C148),VLOOKUP($C148,Methuselahs!$A$7:$I$206,COLUMN(Methuselahs!$I$6),FALSE),"")</f>
        <v/>
      </c>
      <c r="G148" s="164"/>
      <c r="H148" s="165" t="str">
        <f>IF(ISNUMBER($C148),VLOOKUP($C148,Methuselahs!$A$7:$J$206,COLUMN(Methuselahs!$J$6),FALSE),"")</f>
        <v/>
      </c>
    </row>
    <row r="149" spans="1:8" ht="15" x14ac:dyDescent="0.2">
      <c r="A149" s="162" t="str">
        <f>IF(ISNUMBER($C149),VLOOKUP($C149,Methuselahs!$Y$7:$Z$206,2,FALSE),"")</f>
        <v/>
      </c>
      <c r="B149" s="163" t="str">
        <f>IF(ROW()-ROW($A$6)&lt;Methuselahs!$A$4,ROW()-ROW($A$5),"")</f>
        <v/>
      </c>
      <c r="C149" s="158" t="str">
        <f>IF(ISNUMBER($B149),VLOOKUP($B149,Methuselahs!$X$7:$Y$206,2,FALSE),"")</f>
        <v/>
      </c>
      <c r="D149" s="166" t="str">
        <f>IF(ISNUMBER($C149),T(VLOOKUP($C149,Methuselahs!$A$7:$E$206,2,FALSE))&amp;" "&amp;T(VLOOKUP($C149,Methuselahs!$A$7:$E$206,3,FALSE)),"")</f>
        <v/>
      </c>
      <c r="E149" s="164" t="str">
        <f>IF(ISNUMBER($C149),VLOOKUP($C149,Methuselahs!$A$7:$I$206,COLUMN(Methuselahs!$H$6),FALSE),"")</f>
        <v/>
      </c>
      <c r="F149" s="160" t="str">
        <f>IF(ISNUMBER($C149),VLOOKUP($C149,Methuselahs!$A$7:$I$206,COLUMN(Methuselahs!$I$6),FALSE),"")</f>
        <v/>
      </c>
      <c r="G149" s="164"/>
      <c r="H149" s="165" t="str">
        <f>IF(ISNUMBER($C149),VLOOKUP($C149,Methuselahs!$A$7:$J$206,COLUMN(Methuselahs!$J$6),FALSE),"")</f>
        <v/>
      </c>
    </row>
    <row r="150" spans="1:8" ht="15" x14ac:dyDescent="0.2">
      <c r="A150" s="162" t="str">
        <f>IF(ISNUMBER($C150),VLOOKUP($C150,Methuselahs!$Y$7:$Z$206,2,FALSE),"")</f>
        <v/>
      </c>
      <c r="B150" s="163" t="str">
        <f>IF(ROW()-ROW($A$6)&lt;Methuselahs!$A$4,ROW()-ROW($A$5),"")</f>
        <v/>
      </c>
      <c r="C150" s="158" t="str">
        <f>IF(ISNUMBER($B150),VLOOKUP($B150,Methuselahs!$X$7:$Y$206,2,FALSE),"")</f>
        <v/>
      </c>
      <c r="D150" s="166" t="str">
        <f>IF(ISNUMBER($C150),T(VLOOKUP($C150,Methuselahs!$A$7:$E$206,2,FALSE))&amp;" "&amp;T(VLOOKUP($C150,Methuselahs!$A$7:$E$206,3,FALSE)),"")</f>
        <v/>
      </c>
      <c r="E150" s="164" t="str">
        <f>IF(ISNUMBER($C150),VLOOKUP($C150,Methuselahs!$A$7:$I$206,COLUMN(Methuselahs!$H$6),FALSE),"")</f>
        <v/>
      </c>
      <c r="F150" s="160" t="str">
        <f>IF(ISNUMBER($C150),VLOOKUP($C150,Methuselahs!$A$7:$I$206,COLUMN(Methuselahs!$I$6),FALSE),"")</f>
        <v/>
      </c>
      <c r="G150" s="164"/>
      <c r="H150" s="165" t="str">
        <f>IF(ISNUMBER($C150),VLOOKUP($C150,Methuselahs!$A$7:$J$206,COLUMN(Methuselahs!$J$6),FALSE),"")</f>
        <v/>
      </c>
    </row>
    <row r="151" spans="1:8" ht="15" x14ac:dyDescent="0.2">
      <c r="A151" s="162" t="str">
        <f>IF(ISNUMBER($C151),VLOOKUP($C151,Methuselahs!$Y$7:$Z$206,2,FALSE),"")</f>
        <v/>
      </c>
      <c r="B151" s="163" t="str">
        <f>IF(ROW()-ROW($A$6)&lt;Methuselahs!$A$4,ROW()-ROW($A$5),"")</f>
        <v/>
      </c>
      <c r="C151" s="158" t="str">
        <f>IF(ISNUMBER($B151),VLOOKUP($B151,Methuselahs!$X$7:$Y$206,2,FALSE),"")</f>
        <v/>
      </c>
      <c r="D151" s="166" t="str">
        <f>IF(ISNUMBER($C151),T(VLOOKUP($C151,Methuselahs!$A$7:$E$206,2,FALSE))&amp;" "&amp;T(VLOOKUP($C151,Methuselahs!$A$7:$E$206,3,FALSE)),"")</f>
        <v/>
      </c>
      <c r="E151" s="164" t="str">
        <f>IF(ISNUMBER($C151),VLOOKUP($C151,Methuselahs!$A$7:$I$206,COLUMN(Methuselahs!$H$6),FALSE),"")</f>
        <v/>
      </c>
      <c r="F151" s="160" t="str">
        <f>IF(ISNUMBER($C151),VLOOKUP($C151,Methuselahs!$A$7:$I$206,COLUMN(Methuselahs!$I$6),FALSE),"")</f>
        <v/>
      </c>
      <c r="G151" s="164"/>
      <c r="H151" s="165" t="str">
        <f>IF(ISNUMBER($C151),VLOOKUP($C151,Methuselahs!$A$7:$J$206,COLUMN(Methuselahs!$J$6),FALSE),"")</f>
        <v/>
      </c>
    </row>
    <row r="152" spans="1:8" ht="15" x14ac:dyDescent="0.2">
      <c r="A152" s="162" t="str">
        <f>IF(ISNUMBER($C152),VLOOKUP($C152,Methuselahs!$Y$7:$Z$206,2,FALSE),"")</f>
        <v/>
      </c>
      <c r="B152" s="163" t="str">
        <f>IF(ROW()-ROW($A$6)&lt;Methuselahs!$A$4,ROW()-ROW($A$5),"")</f>
        <v/>
      </c>
      <c r="C152" s="158" t="str">
        <f>IF(ISNUMBER($B152),VLOOKUP($B152,Methuselahs!$X$7:$Y$206,2,FALSE),"")</f>
        <v/>
      </c>
      <c r="D152" s="166" t="str">
        <f>IF(ISNUMBER($C152),T(VLOOKUP($C152,Methuselahs!$A$7:$E$206,2,FALSE))&amp;" "&amp;T(VLOOKUP($C152,Methuselahs!$A$7:$E$206,3,FALSE)),"")</f>
        <v/>
      </c>
      <c r="E152" s="164" t="str">
        <f>IF(ISNUMBER($C152),VLOOKUP($C152,Methuselahs!$A$7:$I$206,COLUMN(Methuselahs!$H$6),FALSE),"")</f>
        <v/>
      </c>
      <c r="F152" s="160" t="str">
        <f>IF(ISNUMBER($C152),VLOOKUP($C152,Methuselahs!$A$7:$I$206,COLUMN(Methuselahs!$I$6),FALSE),"")</f>
        <v/>
      </c>
      <c r="G152" s="164"/>
      <c r="H152" s="165" t="str">
        <f>IF(ISNUMBER($C152),VLOOKUP($C152,Methuselahs!$A$7:$J$206,COLUMN(Methuselahs!$J$6),FALSE),"")</f>
        <v/>
      </c>
    </row>
    <row r="153" spans="1:8" ht="15" x14ac:dyDescent="0.2">
      <c r="A153" s="162" t="str">
        <f>IF(ISNUMBER($C153),VLOOKUP($C153,Methuselahs!$Y$7:$Z$206,2,FALSE),"")</f>
        <v/>
      </c>
      <c r="B153" s="163" t="str">
        <f>IF(ROW()-ROW($A$6)&lt;Methuselahs!$A$4,ROW()-ROW($A$5),"")</f>
        <v/>
      </c>
      <c r="C153" s="158" t="str">
        <f>IF(ISNUMBER($B153),VLOOKUP($B153,Methuselahs!$X$7:$Y$206,2,FALSE),"")</f>
        <v/>
      </c>
      <c r="D153" s="166" t="str">
        <f>IF(ISNUMBER($C153),T(VLOOKUP($C153,Methuselahs!$A$7:$E$206,2,FALSE))&amp;" "&amp;T(VLOOKUP($C153,Methuselahs!$A$7:$E$206,3,FALSE)),"")</f>
        <v/>
      </c>
      <c r="E153" s="164" t="str">
        <f>IF(ISNUMBER($C153),VLOOKUP($C153,Methuselahs!$A$7:$I$206,COLUMN(Methuselahs!$H$6),FALSE),"")</f>
        <v/>
      </c>
      <c r="F153" s="160" t="str">
        <f>IF(ISNUMBER($C153),VLOOKUP($C153,Methuselahs!$A$7:$I$206,COLUMN(Methuselahs!$I$6),FALSE),"")</f>
        <v/>
      </c>
      <c r="G153" s="164"/>
      <c r="H153" s="165" t="str">
        <f>IF(ISNUMBER($C153),VLOOKUP($C153,Methuselahs!$A$7:$J$206,COLUMN(Methuselahs!$J$6),FALSE),"")</f>
        <v/>
      </c>
    </row>
    <row r="154" spans="1:8" ht="15" x14ac:dyDescent="0.2">
      <c r="A154" s="162" t="str">
        <f>IF(ISNUMBER($C154),VLOOKUP($C154,Methuselahs!$Y$7:$Z$206,2,FALSE),"")</f>
        <v/>
      </c>
      <c r="B154" s="163" t="str">
        <f>IF(ROW()-ROW($A$6)&lt;Methuselahs!$A$4,ROW()-ROW($A$5),"")</f>
        <v/>
      </c>
      <c r="C154" s="158" t="str">
        <f>IF(ISNUMBER($B154),VLOOKUP($B154,Methuselahs!$X$7:$Y$206,2,FALSE),"")</f>
        <v/>
      </c>
      <c r="D154" s="166" t="str">
        <f>IF(ISNUMBER($C154),T(VLOOKUP($C154,Methuselahs!$A$7:$E$206,2,FALSE))&amp;" "&amp;T(VLOOKUP($C154,Methuselahs!$A$7:$E$206,3,FALSE)),"")</f>
        <v/>
      </c>
      <c r="E154" s="164" t="str">
        <f>IF(ISNUMBER($C154),VLOOKUP($C154,Methuselahs!$A$7:$I$206,COLUMN(Methuselahs!$H$6),FALSE),"")</f>
        <v/>
      </c>
      <c r="F154" s="160" t="str">
        <f>IF(ISNUMBER($C154),VLOOKUP($C154,Methuselahs!$A$7:$I$206,COLUMN(Methuselahs!$I$6),FALSE),"")</f>
        <v/>
      </c>
      <c r="G154" s="164"/>
      <c r="H154" s="165" t="str">
        <f>IF(ISNUMBER($C154),VLOOKUP($C154,Methuselahs!$A$7:$J$206,COLUMN(Methuselahs!$J$6),FALSE),"")</f>
        <v/>
      </c>
    </row>
    <row r="155" spans="1:8" ht="15" x14ac:dyDescent="0.2">
      <c r="A155" s="162" t="str">
        <f>IF(ISNUMBER($C155),VLOOKUP($C155,Methuselahs!$Y$7:$Z$206,2,FALSE),"")</f>
        <v/>
      </c>
      <c r="B155" s="163" t="str">
        <f>IF(ROW()-ROW($A$6)&lt;Methuselahs!$A$4,ROW()-ROW($A$5),"")</f>
        <v/>
      </c>
      <c r="C155" s="158" t="str">
        <f>IF(ISNUMBER($B155),VLOOKUP($B155,Methuselahs!$X$7:$Y$206,2,FALSE),"")</f>
        <v/>
      </c>
      <c r="D155" s="166" t="str">
        <f>IF(ISNUMBER($C155),T(VLOOKUP($C155,Methuselahs!$A$7:$E$206,2,FALSE))&amp;" "&amp;T(VLOOKUP($C155,Methuselahs!$A$7:$E$206,3,FALSE)),"")</f>
        <v/>
      </c>
      <c r="E155" s="164" t="str">
        <f>IF(ISNUMBER($C155),VLOOKUP($C155,Methuselahs!$A$7:$I$206,COLUMN(Methuselahs!$H$6),FALSE),"")</f>
        <v/>
      </c>
      <c r="F155" s="160" t="str">
        <f>IF(ISNUMBER($C155),VLOOKUP($C155,Methuselahs!$A$7:$I$206,COLUMN(Methuselahs!$I$6),FALSE),"")</f>
        <v/>
      </c>
      <c r="G155" s="164"/>
      <c r="H155" s="165" t="str">
        <f>IF(ISNUMBER($C155),VLOOKUP($C155,Methuselahs!$A$7:$J$206,COLUMN(Methuselahs!$J$6),FALSE),"")</f>
        <v/>
      </c>
    </row>
    <row r="156" spans="1:8" ht="15" x14ac:dyDescent="0.2">
      <c r="A156" s="162" t="str">
        <f>IF(ISNUMBER($C156),VLOOKUP($C156,Methuselahs!$Y$7:$Z$206,2,FALSE),"")</f>
        <v/>
      </c>
      <c r="B156" s="163" t="str">
        <f>IF(ROW()-ROW($A$6)&lt;Methuselahs!$A$4,ROW()-ROW($A$5),"")</f>
        <v/>
      </c>
      <c r="C156" s="158" t="str">
        <f>IF(ISNUMBER($B156),VLOOKUP($B156,Methuselahs!$X$7:$Y$206,2,FALSE),"")</f>
        <v/>
      </c>
      <c r="D156" s="166" t="str">
        <f>IF(ISNUMBER($C156),T(VLOOKUP($C156,Methuselahs!$A$7:$E$206,2,FALSE))&amp;" "&amp;T(VLOOKUP($C156,Methuselahs!$A$7:$E$206,3,FALSE)),"")</f>
        <v/>
      </c>
      <c r="E156" s="164" t="str">
        <f>IF(ISNUMBER($C156),VLOOKUP($C156,Methuselahs!$A$7:$I$206,COLUMN(Methuselahs!$H$6),FALSE),"")</f>
        <v/>
      </c>
      <c r="F156" s="160" t="str">
        <f>IF(ISNUMBER($C156),VLOOKUP($C156,Methuselahs!$A$7:$I$206,COLUMN(Methuselahs!$I$6),FALSE),"")</f>
        <v/>
      </c>
      <c r="G156" s="164"/>
      <c r="H156" s="165" t="str">
        <f>IF(ISNUMBER($C156),VLOOKUP($C156,Methuselahs!$A$7:$J$206,COLUMN(Methuselahs!$J$6),FALSE),"")</f>
        <v/>
      </c>
    </row>
    <row r="157" spans="1:8" ht="15" x14ac:dyDescent="0.2">
      <c r="A157" s="162" t="str">
        <f>IF(ISNUMBER($C157),VLOOKUP($C157,Methuselahs!$Y$7:$Z$206,2,FALSE),"")</f>
        <v/>
      </c>
      <c r="B157" s="163" t="str">
        <f>IF(ROW()-ROW($A$6)&lt;Methuselahs!$A$4,ROW()-ROW($A$5),"")</f>
        <v/>
      </c>
      <c r="C157" s="158" t="str">
        <f>IF(ISNUMBER($B157),VLOOKUP($B157,Methuselahs!$X$7:$Y$206,2,FALSE),"")</f>
        <v/>
      </c>
      <c r="D157" s="166" t="str">
        <f>IF(ISNUMBER($C157),T(VLOOKUP($C157,Methuselahs!$A$7:$E$206,2,FALSE))&amp;" "&amp;T(VLOOKUP($C157,Methuselahs!$A$7:$E$206,3,FALSE)),"")</f>
        <v/>
      </c>
      <c r="E157" s="164" t="str">
        <f>IF(ISNUMBER($C157),VLOOKUP($C157,Methuselahs!$A$7:$I$206,COLUMN(Methuselahs!$H$6),FALSE),"")</f>
        <v/>
      </c>
      <c r="F157" s="160" t="str">
        <f>IF(ISNUMBER($C157),VLOOKUP($C157,Methuselahs!$A$7:$I$206,COLUMN(Methuselahs!$I$6),FALSE),"")</f>
        <v/>
      </c>
      <c r="G157" s="164"/>
      <c r="H157" s="165" t="str">
        <f>IF(ISNUMBER($C157),VLOOKUP($C157,Methuselahs!$A$7:$J$206,COLUMN(Methuselahs!$J$6),FALSE),"")</f>
        <v/>
      </c>
    </row>
    <row r="158" spans="1:8" ht="15" x14ac:dyDescent="0.2">
      <c r="A158" s="162" t="str">
        <f>IF(ISNUMBER($C158),VLOOKUP($C158,Methuselahs!$Y$7:$Z$206,2,FALSE),"")</f>
        <v/>
      </c>
      <c r="B158" s="163" t="str">
        <f>IF(ROW()-ROW($A$6)&lt;Methuselahs!$A$4,ROW()-ROW($A$5),"")</f>
        <v/>
      </c>
      <c r="C158" s="158" t="str">
        <f>IF(ISNUMBER($B158),VLOOKUP($B158,Methuselahs!$X$7:$Y$206,2,FALSE),"")</f>
        <v/>
      </c>
      <c r="D158" s="166" t="str">
        <f>IF(ISNUMBER($C158),T(VLOOKUP($C158,Methuselahs!$A$7:$E$206,2,FALSE))&amp;" "&amp;T(VLOOKUP($C158,Methuselahs!$A$7:$E$206,3,FALSE)),"")</f>
        <v/>
      </c>
      <c r="E158" s="164" t="str">
        <f>IF(ISNUMBER($C158),VLOOKUP($C158,Methuselahs!$A$7:$I$206,COLUMN(Methuselahs!$H$6),FALSE),"")</f>
        <v/>
      </c>
      <c r="F158" s="160" t="str">
        <f>IF(ISNUMBER($C158),VLOOKUP($C158,Methuselahs!$A$7:$I$206,COLUMN(Methuselahs!$I$6),FALSE),"")</f>
        <v/>
      </c>
      <c r="G158" s="164"/>
      <c r="H158" s="165" t="str">
        <f>IF(ISNUMBER($C158),VLOOKUP($C158,Methuselahs!$A$7:$J$206,COLUMN(Methuselahs!$J$6),FALSE),"")</f>
        <v/>
      </c>
    </row>
    <row r="159" spans="1:8" ht="15" x14ac:dyDescent="0.2">
      <c r="A159" s="162" t="str">
        <f>IF(ISNUMBER($C159),VLOOKUP($C159,Methuselahs!$Y$7:$Z$206,2,FALSE),"")</f>
        <v/>
      </c>
      <c r="B159" s="163" t="str">
        <f>IF(ROW()-ROW($A$6)&lt;Methuselahs!$A$4,ROW()-ROW($A$5),"")</f>
        <v/>
      </c>
      <c r="C159" s="158" t="str">
        <f>IF(ISNUMBER($B159),VLOOKUP($B159,Methuselahs!$X$7:$Y$206,2,FALSE),"")</f>
        <v/>
      </c>
      <c r="D159" s="166" t="str">
        <f>IF(ISNUMBER($C159),T(VLOOKUP($C159,Methuselahs!$A$7:$E$206,2,FALSE))&amp;" "&amp;T(VLOOKUP($C159,Methuselahs!$A$7:$E$206,3,FALSE)),"")</f>
        <v/>
      </c>
      <c r="E159" s="164" t="str">
        <f>IF(ISNUMBER($C159),VLOOKUP($C159,Methuselahs!$A$7:$I$206,COLUMN(Methuselahs!$H$6),FALSE),"")</f>
        <v/>
      </c>
      <c r="F159" s="160" t="str">
        <f>IF(ISNUMBER($C159),VLOOKUP($C159,Methuselahs!$A$7:$I$206,COLUMN(Methuselahs!$I$6),FALSE),"")</f>
        <v/>
      </c>
      <c r="G159" s="164"/>
      <c r="H159" s="165" t="str">
        <f>IF(ISNUMBER($C159),VLOOKUP($C159,Methuselahs!$A$7:$J$206,COLUMN(Methuselahs!$J$6),FALSE),"")</f>
        <v/>
      </c>
    </row>
    <row r="160" spans="1:8" ht="15" x14ac:dyDescent="0.2">
      <c r="A160" s="162" t="str">
        <f>IF(ISNUMBER($C160),VLOOKUP($C160,Methuselahs!$Y$7:$Z$206,2,FALSE),"")</f>
        <v/>
      </c>
      <c r="B160" s="163" t="str">
        <f>IF(ROW()-ROW($A$6)&lt;Methuselahs!$A$4,ROW()-ROW($A$5),"")</f>
        <v/>
      </c>
      <c r="C160" s="158" t="str">
        <f>IF(ISNUMBER($B160),VLOOKUP($B160,Methuselahs!$X$7:$Y$206,2,FALSE),"")</f>
        <v/>
      </c>
      <c r="D160" s="166" t="str">
        <f>IF(ISNUMBER($C160),T(VLOOKUP($C160,Methuselahs!$A$7:$E$206,2,FALSE))&amp;" "&amp;T(VLOOKUP($C160,Methuselahs!$A$7:$E$206,3,FALSE)),"")</f>
        <v/>
      </c>
      <c r="E160" s="164" t="str">
        <f>IF(ISNUMBER($C160),VLOOKUP($C160,Methuselahs!$A$7:$I$206,COLUMN(Methuselahs!$H$6),FALSE),"")</f>
        <v/>
      </c>
      <c r="F160" s="160" t="str">
        <f>IF(ISNUMBER($C160),VLOOKUP($C160,Methuselahs!$A$7:$I$206,COLUMN(Methuselahs!$I$6),FALSE),"")</f>
        <v/>
      </c>
      <c r="G160" s="164"/>
      <c r="H160" s="165" t="str">
        <f>IF(ISNUMBER($C160),VLOOKUP($C160,Methuselahs!$A$7:$J$206,COLUMN(Methuselahs!$J$6),FALSE),"")</f>
        <v/>
      </c>
    </row>
    <row r="161" spans="1:8" ht="15" x14ac:dyDescent="0.2">
      <c r="A161" s="162" t="str">
        <f>IF(ISNUMBER($C161),VLOOKUP($C161,Methuselahs!$Y$7:$Z$206,2,FALSE),"")</f>
        <v/>
      </c>
      <c r="B161" s="163" t="str">
        <f>IF(ROW()-ROW($A$6)&lt;Methuselahs!$A$4,ROW()-ROW($A$5),"")</f>
        <v/>
      </c>
      <c r="C161" s="158" t="str">
        <f>IF(ISNUMBER($B161),VLOOKUP($B161,Methuselahs!$X$7:$Y$206,2,FALSE),"")</f>
        <v/>
      </c>
      <c r="D161" s="166" t="str">
        <f>IF(ISNUMBER($C161),T(VLOOKUP($C161,Methuselahs!$A$7:$E$206,2,FALSE))&amp;" "&amp;T(VLOOKUP($C161,Methuselahs!$A$7:$E$206,3,FALSE)),"")</f>
        <v/>
      </c>
      <c r="E161" s="164" t="str">
        <f>IF(ISNUMBER($C161),VLOOKUP($C161,Methuselahs!$A$7:$I$206,COLUMN(Methuselahs!$H$6),FALSE),"")</f>
        <v/>
      </c>
      <c r="F161" s="160" t="str">
        <f>IF(ISNUMBER($C161),VLOOKUP($C161,Methuselahs!$A$7:$I$206,COLUMN(Methuselahs!$I$6),FALSE),"")</f>
        <v/>
      </c>
      <c r="G161" s="164"/>
      <c r="H161" s="165" t="str">
        <f>IF(ISNUMBER($C161),VLOOKUP($C161,Methuselahs!$A$7:$J$206,COLUMN(Methuselahs!$J$6),FALSE),"")</f>
        <v/>
      </c>
    </row>
    <row r="162" spans="1:8" ht="15" x14ac:dyDescent="0.2">
      <c r="A162" s="162" t="str">
        <f>IF(ISNUMBER($C162),VLOOKUP($C162,Methuselahs!$Y$7:$Z$206,2,FALSE),"")</f>
        <v/>
      </c>
      <c r="B162" s="163" t="str">
        <f>IF(ROW()-ROW($A$6)&lt;Methuselahs!$A$4,ROW()-ROW($A$5),"")</f>
        <v/>
      </c>
      <c r="C162" s="158" t="str">
        <f>IF(ISNUMBER($B162),VLOOKUP($B162,Methuselahs!$X$7:$Y$206,2,FALSE),"")</f>
        <v/>
      </c>
      <c r="D162" s="166" t="str">
        <f>IF(ISNUMBER($C162),T(VLOOKUP($C162,Methuselahs!$A$7:$E$206,2,FALSE))&amp;" "&amp;T(VLOOKUP($C162,Methuselahs!$A$7:$E$206,3,FALSE)),"")</f>
        <v/>
      </c>
      <c r="E162" s="164" t="str">
        <f>IF(ISNUMBER($C162),VLOOKUP($C162,Methuselahs!$A$7:$I$206,COLUMN(Methuselahs!$H$6),FALSE),"")</f>
        <v/>
      </c>
      <c r="F162" s="160" t="str">
        <f>IF(ISNUMBER($C162),VLOOKUP($C162,Methuselahs!$A$7:$I$206,COLUMN(Methuselahs!$I$6),FALSE),"")</f>
        <v/>
      </c>
      <c r="G162" s="164"/>
      <c r="H162" s="165" t="str">
        <f>IF(ISNUMBER($C162),VLOOKUP($C162,Methuselahs!$A$7:$J$206,COLUMN(Methuselahs!$J$6),FALSE),"")</f>
        <v/>
      </c>
    </row>
    <row r="163" spans="1:8" ht="15" x14ac:dyDescent="0.2">
      <c r="A163" s="162" t="str">
        <f>IF(ISNUMBER($C163),VLOOKUP($C163,Methuselahs!$Y$7:$Z$206,2,FALSE),"")</f>
        <v/>
      </c>
      <c r="B163" s="163" t="str">
        <f>IF(ROW()-ROW($A$6)&lt;Methuselahs!$A$4,ROW()-ROW($A$5),"")</f>
        <v/>
      </c>
      <c r="C163" s="158" t="str">
        <f>IF(ISNUMBER($B163),VLOOKUP($B163,Methuselahs!$X$7:$Y$206,2,FALSE),"")</f>
        <v/>
      </c>
      <c r="D163" s="166" t="str">
        <f>IF(ISNUMBER($C163),T(VLOOKUP($C163,Methuselahs!$A$7:$E$206,2,FALSE))&amp;" "&amp;T(VLOOKUP($C163,Methuselahs!$A$7:$E$206,3,FALSE)),"")</f>
        <v/>
      </c>
      <c r="E163" s="164" t="str">
        <f>IF(ISNUMBER($C163),VLOOKUP($C163,Methuselahs!$A$7:$I$206,COLUMN(Methuselahs!$H$6),FALSE),"")</f>
        <v/>
      </c>
      <c r="F163" s="160" t="str">
        <f>IF(ISNUMBER($C163),VLOOKUP($C163,Methuselahs!$A$7:$I$206,COLUMN(Methuselahs!$I$6),FALSE),"")</f>
        <v/>
      </c>
      <c r="G163" s="164"/>
      <c r="H163" s="165" t="str">
        <f>IF(ISNUMBER($C163),VLOOKUP($C163,Methuselahs!$A$7:$J$206,COLUMN(Methuselahs!$J$6),FALSE),"")</f>
        <v/>
      </c>
    </row>
    <row r="164" spans="1:8" ht="15" x14ac:dyDescent="0.2">
      <c r="A164" s="162" t="str">
        <f>IF(ISNUMBER($C164),VLOOKUP($C164,Methuselahs!$Y$7:$Z$206,2,FALSE),"")</f>
        <v/>
      </c>
      <c r="B164" s="163" t="str">
        <f>IF(ROW()-ROW($A$6)&lt;Methuselahs!$A$4,ROW()-ROW($A$5),"")</f>
        <v/>
      </c>
      <c r="C164" s="158" t="str">
        <f>IF(ISNUMBER($B164),VLOOKUP($B164,Methuselahs!$X$7:$Y$206,2,FALSE),"")</f>
        <v/>
      </c>
      <c r="D164" s="166" t="str">
        <f>IF(ISNUMBER($C164),T(VLOOKUP($C164,Methuselahs!$A$7:$E$206,2,FALSE))&amp;" "&amp;T(VLOOKUP($C164,Methuselahs!$A$7:$E$206,3,FALSE)),"")</f>
        <v/>
      </c>
      <c r="E164" s="164" t="str">
        <f>IF(ISNUMBER($C164),VLOOKUP($C164,Methuselahs!$A$7:$I$206,COLUMN(Methuselahs!$H$6),FALSE),"")</f>
        <v/>
      </c>
      <c r="F164" s="160" t="str">
        <f>IF(ISNUMBER($C164),VLOOKUP($C164,Methuselahs!$A$7:$I$206,COLUMN(Methuselahs!$I$6),FALSE),"")</f>
        <v/>
      </c>
      <c r="G164" s="164"/>
      <c r="H164" s="165" t="str">
        <f>IF(ISNUMBER($C164),VLOOKUP($C164,Methuselahs!$A$7:$J$206,COLUMN(Methuselahs!$J$6),FALSE),"")</f>
        <v/>
      </c>
    </row>
    <row r="165" spans="1:8" ht="15" x14ac:dyDescent="0.2">
      <c r="A165" s="162" t="str">
        <f>IF(ISNUMBER($C165),VLOOKUP($C165,Methuselahs!$Y$7:$Z$206,2,FALSE),"")</f>
        <v/>
      </c>
      <c r="B165" s="163" t="str">
        <f>IF(ROW()-ROW($A$6)&lt;Methuselahs!$A$4,ROW()-ROW($A$5),"")</f>
        <v/>
      </c>
      <c r="C165" s="158" t="str">
        <f>IF(ISNUMBER($B165),VLOOKUP($B165,Methuselahs!$X$7:$Y$206,2,FALSE),"")</f>
        <v/>
      </c>
      <c r="D165" s="166" t="str">
        <f>IF(ISNUMBER($C165),T(VLOOKUP($C165,Methuselahs!$A$7:$E$206,2,FALSE))&amp;" "&amp;T(VLOOKUP($C165,Methuselahs!$A$7:$E$206,3,FALSE)),"")</f>
        <v/>
      </c>
      <c r="E165" s="164" t="str">
        <f>IF(ISNUMBER($C165),VLOOKUP($C165,Methuselahs!$A$7:$I$206,COLUMN(Methuselahs!$H$6),FALSE),"")</f>
        <v/>
      </c>
      <c r="F165" s="160" t="str">
        <f>IF(ISNUMBER($C165),VLOOKUP($C165,Methuselahs!$A$7:$I$206,COLUMN(Methuselahs!$I$6),FALSE),"")</f>
        <v/>
      </c>
      <c r="G165" s="164"/>
      <c r="H165" s="165" t="str">
        <f>IF(ISNUMBER($C165),VLOOKUP($C165,Methuselahs!$A$7:$J$206,COLUMN(Methuselahs!$J$6),FALSE),"")</f>
        <v/>
      </c>
    </row>
    <row r="166" spans="1:8" ht="15" x14ac:dyDescent="0.2">
      <c r="A166" s="162" t="str">
        <f>IF(ISNUMBER($C166),VLOOKUP($C166,Methuselahs!$Y$7:$Z$206,2,FALSE),"")</f>
        <v/>
      </c>
      <c r="B166" s="163" t="str">
        <f>IF(ROW()-ROW($A$6)&lt;Methuselahs!$A$4,ROW()-ROW($A$5),"")</f>
        <v/>
      </c>
      <c r="C166" s="158" t="str">
        <f>IF(ISNUMBER($B166),VLOOKUP($B166,Methuselahs!$X$7:$Y$206,2,FALSE),"")</f>
        <v/>
      </c>
      <c r="D166" s="166" t="str">
        <f>IF(ISNUMBER($C166),T(VLOOKUP($C166,Methuselahs!$A$7:$E$206,2,FALSE))&amp;" "&amp;T(VLOOKUP($C166,Methuselahs!$A$7:$E$206,3,FALSE)),"")</f>
        <v/>
      </c>
      <c r="E166" s="164" t="str">
        <f>IF(ISNUMBER($C166),VLOOKUP($C166,Methuselahs!$A$7:$I$206,COLUMN(Methuselahs!$H$6),FALSE),"")</f>
        <v/>
      </c>
      <c r="F166" s="160" t="str">
        <f>IF(ISNUMBER($C166),VLOOKUP($C166,Methuselahs!$A$7:$I$206,COLUMN(Methuselahs!$I$6),FALSE),"")</f>
        <v/>
      </c>
      <c r="G166" s="164"/>
      <c r="H166" s="165" t="str">
        <f>IF(ISNUMBER($C166),VLOOKUP($C166,Methuselahs!$A$7:$J$206,COLUMN(Methuselahs!$J$6),FALSE),"")</f>
        <v/>
      </c>
    </row>
    <row r="167" spans="1:8" ht="15" x14ac:dyDescent="0.2">
      <c r="A167" s="162" t="str">
        <f>IF(ISNUMBER($C167),VLOOKUP($C167,Methuselahs!$Y$7:$Z$206,2,FALSE),"")</f>
        <v/>
      </c>
      <c r="B167" s="163" t="str">
        <f>IF(ROW()-ROW($A$6)&lt;Methuselahs!$A$4,ROW()-ROW($A$5),"")</f>
        <v/>
      </c>
      <c r="C167" s="158" t="str">
        <f>IF(ISNUMBER($B167),VLOOKUP($B167,Methuselahs!$X$7:$Y$206,2,FALSE),"")</f>
        <v/>
      </c>
      <c r="D167" s="166" t="str">
        <f>IF(ISNUMBER($C167),T(VLOOKUP($C167,Methuselahs!$A$7:$E$206,2,FALSE))&amp;" "&amp;T(VLOOKUP($C167,Methuselahs!$A$7:$E$206,3,FALSE)),"")</f>
        <v/>
      </c>
      <c r="E167" s="164" t="str">
        <f>IF(ISNUMBER($C167),VLOOKUP($C167,Methuselahs!$A$7:$I$206,COLUMN(Methuselahs!$H$6),FALSE),"")</f>
        <v/>
      </c>
      <c r="F167" s="160" t="str">
        <f>IF(ISNUMBER($C167),VLOOKUP($C167,Methuselahs!$A$7:$I$206,COLUMN(Methuselahs!$I$6),FALSE),"")</f>
        <v/>
      </c>
      <c r="G167" s="164"/>
      <c r="H167" s="165" t="str">
        <f>IF(ISNUMBER($C167),VLOOKUP($C167,Methuselahs!$A$7:$J$206,COLUMN(Methuselahs!$J$6),FALSE),"")</f>
        <v/>
      </c>
    </row>
    <row r="168" spans="1:8" ht="15" x14ac:dyDescent="0.2">
      <c r="A168" s="162" t="str">
        <f>IF(ISNUMBER($C168),VLOOKUP($C168,Methuselahs!$Y$7:$Z$206,2,FALSE),"")</f>
        <v/>
      </c>
      <c r="B168" s="163" t="str">
        <f>IF(ROW()-ROW($A$6)&lt;Methuselahs!$A$4,ROW()-ROW($A$5),"")</f>
        <v/>
      </c>
      <c r="C168" s="158" t="str">
        <f>IF(ISNUMBER($B168),VLOOKUP($B168,Methuselahs!$X$7:$Y$206,2,FALSE),"")</f>
        <v/>
      </c>
      <c r="D168" s="166" t="str">
        <f>IF(ISNUMBER($C168),T(VLOOKUP($C168,Methuselahs!$A$7:$E$206,2,FALSE))&amp;" "&amp;T(VLOOKUP($C168,Methuselahs!$A$7:$E$206,3,FALSE)),"")</f>
        <v/>
      </c>
      <c r="E168" s="164" t="str">
        <f>IF(ISNUMBER($C168),VLOOKUP($C168,Methuselahs!$A$7:$I$206,COLUMN(Methuselahs!$H$6),FALSE),"")</f>
        <v/>
      </c>
      <c r="F168" s="160" t="str">
        <f>IF(ISNUMBER($C168),VLOOKUP($C168,Methuselahs!$A$7:$I$206,COLUMN(Methuselahs!$I$6),FALSE),"")</f>
        <v/>
      </c>
      <c r="G168" s="164"/>
      <c r="H168" s="165" t="str">
        <f>IF(ISNUMBER($C168),VLOOKUP($C168,Methuselahs!$A$7:$J$206,COLUMN(Methuselahs!$J$6),FALSE),"")</f>
        <v/>
      </c>
    </row>
    <row r="169" spans="1:8" ht="15" x14ac:dyDescent="0.2">
      <c r="A169" s="162" t="str">
        <f>IF(ISNUMBER($C169),VLOOKUP($C169,Methuselahs!$Y$7:$Z$206,2,FALSE),"")</f>
        <v/>
      </c>
      <c r="B169" s="163" t="str">
        <f>IF(ROW()-ROW($A$6)&lt;Methuselahs!$A$4,ROW()-ROW($A$5),"")</f>
        <v/>
      </c>
      <c r="C169" s="158" t="str">
        <f>IF(ISNUMBER($B169),VLOOKUP($B169,Methuselahs!$X$7:$Y$206,2,FALSE),"")</f>
        <v/>
      </c>
      <c r="D169" s="166" t="str">
        <f>IF(ISNUMBER($C169),T(VLOOKUP($C169,Methuselahs!$A$7:$E$206,2,FALSE))&amp;" "&amp;T(VLOOKUP($C169,Methuselahs!$A$7:$E$206,3,FALSE)),"")</f>
        <v/>
      </c>
      <c r="E169" s="164" t="str">
        <f>IF(ISNUMBER($C169),VLOOKUP($C169,Methuselahs!$A$7:$I$206,COLUMN(Methuselahs!$H$6),FALSE),"")</f>
        <v/>
      </c>
      <c r="F169" s="160" t="str">
        <f>IF(ISNUMBER($C169),VLOOKUP($C169,Methuselahs!$A$7:$I$206,COLUMN(Methuselahs!$I$6),FALSE),"")</f>
        <v/>
      </c>
      <c r="G169" s="164"/>
      <c r="H169" s="165" t="str">
        <f>IF(ISNUMBER($C169),VLOOKUP($C169,Methuselahs!$A$7:$J$206,COLUMN(Methuselahs!$J$6),FALSE),"")</f>
        <v/>
      </c>
    </row>
    <row r="170" spans="1:8" ht="15" x14ac:dyDescent="0.2">
      <c r="A170" s="162" t="str">
        <f>IF(ISNUMBER($C170),VLOOKUP($C170,Methuselahs!$Y$7:$Z$206,2,FALSE),"")</f>
        <v/>
      </c>
      <c r="B170" s="163" t="str">
        <f>IF(ROW()-ROW($A$6)&lt;Methuselahs!$A$4,ROW()-ROW($A$5),"")</f>
        <v/>
      </c>
      <c r="C170" s="158" t="str">
        <f>IF(ISNUMBER($B170),VLOOKUP($B170,Methuselahs!$X$7:$Y$206,2,FALSE),"")</f>
        <v/>
      </c>
      <c r="D170" s="166" t="str">
        <f>IF(ISNUMBER($C170),T(VLOOKUP($C170,Methuselahs!$A$7:$E$206,2,FALSE))&amp;" "&amp;T(VLOOKUP($C170,Methuselahs!$A$7:$E$206,3,FALSE)),"")</f>
        <v/>
      </c>
      <c r="E170" s="164" t="str">
        <f>IF(ISNUMBER($C170),VLOOKUP($C170,Methuselahs!$A$7:$I$206,COLUMN(Methuselahs!$H$6),FALSE),"")</f>
        <v/>
      </c>
      <c r="F170" s="160" t="str">
        <f>IF(ISNUMBER($C170),VLOOKUP($C170,Methuselahs!$A$7:$I$206,COLUMN(Methuselahs!$I$6),FALSE),"")</f>
        <v/>
      </c>
      <c r="G170" s="164"/>
      <c r="H170" s="165" t="str">
        <f>IF(ISNUMBER($C170),VLOOKUP($C170,Methuselahs!$A$7:$J$206,COLUMN(Methuselahs!$J$6),FALSE),"")</f>
        <v/>
      </c>
    </row>
    <row r="171" spans="1:8" ht="15" x14ac:dyDescent="0.2">
      <c r="A171" s="162" t="str">
        <f>IF(ISNUMBER($C171),VLOOKUP($C171,Methuselahs!$Y$7:$Z$206,2,FALSE),"")</f>
        <v/>
      </c>
      <c r="B171" s="163" t="str">
        <f>IF(ROW()-ROW($A$6)&lt;Methuselahs!$A$4,ROW()-ROW($A$5),"")</f>
        <v/>
      </c>
      <c r="C171" s="158" t="str">
        <f>IF(ISNUMBER($B171),VLOOKUP($B171,Methuselahs!$X$7:$Y$206,2,FALSE),"")</f>
        <v/>
      </c>
      <c r="D171" s="166" t="str">
        <f>IF(ISNUMBER($C171),T(VLOOKUP($C171,Methuselahs!$A$7:$E$206,2,FALSE))&amp;" "&amp;T(VLOOKUP($C171,Methuselahs!$A$7:$E$206,3,FALSE)),"")</f>
        <v/>
      </c>
      <c r="E171" s="164" t="str">
        <f>IF(ISNUMBER($C171),VLOOKUP($C171,Methuselahs!$A$7:$I$206,COLUMN(Methuselahs!$H$6),FALSE),"")</f>
        <v/>
      </c>
      <c r="F171" s="160" t="str">
        <f>IF(ISNUMBER($C171),VLOOKUP($C171,Methuselahs!$A$7:$I$206,COLUMN(Methuselahs!$I$6),FALSE),"")</f>
        <v/>
      </c>
      <c r="G171" s="164"/>
      <c r="H171" s="165" t="str">
        <f>IF(ISNUMBER($C171),VLOOKUP($C171,Methuselahs!$A$7:$J$206,COLUMN(Methuselahs!$J$6),FALSE),"")</f>
        <v/>
      </c>
    </row>
    <row r="172" spans="1:8" ht="15" x14ac:dyDescent="0.2">
      <c r="A172" s="162" t="str">
        <f>IF(ISNUMBER($C172),VLOOKUP($C172,Methuselahs!$Y$7:$Z$206,2,FALSE),"")</f>
        <v/>
      </c>
      <c r="B172" s="163" t="str">
        <f>IF(ROW()-ROW($A$6)&lt;Methuselahs!$A$4,ROW()-ROW($A$5),"")</f>
        <v/>
      </c>
      <c r="C172" s="158" t="str">
        <f>IF(ISNUMBER($B172),VLOOKUP($B172,Methuselahs!$X$7:$Y$206,2,FALSE),"")</f>
        <v/>
      </c>
      <c r="D172" s="166" t="str">
        <f>IF(ISNUMBER($C172),T(VLOOKUP($C172,Methuselahs!$A$7:$E$206,2,FALSE))&amp;" "&amp;T(VLOOKUP($C172,Methuselahs!$A$7:$E$206,3,FALSE)),"")</f>
        <v/>
      </c>
      <c r="E172" s="164" t="str">
        <f>IF(ISNUMBER($C172),VLOOKUP($C172,Methuselahs!$A$7:$I$206,COLUMN(Methuselahs!$H$6),FALSE),"")</f>
        <v/>
      </c>
      <c r="F172" s="160" t="str">
        <f>IF(ISNUMBER($C172),VLOOKUP($C172,Methuselahs!$A$7:$I$206,COLUMN(Methuselahs!$I$6),FALSE),"")</f>
        <v/>
      </c>
      <c r="G172" s="164"/>
      <c r="H172" s="165" t="str">
        <f>IF(ISNUMBER($C172),VLOOKUP($C172,Methuselahs!$A$7:$J$206,COLUMN(Methuselahs!$J$6),FALSE),"")</f>
        <v/>
      </c>
    </row>
    <row r="173" spans="1:8" ht="15" x14ac:dyDescent="0.2">
      <c r="A173" s="162" t="str">
        <f>IF(ISNUMBER($C173),VLOOKUP($C173,Methuselahs!$Y$7:$Z$206,2,FALSE),"")</f>
        <v/>
      </c>
      <c r="B173" s="163" t="str">
        <f>IF(ROW()-ROW($A$6)&lt;Methuselahs!$A$4,ROW()-ROW($A$5),"")</f>
        <v/>
      </c>
      <c r="C173" s="158" t="str">
        <f>IF(ISNUMBER($B173),VLOOKUP($B173,Methuselahs!$X$7:$Y$206,2,FALSE),"")</f>
        <v/>
      </c>
      <c r="D173" s="166" t="str">
        <f>IF(ISNUMBER($C173),T(VLOOKUP($C173,Methuselahs!$A$7:$E$206,2,FALSE))&amp;" "&amp;T(VLOOKUP($C173,Methuselahs!$A$7:$E$206,3,FALSE)),"")</f>
        <v/>
      </c>
      <c r="E173" s="164" t="str">
        <f>IF(ISNUMBER($C173),VLOOKUP($C173,Methuselahs!$A$7:$I$206,COLUMN(Methuselahs!$H$6),FALSE),"")</f>
        <v/>
      </c>
      <c r="F173" s="160" t="str">
        <f>IF(ISNUMBER($C173),VLOOKUP($C173,Methuselahs!$A$7:$I$206,COLUMN(Methuselahs!$I$6),FALSE),"")</f>
        <v/>
      </c>
      <c r="G173" s="164"/>
      <c r="H173" s="165" t="str">
        <f>IF(ISNUMBER($C173),VLOOKUP($C173,Methuselahs!$A$7:$J$206,COLUMN(Methuselahs!$J$6),FALSE),"")</f>
        <v/>
      </c>
    </row>
    <row r="174" spans="1:8" ht="15" x14ac:dyDescent="0.2">
      <c r="A174" s="162" t="str">
        <f>IF(ISNUMBER($C174),VLOOKUP($C174,Methuselahs!$Y$7:$Z$206,2,FALSE),"")</f>
        <v/>
      </c>
      <c r="B174" s="163" t="str">
        <f>IF(ROW()-ROW($A$6)&lt;Methuselahs!$A$4,ROW()-ROW($A$5),"")</f>
        <v/>
      </c>
      <c r="C174" s="158" t="str">
        <f>IF(ISNUMBER($B174),VLOOKUP($B174,Methuselahs!$X$7:$Y$206,2,FALSE),"")</f>
        <v/>
      </c>
      <c r="D174" s="166" t="str">
        <f>IF(ISNUMBER($C174),T(VLOOKUP($C174,Methuselahs!$A$7:$E$206,2,FALSE))&amp;" "&amp;T(VLOOKUP($C174,Methuselahs!$A$7:$E$206,3,FALSE)),"")</f>
        <v/>
      </c>
      <c r="E174" s="164" t="str">
        <f>IF(ISNUMBER($C174),VLOOKUP($C174,Methuselahs!$A$7:$I$206,COLUMN(Methuselahs!$H$6),FALSE),"")</f>
        <v/>
      </c>
      <c r="F174" s="160" t="str">
        <f>IF(ISNUMBER($C174),VLOOKUP($C174,Methuselahs!$A$7:$I$206,COLUMN(Methuselahs!$I$6),FALSE),"")</f>
        <v/>
      </c>
      <c r="G174" s="164"/>
      <c r="H174" s="165" t="str">
        <f>IF(ISNUMBER($C174),VLOOKUP($C174,Methuselahs!$A$7:$J$206,COLUMN(Methuselahs!$J$6),FALSE),"")</f>
        <v/>
      </c>
    </row>
    <row r="175" spans="1:8" ht="15" x14ac:dyDescent="0.2">
      <c r="A175" s="162" t="str">
        <f>IF(ISNUMBER($C175),VLOOKUP($C175,Methuselahs!$Y$7:$Z$206,2,FALSE),"")</f>
        <v/>
      </c>
      <c r="B175" s="163" t="str">
        <f>IF(ROW()-ROW($A$6)&lt;Methuselahs!$A$4,ROW()-ROW($A$5),"")</f>
        <v/>
      </c>
      <c r="C175" s="158" t="str">
        <f>IF(ISNUMBER($B175),VLOOKUP($B175,Methuselahs!$X$7:$Y$206,2,FALSE),"")</f>
        <v/>
      </c>
      <c r="D175" s="166" t="str">
        <f>IF(ISNUMBER($C175),T(VLOOKUP($C175,Methuselahs!$A$7:$E$206,2,FALSE))&amp;" "&amp;T(VLOOKUP($C175,Methuselahs!$A$7:$E$206,3,FALSE)),"")</f>
        <v/>
      </c>
      <c r="E175" s="164" t="str">
        <f>IF(ISNUMBER($C175),VLOOKUP($C175,Methuselahs!$A$7:$I$206,COLUMN(Methuselahs!$H$6),FALSE),"")</f>
        <v/>
      </c>
      <c r="F175" s="160" t="str">
        <f>IF(ISNUMBER($C175),VLOOKUP($C175,Methuselahs!$A$7:$I$206,COLUMN(Methuselahs!$I$6),FALSE),"")</f>
        <v/>
      </c>
      <c r="G175" s="164"/>
      <c r="H175" s="165" t="str">
        <f>IF(ISNUMBER($C175),VLOOKUP($C175,Methuselahs!$A$7:$J$206,COLUMN(Methuselahs!$J$6),FALSE),"")</f>
        <v/>
      </c>
    </row>
    <row r="176" spans="1:8" ht="15" x14ac:dyDescent="0.2">
      <c r="A176" s="162" t="str">
        <f>IF(ISNUMBER($C176),VLOOKUP($C176,Methuselahs!$Y$7:$Z$206,2,FALSE),"")</f>
        <v/>
      </c>
      <c r="B176" s="163" t="str">
        <f>IF(ROW()-ROW($A$6)&lt;Methuselahs!$A$4,ROW()-ROW($A$5),"")</f>
        <v/>
      </c>
      <c r="C176" s="158" t="str">
        <f>IF(ISNUMBER($B176),VLOOKUP($B176,Methuselahs!$X$7:$Y$206,2,FALSE),"")</f>
        <v/>
      </c>
      <c r="D176" s="166" t="str">
        <f>IF(ISNUMBER($C176),T(VLOOKUP($C176,Methuselahs!$A$7:$E$206,2,FALSE))&amp;" "&amp;T(VLOOKUP($C176,Methuselahs!$A$7:$E$206,3,FALSE)),"")</f>
        <v/>
      </c>
      <c r="E176" s="164" t="str">
        <f>IF(ISNUMBER($C176),VLOOKUP($C176,Methuselahs!$A$7:$I$206,COLUMN(Methuselahs!$H$6),FALSE),"")</f>
        <v/>
      </c>
      <c r="F176" s="160" t="str">
        <f>IF(ISNUMBER($C176),VLOOKUP($C176,Methuselahs!$A$7:$I$206,COLUMN(Methuselahs!$I$6),FALSE),"")</f>
        <v/>
      </c>
      <c r="G176" s="164"/>
      <c r="H176" s="165" t="str">
        <f>IF(ISNUMBER($C176),VLOOKUP($C176,Methuselahs!$A$7:$J$206,COLUMN(Methuselahs!$J$6),FALSE),"")</f>
        <v/>
      </c>
    </row>
    <row r="177" spans="1:8" ht="15" x14ac:dyDescent="0.2">
      <c r="A177" s="162" t="str">
        <f>IF(ISNUMBER($C177),VLOOKUP($C177,Methuselahs!$Y$7:$Z$206,2,FALSE),"")</f>
        <v/>
      </c>
      <c r="B177" s="163" t="str">
        <f>IF(ROW()-ROW($A$6)&lt;Methuselahs!$A$4,ROW()-ROW($A$5),"")</f>
        <v/>
      </c>
      <c r="C177" s="158" t="str">
        <f>IF(ISNUMBER($B177),VLOOKUP($B177,Methuselahs!$X$7:$Y$206,2,FALSE),"")</f>
        <v/>
      </c>
      <c r="D177" s="166" t="str">
        <f>IF(ISNUMBER($C177),T(VLOOKUP($C177,Methuselahs!$A$7:$E$206,2,FALSE))&amp;" "&amp;T(VLOOKUP($C177,Methuselahs!$A$7:$E$206,3,FALSE)),"")</f>
        <v/>
      </c>
      <c r="E177" s="164" t="str">
        <f>IF(ISNUMBER($C177),VLOOKUP($C177,Methuselahs!$A$7:$I$206,COLUMN(Methuselahs!$H$6),FALSE),"")</f>
        <v/>
      </c>
      <c r="F177" s="160" t="str">
        <f>IF(ISNUMBER($C177),VLOOKUP($C177,Methuselahs!$A$7:$I$206,COLUMN(Methuselahs!$I$6),FALSE),"")</f>
        <v/>
      </c>
      <c r="G177" s="164"/>
      <c r="H177" s="165" t="str">
        <f>IF(ISNUMBER($C177),VLOOKUP($C177,Methuselahs!$A$7:$J$206,COLUMN(Methuselahs!$J$6),FALSE),"")</f>
        <v/>
      </c>
    </row>
    <row r="178" spans="1:8" ht="15" x14ac:dyDescent="0.2">
      <c r="A178" s="162" t="str">
        <f>IF(ISNUMBER($C178),VLOOKUP($C178,Methuselahs!$Y$7:$Z$206,2,FALSE),"")</f>
        <v/>
      </c>
      <c r="B178" s="163" t="str">
        <f>IF(ROW()-ROW($A$6)&lt;Methuselahs!$A$4,ROW()-ROW($A$5),"")</f>
        <v/>
      </c>
      <c r="C178" s="158" t="str">
        <f>IF(ISNUMBER($B178),VLOOKUP($B178,Methuselahs!$X$7:$Y$206,2,FALSE),"")</f>
        <v/>
      </c>
      <c r="D178" s="166" t="str">
        <f>IF(ISNUMBER($C178),T(VLOOKUP($C178,Methuselahs!$A$7:$E$206,2,FALSE))&amp;" "&amp;T(VLOOKUP($C178,Methuselahs!$A$7:$E$206,3,FALSE)),"")</f>
        <v/>
      </c>
      <c r="E178" s="164" t="str">
        <f>IF(ISNUMBER($C178),VLOOKUP($C178,Methuselahs!$A$7:$I$206,COLUMN(Methuselahs!$H$6),FALSE),"")</f>
        <v/>
      </c>
      <c r="F178" s="160" t="str">
        <f>IF(ISNUMBER($C178),VLOOKUP($C178,Methuselahs!$A$7:$I$206,COLUMN(Methuselahs!$I$6),FALSE),"")</f>
        <v/>
      </c>
      <c r="G178" s="164"/>
      <c r="H178" s="165" t="str">
        <f>IF(ISNUMBER($C178),VLOOKUP($C178,Methuselahs!$A$7:$J$206,COLUMN(Methuselahs!$J$6),FALSE),"")</f>
        <v/>
      </c>
    </row>
    <row r="179" spans="1:8" ht="15" x14ac:dyDescent="0.2">
      <c r="A179" s="162" t="str">
        <f>IF(ISNUMBER($C179),VLOOKUP($C179,Methuselahs!$Y$7:$Z$206,2,FALSE),"")</f>
        <v/>
      </c>
      <c r="B179" s="163" t="str">
        <f>IF(ROW()-ROW($A$6)&lt;Methuselahs!$A$4,ROW()-ROW($A$5),"")</f>
        <v/>
      </c>
      <c r="C179" s="158" t="str">
        <f>IF(ISNUMBER($B179),VLOOKUP($B179,Methuselahs!$X$7:$Y$206,2,FALSE),"")</f>
        <v/>
      </c>
      <c r="D179" s="166" t="str">
        <f>IF(ISNUMBER($C179),T(VLOOKUP($C179,Methuselahs!$A$7:$E$206,2,FALSE))&amp;" "&amp;T(VLOOKUP($C179,Methuselahs!$A$7:$E$206,3,FALSE)),"")</f>
        <v/>
      </c>
      <c r="E179" s="164" t="str">
        <f>IF(ISNUMBER($C179),VLOOKUP($C179,Methuselahs!$A$7:$I$206,COLUMN(Methuselahs!$H$6),FALSE),"")</f>
        <v/>
      </c>
      <c r="F179" s="160" t="str">
        <f>IF(ISNUMBER($C179),VLOOKUP($C179,Methuselahs!$A$7:$I$206,COLUMN(Methuselahs!$I$6),FALSE),"")</f>
        <v/>
      </c>
      <c r="G179" s="164"/>
      <c r="H179" s="165" t="str">
        <f>IF(ISNUMBER($C179),VLOOKUP($C179,Methuselahs!$A$7:$J$206,COLUMN(Methuselahs!$J$6),FALSE),"")</f>
        <v/>
      </c>
    </row>
    <row r="180" spans="1:8" ht="15" x14ac:dyDescent="0.2">
      <c r="A180" s="162" t="str">
        <f>IF(ISNUMBER($C180),VLOOKUP($C180,Methuselahs!$Y$7:$Z$206,2,FALSE),"")</f>
        <v/>
      </c>
      <c r="B180" s="163" t="str">
        <f>IF(ROW()-ROW($A$6)&lt;Methuselahs!$A$4,ROW()-ROW($A$5),"")</f>
        <v/>
      </c>
      <c r="C180" s="158" t="str">
        <f>IF(ISNUMBER($B180),VLOOKUP($B180,Methuselahs!$X$7:$Y$206,2,FALSE),"")</f>
        <v/>
      </c>
      <c r="D180" s="166" t="str">
        <f>IF(ISNUMBER($C180),T(VLOOKUP($C180,Methuselahs!$A$7:$E$206,2,FALSE))&amp;" "&amp;T(VLOOKUP($C180,Methuselahs!$A$7:$E$206,3,FALSE)),"")</f>
        <v/>
      </c>
      <c r="E180" s="164" t="str">
        <f>IF(ISNUMBER($C180),VLOOKUP($C180,Methuselahs!$A$7:$I$206,COLUMN(Methuselahs!$H$6),FALSE),"")</f>
        <v/>
      </c>
      <c r="F180" s="160" t="str">
        <f>IF(ISNUMBER($C180),VLOOKUP($C180,Methuselahs!$A$7:$I$206,COLUMN(Methuselahs!$I$6),FALSE),"")</f>
        <v/>
      </c>
      <c r="G180" s="164"/>
      <c r="H180" s="165" t="str">
        <f>IF(ISNUMBER($C180),VLOOKUP($C180,Methuselahs!$A$7:$J$206,COLUMN(Methuselahs!$J$6),FALSE),"")</f>
        <v/>
      </c>
    </row>
    <row r="181" spans="1:8" ht="15" x14ac:dyDescent="0.2">
      <c r="A181" s="162" t="str">
        <f>IF(ISNUMBER($C181),VLOOKUP($C181,Methuselahs!$Y$7:$Z$206,2,FALSE),"")</f>
        <v/>
      </c>
      <c r="B181" s="163" t="str">
        <f>IF(ROW()-ROW($A$6)&lt;Methuselahs!$A$4,ROW()-ROW($A$5),"")</f>
        <v/>
      </c>
      <c r="C181" s="158" t="str">
        <f>IF(ISNUMBER($B181),VLOOKUP($B181,Methuselahs!$X$7:$Y$206,2,FALSE),"")</f>
        <v/>
      </c>
      <c r="D181" s="166" t="str">
        <f>IF(ISNUMBER($C181),T(VLOOKUP($C181,Methuselahs!$A$7:$E$206,2,FALSE))&amp;" "&amp;T(VLOOKUP($C181,Methuselahs!$A$7:$E$206,3,FALSE)),"")</f>
        <v/>
      </c>
      <c r="E181" s="164" t="str">
        <f>IF(ISNUMBER($C181),VLOOKUP($C181,Methuselahs!$A$7:$I$206,COLUMN(Methuselahs!$H$6),FALSE),"")</f>
        <v/>
      </c>
      <c r="F181" s="160" t="str">
        <f>IF(ISNUMBER($C181),VLOOKUP($C181,Methuselahs!$A$7:$I$206,COLUMN(Methuselahs!$I$6),FALSE),"")</f>
        <v/>
      </c>
      <c r="G181" s="164"/>
      <c r="H181" s="165" t="str">
        <f>IF(ISNUMBER($C181),VLOOKUP($C181,Methuselahs!$A$7:$J$206,COLUMN(Methuselahs!$J$6),FALSE),"")</f>
        <v/>
      </c>
    </row>
    <row r="182" spans="1:8" ht="15" x14ac:dyDescent="0.2">
      <c r="A182" s="162" t="str">
        <f>IF(ISNUMBER($C182),VLOOKUP($C182,Methuselahs!$Y$7:$Z$206,2,FALSE),"")</f>
        <v/>
      </c>
      <c r="B182" s="163" t="str">
        <f>IF(ROW()-ROW($A$6)&lt;Methuselahs!$A$4,ROW()-ROW($A$5),"")</f>
        <v/>
      </c>
      <c r="C182" s="158" t="str">
        <f>IF(ISNUMBER($B182),VLOOKUP($B182,Methuselahs!$X$7:$Y$206,2,FALSE),"")</f>
        <v/>
      </c>
      <c r="D182" s="166" t="str">
        <f>IF(ISNUMBER($C182),T(VLOOKUP($C182,Methuselahs!$A$7:$E$206,2,FALSE))&amp;" "&amp;T(VLOOKUP($C182,Methuselahs!$A$7:$E$206,3,FALSE)),"")</f>
        <v/>
      </c>
      <c r="E182" s="164" t="str">
        <f>IF(ISNUMBER($C182),VLOOKUP($C182,Methuselahs!$A$7:$I$206,COLUMN(Methuselahs!$H$6),FALSE),"")</f>
        <v/>
      </c>
      <c r="F182" s="160" t="str">
        <f>IF(ISNUMBER($C182),VLOOKUP($C182,Methuselahs!$A$7:$I$206,COLUMN(Methuselahs!$I$6),FALSE),"")</f>
        <v/>
      </c>
      <c r="G182" s="164"/>
      <c r="H182" s="165" t="str">
        <f>IF(ISNUMBER($C182),VLOOKUP($C182,Methuselahs!$A$7:$J$206,COLUMN(Methuselahs!$J$6),FALSE),"")</f>
        <v/>
      </c>
    </row>
    <row r="183" spans="1:8" ht="15" x14ac:dyDescent="0.2">
      <c r="A183" s="162" t="str">
        <f>IF(ISNUMBER($C183),VLOOKUP($C183,Methuselahs!$Y$7:$Z$206,2,FALSE),"")</f>
        <v/>
      </c>
      <c r="B183" s="163" t="str">
        <f>IF(ROW()-ROW($A$6)&lt;Methuselahs!$A$4,ROW()-ROW($A$5),"")</f>
        <v/>
      </c>
      <c r="C183" s="158" t="str">
        <f>IF(ISNUMBER($B183),VLOOKUP($B183,Methuselahs!$X$7:$Y$206,2,FALSE),"")</f>
        <v/>
      </c>
      <c r="D183" s="166" t="str">
        <f>IF(ISNUMBER($C183),T(VLOOKUP($C183,Methuselahs!$A$7:$E$206,2,FALSE))&amp;" "&amp;T(VLOOKUP($C183,Methuselahs!$A$7:$E$206,3,FALSE)),"")</f>
        <v/>
      </c>
      <c r="E183" s="164" t="str">
        <f>IF(ISNUMBER($C183),VLOOKUP($C183,Methuselahs!$A$7:$I$206,COLUMN(Methuselahs!$H$6),FALSE),"")</f>
        <v/>
      </c>
      <c r="F183" s="160" t="str">
        <f>IF(ISNUMBER($C183),VLOOKUP($C183,Methuselahs!$A$7:$I$206,COLUMN(Methuselahs!$I$6),FALSE),"")</f>
        <v/>
      </c>
      <c r="G183" s="164"/>
      <c r="H183" s="165" t="str">
        <f>IF(ISNUMBER($C183),VLOOKUP($C183,Methuselahs!$A$7:$J$206,COLUMN(Methuselahs!$J$6),FALSE),"")</f>
        <v/>
      </c>
    </row>
    <row r="184" spans="1:8" ht="15" x14ac:dyDescent="0.2">
      <c r="A184" s="162" t="str">
        <f>IF(ISNUMBER($C184),VLOOKUP($C184,Methuselahs!$Y$7:$Z$206,2,FALSE),"")</f>
        <v/>
      </c>
      <c r="B184" s="163" t="str">
        <f>IF(ROW()-ROW($A$6)&lt;Methuselahs!$A$4,ROW()-ROW($A$5),"")</f>
        <v/>
      </c>
      <c r="C184" s="158" t="str">
        <f>IF(ISNUMBER($B184),VLOOKUP($B184,Methuselahs!$X$7:$Y$206,2,FALSE),"")</f>
        <v/>
      </c>
      <c r="D184" s="166" t="str">
        <f>IF(ISNUMBER($C184),T(VLOOKUP($C184,Methuselahs!$A$7:$E$206,2,FALSE))&amp;" "&amp;T(VLOOKUP($C184,Methuselahs!$A$7:$E$206,3,FALSE)),"")</f>
        <v/>
      </c>
      <c r="E184" s="164" t="str">
        <f>IF(ISNUMBER($C184),VLOOKUP($C184,Methuselahs!$A$7:$I$206,COLUMN(Methuselahs!$H$6),FALSE),"")</f>
        <v/>
      </c>
      <c r="F184" s="160" t="str">
        <f>IF(ISNUMBER($C184),VLOOKUP($C184,Methuselahs!$A$7:$I$206,COLUMN(Methuselahs!$I$6),FALSE),"")</f>
        <v/>
      </c>
      <c r="G184" s="164"/>
      <c r="H184" s="165" t="str">
        <f>IF(ISNUMBER($C184),VLOOKUP($C184,Methuselahs!$A$7:$J$206,COLUMN(Methuselahs!$J$6),FALSE),"")</f>
        <v/>
      </c>
    </row>
    <row r="185" spans="1:8" ht="15" x14ac:dyDescent="0.2">
      <c r="A185" s="162" t="str">
        <f>IF(ISNUMBER($C185),VLOOKUP($C185,Methuselahs!$Y$7:$Z$206,2,FALSE),"")</f>
        <v/>
      </c>
      <c r="B185" s="163" t="str">
        <f>IF(ROW()-ROW($A$6)&lt;Methuselahs!$A$4,ROW()-ROW($A$5),"")</f>
        <v/>
      </c>
      <c r="C185" s="158" t="str">
        <f>IF(ISNUMBER($B185),VLOOKUP($B185,Methuselahs!$X$7:$Y$206,2,FALSE),"")</f>
        <v/>
      </c>
      <c r="D185" s="166" t="str">
        <f>IF(ISNUMBER($C185),T(VLOOKUP($C185,Methuselahs!$A$7:$E$206,2,FALSE))&amp;" "&amp;T(VLOOKUP($C185,Methuselahs!$A$7:$E$206,3,FALSE)),"")</f>
        <v/>
      </c>
      <c r="E185" s="164" t="str">
        <f>IF(ISNUMBER($C185),VLOOKUP($C185,Methuselahs!$A$7:$I$206,COLUMN(Methuselahs!$H$6),FALSE),"")</f>
        <v/>
      </c>
      <c r="F185" s="160" t="str">
        <f>IF(ISNUMBER($C185),VLOOKUP($C185,Methuselahs!$A$7:$I$206,COLUMN(Methuselahs!$I$6),FALSE),"")</f>
        <v/>
      </c>
      <c r="G185" s="164"/>
      <c r="H185" s="165" t="str">
        <f>IF(ISNUMBER($C185),VLOOKUP($C185,Methuselahs!$A$7:$J$206,COLUMN(Methuselahs!$J$6),FALSE),"")</f>
        <v/>
      </c>
    </row>
    <row r="186" spans="1:8" ht="15" x14ac:dyDescent="0.2">
      <c r="A186" s="162" t="str">
        <f>IF(ISNUMBER($C186),VLOOKUP($C186,Methuselahs!$Y$7:$Z$206,2,FALSE),"")</f>
        <v/>
      </c>
      <c r="B186" s="163" t="str">
        <f>IF(ROW()-ROW($A$6)&lt;Methuselahs!$A$4,ROW()-ROW($A$5),"")</f>
        <v/>
      </c>
      <c r="C186" s="158" t="str">
        <f>IF(ISNUMBER($B186),VLOOKUP($B186,Methuselahs!$X$7:$Y$206,2,FALSE),"")</f>
        <v/>
      </c>
      <c r="D186" s="166" t="str">
        <f>IF(ISNUMBER($C186),T(VLOOKUP($C186,Methuselahs!$A$7:$E$206,2,FALSE))&amp;" "&amp;T(VLOOKUP($C186,Methuselahs!$A$7:$E$206,3,FALSE)),"")</f>
        <v/>
      </c>
      <c r="E186" s="164" t="str">
        <f>IF(ISNUMBER($C186),VLOOKUP($C186,Methuselahs!$A$7:$I$206,COLUMN(Methuselahs!$H$6),FALSE),"")</f>
        <v/>
      </c>
      <c r="F186" s="160" t="str">
        <f>IF(ISNUMBER($C186),VLOOKUP($C186,Methuselahs!$A$7:$I$206,COLUMN(Methuselahs!$I$6),FALSE),"")</f>
        <v/>
      </c>
      <c r="G186" s="164"/>
      <c r="H186" s="165" t="str">
        <f>IF(ISNUMBER($C186),VLOOKUP($C186,Methuselahs!$A$7:$J$206,COLUMN(Methuselahs!$J$6),FALSE),"")</f>
        <v/>
      </c>
    </row>
    <row r="187" spans="1:8" ht="15" x14ac:dyDescent="0.2">
      <c r="A187" s="162" t="str">
        <f>IF(ISNUMBER($C187),VLOOKUP($C187,Methuselahs!$Y$7:$Z$206,2,FALSE),"")</f>
        <v/>
      </c>
      <c r="B187" s="163" t="str">
        <f>IF(ROW()-ROW($A$6)&lt;Methuselahs!$A$4,ROW()-ROW($A$5),"")</f>
        <v/>
      </c>
      <c r="C187" s="158" t="str">
        <f>IF(ISNUMBER($B187),VLOOKUP($B187,Methuselahs!$X$7:$Y$206,2,FALSE),"")</f>
        <v/>
      </c>
      <c r="D187" s="166" t="str">
        <f>IF(ISNUMBER($C187),T(VLOOKUP($C187,Methuselahs!$A$7:$E$206,2,FALSE))&amp;" "&amp;T(VLOOKUP($C187,Methuselahs!$A$7:$E$206,3,FALSE)),"")</f>
        <v/>
      </c>
      <c r="E187" s="164" t="str">
        <f>IF(ISNUMBER($C187),VLOOKUP($C187,Methuselahs!$A$7:$I$206,COLUMN(Methuselahs!$H$6),FALSE),"")</f>
        <v/>
      </c>
      <c r="F187" s="160" t="str">
        <f>IF(ISNUMBER($C187),VLOOKUP($C187,Methuselahs!$A$7:$I$206,COLUMN(Methuselahs!$I$6),FALSE),"")</f>
        <v/>
      </c>
      <c r="G187" s="164"/>
      <c r="H187" s="165" t="str">
        <f>IF(ISNUMBER($C187),VLOOKUP($C187,Methuselahs!$A$7:$J$206,COLUMN(Methuselahs!$J$6),FALSE),"")</f>
        <v/>
      </c>
    </row>
    <row r="188" spans="1:8" ht="15" x14ac:dyDescent="0.2">
      <c r="A188" s="162" t="str">
        <f>IF(ISNUMBER($C188),VLOOKUP($C188,Methuselahs!$Y$7:$Z$206,2,FALSE),"")</f>
        <v/>
      </c>
      <c r="B188" s="163" t="str">
        <f>IF(ROW()-ROW($A$6)&lt;Methuselahs!$A$4,ROW()-ROW($A$5),"")</f>
        <v/>
      </c>
      <c r="C188" s="158" t="str">
        <f>IF(ISNUMBER($B188),VLOOKUP($B188,Methuselahs!$X$7:$Y$206,2,FALSE),"")</f>
        <v/>
      </c>
      <c r="D188" s="166" t="str">
        <f>IF(ISNUMBER($C188),T(VLOOKUP($C188,Methuselahs!$A$7:$E$206,2,FALSE))&amp;" "&amp;T(VLOOKUP($C188,Methuselahs!$A$7:$E$206,3,FALSE)),"")</f>
        <v/>
      </c>
      <c r="E188" s="164" t="str">
        <f>IF(ISNUMBER($C188),VLOOKUP($C188,Methuselahs!$A$7:$I$206,COLUMN(Methuselahs!$H$6),FALSE),"")</f>
        <v/>
      </c>
      <c r="F188" s="160" t="str">
        <f>IF(ISNUMBER($C188),VLOOKUP($C188,Methuselahs!$A$7:$I$206,COLUMN(Methuselahs!$I$6),FALSE),"")</f>
        <v/>
      </c>
      <c r="G188" s="164"/>
      <c r="H188" s="165" t="str">
        <f>IF(ISNUMBER($C188),VLOOKUP($C188,Methuselahs!$A$7:$J$206,COLUMN(Methuselahs!$J$6),FALSE),"")</f>
        <v/>
      </c>
    </row>
    <row r="189" spans="1:8" ht="15" x14ac:dyDescent="0.2">
      <c r="A189" s="162" t="str">
        <f>IF(ISNUMBER($C189),VLOOKUP($C189,Methuselahs!$Y$7:$Z$206,2,FALSE),"")</f>
        <v/>
      </c>
      <c r="B189" s="163" t="str">
        <f>IF(ROW()-ROW($A$6)&lt;Methuselahs!$A$4,ROW()-ROW($A$5),"")</f>
        <v/>
      </c>
      <c r="C189" s="158" t="str">
        <f>IF(ISNUMBER($B189),VLOOKUP($B189,Methuselahs!$X$7:$Y$206,2,FALSE),"")</f>
        <v/>
      </c>
      <c r="D189" s="166" t="str">
        <f>IF(ISNUMBER($C189),T(VLOOKUP($C189,Methuselahs!$A$7:$E$206,2,FALSE))&amp;" "&amp;T(VLOOKUP($C189,Methuselahs!$A$7:$E$206,3,FALSE)),"")</f>
        <v/>
      </c>
      <c r="E189" s="164" t="str">
        <f>IF(ISNUMBER($C189),VLOOKUP($C189,Methuselahs!$A$7:$I$206,COLUMN(Methuselahs!$H$6),FALSE),"")</f>
        <v/>
      </c>
      <c r="F189" s="160" t="str">
        <f>IF(ISNUMBER($C189),VLOOKUP($C189,Methuselahs!$A$7:$I$206,COLUMN(Methuselahs!$I$6),FALSE),"")</f>
        <v/>
      </c>
      <c r="G189" s="164"/>
      <c r="H189" s="165" t="str">
        <f>IF(ISNUMBER($C189),VLOOKUP($C189,Methuselahs!$A$7:$J$206,COLUMN(Methuselahs!$J$6),FALSE),"")</f>
        <v/>
      </c>
    </row>
    <row r="190" spans="1:8" ht="15" x14ac:dyDescent="0.2">
      <c r="A190" s="162" t="str">
        <f>IF(ISNUMBER($C190),VLOOKUP($C190,Methuselahs!$Y$7:$Z$206,2,FALSE),"")</f>
        <v/>
      </c>
      <c r="B190" s="163" t="str">
        <f>IF(ROW()-ROW($A$6)&lt;Methuselahs!$A$4,ROW()-ROW($A$5),"")</f>
        <v/>
      </c>
      <c r="C190" s="158" t="str">
        <f>IF(ISNUMBER($B190),VLOOKUP($B190,Methuselahs!$X$7:$Y$206,2,FALSE),"")</f>
        <v/>
      </c>
      <c r="D190" s="166" t="str">
        <f>IF(ISNUMBER($C190),T(VLOOKUP($C190,Methuselahs!$A$7:$E$206,2,FALSE))&amp;" "&amp;T(VLOOKUP($C190,Methuselahs!$A$7:$E$206,3,FALSE)),"")</f>
        <v/>
      </c>
      <c r="E190" s="164" t="str">
        <f>IF(ISNUMBER($C190),VLOOKUP($C190,Methuselahs!$A$7:$I$206,COLUMN(Methuselahs!$H$6),FALSE),"")</f>
        <v/>
      </c>
      <c r="F190" s="160" t="str">
        <f>IF(ISNUMBER($C190),VLOOKUP($C190,Methuselahs!$A$7:$I$206,COLUMN(Methuselahs!$I$6),FALSE),"")</f>
        <v/>
      </c>
      <c r="G190" s="164"/>
      <c r="H190" s="165" t="str">
        <f>IF(ISNUMBER($C190),VLOOKUP($C190,Methuselahs!$A$7:$J$206,COLUMN(Methuselahs!$J$6),FALSE),"")</f>
        <v/>
      </c>
    </row>
    <row r="191" spans="1:8" ht="15" x14ac:dyDescent="0.2">
      <c r="A191" s="162" t="str">
        <f>IF(ISNUMBER($C191),VLOOKUP($C191,Methuselahs!$Y$7:$Z$206,2,FALSE),"")</f>
        <v/>
      </c>
      <c r="B191" s="163" t="str">
        <f>IF(ROW()-ROW($A$6)&lt;Methuselahs!$A$4,ROW()-ROW($A$5),"")</f>
        <v/>
      </c>
      <c r="C191" s="158" t="str">
        <f>IF(ISNUMBER($B191),VLOOKUP($B191,Methuselahs!$X$7:$Y$206,2,FALSE),"")</f>
        <v/>
      </c>
      <c r="D191" s="166" t="str">
        <f>IF(ISNUMBER($C191),T(VLOOKUP($C191,Methuselahs!$A$7:$E$206,2,FALSE))&amp;" "&amp;T(VLOOKUP($C191,Methuselahs!$A$7:$E$206,3,FALSE)),"")</f>
        <v/>
      </c>
      <c r="E191" s="164" t="str">
        <f>IF(ISNUMBER($C191),VLOOKUP($C191,Methuselahs!$A$7:$I$206,COLUMN(Methuselahs!$H$6),FALSE),"")</f>
        <v/>
      </c>
      <c r="F191" s="160" t="str">
        <f>IF(ISNUMBER($C191),VLOOKUP($C191,Methuselahs!$A$7:$I$206,COLUMN(Methuselahs!$I$6),FALSE),"")</f>
        <v/>
      </c>
      <c r="G191" s="164"/>
      <c r="H191" s="165" t="str">
        <f>IF(ISNUMBER($C191),VLOOKUP($C191,Methuselahs!$A$7:$J$206,COLUMN(Methuselahs!$J$6),FALSE),"")</f>
        <v/>
      </c>
    </row>
    <row r="192" spans="1:8" ht="15" x14ac:dyDescent="0.2">
      <c r="A192" s="162" t="str">
        <f>IF(ISNUMBER($C192),VLOOKUP($C192,Methuselahs!$Y$7:$Z$206,2,FALSE),"")</f>
        <v/>
      </c>
      <c r="B192" s="163" t="str">
        <f>IF(ROW()-ROW($A$6)&lt;Methuselahs!$A$4,ROW()-ROW($A$5),"")</f>
        <v/>
      </c>
      <c r="C192" s="158" t="str">
        <f>IF(ISNUMBER($B192),VLOOKUP($B192,Methuselahs!$X$7:$Y$206,2,FALSE),"")</f>
        <v/>
      </c>
      <c r="D192" s="166" t="str">
        <f>IF(ISNUMBER($C192),T(VLOOKUP($C192,Methuselahs!$A$7:$E$206,2,FALSE))&amp;" "&amp;T(VLOOKUP($C192,Methuselahs!$A$7:$E$206,3,FALSE)),"")</f>
        <v/>
      </c>
      <c r="E192" s="164" t="str">
        <f>IF(ISNUMBER($C192),VLOOKUP($C192,Methuselahs!$A$7:$I$206,COLUMN(Methuselahs!$H$6),FALSE),"")</f>
        <v/>
      </c>
      <c r="F192" s="160" t="str">
        <f>IF(ISNUMBER($C192),VLOOKUP($C192,Methuselahs!$A$7:$I$206,COLUMN(Methuselahs!$I$6),FALSE),"")</f>
        <v/>
      </c>
      <c r="G192" s="164"/>
      <c r="H192" s="165" t="str">
        <f>IF(ISNUMBER($C192),VLOOKUP($C192,Methuselahs!$A$7:$J$206,COLUMN(Methuselahs!$J$6),FALSE),"")</f>
        <v/>
      </c>
    </row>
    <row r="193" spans="1:8" ht="15" x14ac:dyDescent="0.2">
      <c r="A193" s="162" t="str">
        <f>IF(ISNUMBER($C193),VLOOKUP($C193,Methuselahs!$Y$7:$Z$206,2,FALSE),"")</f>
        <v/>
      </c>
      <c r="B193" s="163" t="str">
        <f>IF(ROW()-ROW($A$6)&lt;Methuselahs!$A$4,ROW()-ROW($A$5),"")</f>
        <v/>
      </c>
      <c r="C193" s="158" t="str">
        <f>IF(ISNUMBER($B193),VLOOKUP($B193,Methuselahs!$X$7:$Y$206,2,FALSE),"")</f>
        <v/>
      </c>
      <c r="D193" s="166" t="str">
        <f>IF(ISNUMBER($C193),T(VLOOKUP($C193,Methuselahs!$A$7:$E$206,2,FALSE))&amp;" "&amp;T(VLOOKUP($C193,Methuselahs!$A$7:$E$206,3,FALSE)),"")</f>
        <v/>
      </c>
      <c r="E193" s="164" t="str">
        <f>IF(ISNUMBER($C193),VLOOKUP($C193,Methuselahs!$A$7:$I$206,COLUMN(Methuselahs!$H$6),FALSE),"")</f>
        <v/>
      </c>
      <c r="F193" s="160" t="str">
        <f>IF(ISNUMBER($C193),VLOOKUP($C193,Methuselahs!$A$7:$I$206,COLUMN(Methuselahs!$I$6),FALSE),"")</f>
        <v/>
      </c>
      <c r="G193" s="164"/>
      <c r="H193" s="165" t="str">
        <f>IF(ISNUMBER($C193),VLOOKUP($C193,Methuselahs!$A$7:$J$206,COLUMN(Methuselahs!$J$6),FALSE),"")</f>
        <v/>
      </c>
    </row>
    <row r="194" spans="1:8" ht="15" x14ac:dyDescent="0.2">
      <c r="A194" s="162" t="str">
        <f>IF(ISNUMBER($C194),VLOOKUP($C194,Methuselahs!$Y$7:$Z$206,2,FALSE),"")</f>
        <v/>
      </c>
      <c r="B194" s="163" t="str">
        <f>IF(ROW()-ROW($A$6)&lt;Methuselahs!$A$4,ROW()-ROW($A$5),"")</f>
        <v/>
      </c>
      <c r="C194" s="158" t="str">
        <f>IF(ISNUMBER($B194),VLOOKUP($B194,Methuselahs!$X$7:$Y$206,2,FALSE),"")</f>
        <v/>
      </c>
      <c r="D194" s="166" t="str">
        <f>IF(ISNUMBER($C194),T(VLOOKUP($C194,Methuselahs!$A$7:$E$206,2,FALSE))&amp;" "&amp;T(VLOOKUP($C194,Methuselahs!$A$7:$E$206,3,FALSE)),"")</f>
        <v/>
      </c>
      <c r="E194" s="164" t="str">
        <f>IF(ISNUMBER($C194),VLOOKUP($C194,Methuselahs!$A$7:$I$206,COLUMN(Methuselahs!$H$6),FALSE),"")</f>
        <v/>
      </c>
      <c r="F194" s="160" t="str">
        <f>IF(ISNUMBER($C194),VLOOKUP($C194,Methuselahs!$A$7:$I$206,COLUMN(Methuselahs!$I$6),FALSE),"")</f>
        <v/>
      </c>
      <c r="G194" s="164"/>
      <c r="H194" s="165" t="str">
        <f>IF(ISNUMBER($C194),VLOOKUP($C194,Methuselahs!$A$7:$J$206,COLUMN(Methuselahs!$J$6),FALSE),"")</f>
        <v/>
      </c>
    </row>
    <row r="195" spans="1:8" ht="15" x14ac:dyDescent="0.2">
      <c r="A195" s="162" t="str">
        <f>IF(ISNUMBER($C195),VLOOKUP($C195,Methuselahs!$Y$7:$Z$206,2,FALSE),"")</f>
        <v/>
      </c>
      <c r="B195" s="163" t="str">
        <f>IF(ROW()-ROW($A$6)&lt;Methuselahs!$A$4,ROW()-ROW($A$5),"")</f>
        <v/>
      </c>
      <c r="C195" s="158" t="str">
        <f>IF(ISNUMBER($B195),VLOOKUP($B195,Methuselahs!$X$7:$Y$206,2,FALSE),"")</f>
        <v/>
      </c>
      <c r="D195" s="166" t="str">
        <f>IF(ISNUMBER($C195),T(VLOOKUP($C195,Methuselahs!$A$7:$E$206,2,FALSE))&amp;" "&amp;T(VLOOKUP($C195,Methuselahs!$A$7:$E$206,3,FALSE)),"")</f>
        <v/>
      </c>
      <c r="E195" s="164" t="str">
        <f>IF(ISNUMBER($C195),VLOOKUP($C195,Methuselahs!$A$7:$I$206,COLUMN(Methuselahs!$H$6),FALSE),"")</f>
        <v/>
      </c>
      <c r="F195" s="160" t="str">
        <f>IF(ISNUMBER($C195),VLOOKUP($C195,Methuselahs!$A$7:$I$206,COLUMN(Methuselahs!$I$6),FALSE),"")</f>
        <v/>
      </c>
      <c r="G195" s="164"/>
      <c r="H195" s="165" t="str">
        <f>IF(ISNUMBER($C195),VLOOKUP($C195,Methuselahs!$A$7:$J$206,COLUMN(Methuselahs!$J$6),FALSE),"")</f>
        <v/>
      </c>
    </row>
    <row r="196" spans="1:8" ht="15" x14ac:dyDescent="0.2">
      <c r="A196" s="162" t="str">
        <f>IF(ISNUMBER($C196),VLOOKUP($C196,Methuselahs!$Y$7:$Z$206,2,FALSE),"")</f>
        <v/>
      </c>
      <c r="B196" s="163" t="str">
        <f>IF(ROW()-ROW($A$6)&lt;Methuselahs!$A$4,ROW()-ROW($A$5),"")</f>
        <v/>
      </c>
      <c r="C196" s="158" t="str">
        <f>IF(ISNUMBER($B196),VLOOKUP($B196,Methuselahs!$X$7:$Y$206,2,FALSE),"")</f>
        <v/>
      </c>
      <c r="D196" s="166" t="str">
        <f>IF(ISNUMBER($C196),T(VLOOKUP($C196,Methuselahs!$A$7:$E$206,2,FALSE))&amp;" "&amp;T(VLOOKUP($C196,Methuselahs!$A$7:$E$206,3,FALSE)),"")</f>
        <v/>
      </c>
      <c r="E196" s="164" t="str">
        <f>IF(ISNUMBER($C196),VLOOKUP($C196,Methuselahs!$A$7:$I$206,COLUMN(Methuselahs!$H$6),FALSE),"")</f>
        <v/>
      </c>
      <c r="F196" s="160" t="str">
        <f>IF(ISNUMBER($C196),VLOOKUP($C196,Methuselahs!$A$7:$I$206,COLUMN(Methuselahs!$I$6),FALSE),"")</f>
        <v/>
      </c>
      <c r="G196" s="164"/>
      <c r="H196" s="165" t="str">
        <f>IF(ISNUMBER($C196),VLOOKUP($C196,Methuselahs!$A$7:$J$206,COLUMN(Methuselahs!$J$6),FALSE),"")</f>
        <v/>
      </c>
    </row>
    <row r="197" spans="1:8" ht="15" x14ac:dyDescent="0.2">
      <c r="A197" s="162" t="str">
        <f>IF(ISNUMBER($C197),VLOOKUP($C197,Methuselahs!$Y$7:$Z$206,2,FALSE),"")</f>
        <v/>
      </c>
      <c r="B197" s="163" t="str">
        <f>IF(ROW()-ROW($A$6)&lt;Methuselahs!$A$4,ROW()-ROW($A$5),"")</f>
        <v/>
      </c>
      <c r="C197" s="158" t="str">
        <f>IF(ISNUMBER($B197),VLOOKUP($B197,Methuselahs!$X$7:$Y$206,2,FALSE),"")</f>
        <v/>
      </c>
      <c r="D197" s="166" t="str">
        <f>IF(ISNUMBER($C197),T(VLOOKUP($C197,Methuselahs!$A$7:$E$206,2,FALSE))&amp;" "&amp;T(VLOOKUP($C197,Methuselahs!$A$7:$E$206,3,FALSE)),"")</f>
        <v/>
      </c>
      <c r="E197" s="164" t="str">
        <f>IF(ISNUMBER($C197),VLOOKUP($C197,Methuselahs!$A$7:$I$206,COLUMN(Methuselahs!$H$6),FALSE),"")</f>
        <v/>
      </c>
      <c r="F197" s="160" t="str">
        <f>IF(ISNUMBER($C197),VLOOKUP($C197,Methuselahs!$A$7:$I$206,COLUMN(Methuselahs!$I$6),FALSE),"")</f>
        <v/>
      </c>
      <c r="G197" s="164"/>
      <c r="H197" s="165" t="str">
        <f>IF(ISNUMBER($C197),VLOOKUP($C197,Methuselahs!$A$7:$J$206,COLUMN(Methuselahs!$J$6),FALSE),"")</f>
        <v/>
      </c>
    </row>
    <row r="198" spans="1:8" ht="15" x14ac:dyDescent="0.2">
      <c r="A198" s="162" t="str">
        <f>IF(ISNUMBER($C198),VLOOKUP($C198,Methuselahs!$Y$7:$Z$206,2,FALSE),"")</f>
        <v/>
      </c>
      <c r="B198" s="163" t="str">
        <f>IF(ROW()-ROW($A$6)&lt;Methuselahs!$A$4,ROW()-ROW($A$5),"")</f>
        <v/>
      </c>
      <c r="C198" s="158" t="str">
        <f>IF(ISNUMBER($B198),VLOOKUP($B198,Methuselahs!$X$7:$Y$206,2,FALSE),"")</f>
        <v/>
      </c>
      <c r="D198" s="166" t="str">
        <f>IF(ISNUMBER($C198),T(VLOOKUP($C198,Methuselahs!$A$7:$E$206,2,FALSE))&amp;" "&amp;T(VLOOKUP($C198,Methuselahs!$A$7:$E$206,3,FALSE)),"")</f>
        <v/>
      </c>
      <c r="E198" s="164" t="str">
        <f>IF(ISNUMBER($C198),VLOOKUP($C198,Methuselahs!$A$7:$I$206,COLUMN(Methuselahs!$H$6),FALSE),"")</f>
        <v/>
      </c>
      <c r="F198" s="160" t="str">
        <f>IF(ISNUMBER($C198),VLOOKUP($C198,Methuselahs!$A$7:$I$206,COLUMN(Methuselahs!$I$6),FALSE),"")</f>
        <v/>
      </c>
      <c r="G198" s="164"/>
      <c r="H198" s="165" t="str">
        <f>IF(ISNUMBER($C198),VLOOKUP($C198,Methuselahs!$A$7:$J$206,COLUMN(Methuselahs!$J$6),FALSE),"")</f>
        <v/>
      </c>
    </row>
    <row r="199" spans="1:8" ht="15" x14ac:dyDescent="0.2">
      <c r="A199" s="162" t="str">
        <f>IF(ISNUMBER($C199),VLOOKUP($C199,Methuselahs!$Y$7:$Z$206,2,FALSE),"")</f>
        <v/>
      </c>
      <c r="B199" s="163" t="str">
        <f>IF(ROW()-ROW($A$6)&lt;Methuselahs!$A$4,ROW()-ROW($A$5),"")</f>
        <v/>
      </c>
      <c r="C199" s="158" t="str">
        <f>IF(ISNUMBER($B199),VLOOKUP($B199,Methuselahs!$X$7:$Y$206,2,FALSE),"")</f>
        <v/>
      </c>
      <c r="D199" s="166" t="str">
        <f>IF(ISNUMBER($C199),T(VLOOKUP($C199,Methuselahs!$A$7:$E$206,2,FALSE))&amp;" "&amp;T(VLOOKUP($C199,Methuselahs!$A$7:$E$206,3,FALSE)),"")</f>
        <v/>
      </c>
      <c r="E199" s="164" t="str">
        <f>IF(ISNUMBER($C199),VLOOKUP($C199,Methuselahs!$A$7:$I$206,COLUMN(Methuselahs!$H$6),FALSE),"")</f>
        <v/>
      </c>
      <c r="F199" s="160" t="str">
        <f>IF(ISNUMBER($C199),VLOOKUP($C199,Methuselahs!$A$7:$I$206,COLUMN(Methuselahs!$I$6),FALSE),"")</f>
        <v/>
      </c>
      <c r="G199" s="164"/>
      <c r="H199" s="165" t="str">
        <f>IF(ISNUMBER($C199),VLOOKUP($C199,Methuselahs!$A$7:$J$206,COLUMN(Methuselahs!$J$6),FALSE),"")</f>
        <v/>
      </c>
    </row>
    <row r="200" spans="1:8" ht="15" x14ac:dyDescent="0.2">
      <c r="A200" s="162" t="str">
        <f>IF(ISNUMBER($C200),VLOOKUP($C200,Methuselahs!$Y$7:$Z$206,2,FALSE),"")</f>
        <v/>
      </c>
      <c r="B200" s="163" t="str">
        <f>IF(ROW()-ROW($A$6)&lt;Methuselahs!$A$4,ROW()-ROW($A$5),"")</f>
        <v/>
      </c>
      <c r="C200" s="158" t="str">
        <f>IF(ISNUMBER($B200),VLOOKUP($B200,Methuselahs!$X$7:$Y$206,2,FALSE),"")</f>
        <v/>
      </c>
      <c r="D200" s="166" t="str">
        <f>IF(ISNUMBER($C200),T(VLOOKUP($C200,Methuselahs!$A$7:$E$206,2,FALSE))&amp;" "&amp;T(VLOOKUP($C200,Methuselahs!$A$7:$E$206,3,FALSE)),"")</f>
        <v/>
      </c>
      <c r="E200" s="164" t="str">
        <f>IF(ISNUMBER($C200),VLOOKUP($C200,Methuselahs!$A$7:$I$206,COLUMN(Methuselahs!$H$6),FALSE),"")</f>
        <v/>
      </c>
      <c r="F200" s="160" t="str">
        <f>IF(ISNUMBER($C200),VLOOKUP($C200,Methuselahs!$A$7:$I$206,COLUMN(Methuselahs!$I$6),FALSE),"")</f>
        <v/>
      </c>
      <c r="G200" s="164"/>
      <c r="H200" s="165" t="str">
        <f>IF(ISNUMBER($C200),VLOOKUP($C200,Methuselahs!$A$7:$J$206,COLUMN(Methuselahs!$J$6),FALSE),"")</f>
        <v/>
      </c>
    </row>
    <row r="201" spans="1:8" ht="15" x14ac:dyDescent="0.2">
      <c r="A201" s="162" t="str">
        <f>IF(ISNUMBER($C201),VLOOKUP($C201,Methuselahs!$Y$7:$Z$206,2,FALSE),"")</f>
        <v/>
      </c>
      <c r="B201" s="163" t="str">
        <f>IF(ROW()-ROW($A$6)&lt;Methuselahs!$A$4,ROW()-ROW($A$5),"")</f>
        <v/>
      </c>
      <c r="C201" s="158" t="str">
        <f>IF(ISNUMBER($B201),VLOOKUP($B201,Methuselahs!$X$7:$Y$206,2,FALSE),"")</f>
        <v/>
      </c>
      <c r="D201" s="166" t="str">
        <f>IF(ISNUMBER($C201),T(VLOOKUP($C201,Methuselahs!$A$7:$E$206,2,FALSE))&amp;" "&amp;T(VLOOKUP($C201,Methuselahs!$A$7:$E$206,3,FALSE)),"")</f>
        <v/>
      </c>
      <c r="E201" s="164" t="str">
        <f>IF(ISNUMBER($C201),VLOOKUP($C201,Methuselahs!$A$7:$I$206,COLUMN(Methuselahs!$H$6),FALSE),"")</f>
        <v/>
      </c>
      <c r="F201" s="160" t="str">
        <f>IF(ISNUMBER($C201),VLOOKUP($C201,Methuselahs!$A$7:$I$206,COLUMN(Methuselahs!$I$6),FALSE),"")</f>
        <v/>
      </c>
      <c r="G201" s="164"/>
      <c r="H201" s="165" t="str">
        <f>IF(ISNUMBER($C201),VLOOKUP($C201,Methuselahs!$A$7:$J$206,COLUMN(Methuselahs!$J$6),FALSE),"")</f>
        <v/>
      </c>
    </row>
    <row r="202" spans="1:8" ht="15" x14ac:dyDescent="0.2">
      <c r="A202" s="162" t="str">
        <f>IF(ISNUMBER($C202),VLOOKUP($C202,Methuselahs!$Y$7:$Z$206,2,FALSE),"")</f>
        <v/>
      </c>
      <c r="B202" s="163" t="str">
        <f>IF(ROW()-ROW($A$6)&lt;Methuselahs!$A$4,ROW()-ROW($A$5),"")</f>
        <v/>
      </c>
      <c r="C202" s="158" t="str">
        <f>IF(ISNUMBER($B202),VLOOKUP($B202,Methuselahs!$X$7:$Y$206,2,FALSE),"")</f>
        <v/>
      </c>
      <c r="D202" s="166" t="str">
        <f>IF(ISNUMBER($C202),T(VLOOKUP($C202,Methuselahs!$A$7:$E$206,2,FALSE))&amp;" "&amp;T(VLOOKUP($C202,Methuselahs!$A$7:$E$206,3,FALSE)),"")</f>
        <v/>
      </c>
      <c r="E202" s="164" t="str">
        <f>IF(ISNUMBER($C202),VLOOKUP($C202,Methuselahs!$A$7:$I$206,COLUMN(Methuselahs!$H$6),FALSE),"")</f>
        <v/>
      </c>
      <c r="F202" s="160" t="str">
        <f>IF(ISNUMBER($C202),VLOOKUP($C202,Methuselahs!$A$7:$I$206,COLUMN(Methuselahs!$I$6),FALSE),"")</f>
        <v/>
      </c>
      <c r="G202" s="164"/>
      <c r="H202" s="165" t="str">
        <f>IF(ISNUMBER($C202),VLOOKUP($C202,Methuselahs!$A$7:$J$206,COLUMN(Methuselahs!$J$6),FALSE),"")</f>
        <v/>
      </c>
    </row>
    <row r="203" spans="1:8" ht="15" x14ac:dyDescent="0.2">
      <c r="A203" s="162" t="str">
        <f>IF(ISNUMBER($C203),VLOOKUP($C203,Methuselahs!$Y$7:$Z$206,2,FALSE),"")</f>
        <v/>
      </c>
      <c r="B203" s="163" t="str">
        <f>IF(ROW()-ROW($A$6)&lt;Methuselahs!$A$4,ROW()-ROW($A$5),"")</f>
        <v/>
      </c>
      <c r="C203" s="158" t="str">
        <f>IF(ISNUMBER($B203),VLOOKUP($B203,Methuselahs!$X$7:$Y$206,2,FALSE),"")</f>
        <v/>
      </c>
      <c r="D203" s="166" t="str">
        <f>IF(ISNUMBER($C203),T(VLOOKUP($C203,Methuselahs!$A$7:$E$206,2,FALSE))&amp;" "&amp;T(VLOOKUP($C203,Methuselahs!$A$7:$E$206,3,FALSE)),"")</f>
        <v/>
      </c>
      <c r="E203" s="164" t="str">
        <f>IF(ISNUMBER($C203),VLOOKUP($C203,Methuselahs!$A$7:$I$206,COLUMN(Methuselahs!$H$6),FALSE),"")</f>
        <v/>
      </c>
      <c r="F203" s="160" t="str">
        <f>IF(ISNUMBER($C203),VLOOKUP($C203,Methuselahs!$A$7:$I$206,COLUMN(Methuselahs!$I$6),FALSE),"")</f>
        <v/>
      </c>
      <c r="G203" s="164"/>
      <c r="H203" s="165" t="str">
        <f>IF(ISNUMBER($C203),VLOOKUP($C203,Methuselahs!$A$7:$J$206,COLUMN(Methuselahs!$J$6),FALSE),"")</f>
        <v/>
      </c>
    </row>
    <row r="204" spans="1:8" ht="15" x14ac:dyDescent="0.2">
      <c r="A204" s="162" t="str">
        <f>IF(ISNUMBER($C204),VLOOKUP($C204,Methuselahs!$Y$7:$Z$206,2,FALSE),"")</f>
        <v/>
      </c>
      <c r="B204" s="163" t="str">
        <f>IF(ROW()-ROW($A$6)&lt;Methuselahs!$A$4,ROW()-ROW($A$5),"")</f>
        <v/>
      </c>
      <c r="C204" s="158" t="str">
        <f>IF(ISNUMBER($B204),VLOOKUP($B204,Methuselahs!$X$7:$Y$206,2,FALSE),"")</f>
        <v/>
      </c>
      <c r="D204" s="166" t="str">
        <f>IF(ISNUMBER($C204),T(VLOOKUP($C204,Methuselahs!$A$7:$E$206,2,FALSE))&amp;" "&amp;T(VLOOKUP($C204,Methuselahs!$A$7:$E$206,3,FALSE)),"")</f>
        <v/>
      </c>
      <c r="E204" s="164" t="str">
        <f>IF(ISNUMBER($C204),VLOOKUP($C204,Methuselahs!$A$7:$I$206,COLUMN(Methuselahs!$H$6),FALSE),"")</f>
        <v/>
      </c>
      <c r="F204" s="160" t="str">
        <f>IF(ISNUMBER($C204),VLOOKUP($C204,Methuselahs!$A$7:$I$206,COLUMN(Methuselahs!$I$6),FALSE),"")</f>
        <v/>
      </c>
      <c r="G204" s="164"/>
      <c r="H204" s="165" t="str">
        <f>IF(ISNUMBER($C204),VLOOKUP($C204,Methuselahs!$A$7:$J$206,COLUMN(Methuselahs!$J$6),FALSE),"")</f>
        <v/>
      </c>
    </row>
    <row r="205" spans="1:8" ht="15" x14ac:dyDescent="0.2">
      <c r="A205" s="170" t="str">
        <f>IF(ISNUMBER($C205),VLOOKUP($C205,Methuselahs!$Y$7:$Z$206,2,FALSE),"")</f>
        <v/>
      </c>
      <c r="B205" s="171" t="str">
        <f>IF(ROW()-ROW($A$6)&lt;Methuselahs!$A$4,ROW()-ROW($A$5),"")</f>
        <v/>
      </c>
      <c r="C205" s="171" t="str">
        <f>IF(ISNUMBER($B205),VLOOKUP($B205,Methuselahs!$X$7:$Y$206,2,FALSE),"")</f>
        <v/>
      </c>
      <c r="D205" s="172" t="str">
        <f>IF(ISNUMBER($C205),T(VLOOKUP($C205,Methuselahs!$A$7:$E$206,2,FALSE))&amp;" "&amp;T(VLOOKUP($C205,Methuselahs!$A$7:$E$206,3,FALSE)),"")</f>
        <v/>
      </c>
      <c r="E205" s="173" t="str">
        <f>IF(ISNUMBER($C205),VLOOKUP($C205,Methuselahs!$A$7:$I$206,COLUMN(Methuselahs!$H$6),FALSE),"")</f>
        <v/>
      </c>
      <c r="F205" s="171" t="str">
        <f>IF(ISNUMBER($C205),VLOOKUP($C205,Methuselahs!$A$7:$I$206,COLUMN(Methuselahs!$I$6),FALSE),"")</f>
        <v/>
      </c>
      <c r="G205" s="173"/>
      <c r="H205" s="174" t="str">
        <f>IF(ISNUMBER($C205),VLOOKUP($C205,Methuselahs!$A$7:$J$206,COLUMN(Methuselahs!$J$6),FALSE),"")</f>
        <v/>
      </c>
    </row>
  </sheetData>
  <sheetProtection sheet="1" objects="1" scenarios="1"/>
  <mergeCells count="2">
    <mergeCell ref="A1:H1"/>
    <mergeCell ref="A3:H3"/>
  </mergeCells>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06"/>
  <sheetViews>
    <sheetView workbookViewId="0">
      <pane ySplit="6" topLeftCell="A7" activePane="bottomLeft" state="frozen"/>
      <selection pane="bottomLeft" activeCell="A7" sqref="A7"/>
    </sheetView>
  </sheetViews>
  <sheetFormatPr defaultColWidth="8.85546875" defaultRowHeight="12.75" x14ac:dyDescent="0.2"/>
  <cols>
    <col min="1" max="1" width="3" style="175" customWidth="1"/>
    <col min="2" max="2" width="16.7109375" style="175" customWidth="1"/>
    <col min="3" max="3" width="18" style="175" customWidth="1"/>
    <col min="4" max="5" width="6.85546875" style="176" customWidth="1"/>
    <col min="6" max="6" width="7.7109375" style="175" hidden="1" customWidth="1"/>
    <col min="7" max="8" width="7.7109375" style="175" customWidth="1"/>
    <col min="9" max="9" width="8.85546875" style="175" customWidth="1"/>
    <col min="10" max="10" width="6" style="177" hidden="1" customWidth="1"/>
    <col min="11" max="21" width="10.7109375" style="178" hidden="1" customWidth="1"/>
    <col min="22" max="22" width="11.7109375" style="178" hidden="1" customWidth="1"/>
    <col min="23" max="23" width="9.28515625" style="178" hidden="1" customWidth="1"/>
    <col min="24" max="26" width="8.85546875" style="178" hidden="1" customWidth="1"/>
    <col min="27" max="27" width="10.42578125" style="178" hidden="1" customWidth="1"/>
    <col min="28" max="29" width="9.140625" style="178" customWidth="1"/>
    <col min="30" max="16384" width="8.85546875" style="178"/>
  </cols>
  <sheetData>
    <row r="1" spans="1:30" ht="25.5" x14ac:dyDescent="0.35">
      <c r="A1" s="44" t="str">
        <f>IF(ISBLANK('Tournament Info'!B3),"Vampire: The Eternal Struggle Tournament",'Tournament Info'!B3)</f>
        <v>Vampire: The Eternal Struggle Tournament</v>
      </c>
      <c r="B1" s="45"/>
      <c r="C1" s="45"/>
      <c r="D1" s="48"/>
      <c r="E1" s="48"/>
      <c r="F1" s="47"/>
      <c r="G1" s="47"/>
      <c r="H1" s="47"/>
      <c r="I1" s="47"/>
      <c r="J1" s="179"/>
    </row>
    <row r="2" spans="1:30" ht="13.7" customHeight="1" x14ac:dyDescent="0.3">
      <c r="A2" s="178"/>
      <c r="B2" s="45"/>
      <c r="C2" s="47"/>
      <c r="D2" s="48"/>
      <c r="E2" s="48"/>
      <c r="G2" s="47"/>
      <c r="H2" s="47" t="s">
        <v>129</v>
      </c>
      <c r="I2" s="47"/>
      <c r="AB2" s="180"/>
    </row>
    <row r="3" spans="1:30" s="52" customFormat="1" ht="15" customHeight="1" x14ac:dyDescent="0.3">
      <c r="A3" s="181" t="s">
        <v>130</v>
      </c>
      <c r="B3" s="182"/>
      <c r="C3" s="183"/>
      <c r="D3" s="184"/>
      <c r="E3" s="184"/>
      <c r="G3" s="183"/>
      <c r="H3" s="52" t="s">
        <v>131</v>
      </c>
      <c r="I3" s="183"/>
      <c r="V3" s="185"/>
      <c r="AB3" s="186"/>
      <c r="AD3" s="187"/>
    </row>
    <row r="4" spans="1:30" ht="12.95" customHeight="1" x14ac:dyDescent="0.3">
      <c r="A4"/>
      <c r="B4" s="45"/>
      <c r="C4" s="45"/>
      <c r="D4" s="48"/>
      <c r="E4" s="48"/>
      <c r="F4" s="47"/>
      <c r="G4" s="47"/>
      <c r="H4" s="47"/>
      <c r="I4" s="47"/>
      <c r="J4" s="179"/>
      <c r="V4" s="188">
        <v>1</v>
      </c>
    </row>
    <row r="5" spans="1:30" ht="20.25" x14ac:dyDescent="0.3">
      <c r="A5" s="189" t="s">
        <v>132</v>
      </c>
      <c r="B5" s="190"/>
      <c r="C5" s="190"/>
      <c r="D5" s="191"/>
      <c r="E5" s="192" t="s">
        <v>133</v>
      </c>
      <c r="G5" s="192"/>
      <c r="H5" s="193"/>
      <c r="I5" s="194"/>
      <c r="J5" s="195"/>
      <c r="K5" s="196" t="s">
        <v>134</v>
      </c>
      <c r="L5" s="197"/>
      <c r="M5" s="197"/>
      <c r="N5" s="197"/>
      <c r="O5" s="197"/>
      <c r="P5" s="197"/>
      <c r="Q5" s="197"/>
      <c r="R5" s="198"/>
      <c r="S5" s="199" t="s">
        <v>135</v>
      </c>
      <c r="T5" s="197"/>
      <c r="U5" s="198"/>
    </row>
    <row r="6" spans="1:30" s="215" customFormat="1" ht="12.95" customHeight="1" thickTop="1" thickBot="1" x14ac:dyDescent="0.25">
      <c r="A6" s="200" t="s">
        <v>124</v>
      </c>
      <c r="B6" s="201" t="s">
        <v>136</v>
      </c>
      <c r="C6" s="202" t="s">
        <v>137</v>
      </c>
      <c r="D6" s="203" t="s">
        <v>138</v>
      </c>
      <c r="E6" s="204" t="s">
        <v>106</v>
      </c>
      <c r="F6" s="205" t="s">
        <v>106</v>
      </c>
      <c r="G6" s="206" t="s">
        <v>139</v>
      </c>
      <c r="H6" s="205" t="s">
        <v>107</v>
      </c>
      <c r="I6" s="207" t="s">
        <v>140</v>
      </c>
      <c r="J6" s="208" t="s">
        <v>141</v>
      </c>
      <c r="K6" s="209" t="s">
        <v>142</v>
      </c>
      <c r="L6" s="210" t="s">
        <v>143</v>
      </c>
      <c r="M6" s="210" t="s">
        <v>144</v>
      </c>
      <c r="N6" s="210" t="s">
        <v>145</v>
      </c>
      <c r="O6" s="210" t="s">
        <v>146</v>
      </c>
      <c r="P6" s="210" t="s">
        <v>147</v>
      </c>
      <c r="Q6" s="210" t="s">
        <v>148</v>
      </c>
      <c r="R6" s="211" t="s">
        <v>149</v>
      </c>
      <c r="S6" s="212" t="s">
        <v>150</v>
      </c>
      <c r="T6" s="213" t="s">
        <v>151</v>
      </c>
      <c r="U6" s="214" t="s">
        <v>152</v>
      </c>
      <c r="W6" s="216" t="s">
        <v>153</v>
      </c>
      <c r="X6" s="216" t="s">
        <v>154</v>
      </c>
      <c r="Y6" s="216" t="s">
        <v>155</v>
      </c>
      <c r="Z6" s="216" t="s">
        <v>156</v>
      </c>
      <c r="AA6" s="216" t="s">
        <v>153</v>
      </c>
    </row>
    <row r="7" spans="1:30" ht="12.95" customHeight="1" thickTop="1" x14ac:dyDescent="0.2">
      <c r="A7" s="217" t="str">
        <f ca="1">IF(ISBLANK('Tournament Info'!$B$11),"",INDIRECT(ADDRESS(ROW(),1,1,1,"Optimal Seating "&amp;'Tournament Info'!$B$11-1&amp;"R+F")))</f>
        <v/>
      </c>
      <c r="B7" s="218" t="str">
        <f ca="1">IF(ISNUMBER(A7),VLOOKUP(A7,Methuselahs!$A$7:$E$206,2,FALSE),"")</f>
        <v/>
      </c>
      <c r="C7" s="219" t="str">
        <f ca="1">IF(ISNUMBER(A7),VLOOKUP(A7,Methuselahs!$A$7:$E$206,3,FALSE),"")</f>
        <v/>
      </c>
      <c r="D7" s="220" t="str">
        <f t="shared" ref="D7:D38" ca="1" si="0">IF(ISNUMBER(A7),FLOOR((ROW()-ROW($A$7))/5,1)+1,"")</f>
        <v/>
      </c>
      <c r="E7" s="221"/>
      <c r="F7" s="219">
        <f>IF(ISNUMBER(E7),E7,0)</f>
        <v>0</v>
      </c>
      <c r="G7" s="222" t="str">
        <f t="shared" ref="G7:G38" ca="1" si="1">IF(ISNUMBER($A7),IF(AND($F7&gt;=2,$H7=60),1,0),"")</f>
        <v/>
      </c>
      <c r="H7" s="223" t="str">
        <f ca="1">IF(ISNUMBER(A7),IF(OR($S7=$U7,NOT(ISNA(MATCH($D7*5+$V$4,Override!$C$6:$C$125,0)))),$Q7,0),"")</f>
        <v/>
      </c>
      <c r="I7" s="220" t="str">
        <f t="shared" ref="I7:I38" ca="1" si="2">IF(ISNUMBER(A7),IF(J7=5,K7,IF(AND(J7=4,OR(K7=4,K7=3)),K7+1,K7)),"")</f>
        <v/>
      </c>
      <c r="J7" s="224">
        <f ca="1">COUNT(A7:A11)</f>
        <v>0</v>
      </c>
      <c r="K7" s="225" t="str">
        <f ca="1">IF(ISNUMBER(A7),RANK(F7,F7:F11),"")</f>
        <v/>
      </c>
      <c r="L7" s="226">
        <f ca="1">IF(J7=5,VLOOKUP(K7,TPMatrix!$A$6:$B$10,2,FALSE),IF(J7=4,VLOOKUP(K7,TPMatrix!$D$6:$E$9,2,FALSE),0))</f>
        <v>0</v>
      </c>
      <c r="M7" s="226">
        <f ca="1">IF(COUNTIF(K7:K11,K7)&gt;=2,IF(J7=5,VLOOKUP(K7+1,TPMatrix!$A$6:$B$10,2,FALSE),IF(J7=4,VLOOKUP(K7+1,TPMatrix!$D$6:$E$9,2,FALSE),0)),"")</f>
        <v>0</v>
      </c>
      <c r="N7" s="226">
        <f ca="1">IF(COUNTIF(K7:K11,K7)&gt;=3,IF(J7=5,VLOOKUP(K7+2,TPMatrix!$A$6:$B$10,2,FALSE),IF(J7=4,VLOOKUP(K7+2,TPMatrix!$D$6:$E$9,2,FALSE),0)),"")</f>
        <v>0</v>
      </c>
      <c r="O7" s="226">
        <f ca="1">IF(COUNTIF(K7:K11,K7)&gt;=4,IF(J7=5,VLOOKUP(K7+3,TPMatrix!$A$6:$B$10,2,FALSE),IF(J7=4,VLOOKUP(K7+3,TPMatrix!$D$6:$E$9,2,FALSE),0)),"")</f>
        <v>0</v>
      </c>
      <c r="P7" s="226">
        <f ca="1">IF(COUNTIF(K7:K11,K7)&gt;=5,IF(J7=5,VLOOKUP(K7+4,TPMatrix!$A$6:$B$10,2,FALSE),IF(J7=4,VLOOKUP(K7+4,TPMatrix!$D$6:$E$9,2,FALSE),0)),"")</f>
        <v>0</v>
      </c>
      <c r="Q7" s="226">
        <f t="shared" ref="Q7:Q38" ca="1" si="3">SUM(L7:P7)/COUNT(L7:P7)</f>
        <v>0</v>
      </c>
      <c r="R7" s="227">
        <f t="shared" ref="R7:R38" ca="1" si="4">COUNT(L7:P7)</f>
        <v>5</v>
      </c>
      <c r="S7" s="228">
        <f t="shared" ref="S7:S38" ca="1" si="5">IF(ISNUMBER($A7),COUNTIF($D$7:$D$206,$D7),0)</f>
        <v>0</v>
      </c>
      <c r="T7" s="229">
        <f t="shared" ref="T7:T38" si="6">CEILING($F7,1)</f>
        <v>0</v>
      </c>
      <c r="U7" s="230">
        <f t="shared" ref="U7:U38" ca="1" si="7">SUM(OFFSET(T7,-MOD(ROW()-ROW($U$7),5),0,5,1))</f>
        <v>0</v>
      </c>
      <c r="V7" s="38"/>
      <c r="W7" s="178" t="str">
        <f t="shared" ref="W7:W38" ca="1" si="8">$I7</f>
        <v/>
      </c>
      <c r="X7" s="178" t="str">
        <f ca="1">IF(ISNUMBER($A7),$W7*(Methuselahs!$A$4+1)+$A7,"")</f>
        <v/>
      </c>
      <c r="Y7" s="178" t="str">
        <f t="shared" ref="Y7:Y38" ca="1" si="9">IF(ISNUMBER($A7),RANK($X7,$X7:$X11,1),"")</f>
        <v/>
      </c>
      <c r="Z7" s="178" t="str">
        <f ca="1">IF(ISNUMBER($A7),VLOOKUP($A7,Methuselahs!$A$7:$X$206,5),"")</f>
        <v/>
      </c>
      <c r="AA7" s="178" t="str">
        <f t="shared" ref="AA7:AA38" ca="1" si="10">$I7</f>
        <v/>
      </c>
    </row>
    <row r="8" spans="1:30" ht="12.95" customHeight="1" x14ac:dyDescent="0.2">
      <c r="A8" s="231" t="str">
        <f ca="1">IF(ISBLANK('Tournament Info'!$B$11),"",INDIRECT(ADDRESS(ROW(),1,1,1,"Optimal Seating "&amp;'Tournament Info'!$B$11-1&amp;"R+F")))</f>
        <v/>
      </c>
      <c r="B8" s="232" t="str">
        <f ca="1">IF(ISNUMBER(A8),VLOOKUP(A8,Methuselahs!$A$7:$E$206,2,FALSE),"")</f>
        <v/>
      </c>
      <c r="C8" s="233" t="str">
        <f ca="1">IF(ISNUMBER(A8),VLOOKUP(A8,Methuselahs!$A$7:$E$206,3,FALSE),"")</f>
        <v/>
      </c>
      <c r="D8" s="234" t="str">
        <f t="shared" ca="1" si="0"/>
        <v/>
      </c>
      <c r="E8" s="235"/>
      <c r="F8" s="233">
        <f t="shared" ref="F8:F38" si="11">IF(ISNUMBER(E8),E8,0)</f>
        <v>0</v>
      </c>
      <c r="G8" s="236" t="str">
        <f t="shared" ca="1" si="1"/>
        <v/>
      </c>
      <c r="H8" s="237" t="str">
        <f ca="1">IF(ISNUMBER(A8),IF(OR($S8=$U8,NOT(ISNA(MATCH($D8*5+$V$4,Override!$C$6:$C$125,0)))),$Q8,0),"")</f>
        <v/>
      </c>
      <c r="I8" s="234" t="str">
        <f t="shared" ca="1" si="2"/>
        <v/>
      </c>
      <c r="J8" s="238">
        <f ca="1">COUNT(A7:A11)</f>
        <v>0</v>
      </c>
      <c r="K8" s="239" t="str">
        <f ca="1">IF(ISNUMBER(A8),RANK(F8,F7:F11),"")</f>
        <v/>
      </c>
      <c r="L8" s="240">
        <f ca="1">IF(J8=5,VLOOKUP(K8,TPMatrix!$A$6:$B$10,2,FALSE),IF(J8=4,VLOOKUP(K8,TPMatrix!$D$6:$E$9,2,FALSE),0))</f>
        <v>0</v>
      </c>
      <c r="M8" s="240">
        <f ca="1">IF(COUNTIF(K7:K11,K8)&gt;=2,IF(J8=5,VLOOKUP(K8+1,TPMatrix!$A$6:$B$10,2,FALSE),IF(J8=4,VLOOKUP(K8+1,TPMatrix!$D$6:$E$9,2,FALSE),0)),"")</f>
        <v>0</v>
      </c>
      <c r="N8" s="240">
        <f ca="1">IF(COUNTIF(K7:K11,K8)&gt;=3,IF(J8=5,VLOOKUP(K8+2,TPMatrix!$A$6:$B$10,2,FALSE),IF(J8=4,VLOOKUP(K8+2,TPMatrix!$D$6:$E$9,2,FALSE),0)),"")</f>
        <v>0</v>
      </c>
      <c r="O8" s="240">
        <f ca="1">IF(COUNTIF(K7:K11,K8)&gt;=4,IF(J8=5,VLOOKUP(K8+3,TPMatrix!$A$6:$B$10,2,FALSE),IF(J8=4,VLOOKUP(K8+3,TPMatrix!$D$6:$E$9,2,FALSE),0)),"")</f>
        <v>0</v>
      </c>
      <c r="P8" s="240">
        <f ca="1">IF(COUNTIF(K7:K11,K8)&gt;=5,IF(J8=5,VLOOKUP(K8+4,TPMatrix!$A$6:$B$10,2,FALSE),IF(J8=4,VLOOKUP(K8+4,TPMatrix!$D$6:$E$9,2,FALSE),0)),"")</f>
        <v>0</v>
      </c>
      <c r="Q8" s="240">
        <f t="shared" ca="1" si="3"/>
        <v>0</v>
      </c>
      <c r="R8" s="241">
        <f t="shared" ca="1" si="4"/>
        <v>5</v>
      </c>
      <c r="S8" s="239">
        <f t="shared" ca="1" si="5"/>
        <v>0</v>
      </c>
      <c r="T8" s="240">
        <f t="shared" si="6"/>
        <v>0</v>
      </c>
      <c r="U8" s="241">
        <f t="shared" ca="1" si="7"/>
        <v>0</v>
      </c>
      <c r="W8" s="178" t="str">
        <f t="shared" ca="1" si="8"/>
        <v/>
      </c>
      <c r="X8" s="178" t="str">
        <f ca="1">IF(ISNUMBER($A8),$W8*(Methuselahs!$A$4+1)+$A8,"")</f>
        <v/>
      </c>
      <c r="Y8" s="178" t="str">
        <f t="shared" ca="1" si="9"/>
        <v/>
      </c>
      <c r="Z8" s="178" t="str">
        <f ca="1">IF(ISNUMBER($A8),VLOOKUP($A8,Methuselahs!$A$7:$X$206,5),"")</f>
        <v/>
      </c>
      <c r="AA8" s="178" t="str">
        <f t="shared" ca="1" si="10"/>
        <v/>
      </c>
    </row>
    <row r="9" spans="1:30" ht="12.95" customHeight="1" x14ac:dyDescent="0.2">
      <c r="A9" s="242" t="str">
        <f ca="1">IF(ISBLANK('Tournament Info'!$B$11),"",INDIRECT(ADDRESS(ROW(),1,1,1,"Optimal Seating "&amp;'Tournament Info'!$B$11-1&amp;"R+F")))</f>
        <v/>
      </c>
      <c r="B9" s="218" t="str">
        <f ca="1">IF(ISNUMBER(A9),VLOOKUP(A9,Methuselahs!$A$7:$E$206,2,FALSE),"")</f>
        <v/>
      </c>
      <c r="C9" s="243" t="str">
        <f ca="1">IF(ISNUMBER(A9),VLOOKUP(A9,Methuselahs!$A$7:$E$206,3,FALSE),"")</f>
        <v/>
      </c>
      <c r="D9" s="244" t="str">
        <f t="shared" ca="1" si="0"/>
        <v/>
      </c>
      <c r="E9" s="245"/>
      <c r="F9" s="243">
        <f t="shared" si="11"/>
        <v>0</v>
      </c>
      <c r="G9" s="246" t="str">
        <f t="shared" ca="1" si="1"/>
        <v/>
      </c>
      <c r="H9" s="247" t="str">
        <f ca="1">IF(ISNUMBER(A9),IF(OR($S9=$U9,NOT(ISNA(MATCH($D9*5+$V$4,Override!$C$6:$C$125,0)))),$Q9,0),"")</f>
        <v/>
      </c>
      <c r="I9" s="244" t="str">
        <f t="shared" ca="1" si="2"/>
        <v/>
      </c>
      <c r="J9" s="248">
        <f ca="1">COUNT(A7:A11)</f>
        <v>0</v>
      </c>
      <c r="K9" s="249" t="str">
        <f ca="1">IF(ISNUMBER(A9),RANK(F9,F7:F11),"")</f>
        <v/>
      </c>
      <c r="L9" s="250">
        <f ca="1">IF(J9=5,VLOOKUP(K9,TPMatrix!$A$6:$B$10,2,FALSE),IF(J9=4,VLOOKUP(K9,TPMatrix!$D$6:$E$9,2,FALSE),0))</f>
        <v>0</v>
      </c>
      <c r="M9" s="250">
        <f ca="1">IF(COUNTIF(K7:K11,K9)&gt;=2,IF(J9=5,VLOOKUP(K9+1,TPMatrix!$A$6:$B$10,2,FALSE),IF(J9=4,VLOOKUP(K9+1,TPMatrix!$D$6:$E$9,2,FALSE),0)),"")</f>
        <v>0</v>
      </c>
      <c r="N9" s="250">
        <f ca="1">IF(COUNTIF(K7:K11,K9)&gt;=3,IF(J9=5,VLOOKUP(K9+2,TPMatrix!$A$6:$B$10,2,FALSE),IF(J9=4,VLOOKUP(K9+2,TPMatrix!$D$6:$E$9,2,FALSE),0)),"")</f>
        <v>0</v>
      </c>
      <c r="O9" s="250">
        <f ca="1">IF(COUNTIF(K7:K11,K9)&gt;=4,IF(J9=5,VLOOKUP(K9+3,TPMatrix!$A$6:$B$10,2,FALSE),IF(J9=4,VLOOKUP(K9+3,TPMatrix!$D$6:$E$9,2,FALSE),0)),"")</f>
        <v>0</v>
      </c>
      <c r="P9" s="250">
        <f ca="1">IF(COUNTIF(K7:K11,K9)&gt;=5,IF(J9=5,VLOOKUP(K9+4,TPMatrix!$A$6:$B$10,2,FALSE),IF(J9=4,VLOOKUP(K9+4,TPMatrix!$D$6:$E$9,2,FALSE),0)),"")</f>
        <v>0</v>
      </c>
      <c r="Q9" s="250">
        <f t="shared" ca="1" si="3"/>
        <v>0</v>
      </c>
      <c r="R9" s="251">
        <f t="shared" ca="1" si="4"/>
        <v>5</v>
      </c>
      <c r="S9" s="249">
        <f t="shared" ca="1" si="5"/>
        <v>0</v>
      </c>
      <c r="T9" s="250">
        <f t="shared" si="6"/>
        <v>0</v>
      </c>
      <c r="U9" s="251">
        <f t="shared" ca="1" si="7"/>
        <v>0</v>
      </c>
      <c r="W9" s="178" t="str">
        <f t="shared" ca="1" si="8"/>
        <v/>
      </c>
      <c r="X9" s="178" t="str">
        <f ca="1">IF(ISNUMBER($A9),$W9*(Methuselahs!$A$4+1)+$A9,"")</f>
        <v/>
      </c>
      <c r="Y9" s="178" t="str">
        <f t="shared" ca="1" si="9"/>
        <v/>
      </c>
      <c r="Z9" s="178" t="str">
        <f ca="1">IF(ISNUMBER($A9),VLOOKUP($A9,Methuselahs!$A$7:$X$206,5),"")</f>
        <v/>
      </c>
      <c r="AA9" s="178" t="str">
        <f t="shared" ca="1" si="10"/>
        <v/>
      </c>
    </row>
    <row r="10" spans="1:30" ht="12.95" customHeight="1" x14ac:dyDescent="0.2">
      <c r="A10" s="252" t="str">
        <f ca="1">IF(ISBLANK('Tournament Info'!$B$11),"",INDIRECT(ADDRESS(ROW(),1,1,1,"Optimal Seating "&amp;'Tournament Info'!$B$11-1&amp;"R+F")))</f>
        <v/>
      </c>
      <c r="B10" s="253" t="str">
        <f ca="1">IF(ISNUMBER(A10),VLOOKUP(A10,Methuselahs!$A$7:$E$206,2,FALSE),"")</f>
        <v/>
      </c>
      <c r="C10" s="254" t="str">
        <f ca="1">IF(ISNUMBER(A10),VLOOKUP(A10,Methuselahs!$A$7:$E$206,3,FALSE),"")</f>
        <v/>
      </c>
      <c r="D10" s="255" t="str">
        <f t="shared" ca="1" si="0"/>
        <v/>
      </c>
      <c r="E10" s="256"/>
      <c r="F10" s="254">
        <f t="shared" si="11"/>
        <v>0</v>
      </c>
      <c r="G10" s="236" t="str">
        <f t="shared" ca="1" si="1"/>
        <v/>
      </c>
      <c r="H10" s="237" t="str">
        <f ca="1">IF(ISNUMBER(A10),IF(OR($S10=$U10,NOT(ISNA(MATCH($D10*5+$V$4,Override!$C$6:$C$125,0)))),$Q10,0),"")</f>
        <v/>
      </c>
      <c r="I10" s="255" t="str">
        <f t="shared" ca="1" si="2"/>
        <v/>
      </c>
      <c r="J10" s="257">
        <f ca="1">COUNT(A7:A11)</f>
        <v>0</v>
      </c>
      <c r="K10" s="239" t="str">
        <f ca="1">IF(ISNUMBER(A10),RANK(F10,F7:F11),"")</f>
        <v/>
      </c>
      <c r="L10" s="240">
        <f ca="1">IF(J10=5,VLOOKUP(K10,TPMatrix!$A$6:$B$10,2,FALSE),IF(J10=4,VLOOKUP(K10,TPMatrix!$D$6:$E$9,2,FALSE),0))</f>
        <v>0</v>
      </c>
      <c r="M10" s="240">
        <f ca="1">IF(COUNTIF(K7:K11,K10)&gt;=2,IF(J10=5,VLOOKUP(K10+1,TPMatrix!$A$6:$B$10,2,FALSE),IF(J10=4,VLOOKUP(K10+1,TPMatrix!$D$6:$E$9,2,FALSE),0)),"")</f>
        <v>0</v>
      </c>
      <c r="N10" s="240">
        <f ca="1">IF(COUNTIF(K7:K11,K10)&gt;=3,IF(J10=5,VLOOKUP(K10+2,TPMatrix!$A$6:$B$10,2,FALSE),IF(J10=4,VLOOKUP(K10+2,TPMatrix!$D$6:$E$9,2,FALSE),0)),"")</f>
        <v>0</v>
      </c>
      <c r="O10" s="240">
        <f ca="1">IF(COUNTIF(K7:K11,K10)&gt;=4,IF(J10=5,VLOOKUP(K10+3,TPMatrix!$A$6:$B$10,2,FALSE),IF(J10=4,VLOOKUP(K10+3,TPMatrix!$D$6:$E$9,2,FALSE),0)),"")</f>
        <v>0</v>
      </c>
      <c r="P10" s="240">
        <f ca="1">IF(COUNTIF(K7:K11,K10)&gt;=5,IF(J10=5,VLOOKUP(K10+4,TPMatrix!$A$6:$B$10,2,FALSE),IF(J10=4,VLOOKUP(K10+4,TPMatrix!$D$6:$E$9,2,FALSE),0)),"")</f>
        <v>0</v>
      </c>
      <c r="Q10" s="240">
        <f t="shared" ca="1" si="3"/>
        <v>0</v>
      </c>
      <c r="R10" s="241">
        <f t="shared" ca="1" si="4"/>
        <v>5</v>
      </c>
      <c r="S10" s="239">
        <f t="shared" ca="1" si="5"/>
        <v>0</v>
      </c>
      <c r="T10" s="240">
        <f t="shared" si="6"/>
        <v>0</v>
      </c>
      <c r="U10" s="241">
        <f t="shared" ca="1" si="7"/>
        <v>0</v>
      </c>
      <c r="W10" s="178" t="str">
        <f t="shared" ca="1" si="8"/>
        <v/>
      </c>
      <c r="X10" s="178" t="str">
        <f ca="1">IF(ISNUMBER($A10),$W10*(Methuselahs!$A$4+1)+$A10,"")</f>
        <v/>
      </c>
      <c r="Y10" s="178" t="str">
        <f t="shared" ca="1" si="9"/>
        <v/>
      </c>
      <c r="Z10" s="178" t="str">
        <f ca="1">IF(ISNUMBER($A10),VLOOKUP($A10,Methuselahs!$A$7:$X$206,5),"")</f>
        <v/>
      </c>
      <c r="AA10" s="178" t="str">
        <f t="shared" ca="1" si="10"/>
        <v/>
      </c>
    </row>
    <row r="11" spans="1:30" ht="12.95" customHeight="1" thickBot="1" x14ac:dyDescent="0.25">
      <c r="A11" s="258" t="str">
        <f ca="1">IF(ISBLANK('Tournament Info'!$B$11),"",INDIRECT(ADDRESS(ROW(),1,1,1,"Optimal Seating "&amp;'Tournament Info'!$B$11-1&amp;"R+F")))</f>
        <v/>
      </c>
      <c r="B11" s="259" t="str">
        <f ca="1">IF(ISNUMBER(A11),VLOOKUP(A11,Methuselahs!$A$7:$E$206,2,FALSE),"")</f>
        <v/>
      </c>
      <c r="C11" s="260" t="str">
        <f ca="1">IF(ISNUMBER(A11),VLOOKUP(A11,Methuselahs!$A$7:$E$206,3,FALSE),"")</f>
        <v/>
      </c>
      <c r="D11" s="261" t="str">
        <f t="shared" ca="1" si="0"/>
        <v/>
      </c>
      <c r="E11" s="262"/>
      <c r="F11" s="260">
        <f t="shared" si="11"/>
        <v>0</v>
      </c>
      <c r="G11" s="246" t="str">
        <f t="shared" ca="1" si="1"/>
        <v/>
      </c>
      <c r="H11" s="247" t="str">
        <f ca="1">IF(ISNUMBER(A11),IF(OR($S11=$U11,NOT(ISNA(MATCH($D11*5+$V$4,Override!$C$6:$C$125,0)))),$Q11,0),"")</f>
        <v/>
      </c>
      <c r="I11" s="261" t="str">
        <f t="shared" ca="1" si="2"/>
        <v/>
      </c>
      <c r="J11" s="263">
        <f ca="1">COUNT(A7:A11)</f>
        <v>0</v>
      </c>
      <c r="K11" s="264" t="str">
        <f ca="1">IF(ISNUMBER(A11),RANK(F11,F7:F11),"")</f>
        <v/>
      </c>
      <c r="L11" s="265">
        <f ca="1">IF(J11=5,VLOOKUP(K11,TPMatrix!$A$6:$B$10,2,FALSE),IF(J11=4,VLOOKUP(K11,TPMatrix!$D$6:$E$9,2,FALSE),0))</f>
        <v>0</v>
      </c>
      <c r="M11" s="265">
        <f ca="1">IF(COUNTIF(K7:K11,K11)&gt;=2,IF(J11=5,VLOOKUP(K11+1,TPMatrix!$A$6:$B$10,2,FALSE),IF(J11=4,VLOOKUP(K11+1,TPMatrix!$D$6:$E$9,2,FALSE),0)),"")</f>
        <v>0</v>
      </c>
      <c r="N11" s="265">
        <f ca="1">IF(COUNTIF(K7:K11,K11)&gt;=3,IF(J11=5,VLOOKUP(K11+2,TPMatrix!$A$6:$B$10,2,FALSE),IF(J11=4,VLOOKUP(K11+2,TPMatrix!$D$6:$E$9,2,FALSE),0)),"")</f>
        <v>0</v>
      </c>
      <c r="O11" s="265">
        <f ca="1">IF(COUNTIF(K7:K11,K11)&gt;=4,IF(J11=5,VLOOKUP(K11+3,TPMatrix!$A$6:$B$10,2,FALSE),IF(J11=4,VLOOKUP(K11+3,TPMatrix!$D$6:$E$9,2,FALSE),0)),"")</f>
        <v>0</v>
      </c>
      <c r="P11" s="265">
        <f ca="1">IF(COUNTIF(K7:K11,K11)&gt;=5,IF(J11=5,VLOOKUP(K11+4,TPMatrix!$A$6:$B$10,2,FALSE),IF(J11=4,VLOOKUP(K11+4,TPMatrix!$D$6:$E$9,2,FALSE),0)),"")</f>
        <v>0</v>
      </c>
      <c r="Q11" s="265">
        <f t="shared" ca="1" si="3"/>
        <v>0</v>
      </c>
      <c r="R11" s="266">
        <f t="shared" ca="1" si="4"/>
        <v>5</v>
      </c>
      <c r="S11" s="264">
        <f t="shared" ca="1" si="5"/>
        <v>0</v>
      </c>
      <c r="T11" s="265">
        <f t="shared" si="6"/>
        <v>0</v>
      </c>
      <c r="U11" s="266">
        <f t="shared" ca="1" si="7"/>
        <v>0</v>
      </c>
      <c r="W11" s="178" t="str">
        <f t="shared" ca="1" si="8"/>
        <v/>
      </c>
      <c r="X11" s="178" t="str">
        <f ca="1">IF(ISNUMBER($A11),$W11*(Methuselahs!$A$4+1)+$A11,"")</f>
        <v/>
      </c>
      <c r="Y11" s="178" t="str">
        <f t="shared" ca="1" si="9"/>
        <v/>
      </c>
      <c r="Z11" s="178" t="str">
        <f ca="1">IF(ISNUMBER($A11),VLOOKUP($A11,Methuselahs!$A$7:$X$206,5),"")</f>
        <v/>
      </c>
      <c r="AA11" s="178" t="str">
        <f t="shared" ca="1" si="10"/>
        <v/>
      </c>
    </row>
    <row r="12" spans="1:30" ht="12.95" customHeight="1" thickTop="1" x14ac:dyDescent="0.2">
      <c r="A12" s="217" t="str">
        <f ca="1">IF(ISBLANK('Tournament Info'!$B$11),"",INDIRECT(ADDRESS(ROW(),1,1,1,"Optimal Seating "&amp;'Tournament Info'!$B$11-1&amp;"R+F")))</f>
        <v/>
      </c>
      <c r="B12" s="218" t="str">
        <f ca="1">IF(ISNUMBER(A12),VLOOKUP(A12,Methuselahs!$A$7:$E$206,2,FALSE),"")</f>
        <v/>
      </c>
      <c r="C12" s="219" t="str">
        <f ca="1">IF(ISNUMBER(A12),VLOOKUP(A12,Methuselahs!$A$7:$E$206,3,FALSE),"")</f>
        <v/>
      </c>
      <c r="D12" s="220" t="str">
        <f t="shared" ca="1" si="0"/>
        <v/>
      </c>
      <c r="E12" s="221"/>
      <c r="F12" s="219">
        <f t="shared" si="11"/>
        <v>0</v>
      </c>
      <c r="G12" s="222" t="str">
        <f t="shared" ca="1" si="1"/>
        <v/>
      </c>
      <c r="H12" s="223" t="str">
        <f ca="1">IF(ISNUMBER(A12),IF(OR($S12=$U12,NOT(ISNA(MATCH($D12*5+$V$4,Override!$C$6:$C$125,0)))),$Q12,0),"")</f>
        <v/>
      </c>
      <c r="I12" s="220" t="str">
        <f t="shared" ca="1" si="2"/>
        <v/>
      </c>
      <c r="J12" s="224">
        <f ca="1">COUNT(A12:A16)</f>
        <v>0</v>
      </c>
      <c r="K12" s="225" t="str">
        <f ca="1">IF(ISNUMBER(A12),RANK(F12,F12:F16),"")</f>
        <v/>
      </c>
      <c r="L12" s="226">
        <f ca="1">IF(J12=5,VLOOKUP(K12,TPMatrix!$A$6:$B$10,2,FALSE),IF(J12=4,VLOOKUP(K12,TPMatrix!$D$6:$E$9,2,FALSE),0))</f>
        <v>0</v>
      </c>
      <c r="M12" s="226">
        <f ca="1">IF(COUNTIF(K12:K16,K12)&gt;=2,IF(J12=5,VLOOKUP(K12+1,TPMatrix!$A$6:$B$10,2,FALSE),IF(J12=4,VLOOKUP(K12+1,TPMatrix!$D$6:$E$9,2,FALSE),0)),"")</f>
        <v>0</v>
      </c>
      <c r="N12" s="226">
        <f ca="1">IF(COUNTIF(K12:K16,K12)&gt;=3,IF(J12=5,VLOOKUP(K12+2,TPMatrix!$A$6:$B$10,2,FALSE),IF(J12=4,VLOOKUP(K12+2,TPMatrix!$D$6:$E$9,2,FALSE),0)),"")</f>
        <v>0</v>
      </c>
      <c r="O12" s="226">
        <f ca="1">IF(COUNTIF(K12:K16,K12)&gt;=4,IF(J12=5,VLOOKUP(K12+3,TPMatrix!$A$6:$B$10,2,FALSE),IF(J12=4,VLOOKUP(K12+3,TPMatrix!$D$6:$E$9,2,FALSE),0)),"")</f>
        <v>0</v>
      </c>
      <c r="P12" s="226">
        <f ca="1">IF(COUNTIF(K12:K16,K12)&gt;=5,IF(J12=5,VLOOKUP(K12+4,TPMatrix!$A$6:$B$10,2,FALSE),IF(J12=4,VLOOKUP(K12+4,TPMatrix!$D$6:$E$9,2,FALSE),0)),"")</f>
        <v>0</v>
      </c>
      <c r="Q12" s="226">
        <f t="shared" ca="1" si="3"/>
        <v>0</v>
      </c>
      <c r="R12" s="227">
        <f t="shared" ca="1" si="4"/>
        <v>5</v>
      </c>
      <c r="S12" s="228">
        <f t="shared" ca="1" si="5"/>
        <v>0</v>
      </c>
      <c r="T12" s="229">
        <f t="shared" si="6"/>
        <v>0</v>
      </c>
      <c r="U12" s="230">
        <f t="shared" ca="1" si="7"/>
        <v>0</v>
      </c>
      <c r="W12" s="178" t="str">
        <f t="shared" ca="1" si="8"/>
        <v/>
      </c>
      <c r="X12" s="178" t="str">
        <f ca="1">IF(ISNUMBER($A12),$W12*(Methuselahs!$A$4+1)+$A12,"")</f>
        <v/>
      </c>
      <c r="Y12" s="178" t="str">
        <f t="shared" ca="1" si="9"/>
        <v/>
      </c>
      <c r="Z12" s="178" t="str">
        <f ca="1">IF(ISNUMBER($A12),VLOOKUP($A12,Methuselahs!$A$7:$X$206,5),"")</f>
        <v/>
      </c>
      <c r="AA12" s="178" t="str">
        <f t="shared" ca="1" si="10"/>
        <v/>
      </c>
    </row>
    <row r="13" spans="1:30" ht="12.95" customHeight="1" x14ac:dyDescent="0.2">
      <c r="A13" s="231" t="str">
        <f ca="1">IF(ISBLANK('Tournament Info'!$B$11),"",INDIRECT(ADDRESS(ROW(),1,1,1,"Optimal Seating "&amp;'Tournament Info'!$B$11-1&amp;"R+F")))</f>
        <v/>
      </c>
      <c r="B13" s="232" t="str">
        <f ca="1">IF(ISNUMBER(A13),VLOOKUP(A13,Methuselahs!$A$7:$E$206,2,FALSE),"")</f>
        <v/>
      </c>
      <c r="C13" s="233" t="str">
        <f ca="1">IF(ISNUMBER(A13),VLOOKUP(A13,Methuselahs!$A$7:$E$206,3,FALSE),"")</f>
        <v/>
      </c>
      <c r="D13" s="234" t="str">
        <f t="shared" ca="1" si="0"/>
        <v/>
      </c>
      <c r="E13" s="235"/>
      <c r="F13" s="233">
        <f t="shared" si="11"/>
        <v>0</v>
      </c>
      <c r="G13" s="236" t="str">
        <f t="shared" ca="1" si="1"/>
        <v/>
      </c>
      <c r="H13" s="237" t="str">
        <f ca="1">IF(ISNUMBER(A13),IF(OR($S13=$U13,NOT(ISNA(MATCH($D13*5+$V$4,Override!$C$6:$C$125,0)))),$Q13,0),"")</f>
        <v/>
      </c>
      <c r="I13" s="234" t="str">
        <f t="shared" ca="1" si="2"/>
        <v/>
      </c>
      <c r="J13" s="238">
        <f ca="1">COUNT(A12:A16)</f>
        <v>0</v>
      </c>
      <c r="K13" s="239" t="str">
        <f ca="1">IF(ISNUMBER(A13),RANK(F13,F12:F16),"")</f>
        <v/>
      </c>
      <c r="L13" s="240">
        <f ca="1">IF(J13=5,VLOOKUP(K13,TPMatrix!$A$6:$B$10,2,FALSE),IF(J13=4,VLOOKUP(K13,TPMatrix!$D$6:$E$9,2,FALSE),0))</f>
        <v>0</v>
      </c>
      <c r="M13" s="240">
        <f ca="1">IF(COUNTIF(K12:K16,K13)&gt;=2,IF(J13=5,VLOOKUP(K13+1,TPMatrix!$A$6:$B$10,2,FALSE),IF(J13=4,VLOOKUP(K13+1,TPMatrix!$D$6:$E$9,2,FALSE),0)),"")</f>
        <v>0</v>
      </c>
      <c r="N13" s="240">
        <f ca="1">IF(COUNTIF(K12:K16,K13)&gt;=3,IF(J13=5,VLOOKUP(K13+2,TPMatrix!$A$6:$B$10,2,FALSE),IF(J13=4,VLOOKUP(K13+2,TPMatrix!$D$6:$E$9,2,FALSE),0)),"")</f>
        <v>0</v>
      </c>
      <c r="O13" s="240">
        <f ca="1">IF(COUNTIF(K12:K16,K13)&gt;=4,IF(J13=5,VLOOKUP(K13+3,TPMatrix!$A$6:$B$10,2,FALSE),IF(J13=4,VLOOKUP(K13+3,TPMatrix!$D$6:$E$9,2,FALSE),0)),"")</f>
        <v>0</v>
      </c>
      <c r="P13" s="240">
        <f ca="1">IF(COUNTIF(K12:K16,K13)&gt;=5,IF(J13=5,VLOOKUP(K13+4,TPMatrix!$A$6:$B$10,2,FALSE),IF(J13=4,VLOOKUP(K13+4,TPMatrix!$D$6:$E$9,2,FALSE),0)),"")</f>
        <v>0</v>
      </c>
      <c r="Q13" s="240">
        <f t="shared" ca="1" si="3"/>
        <v>0</v>
      </c>
      <c r="R13" s="241">
        <f t="shared" ca="1" si="4"/>
        <v>5</v>
      </c>
      <c r="S13" s="239">
        <f t="shared" ca="1" si="5"/>
        <v>0</v>
      </c>
      <c r="T13" s="240">
        <f t="shared" si="6"/>
        <v>0</v>
      </c>
      <c r="U13" s="241">
        <f t="shared" ca="1" si="7"/>
        <v>0</v>
      </c>
      <c r="W13" s="178" t="str">
        <f t="shared" ca="1" si="8"/>
        <v/>
      </c>
      <c r="X13" s="178" t="str">
        <f ca="1">IF(ISNUMBER($A13),$W13*(Methuselahs!$A$4+1)+$A13,"")</f>
        <v/>
      </c>
      <c r="Y13" s="178" t="str">
        <f t="shared" ca="1" si="9"/>
        <v/>
      </c>
      <c r="Z13" s="178" t="str">
        <f ca="1">IF(ISNUMBER($A13),VLOOKUP($A13,Methuselahs!$A$7:$X$206,5),"")</f>
        <v/>
      </c>
      <c r="AA13" s="178" t="str">
        <f t="shared" ca="1" si="10"/>
        <v/>
      </c>
    </row>
    <row r="14" spans="1:30" ht="12.95" customHeight="1" x14ac:dyDescent="0.2">
      <c r="A14" s="242" t="str">
        <f ca="1">IF(ISBLANK('Tournament Info'!$B$11),"",INDIRECT(ADDRESS(ROW(),1,1,1,"Optimal Seating "&amp;'Tournament Info'!$B$11-1&amp;"R+F")))</f>
        <v/>
      </c>
      <c r="B14" s="218" t="str">
        <f ca="1">IF(ISNUMBER(A14),VLOOKUP(A14,Methuselahs!$A$7:$E$206,2,FALSE),"")</f>
        <v/>
      </c>
      <c r="C14" s="243" t="str">
        <f ca="1">IF(ISNUMBER(A14),VLOOKUP(A14,Methuselahs!$A$7:$E$206,3,FALSE),"")</f>
        <v/>
      </c>
      <c r="D14" s="244" t="str">
        <f t="shared" ca="1" si="0"/>
        <v/>
      </c>
      <c r="E14" s="245"/>
      <c r="F14" s="243">
        <f>IF(ISNUMBER(E14),E14,0)</f>
        <v>0</v>
      </c>
      <c r="G14" s="246" t="str">
        <f t="shared" ca="1" si="1"/>
        <v/>
      </c>
      <c r="H14" s="247" t="str">
        <f ca="1">IF(ISNUMBER(A14),IF(OR($S14=$U14,NOT(ISNA(MATCH($D14*5+$V$4,Override!$C$6:$C$125,0)))),$Q14,0),"")</f>
        <v/>
      </c>
      <c r="I14" s="244" t="str">
        <f t="shared" ca="1" si="2"/>
        <v/>
      </c>
      <c r="J14" s="248">
        <f ca="1">COUNT(A12:A16)</f>
        <v>0</v>
      </c>
      <c r="K14" s="249" t="str">
        <f ca="1">IF(ISNUMBER(A14),RANK(F14,F12:F16),"")</f>
        <v/>
      </c>
      <c r="L14" s="250">
        <f ca="1">IF(J14=5,VLOOKUP(K14,TPMatrix!$A$6:$B$10,2,FALSE),IF(J14=4,VLOOKUP(K14,TPMatrix!$D$6:$E$9,2,FALSE),0))</f>
        <v>0</v>
      </c>
      <c r="M14" s="250">
        <f ca="1">IF(COUNTIF(K12:K16,K14)&gt;=2,IF(J14=5,VLOOKUP(K14+1,TPMatrix!$A$6:$B$10,2,FALSE),IF(J14=4,VLOOKUP(K14+1,TPMatrix!$D$6:$E$9,2,FALSE),0)),"")</f>
        <v>0</v>
      </c>
      <c r="N14" s="250">
        <f ca="1">IF(COUNTIF(K12:K16,K14)&gt;=3,IF(J14=5,VLOOKUP(K14+2,TPMatrix!$A$6:$B$10,2,FALSE),IF(J14=4,VLOOKUP(K14+2,TPMatrix!$D$6:$E$9,2,FALSE),0)),"")</f>
        <v>0</v>
      </c>
      <c r="O14" s="250">
        <f ca="1">IF(COUNTIF(K12:K16,K14)&gt;=4,IF(J14=5,VLOOKUP(K14+3,TPMatrix!$A$6:$B$10,2,FALSE),IF(J14=4,VLOOKUP(K14+3,TPMatrix!$D$6:$E$9,2,FALSE),0)),"")</f>
        <v>0</v>
      </c>
      <c r="P14" s="250">
        <f ca="1">IF(COUNTIF(K12:K16,K14)&gt;=5,IF(J14=5,VLOOKUP(K14+4,TPMatrix!$A$6:$B$10,2,FALSE),IF(J14=4,VLOOKUP(K14+4,TPMatrix!$D$6:$E$9,2,FALSE),0)),"")</f>
        <v>0</v>
      </c>
      <c r="Q14" s="250">
        <f t="shared" ca="1" si="3"/>
        <v>0</v>
      </c>
      <c r="R14" s="251">
        <f t="shared" ca="1" si="4"/>
        <v>5</v>
      </c>
      <c r="S14" s="249">
        <f t="shared" ca="1" si="5"/>
        <v>0</v>
      </c>
      <c r="T14" s="250">
        <f t="shared" si="6"/>
        <v>0</v>
      </c>
      <c r="U14" s="251">
        <f t="shared" ca="1" si="7"/>
        <v>0</v>
      </c>
      <c r="W14" s="178" t="str">
        <f t="shared" ca="1" si="8"/>
        <v/>
      </c>
      <c r="X14" s="178" t="str">
        <f ca="1">IF(ISNUMBER($A14),$W14*(Methuselahs!$A$4+1)+$A14,"")</f>
        <v/>
      </c>
      <c r="Y14" s="178" t="str">
        <f t="shared" ca="1" si="9"/>
        <v/>
      </c>
      <c r="Z14" s="178" t="str">
        <f ca="1">IF(ISNUMBER($A14),VLOOKUP($A14,Methuselahs!$A$7:$X$206,5),"")</f>
        <v/>
      </c>
      <c r="AA14" s="178" t="str">
        <f t="shared" ca="1" si="10"/>
        <v/>
      </c>
    </row>
    <row r="15" spans="1:30" ht="12.95" customHeight="1" x14ac:dyDescent="0.2">
      <c r="A15" s="252" t="str">
        <f ca="1">IF(ISBLANK('Tournament Info'!$B$11),"",INDIRECT(ADDRESS(ROW(),1,1,1,"Optimal Seating "&amp;'Tournament Info'!$B$11-1&amp;"R+F")))</f>
        <v/>
      </c>
      <c r="B15" s="253" t="str">
        <f ca="1">IF(ISNUMBER(A15),VLOOKUP(A15,Methuselahs!$A$7:$E$206,2,FALSE),"")</f>
        <v/>
      </c>
      <c r="C15" s="254" t="str">
        <f ca="1">IF(ISNUMBER(A15),VLOOKUP(A15,Methuselahs!$A$7:$E$206,3,FALSE),"")</f>
        <v/>
      </c>
      <c r="D15" s="255" t="str">
        <f t="shared" ca="1" si="0"/>
        <v/>
      </c>
      <c r="E15" s="256"/>
      <c r="F15" s="254">
        <f t="shared" si="11"/>
        <v>0</v>
      </c>
      <c r="G15" s="236" t="str">
        <f t="shared" ca="1" si="1"/>
        <v/>
      </c>
      <c r="H15" s="237" t="str">
        <f ca="1">IF(ISNUMBER(A15),IF(OR($S15=$U15,NOT(ISNA(MATCH($D15*5+$V$4,Override!$C$6:$C$125,0)))),$Q15,0),"")</f>
        <v/>
      </c>
      <c r="I15" s="255" t="str">
        <f t="shared" ca="1" si="2"/>
        <v/>
      </c>
      <c r="J15" s="257">
        <f ca="1">COUNT(A12:A16)</f>
        <v>0</v>
      </c>
      <c r="K15" s="239" t="str">
        <f ca="1">IF(ISNUMBER(A15),RANK(F15,F12:F16),"")</f>
        <v/>
      </c>
      <c r="L15" s="240">
        <f ca="1">IF(J15=5,VLOOKUP(K15,TPMatrix!$A$6:$B$10,2,FALSE),IF(J15=4,VLOOKUP(K15,TPMatrix!$D$6:$E$9,2,FALSE),0))</f>
        <v>0</v>
      </c>
      <c r="M15" s="240">
        <f ca="1">IF(COUNTIF(K12:K16,K15)&gt;=2,IF(J15=5,VLOOKUP(K15+1,TPMatrix!$A$6:$B$10,2,FALSE),IF(J15=4,VLOOKUP(K15+1,TPMatrix!$D$6:$E$9,2,FALSE),0)),"")</f>
        <v>0</v>
      </c>
      <c r="N15" s="240">
        <f ca="1">IF(COUNTIF(K12:K16,K15)&gt;=3,IF(J15=5,VLOOKUP(K15+2,TPMatrix!$A$6:$B$10,2,FALSE),IF(J15=4,VLOOKUP(K15+2,TPMatrix!$D$6:$E$9,2,FALSE),0)),"")</f>
        <v>0</v>
      </c>
      <c r="O15" s="240">
        <f ca="1">IF(COUNTIF(K12:K16,K15)&gt;=4,IF(J15=5,VLOOKUP(K15+3,TPMatrix!$A$6:$B$10,2,FALSE),IF(J15=4,VLOOKUP(K15+3,TPMatrix!$D$6:$E$9,2,FALSE),0)),"")</f>
        <v>0</v>
      </c>
      <c r="P15" s="240">
        <f ca="1">IF(COUNTIF(K12:K16,K15)&gt;=5,IF(J15=5,VLOOKUP(K15+4,TPMatrix!$A$6:$B$10,2,FALSE),IF(J15=4,VLOOKUP(K15+4,TPMatrix!$D$6:$E$9,2,FALSE),0)),"")</f>
        <v>0</v>
      </c>
      <c r="Q15" s="240">
        <f t="shared" ca="1" si="3"/>
        <v>0</v>
      </c>
      <c r="R15" s="241">
        <f t="shared" ca="1" si="4"/>
        <v>5</v>
      </c>
      <c r="S15" s="239">
        <f t="shared" ca="1" si="5"/>
        <v>0</v>
      </c>
      <c r="T15" s="240">
        <f t="shared" si="6"/>
        <v>0</v>
      </c>
      <c r="U15" s="241">
        <f t="shared" ca="1" si="7"/>
        <v>0</v>
      </c>
      <c r="W15" s="178" t="str">
        <f t="shared" ca="1" si="8"/>
        <v/>
      </c>
      <c r="X15" s="178" t="str">
        <f ca="1">IF(ISNUMBER($A15),$W15*(Methuselahs!$A$4+1)+$A15,"")</f>
        <v/>
      </c>
      <c r="Y15" s="178" t="str">
        <f t="shared" ca="1" si="9"/>
        <v/>
      </c>
      <c r="Z15" s="178" t="str">
        <f ca="1">IF(ISNUMBER($A15),VLOOKUP($A15,Methuselahs!$A$7:$X$206,5),"")</f>
        <v/>
      </c>
      <c r="AA15" s="178" t="str">
        <f t="shared" ca="1" si="10"/>
        <v/>
      </c>
    </row>
    <row r="16" spans="1:30" ht="12.95" customHeight="1" thickBot="1" x14ac:dyDescent="0.25">
      <c r="A16" s="242" t="str">
        <f ca="1">IF(ISBLANK('Tournament Info'!$B$11),"",INDIRECT(ADDRESS(ROW(),1,1,1,"Optimal Seating "&amp;'Tournament Info'!$B$11-1&amp;"R+F")))</f>
        <v/>
      </c>
      <c r="B16" s="259" t="str">
        <f ca="1">IF(ISNUMBER(A16),VLOOKUP(A16,Methuselahs!$A$7:$E$206,2,FALSE),"")</f>
        <v/>
      </c>
      <c r="C16" s="260" t="str">
        <f ca="1">IF(ISNUMBER(A16),VLOOKUP(A16,Methuselahs!$A$7:$E$206,3,FALSE),"")</f>
        <v/>
      </c>
      <c r="D16" s="261" t="str">
        <f t="shared" ca="1" si="0"/>
        <v/>
      </c>
      <c r="E16" s="262"/>
      <c r="F16" s="260">
        <f t="shared" si="11"/>
        <v>0</v>
      </c>
      <c r="G16" s="246" t="str">
        <f t="shared" ca="1" si="1"/>
        <v/>
      </c>
      <c r="H16" s="247" t="str">
        <f ca="1">IF(ISNUMBER(A16),IF(OR($S16=$U16,NOT(ISNA(MATCH($D16*5+$V$4,Override!$C$6:$C$125,0)))),$Q16,0),"")</f>
        <v/>
      </c>
      <c r="I16" s="261" t="str">
        <f t="shared" ca="1" si="2"/>
        <v/>
      </c>
      <c r="J16" s="263">
        <f ca="1">COUNT(A12:A16)</f>
        <v>0</v>
      </c>
      <c r="K16" s="264" t="str">
        <f ca="1">IF(ISNUMBER(A16),RANK(F16,F12:F16),"")</f>
        <v/>
      </c>
      <c r="L16" s="265">
        <f ca="1">IF(J16=5,VLOOKUP(K16,TPMatrix!$A$6:$B$10,2,FALSE),IF(J16=4,VLOOKUP(K16,TPMatrix!$D$6:$E$9,2,FALSE),0))</f>
        <v>0</v>
      </c>
      <c r="M16" s="265">
        <f ca="1">IF(COUNTIF(K12:K16,K16)&gt;=2,IF(J16=5,VLOOKUP(K16+1,TPMatrix!$A$6:$B$10,2,FALSE),IF(J16=4,VLOOKUP(K16+1,TPMatrix!$D$6:$E$9,2,FALSE),0)),"")</f>
        <v>0</v>
      </c>
      <c r="N16" s="265">
        <f ca="1">IF(COUNTIF(K12:K16,K16)&gt;=3,IF(J16=5,VLOOKUP(K16+2,TPMatrix!$A$6:$B$10,2,FALSE),IF(J16=4,VLOOKUP(K16+2,TPMatrix!$D$6:$E$9,2,FALSE),0)),"")</f>
        <v>0</v>
      </c>
      <c r="O16" s="265">
        <f ca="1">IF(COUNTIF(K12:K16,K16)&gt;=4,IF(J16=5,VLOOKUP(K16+3,TPMatrix!$A$6:$B$10,2,FALSE),IF(J16=4,VLOOKUP(K16+3,TPMatrix!$D$6:$E$9,2,FALSE),0)),"")</f>
        <v>0</v>
      </c>
      <c r="P16" s="265">
        <f ca="1">IF(COUNTIF(K12:K16,K16)&gt;=5,IF(J16=5,VLOOKUP(K16+4,TPMatrix!$A$6:$B$10,2,FALSE),IF(J16=4,VLOOKUP(K16+4,TPMatrix!$D$6:$E$9,2,FALSE),0)),"")</f>
        <v>0</v>
      </c>
      <c r="Q16" s="265">
        <f t="shared" ca="1" si="3"/>
        <v>0</v>
      </c>
      <c r="R16" s="266">
        <f t="shared" ca="1" si="4"/>
        <v>5</v>
      </c>
      <c r="S16" s="264">
        <f t="shared" ca="1" si="5"/>
        <v>0</v>
      </c>
      <c r="T16" s="265">
        <f t="shared" si="6"/>
        <v>0</v>
      </c>
      <c r="U16" s="266">
        <f t="shared" ca="1" si="7"/>
        <v>0</v>
      </c>
      <c r="W16" s="178" t="str">
        <f t="shared" ca="1" si="8"/>
        <v/>
      </c>
      <c r="X16" s="178" t="str">
        <f ca="1">IF(ISNUMBER($A16),$W16*(Methuselahs!$A$4+1)+$A16,"")</f>
        <v/>
      </c>
      <c r="Y16" s="178" t="str">
        <f t="shared" ca="1" si="9"/>
        <v/>
      </c>
      <c r="Z16" s="178" t="str">
        <f ca="1">IF(ISNUMBER($A16),VLOOKUP($A16,Methuselahs!$A$7:$X$206,5),"")</f>
        <v/>
      </c>
      <c r="AA16" s="178" t="str">
        <f t="shared" ca="1" si="10"/>
        <v/>
      </c>
    </row>
    <row r="17" spans="1:27" ht="12.95" customHeight="1" thickTop="1" x14ac:dyDescent="0.2">
      <c r="A17" s="217" t="str">
        <f ca="1">IF(ISBLANK('Tournament Info'!$B$11),"",INDIRECT(ADDRESS(ROW(),1,1,1,"Optimal Seating "&amp;'Tournament Info'!$B$11-1&amp;"R+F")))</f>
        <v/>
      </c>
      <c r="B17" s="218" t="str">
        <f ca="1">IF(ISNUMBER(A17),VLOOKUP(A17,Methuselahs!$A$7:$E$206,2,FALSE),"")</f>
        <v/>
      </c>
      <c r="C17" s="219" t="str">
        <f ca="1">IF(ISNUMBER(A17),VLOOKUP(A17,Methuselahs!$A$7:$E$206,3,FALSE),"")</f>
        <v/>
      </c>
      <c r="D17" s="220" t="str">
        <f t="shared" ca="1" si="0"/>
        <v/>
      </c>
      <c r="E17" s="221"/>
      <c r="F17" s="219">
        <f t="shared" si="11"/>
        <v>0</v>
      </c>
      <c r="G17" s="222" t="str">
        <f t="shared" ca="1" si="1"/>
        <v/>
      </c>
      <c r="H17" s="223" t="str">
        <f ca="1">IF(ISNUMBER(A17),IF(OR($S17=$U17,NOT(ISNA(MATCH($D17*5+$V$4,Override!$C$6:$C$125,0)))),$Q17,0),"")</f>
        <v/>
      </c>
      <c r="I17" s="220" t="str">
        <f t="shared" ca="1" si="2"/>
        <v/>
      </c>
      <c r="J17" s="224">
        <f ca="1">COUNT(A17:A21)</f>
        <v>0</v>
      </c>
      <c r="K17" s="225" t="str">
        <f ca="1">IF(ISNUMBER(A17),RANK(F17,F17:F21),"")</f>
        <v/>
      </c>
      <c r="L17" s="226">
        <f ca="1">IF(J17=5,VLOOKUP(K17,TPMatrix!$A$6:$B$10,2,FALSE),IF(J17=4,VLOOKUP(K17,TPMatrix!$D$6:$E$9,2,FALSE),0))</f>
        <v>0</v>
      </c>
      <c r="M17" s="226">
        <f ca="1">IF(COUNTIF(K17:K21,K17)&gt;=2,IF(J17=5,VLOOKUP(K17+1,TPMatrix!$A$6:$B$10,2,FALSE),IF(J17=4,VLOOKUP(K17+1,TPMatrix!$D$6:$E$9,2,FALSE),0)),"")</f>
        <v>0</v>
      </c>
      <c r="N17" s="226">
        <f ca="1">IF(COUNTIF(K17:K21,K17)&gt;=3,IF(J17=5,VLOOKUP(K17+2,TPMatrix!$A$6:$B$10,2,FALSE),IF(J17=4,VLOOKUP(K17+2,TPMatrix!$D$6:$E$9,2,FALSE),0)),"")</f>
        <v>0</v>
      </c>
      <c r="O17" s="226">
        <f ca="1">IF(COUNTIF(K17:K21,K17)&gt;=4,IF(J17=5,VLOOKUP(K17+3,TPMatrix!$A$6:$B$10,2,FALSE),IF(J17=4,VLOOKUP(K17+3,TPMatrix!$D$6:$E$9,2,FALSE),0)),"")</f>
        <v>0</v>
      </c>
      <c r="P17" s="226">
        <f ca="1">IF(COUNTIF(K17:K21,K17)&gt;=5,IF(J17=5,VLOOKUP(K17+4,TPMatrix!$A$6:$B$10,2,FALSE),IF(J17=4,VLOOKUP(K17+4,TPMatrix!$D$6:$E$9,2,FALSE),0)),"")</f>
        <v>0</v>
      </c>
      <c r="Q17" s="226">
        <f t="shared" ca="1" si="3"/>
        <v>0</v>
      </c>
      <c r="R17" s="227">
        <f t="shared" ca="1" si="4"/>
        <v>5</v>
      </c>
      <c r="S17" s="228">
        <f t="shared" ca="1" si="5"/>
        <v>0</v>
      </c>
      <c r="T17" s="229">
        <f t="shared" si="6"/>
        <v>0</v>
      </c>
      <c r="U17" s="230">
        <f t="shared" ca="1" si="7"/>
        <v>0</v>
      </c>
      <c r="W17" s="178" t="str">
        <f t="shared" ca="1" si="8"/>
        <v/>
      </c>
      <c r="X17" s="178" t="str">
        <f ca="1">IF(ISNUMBER($A17),$W17*(Methuselahs!$A$4+1)+$A17,"")</f>
        <v/>
      </c>
      <c r="Y17" s="178" t="str">
        <f t="shared" ca="1" si="9"/>
        <v/>
      </c>
      <c r="Z17" s="178" t="str">
        <f ca="1">IF(ISNUMBER($A17),VLOOKUP($A17,Methuselahs!$A$7:$X$206,5),"")</f>
        <v/>
      </c>
      <c r="AA17" s="178" t="str">
        <f t="shared" ca="1" si="10"/>
        <v/>
      </c>
    </row>
    <row r="18" spans="1:27" ht="12.95" customHeight="1" x14ac:dyDescent="0.2">
      <c r="A18" s="231" t="str">
        <f ca="1">IF(ISBLANK('Tournament Info'!$B$11),"",INDIRECT(ADDRESS(ROW(),1,1,1,"Optimal Seating "&amp;'Tournament Info'!$B$11-1&amp;"R+F")))</f>
        <v/>
      </c>
      <c r="B18" s="232" t="str">
        <f ca="1">IF(ISNUMBER(A18),VLOOKUP(A18,Methuselahs!$A$7:$E$206,2,FALSE),"")</f>
        <v/>
      </c>
      <c r="C18" s="233" t="str">
        <f ca="1">IF(ISNUMBER(A18),VLOOKUP(A18,Methuselahs!$A$7:$E$206,3,FALSE),"")</f>
        <v/>
      </c>
      <c r="D18" s="234" t="str">
        <f t="shared" ca="1" si="0"/>
        <v/>
      </c>
      <c r="E18" s="235"/>
      <c r="F18" s="233">
        <f t="shared" si="11"/>
        <v>0</v>
      </c>
      <c r="G18" s="236" t="str">
        <f t="shared" ca="1" si="1"/>
        <v/>
      </c>
      <c r="H18" s="237" t="str">
        <f ca="1">IF(ISNUMBER(A18),IF(OR($S18=$U18,NOT(ISNA(MATCH($D18*5+$V$4,Override!$C$6:$C$125,0)))),$Q18,0),"")</f>
        <v/>
      </c>
      <c r="I18" s="234" t="str">
        <f t="shared" ca="1" si="2"/>
        <v/>
      </c>
      <c r="J18" s="238">
        <f ca="1">COUNT(A17:A21)</f>
        <v>0</v>
      </c>
      <c r="K18" s="239" t="str">
        <f ca="1">IF(ISNUMBER(A18),RANK(F18,F17:F21),"")</f>
        <v/>
      </c>
      <c r="L18" s="240">
        <f ca="1">IF(J18=5,VLOOKUP(K18,TPMatrix!$A$6:$B$10,2,FALSE),IF(J18=4,VLOOKUP(K18,TPMatrix!$D$6:$E$9,2,FALSE),0))</f>
        <v>0</v>
      </c>
      <c r="M18" s="240">
        <f ca="1">IF(COUNTIF(K17:K21,K18)&gt;=2,IF(J18=5,VLOOKUP(K18+1,TPMatrix!$A$6:$B$10,2,FALSE),IF(J18=4,VLOOKUP(K18+1,TPMatrix!$D$6:$E$9,2,FALSE),0)),"")</f>
        <v>0</v>
      </c>
      <c r="N18" s="240">
        <f ca="1">IF(COUNTIF(K17:K21,K18)&gt;=3,IF(J18=5,VLOOKUP(K18+2,TPMatrix!$A$6:$B$10,2,FALSE),IF(J18=4,VLOOKUP(K18+2,TPMatrix!$D$6:$E$9,2,FALSE),0)),"")</f>
        <v>0</v>
      </c>
      <c r="O18" s="240">
        <f ca="1">IF(COUNTIF(K17:K21,K18)&gt;=4,IF(J18=5,VLOOKUP(K18+3,TPMatrix!$A$6:$B$10,2,FALSE),IF(J18=4,VLOOKUP(K18+3,TPMatrix!$D$6:$E$9,2,FALSE),0)),"")</f>
        <v>0</v>
      </c>
      <c r="P18" s="240">
        <f ca="1">IF(COUNTIF(K17:K21,K18)&gt;=5,IF(J18=5,VLOOKUP(K18+4,TPMatrix!$A$6:$B$10,2,FALSE),IF(J18=4,VLOOKUP(K18+4,TPMatrix!$D$6:$E$9,2,FALSE),0)),"")</f>
        <v>0</v>
      </c>
      <c r="Q18" s="240">
        <f t="shared" ca="1" si="3"/>
        <v>0</v>
      </c>
      <c r="R18" s="241">
        <f t="shared" ca="1" si="4"/>
        <v>5</v>
      </c>
      <c r="S18" s="239">
        <f t="shared" ca="1" si="5"/>
        <v>0</v>
      </c>
      <c r="T18" s="240">
        <f t="shared" si="6"/>
        <v>0</v>
      </c>
      <c r="U18" s="241">
        <f t="shared" ca="1" si="7"/>
        <v>0</v>
      </c>
      <c r="W18" s="178" t="str">
        <f t="shared" ca="1" si="8"/>
        <v/>
      </c>
      <c r="X18" s="178" t="str">
        <f ca="1">IF(ISNUMBER($A18),$W18*(Methuselahs!$A$4+1)+$A18,"")</f>
        <v/>
      </c>
      <c r="Y18" s="178" t="str">
        <f t="shared" ca="1" si="9"/>
        <v/>
      </c>
      <c r="Z18" s="178" t="str">
        <f ca="1">IF(ISNUMBER($A18),VLOOKUP($A18,Methuselahs!$A$7:$X$206,5),"")</f>
        <v/>
      </c>
      <c r="AA18" s="178" t="str">
        <f t="shared" ca="1" si="10"/>
        <v/>
      </c>
    </row>
    <row r="19" spans="1:27" ht="12.95" customHeight="1" x14ac:dyDescent="0.2">
      <c r="A19" s="242" t="str">
        <f ca="1">IF(ISBLANK('Tournament Info'!$B$11),"",INDIRECT(ADDRESS(ROW(),1,1,1,"Optimal Seating "&amp;'Tournament Info'!$B$11-1&amp;"R+F")))</f>
        <v/>
      </c>
      <c r="B19" s="218" t="str">
        <f ca="1">IF(ISNUMBER(A19),VLOOKUP(A19,Methuselahs!$A$7:$E$206,2,FALSE),"")</f>
        <v/>
      </c>
      <c r="C19" s="243" t="str">
        <f ca="1">IF(ISNUMBER(A19),VLOOKUP(A19,Methuselahs!$A$7:$E$206,3,FALSE),"")</f>
        <v/>
      </c>
      <c r="D19" s="244" t="str">
        <f t="shared" ca="1" si="0"/>
        <v/>
      </c>
      <c r="E19" s="245"/>
      <c r="F19" s="243">
        <f t="shared" si="11"/>
        <v>0</v>
      </c>
      <c r="G19" s="246" t="str">
        <f t="shared" ca="1" si="1"/>
        <v/>
      </c>
      <c r="H19" s="247" t="str">
        <f ca="1">IF(ISNUMBER(A19),IF(OR($S19=$U19,NOT(ISNA(MATCH($D19*5+$V$4,Override!$C$6:$C$125,0)))),$Q19,0),"")</f>
        <v/>
      </c>
      <c r="I19" s="244" t="str">
        <f t="shared" ca="1" si="2"/>
        <v/>
      </c>
      <c r="J19" s="248">
        <f ca="1">COUNT(A17:A21)</f>
        <v>0</v>
      </c>
      <c r="K19" s="249" t="str">
        <f ca="1">IF(ISNUMBER(A19),RANK(F19,F17:F21),"")</f>
        <v/>
      </c>
      <c r="L19" s="250">
        <f ca="1">IF(J19=5,VLOOKUP(K19,TPMatrix!$A$6:$B$10,2,FALSE),IF(J19=4,VLOOKUP(K19,TPMatrix!$D$6:$E$9,2,FALSE),0))</f>
        <v>0</v>
      </c>
      <c r="M19" s="250">
        <f ca="1">IF(COUNTIF(K17:K21,K19)&gt;=2,IF(J19=5,VLOOKUP(K19+1,TPMatrix!$A$6:$B$10,2,FALSE),IF(J19=4,VLOOKUP(K19+1,TPMatrix!$D$6:$E$9,2,FALSE),0)),"")</f>
        <v>0</v>
      </c>
      <c r="N19" s="250">
        <f ca="1">IF(COUNTIF(K17:K21,K19)&gt;=3,IF(J19=5,VLOOKUP(K19+2,TPMatrix!$A$6:$B$10,2,FALSE),IF(J19=4,VLOOKUP(K19+2,TPMatrix!$D$6:$E$9,2,FALSE),0)),"")</f>
        <v>0</v>
      </c>
      <c r="O19" s="250">
        <f ca="1">IF(COUNTIF(K17:K21,K19)&gt;=4,IF(J19=5,VLOOKUP(K19+3,TPMatrix!$A$6:$B$10,2,FALSE),IF(J19=4,VLOOKUP(K19+3,TPMatrix!$D$6:$E$9,2,FALSE),0)),"")</f>
        <v>0</v>
      </c>
      <c r="P19" s="250">
        <f ca="1">IF(COUNTIF(K17:K21,K19)&gt;=5,IF(J19=5,VLOOKUP(K19+4,TPMatrix!$A$6:$B$10,2,FALSE),IF(J19=4,VLOOKUP(K19+4,TPMatrix!$D$6:$E$9,2,FALSE),0)),"")</f>
        <v>0</v>
      </c>
      <c r="Q19" s="250">
        <f t="shared" ca="1" si="3"/>
        <v>0</v>
      </c>
      <c r="R19" s="251">
        <f t="shared" ca="1" si="4"/>
        <v>5</v>
      </c>
      <c r="S19" s="249">
        <f t="shared" ca="1" si="5"/>
        <v>0</v>
      </c>
      <c r="T19" s="250">
        <f t="shared" si="6"/>
        <v>0</v>
      </c>
      <c r="U19" s="251">
        <f t="shared" ca="1" si="7"/>
        <v>0</v>
      </c>
      <c r="W19" s="178" t="str">
        <f t="shared" ca="1" si="8"/>
        <v/>
      </c>
      <c r="X19" s="178" t="str">
        <f ca="1">IF(ISNUMBER($A19),$W19*(Methuselahs!$A$4+1)+$A19,"")</f>
        <v/>
      </c>
      <c r="Y19" s="178" t="str">
        <f t="shared" ca="1" si="9"/>
        <v/>
      </c>
      <c r="Z19" s="178" t="str">
        <f ca="1">IF(ISNUMBER($A19),VLOOKUP($A19,Methuselahs!$A$7:$X$206,5),"")</f>
        <v/>
      </c>
      <c r="AA19" s="178" t="str">
        <f t="shared" ca="1" si="10"/>
        <v/>
      </c>
    </row>
    <row r="20" spans="1:27" ht="12.95" customHeight="1" x14ac:dyDescent="0.2">
      <c r="A20" s="252" t="str">
        <f ca="1">IF(ISBLANK('Tournament Info'!$B$11),"",INDIRECT(ADDRESS(ROW(),1,1,1,"Optimal Seating "&amp;'Tournament Info'!$B$11-1&amp;"R+F")))</f>
        <v/>
      </c>
      <c r="B20" s="253" t="str">
        <f ca="1">IF(ISNUMBER(A20),VLOOKUP(A20,Methuselahs!$A$7:$E$206,2,FALSE),"")</f>
        <v/>
      </c>
      <c r="C20" s="254" t="str">
        <f ca="1">IF(ISNUMBER(A20),VLOOKUP(A20,Methuselahs!$A$7:$E$206,3,FALSE),"")</f>
        <v/>
      </c>
      <c r="D20" s="255" t="str">
        <f t="shared" ca="1" si="0"/>
        <v/>
      </c>
      <c r="E20" s="256"/>
      <c r="F20" s="254">
        <f t="shared" si="11"/>
        <v>0</v>
      </c>
      <c r="G20" s="236" t="str">
        <f t="shared" ca="1" si="1"/>
        <v/>
      </c>
      <c r="H20" s="237" t="str">
        <f ca="1">IF(ISNUMBER(A20),IF(OR($S20=$U20,NOT(ISNA(MATCH($D20*5+$V$4,Override!$C$6:$C$125,0)))),$Q20,0),"")</f>
        <v/>
      </c>
      <c r="I20" s="255" t="str">
        <f t="shared" ca="1" si="2"/>
        <v/>
      </c>
      <c r="J20" s="257">
        <f ca="1">COUNT(A17:A21)</f>
        <v>0</v>
      </c>
      <c r="K20" s="239" t="str">
        <f ca="1">IF(ISNUMBER(A20),RANK(F20,F17:F21),"")</f>
        <v/>
      </c>
      <c r="L20" s="240">
        <f ca="1">IF(J20=5,VLOOKUP(K20,TPMatrix!$A$6:$B$10,2,FALSE),IF(J20=4,VLOOKUP(K20,TPMatrix!$D$6:$E$9,2,FALSE),0))</f>
        <v>0</v>
      </c>
      <c r="M20" s="240">
        <f ca="1">IF(COUNTIF(K17:K21,K20)&gt;=2,IF(J20=5,VLOOKUP(K20+1,TPMatrix!$A$6:$B$10,2,FALSE),IF(J20=4,VLOOKUP(K20+1,TPMatrix!$D$6:$E$9,2,FALSE),0)),"")</f>
        <v>0</v>
      </c>
      <c r="N20" s="240">
        <f ca="1">IF(COUNTIF(K17:K21,K20)&gt;=3,IF(J20=5,VLOOKUP(K20+2,TPMatrix!$A$6:$B$10,2,FALSE),IF(J20=4,VLOOKUP(K20+2,TPMatrix!$D$6:$E$9,2,FALSE),0)),"")</f>
        <v>0</v>
      </c>
      <c r="O20" s="240">
        <f ca="1">IF(COUNTIF(K17:K21,K20)&gt;=4,IF(J20=5,VLOOKUP(K20+3,TPMatrix!$A$6:$B$10,2,FALSE),IF(J20=4,VLOOKUP(K20+3,TPMatrix!$D$6:$E$9,2,FALSE),0)),"")</f>
        <v>0</v>
      </c>
      <c r="P20" s="240">
        <f ca="1">IF(COUNTIF(K17:K21,K20)&gt;=5,IF(J20=5,VLOOKUP(K20+4,TPMatrix!$A$6:$B$10,2,FALSE),IF(J20=4,VLOOKUP(K20+4,TPMatrix!$D$6:$E$9,2,FALSE),0)),"")</f>
        <v>0</v>
      </c>
      <c r="Q20" s="240">
        <f t="shared" ca="1" si="3"/>
        <v>0</v>
      </c>
      <c r="R20" s="241">
        <f t="shared" ca="1" si="4"/>
        <v>5</v>
      </c>
      <c r="S20" s="239">
        <f t="shared" ca="1" si="5"/>
        <v>0</v>
      </c>
      <c r="T20" s="240">
        <f t="shared" si="6"/>
        <v>0</v>
      </c>
      <c r="U20" s="241">
        <f t="shared" ca="1" si="7"/>
        <v>0</v>
      </c>
      <c r="W20" s="178" t="str">
        <f t="shared" ca="1" si="8"/>
        <v/>
      </c>
      <c r="X20" s="178" t="str">
        <f ca="1">IF(ISNUMBER($A20),$W20*(Methuselahs!$A$4+1)+$A20,"")</f>
        <v/>
      </c>
      <c r="Y20" s="178" t="str">
        <f t="shared" ca="1" si="9"/>
        <v/>
      </c>
      <c r="Z20" s="178" t="str">
        <f ca="1">IF(ISNUMBER($A20),VLOOKUP($A20,Methuselahs!$A$7:$X$206,5),"")</f>
        <v/>
      </c>
      <c r="AA20" s="178" t="str">
        <f t="shared" ca="1" si="10"/>
        <v/>
      </c>
    </row>
    <row r="21" spans="1:27" ht="12.95" customHeight="1" thickBot="1" x14ac:dyDescent="0.25">
      <c r="A21" s="258" t="str">
        <f ca="1">IF(ISBLANK('Tournament Info'!$B$11),"",INDIRECT(ADDRESS(ROW(),1,1,1,"Optimal Seating "&amp;'Tournament Info'!$B$11-1&amp;"R+F")))</f>
        <v/>
      </c>
      <c r="B21" s="259" t="str">
        <f ca="1">IF(ISNUMBER(A21),VLOOKUP(A21,Methuselahs!$A$7:$E$206,2,FALSE),"")</f>
        <v/>
      </c>
      <c r="C21" s="260" t="str">
        <f ca="1">IF(ISNUMBER(A21),VLOOKUP(A21,Methuselahs!$A$7:$E$206,3,FALSE),"")</f>
        <v/>
      </c>
      <c r="D21" s="261" t="str">
        <f t="shared" ca="1" si="0"/>
        <v/>
      </c>
      <c r="E21" s="262"/>
      <c r="F21" s="260">
        <f t="shared" si="11"/>
        <v>0</v>
      </c>
      <c r="G21" s="246" t="str">
        <f t="shared" ca="1" si="1"/>
        <v/>
      </c>
      <c r="H21" s="247" t="str">
        <f ca="1">IF(ISNUMBER(A21),IF(OR($S21=$U21,NOT(ISNA(MATCH($D21*5+$V$4,Override!$C$6:$C$125,0)))),$Q21,0),"")</f>
        <v/>
      </c>
      <c r="I21" s="261" t="str">
        <f t="shared" ca="1" si="2"/>
        <v/>
      </c>
      <c r="J21" s="263">
        <f ca="1">COUNT(A17:A21)</f>
        <v>0</v>
      </c>
      <c r="K21" s="264" t="str">
        <f ca="1">IF(ISNUMBER(A21),RANK(F21,F17:F21),"")</f>
        <v/>
      </c>
      <c r="L21" s="265">
        <f ca="1">IF(J21=5,VLOOKUP(K21,TPMatrix!$A$6:$B$10,2,FALSE),IF(J21=4,VLOOKUP(K21,TPMatrix!$D$6:$E$9,2,FALSE),0))</f>
        <v>0</v>
      </c>
      <c r="M21" s="265">
        <f ca="1">IF(COUNTIF(K17:K21,K21)&gt;=2,IF(J21=5,VLOOKUP(K21+1,TPMatrix!$A$6:$B$10,2,FALSE),IF(J21=4,VLOOKUP(K21+1,TPMatrix!$D$6:$E$9,2,FALSE),0)),"")</f>
        <v>0</v>
      </c>
      <c r="N21" s="265">
        <f ca="1">IF(COUNTIF(K17:K21,K21)&gt;=3,IF(J21=5,VLOOKUP(K21+2,TPMatrix!$A$6:$B$10,2,FALSE),IF(J21=4,VLOOKUP(K21+2,TPMatrix!$D$6:$E$9,2,FALSE),0)),"")</f>
        <v>0</v>
      </c>
      <c r="O21" s="265">
        <f ca="1">IF(COUNTIF(K17:K21,K21)&gt;=4,IF(J21=5,VLOOKUP(K21+3,TPMatrix!$A$6:$B$10,2,FALSE),IF(J21=4,VLOOKUP(K21+3,TPMatrix!$D$6:$E$9,2,FALSE),0)),"")</f>
        <v>0</v>
      </c>
      <c r="P21" s="265">
        <f ca="1">IF(COUNTIF(K17:K21,K21)&gt;=5,IF(J21=5,VLOOKUP(K21+4,TPMatrix!$A$6:$B$10,2,FALSE),IF(J21=4,VLOOKUP(K21+4,TPMatrix!$D$6:$E$9,2,FALSE),0)),"")</f>
        <v>0</v>
      </c>
      <c r="Q21" s="265">
        <f t="shared" ca="1" si="3"/>
        <v>0</v>
      </c>
      <c r="R21" s="266">
        <f t="shared" ca="1" si="4"/>
        <v>5</v>
      </c>
      <c r="S21" s="264">
        <f t="shared" ca="1" si="5"/>
        <v>0</v>
      </c>
      <c r="T21" s="265">
        <f t="shared" si="6"/>
        <v>0</v>
      </c>
      <c r="U21" s="266">
        <f t="shared" ca="1" si="7"/>
        <v>0</v>
      </c>
      <c r="W21" s="178" t="str">
        <f t="shared" ca="1" si="8"/>
        <v/>
      </c>
      <c r="X21" s="178" t="str">
        <f ca="1">IF(ISNUMBER($A21),$W21*(Methuselahs!$A$4+1)+$A21,"")</f>
        <v/>
      </c>
      <c r="Y21" s="178" t="str">
        <f t="shared" ca="1" si="9"/>
        <v/>
      </c>
      <c r="Z21" s="178" t="str">
        <f ca="1">IF(ISNUMBER($A21),VLOOKUP($A21,Methuselahs!$A$7:$X$206,5),"")</f>
        <v/>
      </c>
      <c r="AA21" s="178" t="str">
        <f t="shared" ca="1" si="10"/>
        <v/>
      </c>
    </row>
    <row r="22" spans="1:27" ht="12.95" customHeight="1" thickTop="1" x14ac:dyDescent="0.2">
      <c r="A22" s="217" t="str">
        <f ca="1">IF(ISBLANK('Tournament Info'!$B$11),"",INDIRECT(ADDRESS(ROW(),1,1,1,"Optimal Seating "&amp;'Tournament Info'!$B$11-1&amp;"R+F")))</f>
        <v/>
      </c>
      <c r="B22" s="218" t="str">
        <f ca="1">IF(ISNUMBER(A22),VLOOKUP(A22,Methuselahs!$A$7:$E$206,2,FALSE),"")</f>
        <v/>
      </c>
      <c r="C22" s="219" t="str">
        <f ca="1">IF(ISNUMBER(A22),VLOOKUP(A22,Methuselahs!$A$7:$E$206,3,FALSE),"")</f>
        <v/>
      </c>
      <c r="D22" s="220" t="str">
        <f t="shared" ca="1" si="0"/>
        <v/>
      </c>
      <c r="E22" s="221"/>
      <c r="F22" s="219">
        <f t="shared" si="11"/>
        <v>0</v>
      </c>
      <c r="G22" s="222" t="str">
        <f t="shared" ca="1" si="1"/>
        <v/>
      </c>
      <c r="H22" s="223" t="str">
        <f ca="1">IF(ISNUMBER(A22),IF(OR($S22=$U22,NOT(ISNA(MATCH($D22*5+$V$4,Override!$C$6:$C$125,0)))),$Q22,0),"")</f>
        <v/>
      </c>
      <c r="I22" s="220" t="str">
        <f t="shared" ca="1" si="2"/>
        <v/>
      </c>
      <c r="J22" s="224">
        <f ca="1">COUNT(A22:A26)</f>
        <v>0</v>
      </c>
      <c r="K22" s="225" t="str">
        <f ca="1">IF(ISNUMBER(A22),RANK(F22,F22:F26),"")</f>
        <v/>
      </c>
      <c r="L22" s="226">
        <f ca="1">IF(J22=5,VLOOKUP(K22,TPMatrix!$A$6:$B$10,2,FALSE),IF(J22=4,VLOOKUP(K22,TPMatrix!$D$6:$E$9,2,FALSE),0))</f>
        <v>0</v>
      </c>
      <c r="M22" s="226">
        <f ca="1">IF(COUNTIF(K22:K26,K22)&gt;=2,IF(J22=5,VLOOKUP(K22+1,TPMatrix!$A$6:$B$10,2,FALSE),IF(J22=4,VLOOKUP(K22+1,TPMatrix!$D$6:$E$9,2,FALSE),0)),"")</f>
        <v>0</v>
      </c>
      <c r="N22" s="226">
        <f ca="1">IF(COUNTIF(K22:K26,K22)&gt;=3,IF(J22=5,VLOOKUP(K22+2,TPMatrix!$A$6:$B$10,2,FALSE),IF(J22=4,VLOOKUP(K22+2,TPMatrix!$D$6:$E$9,2,FALSE),0)),"")</f>
        <v>0</v>
      </c>
      <c r="O22" s="226">
        <f ca="1">IF(COUNTIF(K22:K26,K22)&gt;=4,IF(J22=5,VLOOKUP(K22+3,TPMatrix!$A$6:$B$10,2,FALSE),IF(J22=4,VLOOKUP(K22+3,TPMatrix!$D$6:$E$9,2,FALSE),0)),"")</f>
        <v>0</v>
      </c>
      <c r="P22" s="226">
        <f ca="1">IF(COUNTIF(K22:K26,K22)&gt;=5,IF(J22=5,VLOOKUP(K22+4,TPMatrix!$A$6:$B$10,2,FALSE),IF(J22=4,VLOOKUP(K22+4,TPMatrix!$D$6:$E$9,2,FALSE),0)),"")</f>
        <v>0</v>
      </c>
      <c r="Q22" s="226">
        <f t="shared" ca="1" si="3"/>
        <v>0</v>
      </c>
      <c r="R22" s="227">
        <f t="shared" ca="1" si="4"/>
        <v>5</v>
      </c>
      <c r="S22" s="228">
        <f t="shared" ca="1" si="5"/>
        <v>0</v>
      </c>
      <c r="T22" s="229">
        <f t="shared" si="6"/>
        <v>0</v>
      </c>
      <c r="U22" s="230">
        <f t="shared" ca="1" si="7"/>
        <v>0</v>
      </c>
      <c r="W22" s="178" t="str">
        <f t="shared" ca="1" si="8"/>
        <v/>
      </c>
      <c r="X22" s="178" t="str">
        <f ca="1">IF(ISNUMBER($A22),$W22*(Methuselahs!$A$4+1)+$A22,"")</f>
        <v/>
      </c>
      <c r="Y22" s="178" t="str">
        <f t="shared" ca="1" si="9"/>
        <v/>
      </c>
      <c r="Z22" s="178" t="str">
        <f ca="1">IF(ISNUMBER($A22),VLOOKUP($A22,Methuselahs!$A$7:$X$206,5),"")</f>
        <v/>
      </c>
      <c r="AA22" s="178" t="str">
        <f t="shared" ca="1" si="10"/>
        <v/>
      </c>
    </row>
    <row r="23" spans="1:27" ht="12.95" customHeight="1" x14ac:dyDescent="0.2">
      <c r="A23" s="231" t="str">
        <f ca="1">IF(ISBLANK('Tournament Info'!$B$11),"",INDIRECT(ADDRESS(ROW(),1,1,1,"Optimal Seating "&amp;'Tournament Info'!$B$11-1&amp;"R+F")))</f>
        <v/>
      </c>
      <c r="B23" s="232" t="str">
        <f ca="1">IF(ISNUMBER(A23),VLOOKUP(A23,Methuselahs!$A$7:$E$206,2,FALSE),"")</f>
        <v/>
      </c>
      <c r="C23" s="233" t="str">
        <f ca="1">IF(ISNUMBER(A23),VLOOKUP(A23,Methuselahs!$A$7:$E$206,3,FALSE),"")</f>
        <v/>
      </c>
      <c r="D23" s="234" t="str">
        <f t="shared" ca="1" si="0"/>
        <v/>
      </c>
      <c r="E23" s="235"/>
      <c r="F23" s="233">
        <f t="shared" si="11"/>
        <v>0</v>
      </c>
      <c r="G23" s="236" t="str">
        <f t="shared" ca="1" si="1"/>
        <v/>
      </c>
      <c r="H23" s="237" t="str">
        <f ca="1">IF(ISNUMBER(A23),IF(OR($S23=$U23,NOT(ISNA(MATCH($D23*5+$V$4,Override!$C$6:$C$125,0)))),$Q23,0),"")</f>
        <v/>
      </c>
      <c r="I23" s="234" t="str">
        <f t="shared" ca="1" si="2"/>
        <v/>
      </c>
      <c r="J23" s="238">
        <f ca="1">COUNT(A22:A26)</f>
        <v>0</v>
      </c>
      <c r="K23" s="239" t="str">
        <f ca="1">IF(ISNUMBER(A23),RANK(F23,F22:F26),"")</f>
        <v/>
      </c>
      <c r="L23" s="240">
        <f ca="1">IF(J23=5,VLOOKUP(K23,TPMatrix!$A$6:$B$10,2,FALSE),IF(J23=4,VLOOKUP(K23,TPMatrix!$D$6:$E$9,2,FALSE),0))</f>
        <v>0</v>
      </c>
      <c r="M23" s="240">
        <f ca="1">IF(COUNTIF(K22:K26,K23)&gt;=2,IF(J23=5,VLOOKUP(K23+1,TPMatrix!$A$6:$B$10,2,FALSE),IF(J23=4,VLOOKUP(K23+1,TPMatrix!$D$6:$E$9,2,FALSE),0)),"")</f>
        <v>0</v>
      </c>
      <c r="N23" s="240">
        <f ca="1">IF(COUNTIF(K22:K26,K23)&gt;=3,IF(J23=5,VLOOKUP(K23+2,TPMatrix!$A$6:$B$10,2,FALSE),IF(J23=4,VLOOKUP(K23+2,TPMatrix!$D$6:$E$9,2,FALSE),0)),"")</f>
        <v>0</v>
      </c>
      <c r="O23" s="240">
        <f ca="1">IF(COUNTIF(K22:K26,K23)&gt;=4,IF(J23=5,VLOOKUP(K23+3,TPMatrix!$A$6:$B$10,2,FALSE),IF(J23=4,VLOOKUP(K23+3,TPMatrix!$D$6:$E$9,2,FALSE),0)),"")</f>
        <v>0</v>
      </c>
      <c r="P23" s="240">
        <f ca="1">IF(COUNTIF(K22:K26,K23)&gt;=5,IF(J23=5,VLOOKUP(K23+4,TPMatrix!$A$6:$B$10,2,FALSE),IF(J23=4,VLOOKUP(K23+4,TPMatrix!$D$6:$E$9,2,FALSE),0)),"")</f>
        <v>0</v>
      </c>
      <c r="Q23" s="240">
        <f t="shared" ca="1" si="3"/>
        <v>0</v>
      </c>
      <c r="R23" s="241">
        <f t="shared" ca="1" si="4"/>
        <v>5</v>
      </c>
      <c r="S23" s="239">
        <f t="shared" ca="1" si="5"/>
        <v>0</v>
      </c>
      <c r="T23" s="240">
        <f t="shared" si="6"/>
        <v>0</v>
      </c>
      <c r="U23" s="241">
        <f t="shared" ca="1" si="7"/>
        <v>0</v>
      </c>
      <c r="W23" s="178" t="str">
        <f t="shared" ca="1" si="8"/>
        <v/>
      </c>
      <c r="X23" s="178" t="str">
        <f ca="1">IF(ISNUMBER($A23),$W23*(Methuselahs!$A$4+1)+$A23,"")</f>
        <v/>
      </c>
      <c r="Y23" s="178" t="str">
        <f t="shared" ca="1" si="9"/>
        <v/>
      </c>
      <c r="Z23" s="178" t="str">
        <f ca="1">IF(ISNUMBER($A23),VLOOKUP($A23,Methuselahs!$A$7:$X$206,5),"")</f>
        <v/>
      </c>
      <c r="AA23" s="178" t="str">
        <f t="shared" ca="1" si="10"/>
        <v/>
      </c>
    </row>
    <row r="24" spans="1:27" ht="12.95" customHeight="1" x14ac:dyDescent="0.2">
      <c r="A24" s="242" t="str">
        <f ca="1">IF(ISBLANK('Tournament Info'!$B$11),"",INDIRECT(ADDRESS(ROW(),1,1,1,"Optimal Seating "&amp;'Tournament Info'!$B$11-1&amp;"R+F")))</f>
        <v/>
      </c>
      <c r="B24" s="218" t="str">
        <f ca="1">IF(ISNUMBER(A24),VLOOKUP(A24,Methuselahs!$A$7:$E$206,2,FALSE),"")</f>
        <v/>
      </c>
      <c r="C24" s="243" t="str">
        <f ca="1">IF(ISNUMBER(A24),VLOOKUP(A24,Methuselahs!$A$7:$E$206,3,FALSE),"")</f>
        <v/>
      </c>
      <c r="D24" s="244" t="str">
        <f t="shared" ca="1" si="0"/>
        <v/>
      </c>
      <c r="E24" s="245"/>
      <c r="F24" s="243">
        <f t="shared" si="11"/>
        <v>0</v>
      </c>
      <c r="G24" s="246" t="str">
        <f t="shared" ca="1" si="1"/>
        <v/>
      </c>
      <c r="H24" s="247" t="str">
        <f ca="1">IF(ISNUMBER(A24),IF(OR($S24=$U24,NOT(ISNA(MATCH($D24*5+$V$4,Override!$C$6:$C$125,0)))),$Q24,0),"")</f>
        <v/>
      </c>
      <c r="I24" s="244" t="str">
        <f t="shared" ca="1" si="2"/>
        <v/>
      </c>
      <c r="J24" s="248">
        <f ca="1">COUNT(A22:A26)</f>
        <v>0</v>
      </c>
      <c r="K24" s="249" t="str">
        <f ca="1">IF(ISNUMBER(A24),RANK(F24,F22:F26),"")</f>
        <v/>
      </c>
      <c r="L24" s="250">
        <f ca="1">IF(J24=5,VLOOKUP(K24,TPMatrix!$A$6:$B$10,2,FALSE),IF(J24=4,VLOOKUP(K24,TPMatrix!$D$6:$E$9,2,FALSE),0))</f>
        <v>0</v>
      </c>
      <c r="M24" s="250">
        <f ca="1">IF(COUNTIF(K22:K26,K24)&gt;=2,IF(J24=5,VLOOKUP(K24+1,TPMatrix!$A$6:$B$10,2,FALSE),IF(J24=4,VLOOKUP(K24+1,TPMatrix!$D$6:$E$9,2,FALSE),0)),"")</f>
        <v>0</v>
      </c>
      <c r="N24" s="250">
        <f ca="1">IF(COUNTIF(K22:K26,K24)&gt;=3,IF(J24=5,VLOOKUP(K24+2,TPMatrix!$A$6:$B$10,2,FALSE),IF(J24=4,VLOOKUP(K24+2,TPMatrix!$D$6:$E$9,2,FALSE),0)),"")</f>
        <v>0</v>
      </c>
      <c r="O24" s="250">
        <f ca="1">IF(COUNTIF(K22:K26,K24)&gt;=4,IF(J24=5,VLOOKUP(K24+3,TPMatrix!$A$6:$B$10,2,FALSE),IF(J24=4,VLOOKUP(K24+3,TPMatrix!$D$6:$E$9,2,FALSE),0)),"")</f>
        <v>0</v>
      </c>
      <c r="P24" s="250">
        <f ca="1">IF(COUNTIF(K22:K26,K24)&gt;=5,IF(J24=5,VLOOKUP(K24+4,TPMatrix!$A$6:$B$10,2,FALSE),IF(J24=4,VLOOKUP(K24+4,TPMatrix!$D$6:$E$9,2,FALSE),0)),"")</f>
        <v>0</v>
      </c>
      <c r="Q24" s="250">
        <f t="shared" ca="1" si="3"/>
        <v>0</v>
      </c>
      <c r="R24" s="251">
        <f t="shared" ca="1" si="4"/>
        <v>5</v>
      </c>
      <c r="S24" s="249">
        <f t="shared" ca="1" si="5"/>
        <v>0</v>
      </c>
      <c r="T24" s="250">
        <f t="shared" si="6"/>
        <v>0</v>
      </c>
      <c r="U24" s="251">
        <f t="shared" ca="1" si="7"/>
        <v>0</v>
      </c>
      <c r="W24" s="178" t="str">
        <f t="shared" ca="1" si="8"/>
        <v/>
      </c>
      <c r="X24" s="178" t="str">
        <f ca="1">IF(ISNUMBER($A24),$W24*(Methuselahs!$A$4+1)+$A24,"")</f>
        <v/>
      </c>
      <c r="Y24" s="178" t="str">
        <f t="shared" ca="1" si="9"/>
        <v/>
      </c>
      <c r="Z24" s="178" t="str">
        <f ca="1">IF(ISNUMBER($A24),VLOOKUP($A24,Methuselahs!$A$7:$X$206,5),"")</f>
        <v/>
      </c>
      <c r="AA24" s="178" t="str">
        <f t="shared" ca="1" si="10"/>
        <v/>
      </c>
    </row>
    <row r="25" spans="1:27" ht="12.95" customHeight="1" x14ac:dyDescent="0.2">
      <c r="A25" s="252" t="str">
        <f ca="1">IF(ISBLANK('Tournament Info'!$B$11),"",INDIRECT(ADDRESS(ROW(),1,1,1,"Optimal Seating "&amp;'Tournament Info'!$B$11-1&amp;"R+F")))</f>
        <v/>
      </c>
      <c r="B25" s="253" t="str">
        <f ca="1">IF(ISNUMBER(A25),VLOOKUP(A25,Methuselahs!$A$7:$E$206,2,FALSE),"")</f>
        <v/>
      </c>
      <c r="C25" s="254" t="str">
        <f ca="1">IF(ISNUMBER(A25),VLOOKUP(A25,Methuselahs!$A$7:$E$206,3,FALSE),"")</f>
        <v/>
      </c>
      <c r="D25" s="255" t="str">
        <f t="shared" ca="1" si="0"/>
        <v/>
      </c>
      <c r="E25" s="256"/>
      <c r="F25" s="254">
        <f t="shared" si="11"/>
        <v>0</v>
      </c>
      <c r="G25" s="236" t="str">
        <f t="shared" ca="1" si="1"/>
        <v/>
      </c>
      <c r="H25" s="237" t="str">
        <f ca="1">IF(ISNUMBER(A25),IF(OR($S25=$U25,NOT(ISNA(MATCH($D25*5+$V$4,Override!$C$6:$C$125,0)))),$Q25,0),"")</f>
        <v/>
      </c>
      <c r="I25" s="255" t="str">
        <f t="shared" ca="1" si="2"/>
        <v/>
      </c>
      <c r="J25" s="257">
        <f ca="1">COUNT(A22:A26)</f>
        <v>0</v>
      </c>
      <c r="K25" s="239" t="str">
        <f ca="1">IF(ISNUMBER(A25),RANK(F25,F22:F26),"")</f>
        <v/>
      </c>
      <c r="L25" s="240">
        <f ca="1">IF(J25=5,VLOOKUP(K25,TPMatrix!$A$6:$B$10,2,FALSE),IF(J25=4,VLOOKUP(K25,TPMatrix!$D$6:$E$9,2,FALSE),0))</f>
        <v>0</v>
      </c>
      <c r="M25" s="240">
        <f ca="1">IF(COUNTIF(K22:K26,K25)&gt;=2,IF(J25=5,VLOOKUP(K25+1,TPMatrix!$A$6:$B$10,2,FALSE),IF(J25=4,VLOOKUP(K25+1,TPMatrix!$D$6:$E$9,2,FALSE),0)),"")</f>
        <v>0</v>
      </c>
      <c r="N25" s="240">
        <f ca="1">IF(COUNTIF(K22:K26,K25)&gt;=3,IF(J25=5,VLOOKUP(K25+2,TPMatrix!$A$6:$B$10,2,FALSE),IF(J25=4,VLOOKUP(K25+2,TPMatrix!$D$6:$E$9,2,FALSE),0)),"")</f>
        <v>0</v>
      </c>
      <c r="O25" s="240">
        <f ca="1">IF(COUNTIF(K22:K26,K25)&gt;=4,IF(J25=5,VLOOKUP(K25+3,TPMatrix!$A$6:$B$10,2,FALSE),IF(J25=4,VLOOKUP(K25+3,TPMatrix!$D$6:$E$9,2,FALSE),0)),"")</f>
        <v>0</v>
      </c>
      <c r="P25" s="240">
        <f ca="1">IF(COUNTIF(K22:K26,K25)&gt;=5,IF(J25=5,VLOOKUP(K25+4,TPMatrix!$A$6:$B$10,2,FALSE),IF(J25=4,VLOOKUP(K25+4,TPMatrix!$D$6:$E$9,2,FALSE),0)),"")</f>
        <v>0</v>
      </c>
      <c r="Q25" s="240">
        <f t="shared" ca="1" si="3"/>
        <v>0</v>
      </c>
      <c r="R25" s="241">
        <f t="shared" ca="1" si="4"/>
        <v>5</v>
      </c>
      <c r="S25" s="239">
        <f t="shared" ca="1" si="5"/>
        <v>0</v>
      </c>
      <c r="T25" s="240">
        <f t="shared" si="6"/>
        <v>0</v>
      </c>
      <c r="U25" s="241">
        <f t="shared" ca="1" si="7"/>
        <v>0</v>
      </c>
      <c r="W25" s="178" t="str">
        <f t="shared" ca="1" si="8"/>
        <v/>
      </c>
      <c r="X25" s="178" t="str">
        <f ca="1">IF(ISNUMBER($A25),$W25*(Methuselahs!$A$4+1)+$A25,"")</f>
        <v/>
      </c>
      <c r="Y25" s="178" t="str">
        <f t="shared" ca="1" si="9"/>
        <v/>
      </c>
      <c r="Z25" s="178" t="str">
        <f ca="1">IF(ISNUMBER($A25),VLOOKUP($A25,Methuselahs!$A$7:$X$206,5),"")</f>
        <v/>
      </c>
      <c r="AA25" s="178" t="str">
        <f t="shared" ca="1" si="10"/>
        <v/>
      </c>
    </row>
    <row r="26" spans="1:27" ht="12.95" customHeight="1" thickBot="1" x14ac:dyDescent="0.25">
      <c r="A26" s="258" t="str">
        <f ca="1">IF(ISBLANK('Tournament Info'!$B$11),"",INDIRECT(ADDRESS(ROW(),1,1,1,"Optimal Seating "&amp;'Tournament Info'!$B$11-1&amp;"R+F")))</f>
        <v/>
      </c>
      <c r="B26" s="259" t="str">
        <f ca="1">IF(ISNUMBER(A26),VLOOKUP(A26,Methuselahs!$A$7:$E$206,2,FALSE),"")</f>
        <v/>
      </c>
      <c r="C26" s="260" t="str">
        <f ca="1">IF(ISNUMBER(A26),VLOOKUP(A26,Methuselahs!$A$7:$E$206,3,FALSE),"")</f>
        <v/>
      </c>
      <c r="D26" s="261" t="str">
        <f t="shared" ca="1" si="0"/>
        <v/>
      </c>
      <c r="E26" s="262"/>
      <c r="F26" s="260">
        <f t="shared" si="11"/>
        <v>0</v>
      </c>
      <c r="G26" s="246" t="str">
        <f t="shared" ca="1" si="1"/>
        <v/>
      </c>
      <c r="H26" s="247" t="str">
        <f ca="1">IF(ISNUMBER(A26),IF(OR($S26=$U26,NOT(ISNA(MATCH($D26*5+$V$4,Override!$C$6:$C$125,0)))),$Q26,0),"")</f>
        <v/>
      </c>
      <c r="I26" s="261" t="str">
        <f t="shared" ca="1" si="2"/>
        <v/>
      </c>
      <c r="J26" s="263">
        <f ca="1">COUNT(A22:A26)</f>
        <v>0</v>
      </c>
      <c r="K26" s="264" t="str">
        <f ca="1">IF(ISNUMBER(A26),RANK(F26,F22:F26),"")</f>
        <v/>
      </c>
      <c r="L26" s="265">
        <f ca="1">IF(J26=5,VLOOKUP(K26,TPMatrix!$A$6:$B$10,2,FALSE),IF(J26=4,VLOOKUP(K26,TPMatrix!$D$6:$E$9,2,FALSE),0))</f>
        <v>0</v>
      </c>
      <c r="M26" s="265">
        <f ca="1">IF(COUNTIF(K22:K26,K26)&gt;=2,IF(J26=5,VLOOKUP(K26+1,TPMatrix!$A$6:$B$10,2,FALSE),IF(J26=4,VLOOKUP(K26+1,TPMatrix!$D$6:$E$9,2,FALSE),0)),"")</f>
        <v>0</v>
      </c>
      <c r="N26" s="265">
        <f ca="1">IF(COUNTIF(K22:K26,K26)&gt;=3,IF(J26=5,VLOOKUP(K26+2,TPMatrix!$A$6:$B$10,2,FALSE),IF(J26=4,VLOOKUP(K26+2,TPMatrix!$D$6:$E$9,2,FALSE),0)),"")</f>
        <v>0</v>
      </c>
      <c r="O26" s="265">
        <f ca="1">IF(COUNTIF(K22:K26,K26)&gt;=4,IF(J26=5,VLOOKUP(K26+3,TPMatrix!$A$6:$B$10,2,FALSE),IF(J26=4,VLOOKUP(K26+3,TPMatrix!$D$6:$E$9,2,FALSE),0)),"")</f>
        <v>0</v>
      </c>
      <c r="P26" s="265">
        <f ca="1">IF(COUNTIF(K22:K26,K26)&gt;=5,IF(J26=5,VLOOKUP(K26+4,TPMatrix!$A$6:$B$10,2,FALSE),IF(J26=4,VLOOKUP(K26+4,TPMatrix!$D$6:$E$9,2,FALSE),0)),"")</f>
        <v>0</v>
      </c>
      <c r="Q26" s="265">
        <f t="shared" ca="1" si="3"/>
        <v>0</v>
      </c>
      <c r="R26" s="266">
        <f t="shared" ca="1" si="4"/>
        <v>5</v>
      </c>
      <c r="S26" s="264">
        <f t="shared" ca="1" si="5"/>
        <v>0</v>
      </c>
      <c r="T26" s="265">
        <f t="shared" si="6"/>
        <v>0</v>
      </c>
      <c r="U26" s="266">
        <f t="shared" ca="1" si="7"/>
        <v>0</v>
      </c>
      <c r="W26" s="178" t="str">
        <f t="shared" ca="1" si="8"/>
        <v/>
      </c>
      <c r="X26" s="178" t="str">
        <f ca="1">IF(ISNUMBER($A26),$W26*(Methuselahs!$A$4+1)+$A26,"")</f>
        <v/>
      </c>
      <c r="Y26" s="178" t="str">
        <f t="shared" ca="1" si="9"/>
        <v/>
      </c>
      <c r="Z26" s="178" t="str">
        <f ca="1">IF(ISNUMBER($A26),VLOOKUP($A26,Methuselahs!$A$7:$X$206,5),"")</f>
        <v/>
      </c>
      <c r="AA26" s="178" t="str">
        <f t="shared" ca="1" si="10"/>
        <v/>
      </c>
    </row>
    <row r="27" spans="1:27" ht="12.95" customHeight="1" thickTop="1" x14ac:dyDescent="0.2">
      <c r="A27" s="217" t="str">
        <f ca="1">IF(ISBLANK('Tournament Info'!$B$11),"",INDIRECT(ADDRESS(ROW(),1,1,1,"Optimal Seating "&amp;'Tournament Info'!$B$11-1&amp;"R+F")))</f>
        <v/>
      </c>
      <c r="B27" s="218" t="str">
        <f ca="1">IF(ISNUMBER(A27),VLOOKUP(A27,Methuselahs!$A$7:$E$206,2,FALSE),"")</f>
        <v/>
      </c>
      <c r="C27" s="219" t="str">
        <f ca="1">IF(ISNUMBER(A27),VLOOKUP(A27,Methuselahs!$A$7:$E$206,3,FALSE),"")</f>
        <v/>
      </c>
      <c r="D27" s="220" t="str">
        <f t="shared" ca="1" si="0"/>
        <v/>
      </c>
      <c r="E27" s="221"/>
      <c r="F27" s="219">
        <f t="shared" si="11"/>
        <v>0</v>
      </c>
      <c r="G27" s="222" t="str">
        <f t="shared" ca="1" si="1"/>
        <v/>
      </c>
      <c r="H27" s="223" t="str">
        <f ca="1">IF(ISNUMBER(A27),IF(OR($S27=$U27,NOT(ISNA(MATCH($D27*5+$V$4,Override!$C$6:$C$125,0)))),$Q27,0),"")</f>
        <v/>
      </c>
      <c r="I27" s="220" t="str">
        <f t="shared" ca="1" si="2"/>
        <v/>
      </c>
      <c r="J27" s="224">
        <f ca="1">COUNT(A27:A31)</f>
        <v>0</v>
      </c>
      <c r="K27" s="225" t="str">
        <f ca="1">IF(ISNUMBER(A27),RANK(F27,F27:F31),"")</f>
        <v/>
      </c>
      <c r="L27" s="226">
        <f ca="1">IF(J27=5,VLOOKUP(K27,TPMatrix!$A$6:$B$10,2,FALSE),IF(J27=4,VLOOKUP(K27,TPMatrix!$D$6:$E$9,2,FALSE),0))</f>
        <v>0</v>
      </c>
      <c r="M27" s="226">
        <f ca="1">IF(COUNTIF(K27:K31,K27)&gt;=2,IF(J27=5,VLOOKUP(K27+1,TPMatrix!$A$6:$B$10,2,FALSE),IF(J27=4,VLOOKUP(K27+1,TPMatrix!$D$6:$E$9,2,FALSE),0)),"")</f>
        <v>0</v>
      </c>
      <c r="N27" s="226">
        <f ca="1">IF(COUNTIF(K27:K31,K27)&gt;=3,IF(J27=5,VLOOKUP(K27+2,TPMatrix!$A$6:$B$10,2,FALSE),IF(J27=4,VLOOKUP(K27+2,TPMatrix!$D$6:$E$9,2,FALSE),0)),"")</f>
        <v>0</v>
      </c>
      <c r="O27" s="226">
        <f ca="1">IF(COUNTIF(K27:K31,K27)&gt;=4,IF(J27=5,VLOOKUP(K27+3,TPMatrix!$A$6:$B$10,2,FALSE),IF(J27=4,VLOOKUP(K27+3,TPMatrix!$D$6:$E$9,2,FALSE),0)),"")</f>
        <v>0</v>
      </c>
      <c r="P27" s="226">
        <f ca="1">IF(COUNTIF(K27:K31,K27)&gt;=5,IF(J27=5,VLOOKUP(K27+4,TPMatrix!$A$6:$B$10,2,FALSE),IF(J27=4,VLOOKUP(K27+4,TPMatrix!$D$6:$E$9,2,FALSE),0)),"")</f>
        <v>0</v>
      </c>
      <c r="Q27" s="226">
        <f t="shared" ca="1" si="3"/>
        <v>0</v>
      </c>
      <c r="R27" s="227">
        <f t="shared" ca="1" si="4"/>
        <v>5</v>
      </c>
      <c r="S27" s="228">
        <f t="shared" ca="1" si="5"/>
        <v>0</v>
      </c>
      <c r="T27" s="229">
        <f t="shared" si="6"/>
        <v>0</v>
      </c>
      <c r="U27" s="230">
        <f t="shared" ca="1" si="7"/>
        <v>0</v>
      </c>
      <c r="W27" s="178" t="str">
        <f t="shared" ca="1" si="8"/>
        <v/>
      </c>
      <c r="X27" s="178" t="str">
        <f ca="1">IF(ISNUMBER($A27),$W27*(Methuselahs!$A$4+1)+$A27,"")</f>
        <v/>
      </c>
      <c r="Y27" s="178" t="str">
        <f t="shared" ca="1" si="9"/>
        <v/>
      </c>
      <c r="Z27" s="178" t="str">
        <f ca="1">IF(ISNUMBER($A27),VLOOKUP($A27,Methuselahs!$A$7:$X$206,5),"")</f>
        <v/>
      </c>
      <c r="AA27" s="178" t="str">
        <f t="shared" ca="1" si="10"/>
        <v/>
      </c>
    </row>
    <row r="28" spans="1:27" ht="12.95" customHeight="1" x14ac:dyDescent="0.2">
      <c r="A28" s="231" t="str">
        <f ca="1">IF(ISBLANK('Tournament Info'!$B$11),"",INDIRECT(ADDRESS(ROW(),1,1,1,"Optimal Seating "&amp;'Tournament Info'!$B$11-1&amp;"R+F")))</f>
        <v/>
      </c>
      <c r="B28" s="232" t="str">
        <f ca="1">IF(ISNUMBER(A28),VLOOKUP(A28,Methuselahs!$A$7:$E$206,2,FALSE),"")</f>
        <v/>
      </c>
      <c r="C28" s="233" t="str">
        <f ca="1">IF(ISNUMBER(A28),VLOOKUP(A28,Methuselahs!$A$7:$E$206,3,FALSE),"")</f>
        <v/>
      </c>
      <c r="D28" s="234" t="str">
        <f t="shared" ca="1" si="0"/>
        <v/>
      </c>
      <c r="E28" s="235"/>
      <c r="F28" s="233">
        <f t="shared" si="11"/>
        <v>0</v>
      </c>
      <c r="G28" s="236" t="str">
        <f t="shared" ca="1" si="1"/>
        <v/>
      </c>
      <c r="H28" s="237" t="str">
        <f ca="1">IF(ISNUMBER(A28),IF(OR($S28=$U28,NOT(ISNA(MATCH($D28*5+$V$4,Override!$C$6:$C$125,0)))),$Q28,0),"")</f>
        <v/>
      </c>
      <c r="I28" s="234" t="str">
        <f t="shared" ca="1" si="2"/>
        <v/>
      </c>
      <c r="J28" s="238">
        <f ca="1">COUNT(A27:A31)</f>
        <v>0</v>
      </c>
      <c r="K28" s="239" t="str">
        <f ca="1">IF(ISNUMBER(A28),RANK(F28,F27:F31),"")</f>
        <v/>
      </c>
      <c r="L28" s="240">
        <f ca="1">IF(J28=5,VLOOKUP(K28,TPMatrix!$A$6:$B$10,2,FALSE),IF(J28=4,VLOOKUP(K28,TPMatrix!$D$6:$E$9,2,FALSE),0))</f>
        <v>0</v>
      </c>
      <c r="M28" s="240">
        <f ca="1">IF(COUNTIF(K27:K31,K28)&gt;=2,IF(J28=5,VLOOKUP(K28+1,TPMatrix!$A$6:$B$10,2,FALSE),IF(J28=4,VLOOKUP(K28+1,TPMatrix!$D$6:$E$9,2,FALSE),0)),"")</f>
        <v>0</v>
      </c>
      <c r="N28" s="240">
        <f ca="1">IF(COUNTIF(K27:K31,K28)&gt;=3,IF(J28=5,VLOOKUP(K28+2,TPMatrix!$A$6:$B$10,2,FALSE),IF(J28=4,VLOOKUP(K28+2,TPMatrix!$D$6:$E$9,2,FALSE),0)),"")</f>
        <v>0</v>
      </c>
      <c r="O28" s="240">
        <f ca="1">IF(COUNTIF(K27:K31,K28)&gt;=4,IF(J28=5,VLOOKUP(K28+3,TPMatrix!$A$6:$B$10,2,FALSE),IF(J28=4,VLOOKUP(K28+3,TPMatrix!$D$6:$E$9,2,FALSE),0)),"")</f>
        <v>0</v>
      </c>
      <c r="P28" s="240">
        <f ca="1">IF(COUNTIF(K27:K31,K28)&gt;=5,IF(J28=5,VLOOKUP(K28+4,TPMatrix!$A$6:$B$10,2,FALSE),IF(J28=4,VLOOKUP(K28+4,TPMatrix!$D$6:$E$9,2,FALSE),0)),"")</f>
        <v>0</v>
      </c>
      <c r="Q28" s="240">
        <f t="shared" ca="1" si="3"/>
        <v>0</v>
      </c>
      <c r="R28" s="241">
        <f t="shared" ca="1" si="4"/>
        <v>5</v>
      </c>
      <c r="S28" s="239">
        <f t="shared" ca="1" si="5"/>
        <v>0</v>
      </c>
      <c r="T28" s="240">
        <f t="shared" si="6"/>
        <v>0</v>
      </c>
      <c r="U28" s="241">
        <f t="shared" ca="1" si="7"/>
        <v>0</v>
      </c>
      <c r="W28" s="178" t="str">
        <f t="shared" ca="1" si="8"/>
        <v/>
      </c>
      <c r="X28" s="178" t="str">
        <f ca="1">IF(ISNUMBER($A28),$W28*(Methuselahs!$A$4+1)+$A28,"")</f>
        <v/>
      </c>
      <c r="Y28" s="178" t="str">
        <f t="shared" ca="1" si="9"/>
        <v/>
      </c>
      <c r="Z28" s="178" t="str">
        <f ca="1">IF(ISNUMBER($A28),VLOOKUP($A28,Methuselahs!$A$7:$X$206,5),"")</f>
        <v/>
      </c>
      <c r="AA28" s="178" t="str">
        <f t="shared" ca="1" si="10"/>
        <v/>
      </c>
    </row>
    <row r="29" spans="1:27" ht="12.95" customHeight="1" x14ac:dyDescent="0.2">
      <c r="A29" s="242" t="str">
        <f ca="1">IF(ISBLANK('Tournament Info'!$B$11),"",INDIRECT(ADDRESS(ROW(),1,1,1,"Optimal Seating "&amp;'Tournament Info'!$B$11-1&amp;"R+F")))</f>
        <v/>
      </c>
      <c r="B29" s="218" t="str">
        <f ca="1">IF(ISNUMBER(A29),VLOOKUP(A29,Methuselahs!$A$7:$E$206,2,FALSE),"")</f>
        <v/>
      </c>
      <c r="C29" s="243" t="str">
        <f ca="1">IF(ISNUMBER(A29),VLOOKUP(A29,Methuselahs!$A$7:$E$206,3,FALSE),"")</f>
        <v/>
      </c>
      <c r="D29" s="244" t="str">
        <f t="shared" ca="1" si="0"/>
        <v/>
      </c>
      <c r="E29" s="245"/>
      <c r="F29" s="243">
        <f t="shared" si="11"/>
        <v>0</v>
      </c>
      <c r="G29" s="246" t="str">
        <f t="shared" ca="1" si="1"/>
        <v/>
      </c>
      <c r="H29" s="247" t="str">
        <f ca="1">IF(ISNUMBER(A29),IF(OR($S29=$U29,NOT(ISNA(MATCH($D29*5+$V$4,Override!$C$6:$C$125,0)))),$Q29,0),"")</f>
        <v/>
      </c>
      <c r="I29" s="244" t="str">
        <f t="shared" ca="1" si="2"/>
        <v/>
      </c>
      <c r="J29" s="248">
        <f ca="1">COUNT(A27:A31)</f>
        <v>0</v>
      </c>
      <c r="K29" s="249" t="str">
        <f ca="1">IF(ISNUMBER(A29),RANK(F29,F27:F31),"")</f>
        <v/>
      </c>
      <c r="L29" s="250">
        <f ca="1">IF(J29=5,VLOOKUP(K29,TPMatrix!$A$6:$B$10,2,FALSE),IF(J29=4,VLOOKUP(K29,TPMatrix!$D$6:$E$9,2,FALSE),0))</f>
        <v>0</v>
      </c>
      <c r="M29" s="250">
        <f ca="1">IF(COUNTIF(K27:K31,K29)&gt;=2,IF(J29=5,VLOOKUP(K29+1,TPMatrix!$A$6:$B$10,2,FALSE),IF(J29=4,VLOOKUP(K29+1,TPMatrix!$D$6:$E$9,2,FALSE),0)),"")</f>
        <v>0</v>
      </c>
      <c r="N29" s="250">
        <f ca="1">IF(COUNTIF(K27:K31,K29)&gt;=3,IF(J29=5,VLOOKUP(K29+2,TPMatrix!$A$6:$B$10,2,FALSE),IF(J29=4,VLOOKUP(K29+2,TPMatrix!$D$6:$E$9,2,FALSE),0)),"")</f>
        <v>0</v>
      </c>
      <c r="O29" s="250">
        <f ca="1">IF(COUNTIF(K27:K31,K29)&gt;=4,IF(J29=5,VLOOKUP(K29+3,TPMatrix!$A$6:$B$10,2,FALSE),IF(J29=4,VLOOKUP(K29+3,TPMatrix!$D$6:$E$9,2,FALSE),0)),"")</f>
        <v>0</v>
      </c>
      <c r="P29" s="250">
        <f ca="1">IF(COUNTIF(K27:K31,K29)&gt;=5,IF(J29=5,VLOOKUP(K29+4,TPMatrix!$A$6:$B$10,2,FALSE),IF(J29=4,VLOOKUP(K29+4,TPMatrix!$D$6:$E$9,2,FALSE),0)),"")</f>
        <v>0</v>
      </c>
      <c r="Q29" s="250">
        <f t="shared" ca="1" si="3"/>
        <v>0</v>
      </c>
      <c r="R29" s="251">
        <f t="shared" ca="1" si="4"/>
        <v>5</v>
      </c>
      <c r="S29" s="249">
        <f t="shared" ca="1" si="5"/>
        <v>0</v>
      </c>
      <c r="T29" s="250">
        <f t="shared" si="6"/>
        <v>0</v>
      </c>
      <c r="U29" s="251">
        <f t="shared" ca="1" si="7"/>
        <v>0</v>
      </c>
      <c r="W29" s="178" t="str">
        <f t="shared" ca="1" si="8"/>
        <v/>
      </c>
      <c r="X29" s="178" t="str">
        <f ca="1">IF(ISNUMBER($A29),$W29*(Methuselahs!$A$4+1)+$A29,"")</f>
        <v/>
      </c>
      <c r="Y29" s="178" t="str">
        <f t="shared" ca="1" si="9"/>
        <v/>
      </c>
      <c r="Z29" s="178" t="str">
        <f ca="1">IF(ISNUMBER($A29),VLOOKUP($A29,Methuselahs!$A$7:$X$206,5),"")</f>
        <v/>
      </c>
      <c r="AA29" s="178" t="str">
        <f t="shared" ca="1" si="10"/>
        <v/>
      </c>
    </row>
    <row r="30" spans="1:27" ht="12.95" customHeight="1" x14ac:dyDescent="0.2">
      <c r="A30" s="252" t="str">
        <f ca="1">IF(ISBLANK('Tournament Info'!$B$11),"",INDIRECT(ADDRESS(ROW(),1,1,1,"Optimal Seating "&amp;'Tournament Info'!$B$11-1&amp;"R+F")))</f>
        <v/>
      </c>
      <c r="B30" s="253" t="str">
        <f ca="1">IF(ISNUMBER(A30),VLOOKUP(A30,Methuselahs!$A$7:$E$206,2,FALSE),"")</f>
        <v/>
      </c>
      <c r="C30" s="254" t="str">
        <f ca="1">IF(ISNUMBER(A30),VLOOKUP(A30,Methuselahs!$A$7:$E$206,3,FALSE),"")</f>
        <v/>
      </c>
      <c r="D30" s="255" t="str">
        <f t="shared" ca="1" si="0"/>
        <v/>
      </c>
      <c r="E30" s="256"/>
      <c r="F30" s="254">
        <f t="shared" si="11"/>
        <v>0</v>
      </c>
      <c r="G30" s="236" t="str">
        <f t="shared" ca="1" si="1"/>
        <v/>
      </c>
      <c r="H30" s="237" t="str">
        <f ca="1">IF(ISNUMBER(A30),IF(OR($S30=$U30,NOT(ISNA(MATCH($D30*5+$V$4,Override!$C$6:$C$125,0)))),$Q30,0),"")</f>
        <v/>
      </c>
      <c r="I30" s="255" t="str">
        <f t="shared" ca="1" si="2"/>
        <v/>
      </c>
      <c r="J30" s="257">
        <f ca="1">COUNT(A27:A31)</f>
        <v>0</v>
      </c>
      <c r="K30" s="239" t="str">
        <f ca="1">IF(ISNUMBER(A30),RANK(F30,F27:F31),"")</f>
        <v/>
      </c>
      <c r="L30" s="240">
        <f ca="1">IF(J30=5,VLOOKUP(K30,TPMatrix!$A$6:$B$10,2,FALSE),IF(J30=4,VLOOKUP(K30,TPMatrix!$D$6:$E$9,2,FALSE),0))</f>
        <v>0</v>
      </c>
      <c r="M30" s="240">
        <f ca="1">IF(COUNTIF(K27:K31,K30)&gt;=2,IF(J30=5,VLOOKUP(K30+1,TPMatrix!$A$6:$B$10,2,FALSE),IF(J30=4,VLOOKUP(K30+1,TPMatrix!$D$6:$E$9,2,FALSE),0)),"")</f>
        <v>0</v>
      </c>
      <c r="N30" s="240">
        <f ca="1">IF(COUNTIF(K27:K31,K30)&gt;=3,IF(J30=5,VLOOKUP(K30+2,TPMatrix!$A$6:$B$10,2,FALSE),IF(J30=4,VLOOKUP(K30+2,TPMatrix!$D$6:$E$9,2,FALSE),0)),"")</f>
        <v>0</v>
      </c>
      <c r="O30" s="240">
        <f ca="1">IF(COUNTIF(K27:K31,K30)&gt;=4,IF(J30=5,VLOOKUP(K30+3,TPMatrix!$A$6:$B$10,2,FALSE),IF(J30=4,VLOOKUP(K30+3,TPMatrix!$D$6:$E$9,2,FALSE),0)),"")</f>
        <v>0</v>
      </c>
      <c r="P30" s="240">
        <f ca="1">IF(COUNTIF(K27:K31,K30)&gt;=5,IF(J30=5,VLOOKUP(K30+4,TPMatrix!$A$6:$B$10,2,FALSE),IF(J30=4,VLOOKUP(K30+4,TPMatrix!$D$6:$E$9,2,FALSE),0)),"")</f>
        <v>0</v>
      </c>
      <c r="Q30" s="240">
        <f t="shared" ca="1" si="3"/>
        <v>0</v>
      </c>
      <c r="R30" s="241">
        <f t="shared" ca="1" si="4"/>
        <v>5</v>
      </c>
      <c r="S30" s="239">
        <f t="shared" ca="1" si="5"/>
        <v>0</v>
      </c>
      <c r="T30" s="240">
        <f t="shared" si="6"/>
        <v>0</v>
      </c>
      <c r="U30" s="241">
        <f t="shared" ca="1" si="7"/>
        <v>0</v>
      </c>
      <c r="W30" s="178" t="str">
        <f t="shared" ca="1" si="8"/>
        <v/>
      </c>
      <c r="X30" s="178" t="str">
        <f ca="1">IF(ISNUMBER($A30),$W30*(Methuselahs!$A$4+1)+$A30,"")</f>
        <v/>
      </c>
      <c r="Y30" s="178" t="str">
        <f t="shared" ca="1" si="9"/>
        <v/>
      </c>
      <c r="Z30" s="178" t="str">
        <f ca="1">IF(ISNUMBER($A30),VLOOKUP($A30,Methuselahs!$A$7:$X$206,5),"")</f>
        <v/>
      </c>
      <c r="AA30" s="178" t="str">
        <f t="shared" ca="1" si="10"/>
        <v/>
      </c>
    </row>
    <row r="31" spans="1:27" ht="12.95" customHeight="1" thickBot="1" x14ac:dyDescent="0.25">
      <c r="A31" s="258" t="str">
        <f ca="1">IF(ISBLANK('Tournament Info'!$B$11),"",INDIRECT(ADDRESS(ROW(),1,1,1,"Optimal Seating "&amp;'Tournament Info'!$B$11-1&amp;"R+F")))</f>
        <v/>
      </c>
      <c r="B31" s="259" t="str">
        <f ca="1">IF(ISNUMBER(A31),VLOOKUP(A31,Methuselahs!$A$7:$E$206,2,FALSE),"")</f>
        <v/>
      </c>
      <c r="C31" s="260" t="str">
        <f ca="1">IF(ISNUMBER(A31),VLOOKUP(A31,Methuselahs!$A$7:$E$206,3,FALSE),"")</f>
        <v/>
      </c>
      <c r="D31" s="261" t="str">
        <f t="shared" ca="1" si="0"/>
        <v/>
      </c>
      <c r="E31" s="262"/>
      <c r="F31" s="260">
        <f t="shared" si="11"/>
        <v>0</v>
      </c>
      <c r="G31" s="246" t="str">
        <f t="shared" ca="1" si="1"/>
        <v/>
      </c>
      <c r="H31" s="247" t="str">
        <f ca="1">IF(ISNUMBER(A31),IF(OR($S31=$U31,NOT(ISNA(MATCH($D31*5+$V$4,Override!$C$6:$C$125,0)))),$Q31,0),"")</f>
        <v/>
      </c>
      <c r="I31" s="261" t="str">
        <f t="shared" ca="1" si="2"/>
        <v/>
      </c>
      <c r="J31" s="263">
        <f ca="1">COUNT(A27:A31)</f>
        <v>0</v>
      </c>
      <c r="K31" s="264" t="str">
        <f ca="1">IF(ISNUMBER(A31),RANK(F31,F27:F31),"")</f>
        <v/>
      </c>
      <c r="L31" s="265">
        <f ca="1">IF(J31=5,VLOOKUP(K31,TPMatrix!$A$6:$B$10,2,FALSE),IF(J31=4,VLOOKUP(K31,TPMatrix!$D$6:$E$9,2,FALSE),0))</f>
        <v>0</v>
      </c>
      <c r="M31" s="265">
        <f ca="1">IF(COUNTIF(K27:K31,K31)&gt;=2,IF(J31=5,VLOOKUP(K31+1,TPMatrix!$A$6:$B$10,2,FALSE),IF(J31=4,VLOOKUP(K31+1,TPMatrix!$D$6:$E$9,2,FALSE),0)),"")</f>
        <v>0</v>
      </c>
      <c r="N31" s="265">
        <f ca="1">IF(COUNTIF(K27:K31,K31)&gt;=3,IF(J31=5,VLOOKUP(K31+2,TPMatrix!$A$6:$B$10,2,FALSE),IF(J31=4,VLOOKUP(K31+2,TPMatrix!$D$6:$E$9,2,FALSE),0)),"")</f>
        <v>0</v>
      </c>
      <c r="O31" s="265">
        <f ca="1">IF(COUNTIF(K27:K31,K31)&gt;=4,IF(J31=5,VLOOKUP(K31+3,TPMatrix!$A$6:$B$10,2,FALSE),IF(J31=4,VLOOKUP(K31+3,TPMatrix!$D$6:$E$9,2,FALSE),0)),"")</f>
        <v>0</v>
      </c>
      <c r="P31" s="265">
        <f ca="1">IF(COUNTIF(K27:K31,K31)&gt;=5,IF(J31=5,VLOOKUP(K31+4,TPMatrix!$A$6:$B$10,2,FALSE),IF(J31=4,VLOOKUP(K31+4,TPMatrix!$D$6:$E$9,2,FALSE),0)),"")</f>
        <v>0</v>
      </c>
      <c r="Q31" s="265">
        <f t="shared" ca="1" si="3"/>
        <v>0</v>
      </c>
      <c r="R31" s="266">
        <f t="shared" ca="1" si="4"/>
        <v>5</v>
      </c>
      <c r="S31" s="264">
        <f t="shared" ca="1" si="5"/>
        <v>0</v>
      </c>
      <c r="T31" s="265">
        <f t="shared" si="6"/>
        <v>0</v>
      </c>
      <c r="U31" s="266">
        <f t="shared" ca="1" si="7"/>
        <v>0</v>
      </c>
      <c r="W31" s="178" t="str">
        <f t="shared" ca="1" si="8"/>
        <v/>
      </c>
      <c r="X31" s="178" t="str">
        <f ca="1">IF(ISNUMBER($A31),$W31*(Methuselahs!$A$4+1)+$A31,"")</f>
        <v/>
      </c>
      <c r="Y31" s="178" t="str">
        <f t="shared" ca="1" si="9"/>
        <v/>
      </c>
      <c r="Z31" s="178" t="str">
        <f ca="1">IF(ISNUMBER($A31),VLOOKUP($A31,Methuselahs!$A$7:$X$206,5),"")</f>
        <v/>
      </c>
      <c r="AA31" s="178" t="str">
        <f t="shared" ca="1" si="10"/>
        <v/>
      </c>
    </row>
    <row r="32" spans="1:27" ht="12.95" customHeight="1" thickTop="1" x14ac:dyDescent="0.2">
      <c r="A32" s="217" t="str">
        <f ca="1">IF(ISBLANK('Tournament Info'!$B$11),"",INDIRECT(ADDRESS(ROW(),1,1,1,"Optimal Seating "&amp;'Tournament Info'!$B$11-1&amp;"R+F")))</f>
        <v/>
      </c>
      <c r="B32" s="218" t="str">
        <f ca="1">IF(ISNUMBER(A32),VLOOKUP(A32,Methuselahs!$A$7:$E$206,2,FALSE),"")</f>
        <v/>
      </c>
      <c r="C32" s="219" t="str">
        <f ca="1">IF(ISNUMBER(A32),VLOOKUP(A32,Methuselahs!$A$7:$E$206,3,FALSE),"")</f>
        <v/>
      </c>
      <c r="D32" s="220" t="str">
        <f t="shared" ca="1" si="0"/>
        <v/>
      </c>
      <c r="E32" s="221"/>
      <c r="F32" s="219">
        <f t="shared" si="11"/>
        <v>0</v>
      </c>
      <c r="G32" s="222" t="str">
        <f t="shared" ca="1" si="1"/>
        <v/>
      </c>
      <c r="H32" s="223" t="str">
        <f ca="1">IF(ISNUMBER(A32),IF(OR($S32=$U32,NOT(ISNA(MATCH($D32*5+$V$4,Override!$C$6:$C$125,0)))),$Q32,0),"")</f>
        <v/>
      </c>
      <c r="I32" s="220" t="str">
        <f t="shared" ca="1" si="2"/>
        <v/>
      </c>
      <c r="J32" s="224">
        <f ca="1">COUNT(A32:A36)</f>
        <v>0</v>
      </c>
      <c r="K32" s="225" t="str">
        <f ca="1">IF(ISNUMBER(A32),RANK(F32,F32:F36),"")</f>
        <v/>
      </c>
      <c r="L32" s="226">
        <f ca="1">IF(J32=5,VLOOKUP(K32,TPMatrix!$A$6:$B$10,2,FALSE),IF(J32=4,VLOOKUP(K32,TPMatrix!$D$6:$E$9,2,FALSE),0))</f>
        <v>0</v>
      </c>
      <c r="M32" s="226">
        <f ca="1">IF(COUNTIF(K32:K36,K32)&gt;=2,IF(J32=5,VLOOKUP(K32+1,TPMatrix!$A$6:$B$10,2,FALSE),IF(J32=4,VLOOKUP(K32+1,TPMatrix!$D$6:$E$9,2,FALSE),0)),"")</f>
        <v>0</v>
      </c>
      <c r="N32" s="226">
        <f ca="1">IF(COUNTIF(K32:K36,K32)&gt;=3,IF(J32=5,VLOOKUP(K32+2,TPMatrix!$A$6:$B$10,2,FALSE),IF(J32=4,VLOOKUP(K32+2,TPMatrix!$D$6:$E$9,2,FALSE),0)),"")</f>
        <v>0</v>
      </c>
      <c r="O32" s="226">
        <f ca="1">IF(COUNTIF(K32:K36,K32)&gt;=4,IF(J32=5,VLOOKUP(K32+3,TPMatrix!$A$6:$B$10,2,FALSE),IF(J32=4,VLOOKUP(K32+3,TPMatrix!$D$6:$E$9,2,FALSE),0)),"")</f>
        <v>0</v>
      </c>
      <c r="P32" s="226">
        <f ca="1">IF(COUNTIF(K32:K36,K32)&gt;=5,IF(J32=5,VLOOKUP(K32+4,TPMatrix!$A$6:$B$10,2,FALSE),IF(J32=4,VLOOKUP(K32+4,TPMatrix!$D$6:$E$9,2,FALSE),0)),"")</f>
        <v>0</v>
      </c>
      <c r="Q32" s="226">
        <f t="shared" ca="1" si="3"/>
        <v>0</v>
      </c>
      <c r="R32" s="227">
        <f t="shared" ca="1" si="4"/>
        <v>5</v>
      </c>
      <c r="S32" s="228">
        <f t="shared" ca="1" si="5"/>
        <v>0</v>
      </c>
      <c r="T32" s="229">
        <f t="shared" si="6"/>
        <v>0</v>
      </c>
      <c r="U32" s="230">
        <f t="shared" ca="1" si="7"/>
        <v>0</v>
      </c>
      <c r="W32" s="178" t="str">
        <f t="shared" ca="1" si="8"/>
        <v/>
      </c>
      <c r="X32" s="178" t="str">
        <f ca="1">IF(ISNUMBER($A32),$W32*(Methuselahs!$A$4+1)+$A32,"")</f>
        <v/>
      </c>
      <c r="Y32" s="178" t="str">
        <f t="shared" ca="1" si="9"/>
        <v/>
      </c>
      <c r="Z32" s="178" t="str">
        <f ca="1">IF(ISNUMBER($A32),VLOOKUP($A32,Methuselahs!$A$7:$X$206,5),"")</f>
        <v/>
      </c>
      <c r="AA32" s="178" t="str">
        <f t="shared" ca="1" si="10"/>
        <v/>
      </c>
    </row>
    <row r="33" spans="1:27" ht="12.95" customHeight="1" x14ac:dyDescent="0.2">
      <c r="A33" s="231" t="str">
        <f ca="1">IF(ISBLANK('Tournament Info'!$B$11),"",INDIRECT(ADDRESS(ROW(),1,1,1,"Optimal Seating "&amp;'Tournament Info'!$B$11-1&amp;"R+F")))</f>
        <v/>
      </c>
      <c r="B33" s="232" t="str">
        <f ca="1">IF(ISNUMBER(A33),VLOOKUP(A33,Methuselahs!$A$7:$E$206,2,FALSE),"")</f>
        <v/>
      </c>
      <c r="C33" s="233" t="str">
        <f ca="1">IF(ISNUMBER(A33),VLOOKUP(A33,Methuselahs!$A$7:$E$206,3,FALSE),"")</f>
        <v/>
      </c>
      <c r="D33" s="234" t="str">
        <f t="shared" ca="1" si="0"/>
        <v/>
      </c>
      <c r="E33" s="235"/>
      <c r="F33" s="233">
        <f t="shared" si="11"/>
        <v>0</v>
      </c>
      <c r="G33" s="236" t="str">
        <f t="shared" ca="1" si="1"/>
        <v/>
      </c>
      <c r="H33" s="237" t="str">
        <f ca="1">IF(ISNUMBER(A33),IF(OR($S33=$U33,NOT(ISNA(MATCH($D33*5+$V$4,Override!$C$6:$C$125,0)))),$Q33,0),"")</f>
        <v/>
      </c>
      <c r="I33" s="234" t="str">
        <f t="shared" ca="1" si="2"/>
        <v/>
      </c>
      <c r="J33" s="238">
        <f ca="1">COUNT(A32:A36)</f>
        <v>0</v>
      </c>
      <c r="K33" s="239" t="str">
        <f ca="1">IF(ISNUMBER(A33),RANK(F33,F32:F36),"")</f>
        <v/>
      </c>
      <c r="L33" s="240">
        <f ca="1">IF(J33=5,VLOOKUP(K33,TPMatrix!$A$6:$B$10,2,FALSE),IF(J33=4,VLOOKUP(K33,TPMatrix!$D$6:$E$9,2,FALSE),0))</f>
        <v>0</v>
      </c>
      <c r="M33" s="240">
        <f ca="1">IF(COUNTIF(K32:K36,K33)&gt;=2,IF(J33=5,VLOOKUP(K33+1,TPMatrix!$A$6:$B$10,2,FALSE),IF(J33=4,VLOOKUP(K33+1,TPMatrix!$D$6:$E$9,2,FALSE),0)),"")</f>
        <v>0</v>
      </c>
      <c r="N33" s="240">
        <f ca="1">IF(COUNTIF(K32:K36,K33)&gt;=3,IF(J33=5,VLOOKUP(K33+2,TPMatrix!$A$6:$B$10,2,FALSE),IF(J33=4,VLOOKUP(K33+2,TPMatrix!$D$6:$E$9,2,FALSE),0)),"")</f>
        <v>0</v>
      </c>
      <c r="O33" s="240">
        <f ca="1">IF(COUNTIF(K32:K36,K33)&gt;=4,IF(J33=5,VLOOKUP(K33+3,TPMatrix!$A$6:$B$10,2,FALSE),IF(J33=4,VLOOKUP(K33+3,TPMatrix!$D$6:$E$9,2,FALSE),0)),"")</f>
        <v>0</v>
      </c>
      <c r="P33" s="240">
        <f ca="1">IF(COUNTIF(K32:K36,K33)&gt;=5,IF(J33=5,VLOOKUP(K33+4,TPMatrix!$A$6:$B$10,2,FALSE),IF(J33=4,VLOOKUP(K33+4,TPMatrix!$D$6:$E$9,2,FALSE),0)),"")</f>
        <v>0</v>
      </c>
      <c r="Q33" s="240">
        <f t="shared" ca="1" si="3"/>
        <v>0</v>
      </c>
      <c r="R33" s="241">
        <f t="shared" ca="1" si="4"/>
        <v>5</v>
      </c>
      <c r="S33" s="239">
        <f t="shared" ca="1" si="5"/>
        <v>0</v>
      </c>
      <c r="T33" s="240">
        <f t="shared" si="6"/>
        <v>0</v>
      </c>
      <c r="U33" s="241">
        <f t="shared" ca="1" si="7"/>
        <v>0</v>
      </c>
      <c r="W33" s="178" t="str">
        <f t="shared" ca="1" si="8"/>
        <v/>
      </c>
      <c r="X33" s="178" t="str">
        <f ca="1">IF(ISNUMBER($A33),$W33*(Methuselahs!$A$4+1)+$A33,"")</f>
        <v/>
      </c>
      <c r="Y33" s="178" t="str">
        <f t="shared" ca="1" si="9"/>
        <v/>
      </c>
      <c r="Z33" s="178" t="str">
        <f ca="1">IF(ISNUMBER($A33),VLOOKUP($A33,Methuselahs!$A$7:$X$206,5),"")</f>
        <v/>
      </c>
      <c r="AA33" s="178" t="str">
        <f t="shared" ca="1" si="10"/>
        <v/>
      </c>
    </row>
    <row r="34" spans="1:27" ht="12.95" customHeight="1" x14ac:dyDescent="0.2">
      <c r="A34" s="242" t="str">
        <f ca="1">IF(ISBLANK('Tournament Info'!$B$11),"",INDIRECT(ADDRESS(ROW(),1,1,1,"Optimal Seating "&amp;'Tournament Info'!$B$11-1&amp;"R+F")))</f>
        <v/>
      </c>
      <c r="B34" s="218" t="str">
        <f ca="1">IF(ISNUMBER(A34),VLOOKUP(A34,Methuselahs!$A$7:$E$206,2,FALSE),"")</f>
        <v/>
      </c>
      <c r="C34" s="243" t="str">
        <f ca="1">IF(ISNUMBER(A34),VLOOKUP(A34,Methuselahs!$A$7:$E$206,3,FALSE),"")</f>
        <v/>
      </c>
      <c r="D34" s="244" t="str">
        <f t="shared" ca="1" si="0"/>
        <v/>
      </c>
      <c r="E34" s="245"/>
      <c r="F34" s="243">
        <f t="shared" si="11"/>
        <v>0</v>
      </c>
      <c r="G34" s="246" t="str">
        <f t="shared" ca="1" si="1"/>
        <v/>
      </c>
      <c r="H34" s="247" t="str">
        <f ca="1">IF(ISNUMBER(A34),IF(OR($S34=$U34,NOT(ISNA(MATCH($D34*5+$V$4,Override!$C$6:$C$125,0)))),$Q34,0),"")</f>
        <v/>
      </c>
      <c r="I34" s="244" t="str">
        <f t="shared" ca="1" si="2"/>
        <v/>
      </c>
      <c r="J34" s="248">
        <f ca="1">COUNT(A32:A36)</f>
        <v>0</v>
      </c>
      <c r="K34" s="249" t="str">
        <f ca="1">IF(ISNUMBER(A34),RANK(F34,F32:F36),"")</f>
        <v/>
      </c>
      <c r="L34" s="250">
        <f ca="1">IF(J34=5,VLOOKUP(K34,TPMatrix!$A$6:$B$10,2,FALSE),IF(J34=4,VLOOKUP(K34,TPMatrix!$D$6:$E$9,2,FALSE),0))</f>
        <v>0</v>
      </c>
      <c r="M34" s="250">
        <f ca="1">IF(COUNTIF(K32:K36,K34)&gt;=2,IF(J34=5,VLOOKUP(K34+1,TPMatrix!$A$6:$B$10,2,FALSE),IF(J34=4,VLOOKUP(K34+1,TPMatrix!$D$6:$E$9,2,FALSE),0)),"")</f>
        <v>0</v>
      </c>
      <c r="N34" s="250">
        <f ca="1">IF(COUNTIF(K32:K36,K34)&gt;=3,IF(J34=5,VLOOKUP(K34+2,TPMatrix!$A$6:$B$10,2,FALSE),IF(J34=4,VLOOKUP(K34+2,TPMatrix!$D$6:$E$9,2,FALSE),0)),"")</f>
        <v>0</v>
      </c>
      <c r="O34" s="250">
        <f ca="1">IF(COUNTIF(K32:K36,K34)&gt;=4,IF(J34=5,VLOOKUP(K34+3,TPMatrix!$A$6:$B$10,2,FALSE),IF(J34=4,VLOOKUP(K34+3,TPMatrix!$D$6:$E$9,2,FALSE),0)),"")</f>
        <v>0</v>
      </c>
      <c r="P34" s="250">
        <f ca="1">IF(COUNTIF(K32:K36,K34)&gt;=5,IF(J34=5,VLOOKUP(K34+4,TPMatrix!$A$6:$B$10,2,FALSE),IF(J34=4,VLOOKUP(K34+4,TPMatrix!$D$6:$E$9,2,FALSE),0)),"")</f>
        <v>0</v>
      </c>
      <c r="Q34" s="250">
        <f t="shared" ca="1" si="3"/>
        <v>0</v>
      </c>
      <c r="R34" s="251">
        <f t="shared" ca="1" si="4"/>
        <v>5</v>
      </c>
      <c r="S34" s="249">
        <f t="shared" ca="1" si="5"/>
        <v>0</v>
      </c>
      <c r="T34" s="250">
        <f t="shared" si="6"/>
        <v>0</v>
      </c>
      <c r="U34" s="251">
        <f t="shared" ca="1" si="7"/>
        <v>0</v>
      </c>
      <c r="W34" s="178" t="str">
        <f t="shared" ca="1" si="8"/>
        <v/>
      </c>
      <c r="X34" s="178" t="str">
        <f ca="1">IF(ISNUMBER($A34),$W34*(Methuselahs!$A$4+1)+$A34,"")</f>
        <v/>
      </c>
      <c r="Y34" s="178" t="str">
        <f t="shared" ca="1" si="9"/>
        <v/>
      </c>
      <c r="Z34" s="178" t="str">
        <f ca="1">IF(ISNUMBER($A34),VLOOKUP($A34,Methuselahs!$A$7:$X$206,5),"")</f>
        <v/>
      </c>
      <c r="AA34" s="178" t="str">
        <f t="shared" ca="1" si="10"/>
        <v/>
      </c>
    </row>
    <row r="35" spans="1:27" ht="12.95" customHeight="1" x14ac:dyDescent="0.2">
      <c r="A35" s="252" t="str">
        <f ca="1">IF(ISBLANK('Tournament Info'!$B$11),"",INDIRECT(ADDRESS(ROW(),1,1,1,"Optimal Seating "&amp;'Tournament Info'!$B$11-1&amp;"R+F")))</f>
        <v/>
      </c>
      <c r="B35" s="253" t="str">
        <f ca="1">IF(ISNUMBER(A35),VLOOKUP(A35,Methuselahs!$A$7:$E$206,2,FALSE),"")</f>
        <v/>
      </c>
      <c r="C35" s="254" t="str">
        <f ca="1">IF(ISNUMBER(A35),VLOOKUP(A35,Methuselahs!$A$7:$E$206,3,FALSE),"")</f>
        <v/>
      </c>
      <c r="D35" s="255" t="str">
        <f t="shared" ca="1" si="0"/>
        <v/>
      </c>
      <c r="E35" s="256"/>
      <c r="F35" s="254">
        <f t="shared" si="11"/>
        <v>0</v>
      </c>
      <c r="G35" s="236" t="str">
        <f t="shared" ca="1" si="1"/>
        <v/>
      </c>
      <c r="H35" s="237" t="str">
        <f ca="1">IF(ISNUMBER(A35),IF(OR($S35=$U35,NOT(ISNA(MATCH($D35*5+$V$4,Override!$C$6:$C$125,0)))),$Q35,0),"")</f>
        <v/>
      </c>
      <c r="I35" s="255" t="str">
        <f t="shared" ca="1" si="2"/>
        <v/>
      </c>
      <c r="J35" s="257">
        <f ca="1">COUNT(A32:A36)</f>
        <v>0</v>
      </c>
      <c r="K35" s="239" t="str">
        <f ca="1">IF(ISNUMBER(A35),RANK(F35,F32:F36),"")</f>
        <v/>
      </c>
      <c r="L35" s="240">
        <f ca="1">IF(J35=5,VLOOKUP(K35,TPMatrix!$A$6:$B$10,2,FALSE),IF(J35=4,VLOOKUP(K35,TPMatrix!$D$6:$E$9,2,FALSE),0))</f>
        <v>0</v>
      </c>
      <c r="M35" s="240">
        <f ca="1">IF(COUNTIF(K32:K36,K35)&gt;=2,IF(J35=5,VLOOKUP(K35+1,TPMatrix!$A$6:$B$10,2,FALSE),IF(J35=4,VLOOKUP(K35+1,TPMatrix!$D$6:$E$9,2,FALSE),0)),"")</f>
        <v>0</v>
      </c>
      <c r="N35" s="240">
        <f ca="1">IF(COUNTIF(K32:K36,K35)&gt;=3,IF(J35=5,VLOOKUP(K35+2,TPMatrix!$A$6:$B$10,2,FALSE),IF(J35=4,VLOOKUP(K35+2,TPMatrix!$D$6:$E$9,2,FALSE),0)),"")</f>
        <v>0</v>
      </c>
      <c r="O35" s="240">
        <f ca="1">IF(COUNTIF(K32:K36,K35)&gt;=4,IF(J35=5,VLOOKUP(K35+3,TPMatrix!$A$6:$B$10,2,FALSE),IF(J35=4,VLOOKUP(K35+3,TPMatrix!$D$6:$E$9,2,FALSE),0)),"")</f>
        <v>0</v>
      </c>
      <c r="P35" s="240">
        <f ca="1">IF(COUNTIF(K32:K36,K35)&gt;=5,IF(J35=5,VLOOKUP(K35+4,TPMatrix!$A$6:$B$10,2,FALSE),IF(J35=4,VLOOKUP(K35+4,TPMatrix!$D$6:$E$9,2,FALSE),0)),"")</f>
        <v>0</v>
      </c>
      <c r="Q35" s="240">
        <f t="shared" ca="1" si="3"/>
        <v>0</v>
      </c>
      <c r="R35" s="241">
        <f t="shared" ca="1" si="4"/>
        <v>5</v>
      </c>
      <c r="S35" s="239">
        <f t="shared" ca="1" si="5"/>
        <v>0</v>
      </c>
      <c r="T35" s="240">
        <f t="shared" si="6"/>
        <v>0</v>
      </c>
      <c r="U35" s="241">
        <f t="shared" ca="1" si="7"/>
        <v>0</v>
      </c>
      <c r="W35" s="178" t="str">
        <f t="shared" ca="1" si="8"/>
        <v/>
      </c>
      <c r="X35" s="178" t="str">
        <f ca="1">IF(ISNUMBER($A35),$W35*(Methuselahs!$A$4+1)+$A35,"")</f>
        <v/>
      </c>
      <c r="Y35" s="178" t="str">
        <f t="shared" ca="1" si="9"/>
        <v/>
      </c>
      <c r="Z35" s="178" t="str">
        <f ca="1">IF(ISNUMBER($A35),VLOOKUP($A35,Methuselahs!$A$7:$X$206,5),"")</f>
        <v/>
      </c>
      <c r="AA35" s="178" t="str">
        <f t="shared" ca="1" si="10"/>
        <v/>
      </c>
    </row>
    <row r="36" spans="1:27" ht="12.95" customHeight="1" thickBot="1" x14ac:dyDescent="0.25">
      <c r="A36" s="258" t="str">
        <f ca="1">IF(ISBLANK('Tournament Info'!$B$11),"",INDIRECT(ADDRESS(ROW(),1,1,1,"Optimal Seating "&amp;'Tournament Info'!$B$11-1&amp;"R+F")))</f>
        <v/>
      </c>
      <c r="B36" s="259" t="str">
        <f ca="1">IF(ISNUMBER(A36),VLOOKUP(A36,Methuselahs!$A$7:$E$206,2,FALSE),"")</f>
        <v/>
      </c>
      <c r="C36" s="260" t="str">
        <f ca="1">IF(ISNUMBER(A36),VLOOKUP(A36,Methuselahs!$A$7:$E$206,3,FALSE),"")</f>
        <v/>
      </c>
      <c r="D36" s="261" t="str">
        <f t="shared" ca="1" si="0"/>
        <v/>
      </c>
      <c r="E36" s="262"/>
      <c r="F36" s="260">
        <f t="shared" si="11"/>
        <v>0</v>
      </c>
      <c r="G36" s="246" t="str">
        <f t="shared" ca="1" si="1"/>
        <v/>
      </c>
      <c r="H36" s="247" t="str">
        <f ca="1">IF(ISNUMBER(A36),IF(OR($S36=$U36,NOT(ISNA(MATCH($D36*5+$V$4,Override!$C$6:$C$125,0)))),$Q36,0),"")</f>
        <v/>
      </c>
      <c r="I36" s="261" t="str">
        <f t="shared" ca="1" si="2"/>
        <v/>
      </c>
      <c r="J36" s="263">
        <f ca="1">COUNT(A32:A36)</f>
        <v>0</v>
      </c>
      <c r="K36" s="264" t="str">
        <f ca="1">IF(ISNUMBER(A36),RANK(F36,F32:F36),"")</f>
        <v/>
      </c>
      <c r="L36" s="265">
        <f ca="1">IF(J36=5,VLOOKUP(K36,TPMatrix!$A$6:$B$10,2,FALSE),IF(J36=4,VLOOKUP(K36,TPMatrix!$D$6:$E$9,2,FALSE),0))</f>
        <v>0</v>
      </c>
      <c r="M36" s="265">
        <f ca="1">IF(COUNTIF(K32:K36,K36)&gt;=2,IF(J36=5,VLOOKUP(K36+1,TPMatrix!$A$6:$B$10,2,FALSE),IF(J36=4,VLOOKUP(K36+1,TPMatrix!$D$6:$E$9,2,FALSE),0)),"")</f>
        <v>0</v>
      </c>
      <c r="N36" s="265">
        <f ca="1">IF(COUNTIF(K32:K36,K36)&gt;=3,IF(J36=5,VLOOKUP(K36+2,TPMatrix!$A$6:$B$10,2,FALSE),IF(J36=4,VLOOKUP(K36+2,TPMatrix!$D$6:$E$9,2,FALSE),0)),"")</f>
        <v>0</v>
      </c>
      <c r="O36" s="265">
        <f ca="1">IF(COUNTIF(K32:K36,K36)&gt;=4,IF(J36=5,VLOOKUP(K36+3,TPMatrix!$A$6:$B$10,2,FALSE),IF(J36=4,VLOOKUP(K36+3,TPMatrix!$D$6:$E$9,2,FALSE),0)),"")</f>
        <v>0</v>
      </c>
      <c r="P36" s="265">
        <f ca="1">IF(COUNTIF(K32:K36,K36)&gt;=5,IF(J36=5,VLOOKUP(K36+4,TPMatrix!$A$6:$B$10,2,FALSE),IF(J36=4,VLOOKUP(K36+4,TPMatrix!$D$6:$E$9,2,FALSE),0)),"")</f>
        <v>0</v>
      </c>
      <c r="Q36" s="265">
        <f t="shared" ca="1" si="3"/>
        <v>0</v>
      </c>
      <c r="R36" s="266">
        <f t="shared" ca="1" si="4"/>
        <v>5</v>
      </c>
      <c r="S36" s="264">
        <f t="shared" ca="1" si="5"/>
        <v>0</v>
      </c>
      <c r="T36" s="265">
        <f t="shared" si="6"/>
        <v>0</v>
      </c>
      <c r="U36" s="266">
        <f t="shared" ca="1" si="7"/>
        <v>0</v>
      </c>
      <c r="W36" s="178" t="str">
        <f t="shared" ca="1" si="8"/>
        <v/>
      </c>
      <c r="X36" s="178" t="str">
        <f ca="1">IF(ISNUMBER($A36),$W36*(Methuselahs!$A$4+1)+$A36,"")</f>
        <v/>
      </c>
      <c r="Y36" s="178" t="str">
        <f t="shared" ca="1" si="9"/>
        <v/>
      </c>
      <c r="Z36" s="178" t="str">
        <f ca="1">IF(ISNUMBER($A36),VLOOKUP($A36,Methuselahs!$A$7:$X$206,5),"")</f>
        <v/>
      </c>
      <c r="AA36" s="178" t="str">
        <f t="shared" ca="1" si="10"/>
        <v/>
      </c>
    </row>
    <row r="37" spans="1:27" ht="12.95" customHeight="1" thickTop="1" x14ac:dyDescent="0.2">
      <c r="A37" s="217" t="str">
        <f ca="1">IF(ISBLANK('Tournament Info'!$B$11),"",INDIRECT(ADDRESS(ROW(),1,1,1,"Optimal Seating "&amp;'Tournament Info'!$B$11-1&amp;"R+F")))</f>
        <v/>
      </c>
      <c r="B37" s="218" t="str">
        <f ca="1">IF(ISNUMBER(A37),VLOOKUP(A37,Methuselahs!$A$7:$E$206,2,FALSE),"")</f>
        <v/>
      </c>
      <c r="C37" s="219" t="str">
        <f ca="1">IF(ISNUMBER(A37),VLOOKUP(A37,Methuselahs!$A$7:$E$206,3,FALSE),"")</f>
        <v/>
      </c>
      <c r="D37" s="220" t="str">
        <f t="shared" ca="1" si="0"/>
        <v/>
      </c>
      <c r="E37" s="221"/>
      <c r="F37" s="219">
        <f t="shared" si="11"/>
        <v>0</v>
      </c>
      <c r="G37" s="222" t="str">
        <f t="shared" ca="1" si="1"/>
        <v/>
      </c>
      <c r="H37" s="223" t="str">
        <f ca="1">IF(ISNUMBER(A37),IF(OR($S37=$U37,NOT(ISNA(MATCH($D37*5+$V$4,Override!$C$6:$C$125,0)))),$Q37,0),"")</f>
        <v/>
      </c>
      <c r="I37" s="220" t="str">
        <f t="shared" ca="1" si="2"/>
        <v/>
      </c>
      <c r="J37" s="224">
        <f ca="1">COUNT(A37:A41)</f>
        <v>0</v>
      </c>
      <c r="K37" s="225" t="str">
        <f ca="1">IF(ISNUMBER(A37),RANK(F37,F37:F41),"")</f>
        <v/>
      </c>
      <c r="L37" s="226">
        <f ca="1">IF(J37=5,VLOOKUP(K37,TPMatrix!$A$6:$B$10,2,FALSE),IF(J37=4,VLOOKUP(K37,TPMatrix!$D$6:$E$9,2,FALSE),0))</f>
        <v>0</v>
      </c>
      <c r="M37" s="226">
        <f ca="1">IF(COUNTIF(K37:K41,K37)&gt;=2,IF(J37=5,VLOOKUP(K37+1,TPMatrix!$A$6:$B$10,2,FALSE),IF(J37=4,VLOOKUP(K37+1,TPMatrix!$D$6:$E$9,2,FALSE),0)),"")</f>
        <v>0</v>
      </c>
      <c r="N37" s="226">
        <f ca="1">IF(COUNTIF(K37:K41,K37)&gt;=3,IF(J37=5,VLOOKUP(K37+2,TPMatrix!$A$6:$B$10,2,FALSE),IF(J37=4,VLOOKUP(K37+2,TPMatrix!$D$6:$E$9,2,FALSE),0)),"")</f>
        <v>0</v>
      </c>
      <c r="O37" s="226">
        <f ca="1">IF(COUNTIF(K37:K41,K37)&gt;=4,IF(J37=5,VLOOKUP(K37+3,TPMatrix!$A$6:$B$10,2,FALSE),IF(J37=4,VLOOKUP(K37+3,TPMatrix!$D$6:$E$9,2,FALSE),0)),"")</f>
        <v>0</v>
      </c>
      <c r="P37" s="226">
        <f ca="1">IF(COUNTIF(K37:K41,K37)&gt;=5,IF(J37=5,VLOOKUP(K37+4,TPMatrix!$A$6:$B$10,2,FALSE),IF(J37=4,VLOOKUP(K37+4,TPMatrix!$D$6:$E$9,2,FALSE),0)),"")</f>
        <v>0</v>
      </c>
      <c r="Q37" s="226">
        <f t="shared" ca="1" si="3"/>
        <v>0</v>
      </c>
      <c r="R37" s="227">
        <f t="shared" ca="1" si="4"/>
        <v>5</v>
      </c>
      <c r="S37" s="228">
        <f t="shared" ca="1" si="5"/>
        <v>0</v>
      </c>
      <c r="T37" s="229">
        <f t="shared" si="6"/>
        <v>0</v>
      </c>
      <c r="U37" s="230">
        <f t="shared" ca="1" si="7"/>
        <v>0</v>
      </c>
      <c r="W37" s="178" t="str">
        <f t="shared" ca="1" si="8"/>
        <v/>
      </c>
      <c r="X37" s="178" t="str">
        <f ca="1">IF(ISNUMBER($A37),$W37*(Methuselahs!$A$4+1)+$A37,"")</f>
        <v/>
      </c>
      <c r="Y37" s="178" t="str">
        <f t="shared" ca="1" si="9"/>
        <v/>
      </c>
      <c r="Z37" s="178" t="str">
        <f ca="1">IF(ISNUMBER($A37),VLOOKUP($A37,Methuselahs!$A$7:$X$206,5),"")</f>
        <v/>
      </c>
      <c r="AA37" s="178" t="str">
        <f t="shared" ca="1" si="10"/>
        <v/>
      </c>
    </row>
    <row r="38" spans="1:27" ht="12.95" customHeight="1" x14ac:dyDescent="0.2">
      <c r="A38" s="231" t="str">
        <f ca="1">IF(ISBLANK('Tournament Info'!$B$11),"",INDIRECT(ADDRESS(ROW(),1,1,1,"Optimal Seating "&amp;'Tournament Info'!$B$11-1&amp;"R+F")))</f>
        <v/>
      </c>
      <c r="B38" s="232" t="str">
        <f ca="1">IF(ISNUMBER(A38),VLOOKUP(A38,Methuselahs!$A$7:$E$206,2,FALSE),"")</f>
        <v/>
      </c>
      <c r="C38" s="233" t="str">
        <f ca="1">IF(ISNUMBER(A38),VLOOKUP(A38,Methuselahs!$A$7:$E$206,3,FALSE),"")</f>
        <v/>
      </c>
      <c r="D38" s="234" t="str">
        <f t="shared" ca="1" si="0"/>
        <v/>
      </c>
      <c r="E38" s="235"/>
      <c r="F38" s="233">
        <f t="shared" si="11"/>
        <v>0</v>
      </c>
      <c r="G38" s="236" t="str">
        <f t="shared" ca="1" si="1"/>
        <v/>
      </c>
      <c r="H38" s="237" t="str">
        <f ca="1">IF(ISNUMBER(A38),IF(OR($S38=$U38,NOT(ISNA(MATCH($D38*5+$V$4,Override!$C$6:$C$125,0)))),$Q38,0),"")</f>
        <v/>
      </c>
      <c r="I38" s="234" t="str">
        <f t="shared" ca="1" si="2"/>
        <v/>
      </c>
      <c r="J38" s="238">
        <f ca="1">COUNT(A37:A41)</f>
        <v>0</v>
      </c>
      <c r="K38" s="239" t="str">
        <f ca="1">IF(ISNUMBER(A38),RANK(F38,F37:F41),"")</f>
        <v/>
      </c>
      <c r="L38" s="240">
        <f ca="1">IF(J38=5,VLOOKUP(K38,TPMatrix!$A$6:$B$10,2,FALSE),IF(J38=4,VLOOKUP(K38,TPMatrix!$D$6:$E$9,2,FALSE),0))</f>
        <v>0</v>
      </c>
      <c r="M38" s="240">
        <f ca="1">IF(COUNTIF(K37:K41,K38)&gt;=2,IF(J38=5,VLOOKUP(K38+1,TPMatrix!$A$6:$B$10,2,FALSE),IF(J38=4,VLOOKUP(K38+1,TPMatrix!$D$6:$E$9,2,FALSE),0)),"")</f>
        <v>0</v>
      </c>
      <c r="N38" s="240">
        <f ca="1">IF(COUNTIF(K37:K41,K38)&gt;=3,IF(J38=5,VLOOKUP(K38+2,TPMatrix!$A$6:$B$10,2,FALSE),IF(J38=4,VLOOKUP(K38+2,TPMatrix!$D$6:$E$9,2,FALSE),0)),"")</f>
        <v>0</v>
      </c>
      <c r="O38" s="240">
        <f ca="1">IF(COUNTIF(K37:K41,K38)&gt;=4,IF(J38=5,VLOOKUP(K38+3,TPMatrix!$A$6:$B$10,2,FALSE),IF(J38=4,VLOOKUP(K38+3,TPMatrix!$D$6:$E$9,2,FALSE),0)),"")</f>
        <v>0</v>
      </c>
      <c r="P38" s="240">
        <f ca="1">IF(COUNTIF(K37:K41,K38)&gt;=5,IF(J38=5,VLOOKUP(K38+4,TPMatrix!$A$6:$B$10,2,FALSE),IF(J38=4,VLOOKUP(K38+4,TPMatrix!$D$6:$E$9,2,FALSE),0)),"")</f>
        <v>0</v>
      </c>
      <c r="Q38" s="240">
        <f t="shared" ca="1" si="3"/>
        <v>0</v>
      </c>
      <c r="R38" s="241">
        <f t="shared" ca="1" si="4"/>
        <v>5</v>
      </c>
      <c r="S38" s="239">
        <f t="shared" ca="1" si="5"/>
        <v>0</v>
      </c>
      <c r="T38" s="240">
        <f t="shared" si="6"/>
        <v>0</v>
      </c>
      <c r="U38" s="241">
        <f t="shared" ca="1" si="7"/>
        <v>0</v>
      </c>
      <c r="W38" s="178" t="str">
        <f t="shared" ca="1" si="8"/>
        <v/>
      </c>
      <c r="X38" s="178" t="str">
        <f ca="1">IF(ISNUMBER($A38),$W38*(Methuselahs!$A$4+1)+$A38,"")</f>
        <v/>
      </c>
      <c r="Y38" s="178" t="str">
        <f t="shared" ca="1" si="9"/>
        <v/>
      </c>
      <c r="Z38" s="178" t="str">
        <f ca="1">IF(ISNUMBER($A38),VLOOKUP($A38,Methuselahs!$A$7:$X$206,5),"")</f>
        <v/>
      </c>
      <c r="AA38" s="178" t="str">
        <f t="shared" ca="1" si="10"/>
        <v/>
      </c>
    </row>
    <row r="39" spans="1:27" ht="12.95" customHeight="1" x14ac:dyDescent="0.2">
      <c r="A39" s="242" t="str">
        <f ca="1">IF(ISBLANK('Tournament Info'!$B$11),"",INDIRECT(ADDRESS(ROW(),1,1,1,"Optimal Seating "&amp;'Tournament Info'!$B$11-1&amp;"R+F")))</f>
        <v/>
      </c>
      <c r="B39" s="218" t="str">
        <f ca="1">IF(ISNUMBER(A39),VLOOKUP(A39,Methuselahs!$A$7:$E$206,2,FALSE),"")</f>
        <v/>
      </c>
      <c r="C39" s="243" t="str">
        <f ca="1">IF(ISNUMBER(A39),VLOOKUP(A39,Methuselahs!$A$7:$E$206,3,FALSE),"")</f>
        <v/>
      </c>
      <c r="D39" s="244" t="str">
        <f t="shared" ref="D39:D70" ca="1" si="12">IF(ISNUMBER(A39),FLOOR((ROW()-ROW($A$7))/5,1)+1,"")</f>
        <v/>
      </c>
      <c r="E39" s="245"/>
      <c r="F39" s="243">
        <f t="shared" ref="F39:F70" si="13">IF(ISNUMBER(E39),E39,0)</f>
        <v>0</v>
      </c>
      <c r="G39" s="246" t="str">
        <f t="shared" ref="G39:G70" ca="1" si="14">IF(ISNUMBER($A39),IF(AND($F39&gt;=2,$H39=60),1,0),"")</f>
        <v/>
      </c>
      <c r="H39" s="247" t="str">
        <f ca="1">IF(ISNUMBER(A39),IF(OR($S39=$U39,NOT(ISNA(MATCH($D39*5+$V$4,Override!$C$6:$C$125,0)))),$Q39,0),"")</f>
        <v/>
      </c>
      <c r="I39" s="244" t="str">
        <f t="shared" ref="I39:I70" ca="1" si="15">IF(ISNUMBER(A39),IF(J39=5,K39,IF(AND(J39=4,OR(K39=4,K39=3)),K39+1,K39)),"")</f>
        <v/>
      </c>
      <c r="J39" s="248">
        <f ca="1">COUNT(A37:A41)</f>
        <v>0</v>
      </c>
      <c r="K39" s="249" t="str">
        <f ca="1">IF(ISNUMBER(A39),RANK(F39,F37:F41),"")</f>
        <v/>
      </c>
      <c r="L39" s="250">
        <f ca="1">IF(J39=5,VLOOKUP(K39,TPMatrix!$A$6:$B$10,2,FALSE),IF(J39=4,VLOOKUP(K39,TPMatrix!$D$6:$E$9,2,FALSE),0))</f>
        <v>0</v>
      </c>
      <c r="M39" s="250">
        <f ca="1">IF(COUNTIF(K37:K41,K39)&gt;=2,IF(J39=5,VLOOKUP(K39+1,TPMatrix!$A$6:$B$10,2,FALSE),IF(J39=4,VLOOKUP(K39+1,TPMatrix!$D$6:$E$9,2,FALSE),0)),"")</f>
        <v>0</v>
      </c>
      <c r="N39" s="250">
        <f ca="1">IF(COUNTIF(K37:K41,K39)&gt;=3,IF(J39=5,VLOOKUP(K39+2,TPMatrix!$A$6:$B$10,2,FALSE),IF(J39=4,VLOOKUP(K39+2,TPMatrix!$D$6:$E$9,2,FALSE),0)),"")</f>
        <v>0</v>
      </c>
      <c r="O39" s="250">
        <f ca="1">IF(COUNTIF(K37:K41,K39)&gt;=4,IF(J39=5,VLOOKUP(K39+3,TPMatrix!$A$6:$B$10,2,FALSE),IF(J39=4,VLOOKUP(K39+3,TPMatrix!$D$6:$E$9,2,FALSE),0)),"")</f>
        <v>0</v>
      </c>
      <c r="P39" s="250">
        <f ca="1">IF(COUNTIF(K37:K41,K39)&gt;=5,IF(J39=5,VLOOKUP(K39+4,TPMatrix!$A$6:$B$10,2,FALSE),IF(J39=4,VLOOKUP(K39+4,TPMatrix!$D$6:$E$9,2,FALSE),0)),"")</f>
        <v>0</v>
      </c>
      <c r="Q39" s="250">
        <f t="shared" ref="Q39:Q70" ca="1" si="16">SUM(L39:P39)/COUNT(L39:P39)</f>
        <v>0</v>
      </c>
      <c r="R39" s="251">
        <f t="shared" ref="R39:R70" ca="1" si="17">COUNT(L39:P39)</f>
        <v>5</v>
      </c>
      <c r="S39" s="249">
        <f t="shared" ref="S39:S70" ca="1" si="18">IF(ISNUMBER($A39),COUNTIF($D$7:$D$206,$D39),0)</f>
        <v>0</v>
      </c>
      <c r="T39" s="250">
        <f t="shared" ref="T39:T70" si="19">CEILING($F39,1)</f>
        <v>0</v>
      </c>
      <c r="U39" s="251">
        <f t="shared" ref="U39:U70" ca="1" si="20">SUM(OFFSET(T39,-MOD(ROW()-ROW($U$7),5),0,5,1))</f>
        <v>0</v>
      </c>
      <c r="W39" s="178" t="str">
        <f t="shared" ref="W39:W70" ca="1" si="21">$I39</f>
        <v/>
      </c>
      <c r="X39" s="178" t="str">
        <f ca="1">IF(ISNUMBER($A39),$W39*(Methuselahs!$A$4+1)+$A39,"")</f>
        <v/>
      </c>
      <c r="Y39" s="178" t="str">
        <f t="shared" ref="Y39:Y70" ca="1" si="22">IF(ISNUMBER($A39),RANK($X39,$X39:$X43,1),"")</f>
        <v/>
      </c>
      <c r="Z39" s="178" t="str">
        <f ca="1">IF(ISNUMBER($A39),VLOOKUP($A39,Methuselahs!$A$7:$X$206,5),"")</f>
        <v/>
      </c>
      <c r="AA39" s="178" t="str">
        <f t="shared" ref="AA39:AA70" ca="1" si="23">$I39</f>
        <v/>
      </c>
    </row>
    <row r="40" spans="1:27" ht="12.95" customHeight="1" x14ac:dyDescent="0.2">
      <c r="A40" s="252" t="str">
        <f ca="1">IF(ISBLANK('Tournament Info'!$B$11),"",INDIRECT(ADDRESS(ROW(),1,1,1,"Optimal Seating "&amp;'Tournament Info'!$B$11-1&amp;"R+F")))</f>
        <v/>
      </c>
      <c r="B40" s="253" t="str">
        <f ca="1">IF(ISNUMBER(A40),VLOOKUP(A40,Methuselahs!$A$7:$E$206,2,FALSE),"")</f>
        <v/>
      </c>
      <c r="C40" s="254" t="str">
        <f ca="1">IF(ISNUMBER(A40),VLOOKUP(A40,Methuselahs!$A$7:$E$206,3,FALSE),"")</f>
        <v/>
      </c>
      <c r="D40" s="255" t="str">
        <f t="shared" ca="1" si="12"/>
        <v/>
      </c>
      <c r="E40" s="256"/>
      <c r="F40" s="254">
        <f t="shared" si="13"/>
        <v>0</v>
      </c>
      <c r="G40" s="236" t="str">
        <f t="shared" ca="1" si="14"/>
        <v/>
      </c>
      <c r="H40" s="237" t="str">
        <f ca="1">IF(ISNUMBER(A40),IF(OR($S40=$U40,NOT(ISNA(MATCH($D40*5+$V$4,Override!$C$6:$C$125,0)))),$Q40,0),"")</f>
        <v/>
      </c>
      <c r="I40" s="255" t="str">
        <f t="shared" ca="1" si="15"/>
        <v/>
      </c>
      <c r="J40" s="257">
        <f ca="1">COUNT(A37:A41)</f>
        <v>0</v>
      </c>
      <c r="K40" s="239" t="str">
        <f ca="1">IF(ISNUMBER(A40),RANK(F40,F37:F41),"")</f>
        <v/>
      </c>
      <c r="L40" s="240">
        <f ca="1">IF(J40=5,VLOOKUP(K40,TPMatrix!$A$6:$B$10,2,FALSE),IF(J40=4,VLOOKUP(K40,TPMatrix!$D$6:$E$9,2,FALSE),0))</f>
        <v>0</v>
      </c>
      <c r="M40" s="240">
        <f ca="1">IF(COUNTIF(K37:K41,K40)&gt;=2,IF(J40=5,VLOOKUP(K40+1,TPMatrix!$A$6:$B$10,2,FALSE),IF(J40=4,VLOOKUP(K40+1,TPMatrix!$D$6:$E$9,2,FALSE),0)),"")</f>
        <v>0</v>
      </c>
      <c r="N40" s="240">
        <f ca="1">IF(COUNTIF(K37:K41,K40)&gt;=3,IF(J40=5,VLOOKUP(K40+2,TPMatrix!$A$6:$B$10,2,FALSE),IF(J40=4,VLOOKUP(K40+2,TPMatrix!$D$6:$E$9,2,FALSE),0)),"")</f>
        <v>0</v>
      </c>
      <c r="O40" s="240">
        <f ca="1">IF(COUNTIF(K37:K41,K40)&gt;=4,IF(J40=5,VLOOKUP(K40+3,TPMatrix!$A$6:$B$10,2,FALSE),IF(J40=4,VLOOKUP(K40+3,TPMatrix!$D$6:$E$9,2,FALSE),0)),"")</f>
        <v>0</v>
      </c>
      <c r="P40" s="240">
        <f ca="1">IF(COUNTIF(K37:K41,K40)&gt;=5,IF(J40=5,VLOOKUP(K40+4,TPMatrix!$A$6:$B$10,2,FALSE),IF(J40=4,VLOOKUP(K40+4,TPMatrix!$D$6:$E$9,2,FALSE),0)),"")</f>
        <v>0</v>
      </c>
      <c r="Q40" s="240">
        <f t="shared" ca="1" si="16"/>
        <v>0</v>
      </c>
      <c r="R40" s="241">
        <f t="shared" ca="1" si="17"/>
        <v>5</v>
      </c>
      <c r="S40" s="239">
        <f t="shared" ca="1" si="18"/>
        <v>0</v>
      </c>
      <c r="T40" s="240">
        <f t="shared" si="19"/>
        <v>0</v>
      </c>
      <c r="U40" s="241">
        <f t="shared" ca="1" si="20"/>
        <v>0</v>
      </c>
      <c r="W40" s="178" t="str">
        <f t="shared" ca="1" si="21"/>
        <v/>
      </c>
      <c r="X40" s="178" t="str">
        <f ca="1">IF(ISNUMBER($A40),$W40*(Methuselahs!$A$4+1)+$A40,"")</f>
        <v/>
      </c>
      <c r="Y40" s="178" t="str">
        <f t="shared" ca="1" si="22"/>
        <v/>
      </c>
      <c r="Z40" s="178" t="str">
        <f ca="1">IF(ISNUMBER($A40),VLOOKUP($A40,Methuselahs!$A$7:$X$206,5),"")</f>
        <v/>
      </c>
      <c r="AA40" s="178" t="str">
        <f t="shared" ca="1" si="23"/>
        <v/>
      </c>
    </row>
    <row r="41" spans="1:27" ht="12.95" customHeight="1" thickBot="1" x14ac:dyDescent="0.25">
      <c r="A41" s="258" t="str">
        <f ca="1">IF(ISBLANK('Tournament Info'!$B$11),"",INDIRECT(ADDRESS(ROW(),1,1,1,"Optimal Seating "&amp;'Tournament Info'!$B$11-1&amp;"R+F")))</f>
        <v/>
      </c>
      <c r="B41" s="259" t="str">
        <f ca="1">IF(ISNUMBER(A41),VLOOKUP(A41,Methuselahs!$A$7:$E$206,2,FALSE),"")</f>
        <v/>
      </c>
      <c r="C41" s="260" t="str">
        <f ca="1">IF(ISNUMBER(A41),VLOOKUP(A41,Methuselahs!$A$7:$E$206,3,FALSE),"")</f>
        <v/>
      </c>
      <c r="D41" s="261" t="str">
        <f t="shared" ca="1" si="12"/>
        <v/>
      </c>
      <c r="E41" s="262"/>
      <c r="F41" s="260">
        <f t="shared" si="13"/>
        <v>0</v>
      </c>
      <c r="G41" s="246" t="str">
        <f t="shared" ca="1" si="14"/>
        <v/>
      </c>
      <c r="H41" s="247" t="str">
        <f ca="1">IF(ISNUMBER(A41),IF(OR($S41=$U41,NOT(ISNA(MATCH($D41*5+$V$4,Override!$C$6:$C$125,0)))),$Q41,0),"")</f>
        <v/>
      </c>
      <c r="I41" s="261" t="str">
        <f t="shared" ca="1" si="15"/>
        <v/>
      </c>
      <c r="J41" s="263">
        <f ca="1">COUNT(A37:A41)</f>
        <v>0</v>
      </c>
      <c r="K41" s="264" t="str">
        <f ca="1">IF(ISNUMBER(A41),RANK(F41,F37:F41),"")</f>
        <v/>
      </c>
      <c r="L41" s="265">
        <f ca="1">IF(J41=5,VLOOKUP(K41,TPMatrix!$A$6:$B$10,2,FALSE),IF(J41=4,VLOOKUP(K41,TPMatrix!$D$6:$E$9,2,FALSE),0))</f>
        <v>0</v>
      </c>
      <c r="M41" s="265">
        <f ca="1">IF(COUNTIF(K37:K41,K41)&gt;=2,IF(J41=5,VLOOKUP(K41+1,TPMatrix!$A$6:$B$10,2,FALSE),IF(J41=4,VLOOKUP(K41+1,TPMatrix!$D$6:$E$9,2,FALSE),0)),"")</f>
        <v>0</v>
      </c>
      <c r="N41" s="265">
        <f ca="1">IF(COUNTIF(K37:K41,K41)&gt;=3,IF(J41=5,VLOOKUP(K41+2,TPMatrix!$A$6:$B$10,2,FALSE),IF(J41=4,VLOOKUP(K41+2,TPMatrix!$D$6:$E$9,2,FALSE),0)),"")</f>
        <v>0</v>
      </c>
      <c r="O41" s="265">
        <f ca="1">IF(COUNTIF(K37:K41,K41)&gt;=4,IF(J41=5,VLOOKUP(K41+3,TPMatrix!$A$6:$B$10,2,FALSE),IF(J41=4,VLOOKUP(K41+3,TPMatrix!$D$6:$E$9,2,FALSE),0)),"")</f>
        <v>0</v>
      </c>
      <c r="P41" s="265">
        <f ca="1">IF(COUNTIF(K37:K41,K41)&gt;=5,IF(J41=5,VLOOKUP(K41+4,TPMatrix!$A$6:$B$10,2,FALSE),IF(J41=4,VLOOKUP(K41+4,TPMatrix!$D$6:$E$9,2,FALSE),0)),"")</f>
        <v>0</v>
      </c>
      <c r="Q41" s="265">
        <f t="shared" ca="1" si="16"/>
        <v>0</v>
      </c>
      <c r="R41" s="266">
        <f t="shared" ca="1" si="17"/>
        <v>5</v>
      </c>
      <c r="S41" s="264">
        <f t="shared" ca="1" si="18"/>
        <v>0</v>
      </c>
      <c r="T41" s="265">
        <f t="shared" si="19"/>
        <v>0</v>
      </c>
      <c r="U41" s="266">
        <f t="shared" ca="1" si="20"/>
        <v>0</v>
      </c>
      <c r="W41" s="178" t="str">
        <f t="shared" ca="1" si="21"/>
        <v/>
      </c>
      <c r="X41" s="178" t="str">
        <f ca="1">IF(ISNUMBER($A41),$W41*(Methuselahs!$A$4+1)+$A41,"")</f>
        <v/>
      </c>
      <c r="Y41" s="178" t="str">
        <f t="shared" ca="1" si="22"/>
        <v/>
      </c>
      <c r="Z41" s="178" t="str">
        <f ca="1">IF(ISNUMBER($A41),VLOOKUP($A41,Methuselahs!$A$7:$X$206,5),"")</f>
        <v/>
      </c>
      <c r="AA41" s="178" t="str">
        <f t="shared" ca="1" si="23"/>
        <v/>
      </c>
    </row>
    <row r="42" spans="1:27" ht="12.95" customHeight="1" thickTop="1" x14ac:dyDescent="0.2">
      <c r="A42" s="217" t="str">
        <f ca="1">IF(ISBLANK('Tournament Info'!$B$11),"",INDIRECT(ADDRESS(ROW(),1,1,1,"Optimal Seating "&amp;'Tournament Info'!$B$11-1&amp;"R+F")))</f>
        <v/>
      </c>
      <c r="B42" s="218" t="str">
        <f ca="1">IF(ISNUMBER(A42),VLOOKUP(A42,Methuselahs!$A$7:$E$206,2,FALSE),"")</f>
        <v/>
      </c>
      <c r="C42" s="219" t="str">
        <f ca="1">IF(ISNUMBER(A42),VLOOKUP(A42,Methuselahs!$A$7:$E$206,3,FALSE),"")</f>
        <v/>
      </c>
      <c r="D42" s="220" t="str">
        <f t="shared" ca="1" si="12"/>
        <v/>
      </c>
      <c r="E42" s="221"/>
      <c r="F42" s="219">
        <f t="shared" si="13"/>
        <v>0</v>
      </c>
      <c r="G42" s="222" t="str">
        <f t="shared" ca="1" si="14"/>
        <v/>
      </c>
      <c r="H42" s="223" t="str">
        <f ca="1">IF(ISNUMBER(A42),IF(OR($S42=$U42,NOT(ISNA(MATCH($D42*5+$V$4,Override!$C$6:$C$125,0)))),$Q42,0),"")</f>
        <v/>
      </c>
      <c r="I42" s="220" t="str">
        <f t="shared" ca="1" si="15"/>
        <v/>
      </c>
      <c r="J42" s="224">
        <f ca="1">COUNT(A42:A46)</f>
        <v>0</v>
      </c>
      <c r="K42" s="225" t="str">
        <f ca="1">IF(ISNUMBER(A42),RANK(F42,F42:F46),"")</f>
        <v/>
      </c>
      <c r="L42" s="226">
        <f ca="1">IF(J42=5,VLOOKUP(K42,TPMatrix!$A$6:$B$10,2,FALSE),IF(J42=4,VLOOKUP(K42,TPMatrix!$D$6:$E$9,2,FALSE),0))</f>
        <v>0</v>
      </c>
      <c r="M42" s="226">
        <f ca="1">IF(COUNTIF(K42:K46,K42)&gt;=2,IF(J42=5,VLOOKUP(K42+1,TPMatrix!$A$6:$B$10,2,FALSE),IF(J42=4,VLOOKUP(K42+1,TPMatrix!$D$6:$E$9,2,FALSE),0)),"")</f>
        <v>0</v>
      </c>
      <c r="N42" s="226">
        <f ca="1">IF(COUNTIF(K42:K46,K42)&gt;=3,IF(J42=5,VLOOKUP(K42+2,TPMatrix!$A$6:$B$10,2,FALSE),IF(J42=4,VLOOKUP(K42+2,TPMatrix!$D$6:$E$9,2,FALSE),0)),"")</f>
        <v>0</v>
      </c>
      <c r="O42" s="226">
        <f ca="1">IF(COUNTIF(K42:K46,K42)&gt;=4,IF(J42=5,VLOOKUP(K42+3,TPMatrix!$A$6:$B$10,2,FALSE),IF(J42=4,VLOOKUP(K42+3,TPMatrix!$D$6:$E$9,2,FALSE),0)),"")</f>
        <v>0</v>
      </c>
      <c r="P42" s="226">
        <f ca="1">IF(COUNTIF(K42:K46,K42)&gt;=5,IF(J42=5,VLOOKUP(K42+4,TPMatrix!$A$6:$B$10,2,FALSE),IF(J42=4,VLOOKUP(K42+4,TPMatrix!$D$6:$E$9,2,FALSE),0)),"")</f>
        <v>0</v>
      </c>
      <c r="Q42" s="226">
        <f t="shared" ca="1" si="16"/>
        <v>0</v>
      </c>
      <c r="R42" s="227">
        <f t="shared" ca="1" si="17"/>
        <v>5</v>
      </c>
      <c r="S42" s="228">
        <f t="shared" ca="1" si="18"/>
        <v>0</v>
      </c>
      <c r="T42" s="229">
        <f t="shared" si="19"/>
        <v>0</v>
      </c>
      <c r="U42" s="230">
        <f t="shared" ca="1" si="20"/>
        <v>0</v>
      </c>
      <c r="W42" s="178" t="str">
        <f t="shared" ca="1" si="21"/>
        <v/>
      </c>
      <c r="X42" s="178" t="str">
        <f ca="1">IF(ISNUMBER($A42),$W42*(Methuselahs!$A$4+1)+$A42,"")</f>
        <v/>
      </c>
      <c r="Y42" s="178" t="str">
        <f t="shared" ca="1" si="22"/>
        <v/>
      </c>
      <c r="Z42" s="178" t="str">
        <f ca="1">IF(ISNUMBER($A42),VLOOKUP($A42,Methuselahs!$A$7:$X$206,5),"")</f>
        <v/>
      </c>
      <c r="AA42" s="178" t="str">
        <f t="shared" ca="1" si="23"/>
        <v/>
      </c>
    </row>
    <row r="43" spans="1:27" ht="12.95" customHeight="1" x14ac:dyDescent="0.2">
      <c r="A43" s="231" t="str">
        <f ca="1">IF(ISBLANK('Tournament Info'!$B$11),"",INDIRECT(ADDRESS(ROW(),1,1,1,"Optimal Seating "&amp;'Tournament Info'!$B$11-1&amp;"R+F")))</f>
        <v/>
      </c>
      <c r="B43" s="232" t="str">
        <f ca="1">IF(ISNUMBER(A43),VLOOKUP(A43,Methuselahs!$A$7:$E$206,2,FALSE),"")</f>
        <v/>
      </c>
      <c r="C43" s="233" t="str">
        <f ca="1">IF(ISNUMBER(A43),VLOOKUP(A43,Methuselahs!$A$7:$E$206,3,FALSE),"")</f>
        <v/>
      </c>
      <c r="D43" s="234" t="str">
        <f t="shared" ca="1" si="12"/>
        <v/>
      </c>
      <c r="E43" s="235"/>
      <c r="F43" s="233">
        <f t="shared" si="13"/>
        <v>0</v>
      </c>
      <c r="G43" s="236" t="str">
        <f t="shared" ca="1" si="14"/>
        <v/>
      </c>
      <c r="H43" s="237" t="str">
        <f ca="1">IF(ISNUMBER(A43),IF(OR($S43=$U43,NOT(ISNA(MATCH($D43*5+$V$4,Override!$C$6:$C$125,0)))),$Q43,0),"")</f>
        <v/>
      </c>
      <c r="I43" s="234" t="str">
        <f t="shared" ca="1" si="15"/>
        <v/>
      </c>
      <c r="J43" s="238">
        <f ca="1">COUNT(A42:A46)</f>
        <v>0</v>
      </c>
      <c r="K43" s="239" t="str">
        <f ca="1">IF(ISNUMBER(A43),RANK(F43,F42:F46),"")</f>
        <v/>
      </c>
      <c r="L43" s="240">
        <f ca="1">IF(J43=5,VLOOKUP(K43,TPMatrix!$A$6:$B$10,2,FALSE),IF(J43=4,VLOOKUP(K43,TPMatrix!$D$6:$E$9,2,FALSE),0))</f>
        <v>0</v>
      </c>
      <c r="M43" s="240">
        <f ca="1">IF(COUNTIF(K42:K46,K43)&gt;=2,IF(J43=5,VLOOKUP(K43+1,TPMatrix!$A$6:$B$10,2,FALSE),IF(J43=4,VLOOKUP(K43+1,TPMatrix!$D$6:$E$9,2,FALSE),0)),"")</f>
        <v>0</v>
      </c>
      <c r="N43" s="240">
        <f ca="1">IF(COUNTIF(K42:K46,K43)&gt;=3,IF(J43=5,VLOOKUP(K43+2,TPMatrix!$A$6:$B$10,2,FALSE),IF(J43=4,VLOOKUP(K43+2,TPMatrix!$D$6:$E$9,2,FALSE),0)),"")</f>
        <v>0</v>
      </c>
      <c r="O43" s="240">
        <f ca="1">IF(COUNTIF(K42:K46,K43)&gt;=4,IF(J43=5,VLOOKUP(K43+3,TPMatrix!$A$6:$B$10,2,FALSE),IF(J43=4,VLOOKUP(K43+3,TPMatrix!$D$6:$E$9,2,FALSE),0)),"")</f>
        <v>0</v>
      </c>
      <c r="P43" s="240">
        <f ca="1">IF(COUNTIF(K42:K46,K43)&gt;=5,IF(J43=5,VLOOKUP(K43+4,TPMatrix!$A$6:$B$10,2,FALSE),IF(J43=4,VLOOKUP(K43+4,TPMatrix!$D$6:$E$9,2,FALSE),0)),"")</f>
        <v>0</v>
      </c>
      <c r="Q43" s="240">
        <f t="shared" ca="1" si="16"/>
        <v>0</v>
      </c>
      <c r="R43" s="241">
        <f t="shared" ca="1" si="17"/>
        <v>5</v>
      </c>
      <c r="S43" s="239">
        <f t="shared" ca="1" si="18"/>
        <v>0</v>
      </c>
      <c r="T43" s="240">
        <f t="shared" si="19"/>
        <v>0</v>
      </c>
      <c r="U43" s="241">
        <f t="shared" ca="1" si="20"/>
        <v>0</v>
      </c>
      <c r="W43" s="178" t="str">
        <f t="shared" ca="1" si="21"/>
        <v/>
      </c>
      <c r="X43" s="178" t="str">
        <f ca="1">IF(ISNUMBER($A43),$W43*(Methuselahs!$A$4+1)+$A43,"")</f>
        <v/>
      </c>
      <c r="Y43" s="178" t="str">
        <f t="shared" ca="1" si="22"/>
        <v/>
      </c>
      <c r="Z43" s="178" t="str">
        <f ca="1">IF(ISNUMBER($A43),VLOOKUP($A43,Methuselahs!$A$7:$X$206,5),"")</f>
        <v/>
      </c>
      <c r="AA43" s="178" t="str">
        <f t="shared" ca="1" si="23"/>
        <v/>
      </c>
    </row>
    <row r="44" spans="1:27" ht="12.95" customHeight="1" x14ac:dyDescent="0.2">
      <c r="A44" s="242" t="str">
        <f ca="1">IF(ISBLANK('Tournament Info'!$B$11),"",INDIRECT(ADDRESS(ROW(),1,1,1,"Optimal Seating "&amp;'Tournament Info'!$B$11-1&amp;"R+F")))</f>
        <v/>
      </c>
      <c r="B44" s="218" t="str">
        <f ca="1">IF(ISNUMBER(A44),VLOOKUP(A44,Methuselahs!$A$7:$E$206,2,FALSE),"")</f>
        <v/>
      </c>
      <c r="C44" s="243" t="str">
        <f ca="1">IF(ISNUMBER(A44),VLOOKUP(A44,Methuselahs!$A$7:$E$206,3,FALSE),"")</f>
        <v/>
      </c>
      <c r="D44" s="244" t="str">
        <f t="shared" ca="1" si="12"/>
        <v/>
      </c>
      <c r="E44" s="245"/>
      <c r="F44" s="243">
        <f t="shared" si="13"/>
        <v>0</v>
      </c>
      <c r="G44" s="246" t="str">
        <f t="shared" ca="1" si="14"/>
        <v/>
      </c>
      <c r="H44" s="247" t="str">
        <f ca="1">IF(ISNUMBER(A44),IF(OR($S44=$U44,NOT(ISNA(MATCH($D44*5+$V$4,Override!$C$6:$C$125,0)))),$Q44,0),"")</f>
        <v/>
      </c>
      <c r="I44" s="244" t="str">
        <f t="shared" ca="1" si="15"/>
        <v/>
      </c>
      <c r="J44" s="248">
        <f ca="1">COUNT(A42:A46)</f>
        <v>0</v>
      </c>
      <c r="K44" s="249" t="str">
        <f ca="1">IF(ISNUMBER(A44),RANK(F44,F42:F46),"")</f>
        <v/>
      </c>
      <c r="L44" s="250">
        <f ca="1">IF(J44=5,VLOOKUP(K44,TPMatrix!$A$6:$B$10,2,FALSE),IF(J44=4,VLOOKUP(K44,TPMatrix!$D$6:$E$9,2,FALSE),0))</f>
        <v>0</v>
      </c>
      <c r="M44" s="250">
        <f ca="1">IF(COUNTIF(K42:K46,K44)&gt;=2,IF(J44=5,VLOOKUP(K44+1,TPMatrix!$A$6:$B$10,2,FALSE),IF(J44=4,VLOOKUP(K44+1,TPMatrix!$D$6:$E$9,2,FALSE),0)),"")</f>
        <v>0</v>
      </c>
      <c r="N44" s="250">
        <f ca="1">IF(COUNTIF(K42:K46,K44)&gt;=3,IF(J44=5,VLOOKUP(K44+2,TPMatrix!$A$6:$B$10,2,FALSE),IF(J44=4,VLOOKUP(K44+2,TPMatrix!$D$6:$E$9,2,FALSE),0)),"")</f>
        <v>0</v>
      </c>
      <c r="O44" s="250">
        <f ca="1">IF(COUNTIF(K42:K46,K44)&gt;=4,IF(J44=5,VLOOKUP(K44+3,TPMatrix!$A$6:$B$10,2,FALSE),IF(J44=4,VLOOKUP(K44+3,TPMatrix!$D$6:$E$9,2,FALSE),0)),"")</f>
        <v>0</v>
      </c>
      <c r="P44" s="250">
        <f ca="1">IF(COUNTIF(K42:K46,K44)&gt;=5,IF(J44=5,VLOOKUP(K44+4,TPMatrix!$A$6:$B$10,2,FALSE),IF(J44=4,VLOOKUP(K44+4,TPMatrix!$D$6:$E$9,2,FALSE),0)),"")</f>
        <v>0</v>
      </c>
      <c r="Q44" s="250">
        <f t="shared" ca="1" si="16"/>
        <v>0</v>
      </c>
      <c r="R44" s="251">
        <f t="shared" ca="1" si="17"/>
        <v>5</v>
      </c>
      <c r="S44" s="249">
        <f t="shared" ca="1" si="18"/>
        <v>0</v>
      </c>
      <c r="T44" s="250">
        <f t="shared" si="19"/>
        <v>0</v>
      </c>
      <c r="U44" s="251">
        <f t="shared" ca="1" si="20"/>
        <v>0</v>
      </c>
      <c r="W44" s="178" t="str">
        <f t="shared" ca="1" si="21"/>
        <v/>
      </c>
      <c r="X44" s="178" t="str">
        <f ca="1">IF(ISNUMBER($A44),$W44*(Methuselahs!$A$4+1)+$A44,"")</f>
        <v/>
      </c>
      <c r="Y44" s="178" t="str">
        <f t="shared" ca="1" si="22"/>
        <v/>
      </c>
      <c r="Z44" s="178" t="str">
        <f ca="1">IF(ISNUMBER($A44),VLOOKUP($A44,Methuselahs!$A$7:$X$206,5),"")</f>
        <v/>
      </c>
      <c r="AA44" s="178" t="str">
        <f t="shared" ca="1" si="23"/>
        <v/>
      </c>
    </row>
    <row r="45" spans="1:27" ht="12.95" customHeight="1" x14ac:dyDescent="0.2">
      <c r="A45" s="252" t="str">
        <f ca="1">IF(ISBLANK('Tournament Info'!$B$11),"",INDIRECT(ADDRESS(ROW(),1,1,1,"Optimal Seating "&amp;'Tournament Info'!$B$11-1&amp;"R+F")))</f>
        <v/>
      </c>
      <c r="B45" s="253" t="str">
        <f ca="1">IF(ISNUMBER(A45),VLOOKUP(A45,Methuselahs!$A$7:$E$206,2,FALSE),"")</f>
        <v/>
      </c>
      <c r="C45" s="254" t="str">
        <f ca="1">IF(ISNUMBER(A45),VLOOKUP(A45,Methuselahs!$A$7:$E$206,3,FALSE),"")</f>
        <v/>
      </c>
      <c r="D45" s="255" t="str">
        <f t="shared" ca="1" si="12"/>
        <v/>
      </c>
      <c r="E45" s="256"/>
      <c r="F45" s="254">
        <f t="shared" si="13"/>
        <v>0</v>
      </c>
      <c r="G45" s="236" t="str">
        <f t="shared" ca="1" si="14"/>
        <v/>
      </c>
      <c r="H45" s="237" t="str">
        <f ca="1">IF(ISNUMBER(A45),IF(OR($S45=$U45,NOT(ISNA(MATCH($D45*5+$V$4,Override!$C$6:$C$125,0)))),$Q45,0),"")</f>
        <v/>
      </c>
      <c r="I45" s="255" t="str">
        <f t="shared" ca="1" si="15"/>
        <v/>
      </c>
      <c r="J45" s="257">
        <f ca="1">COUNT(A42:A46)</f>
        <v>0</v>
      </c>
      <c r="K45" s="239" t="str">
        <f ca="1">IF(ISNUMBER(A45),RANK(F45,F42:F46),"")</f>
        <v/>
      </c>
      <c r="L45" s="240">
        <f ca="1">IF(J45=5,VLOOKUP(K45,TPMatrix!$A$6:$B$10,2,FALSE),IF(J45=4,VLOOKUP(K45,TPMatrix!$D$6:$E$9,2,FALSE),0))</f>
        <v>0</v>
      </c>
      <c r="M45" s="240">
        <f ca="1">IF(COUNTIF(K42:K46,K45)&gt;=2,IF(J45=5,VLOOKUP(K45+1,TPMatrix!$A$6:$B$10,2,FALSE),IF(J45=4,VLOOKUP(K45+1,TPMatrix!$D$6:$E$9,2,FALSE),0)),"")</f>
        <v>0</v>
      </c>
      <c r="N45" s="240">
        <f ca="1">IF(COUNTIF(K42:K46,K45)&gt;=3,IF(J45=5,VLOOKUP(K45+2,TPMatrix!$A$6:$B$10,2,FALSE),IF(J45=4,VLOOKUP(K45+2,TPMatrix!$D$6:$E$9,2,FALSE),0)),"")</f>
        <v>0</v>
      </c>
      <c r="O45" s="240">
        <f ca="1">IF(COUNTIF(K42:K46,K45)&gt;=4,IF(J45=5,VLOOKUP(K45+3,TPMatrix!$A$6:$B$10,2,FALSE),IF(J45=4,VLOOKUP(K45+3,TPMatrix!$D$6:$E$9,2,FALSE),0)),"")</f>
        <v>0</v>
      </c>
      <c r="P45" s="240">
        <f ca="1">IF(COUNTIF(K42:K46,K45)&gt;=5,IF(J45=5,VLOOKUP(K45+4,TPMatrix!$A$6:$B$10,2,FALSE),IF(J45=4,VLOOKUP(K45+4,TPMatrix!$D$6:$E$9,2,FALSE),0)),"")</f>
        <v>0</v>
      </c>
      <c r="Q45" s="240">
        <f t="shared" ca="1" si="16"/>
        <v>0</v>
      </c>
      <c r="R45" s="241">
        <f t="shared" ca="1" si="17"/>
        <v>5</v>
      </c>
      <c r="S45" s="239">
        <f t="shared" ca="1" si="18"/>
        <v>0</v>
      </c>
      <c r="T45" s="240">
        <f t="shared" si="19"/>
        <v>0</v>
      </c>
      <c r="U45" s="241">
        <f t="shared" ca="1" si="20"/>
        <v>0</v>
      </c>
      <c r="W45" s="178" t="str">
        <f t="shared" ca="1" si="21"/>
        <v/>
      </c>
      <c r="X45" s="178" t="str">
        <f ca="1">IF(ISNUMBER($A45),$W45*(Methuselahs!$A$4+1)+$A45,"")</f>
        <v/>
      </c>
      <c r="Y45" s="178" t="str">
        <f t="shared" ca="1" si="22"/>
        <v/>
      </c>
      <c r="Z45" s="178" t="str">
        <f ca="1">IF(ISNUMBER($A45),VLOOKUP($A45,Methuselahs!$A$7:$X$206,5),"")</f>
        <v/>
      </c>
      <c r="AA45" s="178" t="str">
        <f t="shared" ca="1" si="23"/>
        <v/>
      </c>
    </row>
    <row r="46" spans="1:27" ht="12.95" customHeight="1" thickBot="1" x14ac:dyDescent="0.25">
      <c r="A46" s="258" t="str">
        <f ca="1">IF(ISBLANK('Tournament Info'!$B$11),"",INDIRECT(ADDRESS(ROW(),1,1,1,"Optimal Seating "&amp;'Tournament Info'!$B$11-1&amp;"R+F")))</f>
        <v/>
      </c>
      <c r="B46" s="259" t="str">
        <f ca="1">IF(ISNUMBER(A46),VLOOKUP(A46,Methuselahs!$A$7:$E$206,2,FALSE),"")</f>
        <v/>
      </c>
      <c r="C46" s="260" t="str">
        <f ca="1">IF(ISNUMBER(A46),VLOOKUP(A46,Methuselahs!$A$7:$E$206,3,FALSE),"")</f>
        <v/>
      </c>
      <c r="D46" s="261" t="str">
        <f t="shared" ca="1" si="12"/>
        <v/>
      </c>
      <c r="E46" s="262"/>
      <c r="F46" s="260">
        <f t="shared" si="13"/>
        <v>0</v>
      </c>
      <c r="G46" s="246" t="str">
        <f t="shared" ca="1" si="14"/>
        <v/>
      </c>
      <c r="H46" s="247" t="str">
        <f ca="1">IF(ISNUMBER(A46),IF(OR($S46=$U46,NOT(ISNA(MATCH($D46*5+$V$4,Override!$C$6:$C$125,0)))),$Q46,0),"")</f>
        <v/>
      </c>
      <c r="I46" s="261" t="str">
        <f t="shared" ca="1" si="15"/>
        <v/>
      </c>
      <c r="J46" s="263">
        <f ca="1">COUNT(A42:A46)</f>
        <v>0</v>
      </c>
      <c r="K46" s="264" t="str">
        <f ca="1">IF(ISNUMBER(A46),RANK(F46,F42:F46),"")</f>
        <v/>
      </c>
      <c r="L46" s="265">
        <f ca="1">IF(J46=5,VLOOKUP(K46,TPMatrix!$A$6:$B$10,2,FALSE),IF(J46=4,VLOOKUP(K46,TPMatrix!$D$6:$E$9,2,FALSE),0))</f>
        <v>0</v>
      </c>
      <c r="M46" s="265">
        <f ca="1">IF(COUNTIF(K42:K46,K46)&gt;=2,IF(J46=5,VLOOKUP(K46+1,TPMatrix!$A$6:$B$10,2,FALSE),IF(J46=4,VLOOKUP(K46+1,TPMatrix!$D$6:$E$9,2,FALSE),0)),"")</f>
        <v>0</v>
      </c>
      <c r="N46" s="265">
        <f ca="1">IF(COUNTIF(K42:K46,K46)&gt;=3,IF(J46=5,VLOOKUP(K46+2,TPMatrix!$A$6:$B$10,2,FALSE),IF(J46=4,VLOOKUP(K46+2,TPMatrix!$D$6:$E$9,2,FALSE),0)),"")</f>
        <v>0</v>
      </c>
      <c r="O46" s="265">
        <f ca="1">IF(COUNTIF(K42:K46,K46)&gt;=4,IF(J46=5,VLOOKUP(K46+3,TPMatrix!$A$6:$B$10,2,FALSE),IF(J46=4,VLOOKUP(K46+3,TPMatrix!$D$6:$E$9,2,FALSE),0)),"")</f>
        <v>0</v>
      </c>
      <c r="P46" s="265">
        <f ca="1">IF(COUNTIF(K42:K46,K46)&gt;=5,IF(J46=5,VLOOKUP(K46+4,TPMatrix!$A$6:$B$10,2,FALSE),IF(J46=4,VLOOKUP(K46+4,TPMatrix!$D$6:$E$9,2,FALSE),0)),"")</f>
        <v>0</v>
      </c>
      <c r="Q46" s="265">
        <f t="shared" ca="1" si="16"/>
        <v>0</v>
      </c>
      <c r="R46" s="266">
        <f t="shared" ca="1" si="17"/>
        <v>5</v>
      </c>
      <c r="S46" s="264">
        <f t="shared" ca="1" si="18"/>
        <v>0</v>
      </c>
      <c r="T46" s="265">
        <f t="shared" si="19"/>
        <v>0</v>
      </c>
      <c r="U46" s="266">
        <f t="shared" ca="1" si="20"/>
        <v>0</v>
      </c>
      <c r="W46" s="178" t="str">
        <f t="shared" ca="1" si="21"/>
        <v/>
      </c>
      <c r="X46" s="178" t="str">
        <f ca="1">IF(ISNUMBER($A46),$W46*(Methuselahs!$A$4+1)+$A46,"")</f>
        <v/>
      </c>
      <c r="Y46" s="178" t="str">
        <f t="shared" ca="1" si="22"/>
        <v/>
      </c>
      <c r="Z46" s="178" t="str">
        <f ca="1">IF(ISNUMBER($A46),VLOOKUP($A46,Methuselahs!$A$7:$X$206,5),"")</f>
        <v/>
      </c>
      <c r="AA46" s="178" t="str">
        <f t="shared" ca="1" si="23"/>
        <v/>
      </c>
    </row>
    <row r="47" spans="1:27" ht="12.95" customHeight="1" thickTop="1" x14ac:dyDescent="0.2">
      <c r="A47" s="217" t="str">
        <f ca="1">IF(ISBLANK('Tournament Info'!$B$11),"",INDIRECT(ADDRESS(ROW(),1,1,1,"Optimal Seating "&amp;'Tournament Info'!$B$11-1&amp;"R+F")))</f>
        <v/>
      </c>
      <c r="B47" s="218" t="str">
        <f ca="1">IF(ISNUMBER(A47),VLOOKUP(A47,Methuselahs!$A$7:$E$206,2,FALSE),"")</f>
        <v/>
      </c>
      <c r="C47" s="219" t="str">
        <f ca="1">IF(ISNUMBER(A47),VLOOKUP(A47,Methuselahs!$A$7:$E$206,3,FALSE),"")</f>
        <v/>
      </c>
      <c r="D47" s="220" t="str">
        <f t="shared" ca="1" si="12"/>
        <v/>
      </c>
      <c r="E47" s="221"/>
      <c r="F47" s="219">
        <f t="shared" si="13"/>
        <v>0</v>
      </c>
      <c r="G47" s="222" t="str">
        <f t="shared" ca="1" si="14"/>
        <v/>
      </c>
      <c r="H47" s="223" t="str">
        <f ca="1">IF(ISNUMBER(A47),IF(OR($S47=$U47,NOT(ISNA(MATCH($D47*5+$V$4,Override!$C$6:$C$125,0)))),$Q47,0),"")</f>
        <v/>
      </c>
      <c r="I47" s="220" t="str">
        <f t="shared" ca="1" si="15"/>
        <v/>
      </c>
      <c r="J47" s="224">
        <f ca="1">COUNT(A47:A51)</f>
        <v>0</v>
      </c>
      <c r="K47" s="225" t="str">
        <f ca="1">IF(ISNUMBER(A47),RANK(F47,F47:F51),"")</f>
        <v/>
      </c>
      <c r="L47" s="226">
        <f ca="1">IF(J47=5,VLOOKUP(K47,TPMatrix!$A$6:$B$10,2,FALSE),IF(J47=4,VLOOKUP(K47,TPMatrix!$D$6:$E$9,2,FALSE),0))</f>
        <v>0</v>
      </c>
      <c r="M47" s="226">
        <f ca="1">IF(COUNTIF(K47:K51,K47)&gt;=2,IF(J47=5,VLOOKUP(K47+1,TPMatrix!$A$6:$B$10,2,FALSE),IF(J47=4,VLOOKUP(K47+1,TPMatrix!$D$6:$E$9,2,FALSE),0)),"")</f>
        <v>0</v>
      </c>
      <c r="N47" s="226">
        <f ca="1">IF(COUNTIF(K47:K51,K47)&gt;=3,IF(J47=5,VLOOKUP(K47+2,TPMatrix!$A$6:$B$10,2,FALSE),IF(J47=4,VLOOKUP(K47+2,TPMatrix!$D$6:$E$9,2,FALSE),0)),"")</f>
        <v>0</v>
      </c>
      <c r="O47" s="226">
        <f ca="1">IF(COUNTIF(K47:K51,K47)&gt;=4,IF(J47=5,VLOOKUP(K47+3,TPMatrix!$A$6:$B$10,2,FALSE),IF(J47=4,VLOOKUP(K47+3,TPMatrix!$D$6:$E$9,2,FALSE),0)),"")</f>
        <v>0</v>
      </c>
      <c r="P47" s="226">
        <f ca="1">IF(COUNTIF(K47:K51,K47)&gt;=5,IF(J47=5,VLOOKUP(K47+4,TPMatrix!$A$6:$B$10,2,FALSE),IF(J47=4,VLOOKUP(K47+4,TPMatrix!$D$6:$E$9,2,FALSE),0)),"")</f>
        <v>0</v>
      </c>
      <c r="Q47" s="226">
        <f t="shared" ca="1" si="16"/>
        <v>0</v>
      </c>
      <c r="R47" s="227">
        <f t="shared" ca="1" si="17"/>
        <v>5</v>
      </c>
      <c r="S47" s="228">
        <f t="shared" ca="1" si="18"/>
        <v>0</v>
      </c>
      <c r="T47" s="229">
        <f t="shared" si="19"/>
        <v>0</v>
      </c>
      <c r="U47" s="230">
        <f t="shared" ca="1" si="20"/>
        <v>0</v>
      </c>
      <c r="W47" s="178" t="str">
        <f t="shared" ca="1" si="21"/>
        <v/>
      </c>
      <c r="X47" s="178" t="str">
        <f ca="1">IF(ISNUMBER($A47),$W47*(Methuselahs!$A$4+1)+$A47,"")</f>
        <v/>
      </c>
      <c r="Y47" s="178" t="str">
        <f t="shared" ca="1" si="22"/>
        <v/>
      </c>
      <c r="Z47" s="178" t="str">
        <f ca="1">IF(ISNUMBER($A47),VLOOKUP($A47,Methuselahs!$A$7:$X$206,5),"")</f>
        <v/>
      </c>
      <c r="AA47" s="178" t="str">
        <f t="shared" ca="1" si="23"/>
        <v/>
      </c>
    </row>
    <row r="48" spans="1:27" ht="12.95" customHeight="1" x14ac:dyDescent="0.2">
      <c r="A48" s="231" t="str">
        <f ca="1">IF(ISBLANK('Tournament Info'!$B$11),"",INDIRECT(ADDRESS(ROW(),1,1,1,"Optimal Seating "&amp;'Tournament Info'!$B$11-1&amp;"R+F")))</f>
        <v/>
      </c>
      <c r="B48" s="232" t="str">
        <f ca="1">IF(ISNUMBER(A48),VLOOKUP(A48,Methuselahs!$A$7:$E$206,2,FALSE),"")</f>
        <v/>
      </c>
      <c r="C48" s="233" t="str">
        <f ca="1">IF(ISNUMBER(A48),VLOOKUP(A48,Methuselahs!$A$7:$E$206,3,FALSE),"")</f>
        <v/>
      </c>
      <c r="D48" s="234" t="str">
        <f t="shared" ca="1" si="12"/>
        <v/>
      </c>
      <c r="E48" s="235"/>
      <c r="F48" s="233">
        <f t="shared" si="13"/>
        <v>0</v>
      </c>
      <c r="G48" s="236" t="str">
        <f t="shared" ca="1" si="14"/>
        <v/>
      </c>
      <c r="H48" s="237" t="str">
        <f ca="1">IF(ISNUMBER(A48),IF(OR($S48=$U48,NOT(ISNA(MATCH($D48*5+$V$4,Override!$C$6:$C$125,0)))),$Q48,0),"")</f>
        <v/>
      </c>
      <c r="I48" s="234" t="str">
        <f t="shared" ca="1" si="15"/>
        <v/>
      </c>
      <c r="J48" s="238">
        <f ca="1">COUNT(A47:A51)</f>
        <v>0</v>
      </c>
      <c r="K48" s="239" t="str">
        <f ca="1">IF(ISNUMBER(A48),RANK(F48,F47:F51),"")</f>
        <v/>
      </c>
      <c r="L48" s="240">
        <f ca="1">IF(J48=5,VLOOKUP(K48,TPMatrix!$A$6:$B$10,2,FALSE),IF(J48=4,VLOOKUP(K48,TPMatrix!$D$6:$E$9,2,FALSE),0))</f>
        <v>0</v>
      </c>
      <c r="M48" s="240">
        <f ca="1">IF(COUNTIF(K47:K51,K48)&gt;=2,IF(J48=5,VLOOKUP(K48+1,TPMatrix!$A$6:$B$10,2,FALSE),IF(J48=4,VLOOKUP(K48+1,TPMatrix!$D$6:$E$9,2,FALSE),0)),"")</f>
        <v>0</v>
      </c>
      <c r="N48" s="240">
        <f ca="1">IF(COUNTIF(K47:K51,K48)&gt;=3,IF(J48=5,VLOOKUP(K48+2,TPMatrix!$A$6:$B$10,2,FALSE),IF(J48=4,VLOOKUP(K48+2,TPMatrix!$D$6:$E$9,2,FALSE),0)),"")</f>
        <v>0</v>
      </c>
      <c r="O48" s="240">
        <f ca="1">IF(COUNTIF(K47:K51,K48)&gt;=4,IF(J48=5,VLOOKUP(K48+3,TPMatrix!$A$6:$B$10,2,FALSE),IF(J48=4,VLOOKUP(K48+3,TPMatrix!$D$6:$E$9,2,FALSE),0)),"")</f>
        <v>0</v>
      </c>
      <c r="P48" s="240">
        <f ca="1">IF(COUNTIF(K47:K51,K48)&gt;=5,IF(J48=5,VLOOKUP(K48+4,TPMatrix!$A$6:$B$10,2,FALSE),IF(J48=4,VLOOKUP(K48+4,TPMatrix!$D$6:$E$9,2,FALSE),0)),"")</f>
        <v>0</v>
      </c>
      <c r="Q48" s="240">
        <f t="shared" ca="1" si="16"/>
        <v>0</v>
      </c>
      <c r="R48" s="241">
        <f t="shared" ca="1" si="17"/>
        <v>5</v>
      </c>
      <c r="S48" s="239">
        <f t="shared" ca="1" si="18"/>
        <v>0</v>
      </c>
      <c r="T48" s="240">
        <f t="shared" si="19"/>
        <v>0</v>
      </c>
      <c r="U48" s="241">
        <f t="shared" ca="1" si="20"/>
        <v>0</v>
      </c>
      <c r="W48" s="178" t="str">
        <f t="shared" ca="1" si="21"/>
        <v/>
      </c>
      <c r="X48" s="178" t="str">
        <f ca="1">IF(ISNUMBER($A48),$W48*(Methuselahs!$A$4+1)+$A48,"")</f>
        <v/>
      </c>
      <c r="Y48" s="178" t="str">
        <f t="shared" ca="1" si="22"/>
        <v/>
      </c>
      <c r="Z48" s="178" t="str">
        <f ca="1">IF(ISNUMBER($A48),VLOOKUP($A48,Methuselahs!$A$7:$X$206,5),"")</f>
        <v/>
      </c>
      <c r="AA48" s="178" t="str">
        <f t="shared" ca="1" si="23"/>
        <v/>
      </c>
    </row>
    <row r="49" spans="1:27" ht="12.95" customHeight="1" x14ac:dyDescent="0.2">
      <c r="A49" s="242" t="str">
        <f ca="1">IF(ISBLANK('Tournament Info'!$B$11),"",INDIRECT(ADDRESS(ROW(),1,1,1,"Optimal Seating "&amp;'Tournament Info'!$B$11-1&amp;"R+F")))</f>
        <v/>
      </c>
      <c r="B49" s="218" t="str">
        <f ca="1">IF(ISNUMBER(A49),VLOOKUP(A49,Methuselahs!$A$7:$E$206,2,FALSE),"")</f>
        <v/>
      </c>
      <c r="C49" s="243" t="str">
        <f ca="1">IF(ISNUMBER(A49),VLOOKUP(A49,Methuselahs!$A$7:$E$206,3,FALSE),"")</f>
        <v/>
      </c>
      <c r="D49" s="244" t="str">
        <f t="shared" ca="1" si="12"/>
        <v/>
      </c>
      <c r="E49" s="245"/>
      <c r="F49" s="243">
        <f t="shared" si="13"/>
        <v>0</v>
      </c>
      <c r="G49" s="246" t="str">
        <f t="shared" ca="1" si="14"/>
        <v/>
      </c>
      <c r="H49" s="247" t="str">
        <f ca="1">IF(ISNUMBER(A49),IF(OR($S49=$U49,NOT(ISNA(MATCH($D49*5+$V$4,Override!$C$6:$C$125,0)))),$Q49,0),"")</f>
        <v/>
      </c>
      <c r="I49" s="244" t="str">
        <f t="shared" ca="1" si="15"/>
        <v/>
      </c>
      <c r="J49" s="248">
        <f ca="1">COUNT(A47:A51)</f>
        <v>0</v>
      </c>
      <c r="K49" s="249" t="str">
        <f ca="1">IF(ISNUMBER(A49),RANK(F49,F47:F51),"")</f>
        <v/>
      </c>
      <c r="L49" s="250">
        <f ca="1">IF(J49=5,VLOOKUP(K49,TPMatrix!$A$6:$B$10,2,FALSE),IF(J49=4,VLOOKUP(K49,TPMatrix!$D$6:$E$9,2,FALSE),0))</f>
        <v>0</v>
      </c>
      <c r="M49" s="250">
        <f ca="1">IF(COUNTIF(K47:K51,K49)&gt;=2,IF(J49=5,VLOOKUP(K49+1,TPMatrix!$A$6:$B$10,2,FALSE),IF(J49=4,VLOOKUP(K49+1,TPMatrix!$D$6:$E$9,2,FALSE),0)),"")</f>
        <v>0</v>
      </c>
      <c r="N49" s="250">
        <f ca="1">IF(COUNTIF(K47:K51,K49)&gt;=3,IF(J49=5,VLOOKUP(K49+2,TPMatrix!$A$6:$B$10,2,FALSE),IF(J49=4,VLOOKUP(K49+2,TPMatrix!$D$6:$E$9,2,FALSE),0)),"")</f>
        <v>0</v>
      </c>
      <c r="O49" s="250">
        <f ca="1">IF(COUNTIF(K47:K51,K49)&gt;=4,IF(J49=5,VLOOKUP(K49+3,TPMatrix!$A$6:$B$10,2,FALSE),IF(J49=4,VLOOKUP(K49+3,TPMatrix!$D$6:$E$9,2,FALSE),0)),"")</f>
        <v>0</v>
      </c>
      <c r="P49" s="250">
        <f ca="1">IF(COUNTIF(K47:K51,K49)&gt;=5,IF(J49=5,VLOOKUP(K49+4,TPMatrix!$A$6:$B$10,2,FALSE),IF(J49=4,VLOOKUP(K49+4,TPMatrix!$D$6:$E$9,2,FALSE),0)),"")</f>
        <v>0</v>
      </c>
      <c r="Q49" s="250">
        <f t="shared" ca="1" si="16"/>
        <v>0</v>
      </c>
      <c r="R49" s="251">
        <f t="shared" ca="1" si="17"/>
        <v>5</v>
      </c>
      <c r="S49" s="249">
        <f t="shared" ca="1" si="18"/>
        <v>0</v>
      </c>
      <c r="T49" s="250">
        <f t="shared" si="19"/>
        <v>0</v>
      </c>
      <c r="U49" s="251">
        <f t="shared" ca="1" si="20"/>
        <v>0</v>
      </c>
      <c r="W49" s="178" t="str">
        <f t="shared" ca="1" si="21"/>
        <v/>
      </c>
      <c r="X49" s="178" t="str">
        <f ca="1">IF(ISNUMBER($A49),$W49*(Methuselahs!$A$4+1)+$A49,"")</f>
        <v/>
      </c>
      <c r="Y49" s="178" t="str">
        <f t="shared" ca="1" si="22"/>
        <v/>
      </c>
      <c r="Z49" s="178" t="str">
        <f ca="1">IF(ISNUMBER($A49),VLOOKUP($A49,Methuselahs!$A$7:$X$206,5),"")</f>
        <v/>
      </c>
      <c r="AA49" s="178" t="str">
        <f t="shared" ca="1" si="23"/>
        <v/>
      </c>
    </row>
    <row r="50" spans="1:27" ht="12.95" customHeight="1" x14ac:dyDescent="0.2">
      <c r="A50" s="252" t="str">
        <f ca="1">IF(ISBLANK('Tournament Info'!$B$11),"",INDIRECT(ADDRESS(ROW(),1,1,1,"Optimal Seating "&amp;'Tournament Info'!$B$11-1&amp;"R+F")))</f>
        <v/>
      </c>
      <c r="B50" s="253" t="str">
        <f ca="1">IF(ISNUMBER(A50),VLOOKUP(A50,Methuselahs!$A$7:$E$206,2,FALSE),"")</f>
        <v/>
      </c>
      <c r="C50" s="254" t="str">
        <f ca="1">IF(ISNUMBER(A50),VLOOKUP(A50,Methuselahs!$A$7:$E$206,3,FALSE),"")</f>
        <v/>
      </c>
      <c r="D50" s="255" t="str">
        <f t="shared" ca="1" si="12"/>
        <v/>
      </c>
      <c r="E50" s="256"/>
      <c r="F50" s="254">
        <f t="shared" si="13"/>
        <v>0</v>
      </c>
      <c r="G50" s="236" t="str">
        <f t="shared" ca="1" si="14"/>
        <v/>
      </c>
      <c r="H50" s="237" t="str">
        <f ca="1">IF(ISNUMBER(A50),IF(OR($S50=$U50,NOT(ISNA(MATCH($D50*5+$V$4,Override!$C$6:$C$125,0)))),$Q50,0),"")</f>
        <v/>
      </c>
      <c r="I50" s="255" t="str">
        <f t="shared" ca="1" si="15"/>
        <v/>
      </c>
      <c r="J50" s="257">
        <f ca="1">COUNT(A47:A51)</f>
        <v>0</v>
      </c>
      <c r="K50" s="239" t="str">
        <f ca="1">IF(ISNUMBER(A50),RANK(F50,F47:F51),"")</f>
        <v/>
      </c>
      <c r="L50" s="240">
        <f ca="1">IF(J50=5,VLOOKUP(K50,TPMatrix!$A$6:$B$10,2,FALSE),IF(J50=4,VLOOKUP(K50,TPMatrix!$D$6:$E$9,2,FALSE),0))</f>
        <v>0</v>
      </c>
      <c r="M50" s="240">
        <f ca="1">IF(COUNTIF(K47:K51,K50)&gt;=2,IF(J50=5,VLOOKUP(K50+1,TPMatrix!$A$6:$B$10,2,FALSE),IF(J50=4,VLOOKUP(K50+1,TPMatrix!$D$6:$E$9,2,FALSE),0)),"")</f>
        <v>0</v>
      </c>
      <c r="N50" s="240">
        <f ca="1">IF(COUNTIF(K47:K51,K50)&gt;=3,IF(J50=5,VLOOKUP(K50+2,TPMatrix!$A$6:$B$10,2,FALSE),IF(J50=4,VLOOKUP(K50+2,TPMatrix!$D$6:$E$9,2,FALSE),0)),"")</f>
        <v>0</v>
      </c>
      <c r="O50" s="240">
        <f ca="1">IF(COUNTIF(K47:K51,K50)&gt;=4,IF(J50=5,VLOOKUP(K50+3,TPMatrix!$A$6:$B$10,2,FALSE),IF(J50=4,VLOOKUP(K50+3,TPMatrix!$D$6:$E$9,2,FALSE),0)),"")</f>
        <v>0</v>
      </c>
      <c r="P50" s="240">
        <f ca="1">IF(COUNTIF(K47:K51,K50)&gt;=5,IF(J50=5,VLOOKUP(K50+4,TPMatrix!$A$6:$B$10,2,FALSE),IF(J50=4,VLOOKUP(K50+4,TPMatrix!$D$6:$E$9,2,FALSE),0)),"")</f>
        <v>0</v>
      </c>
      <c r="Q50" s="240">
        <f t="shared" ca="1" si="16"/>
        <v>0</v>
      </c>
      <c r="R50" s="241">
        <f t="shared" ca="1" si="17"/>
        <v>5</v>
      </c>
      <c r="S50" s="239">
        <f t="shared" ca="1" si="18"/>
        <v>0</v>
      </c>
      <c r="T50" s="240">
        <f t="shared" si="19"/>
        <v>0</v>
      </c>
      <c r="U50" s="241">
        <f t="shared" ca="1" si="20"/>
        <v>0</v>
      </c>
      <c r="W50" s="178" t="str">
        <f t="shared" ca="1" si="21"/>
        <v/>
      </c>
      <c r="X50" s="178" t="str">
        <f ca="1">IF(ISNUMBER($A50),$W50*(Methuselahs!$A$4+1)+$A50,"")</f>
        <v/>
      </c>
      <c r="Y50" s="178" t="str">
        <f t="shared" ca="1" si="22"/>
        <v/>
      </c>
      <c r="Z50" s="178" t="str">
        <f ca="1">IF(ISNUMBER($A50),VLOOKUP($A50,Methuselahs!$A$7:$X$206,5),"")</f>
        <v/>
      </c>
      <c r="AA50" s="178" t="str">
        <f t="shared" ca="1" si="23"/>
        <v/>
      </c>
    </row>
    <row r="51" spans="1:27" ht="12.95" customHeight="1" thickBot="1" x14ac:dyDescent="0.25">
      <c r="A51" s="258" t="str">
        <f ca="1">IF(ISBLANK('Tournament Info'!$B$11),"",INDIRECT(ADDRESS(ROW(),1,1,1,"Optimal Seating "&amp;'Tournament Info'!$B$11-1&amp;"R+F")))</f>
        <v/>
      </c>
      <c r="B51" s="259" t="str">
        <f ca="1">IF(ISNUMBER(A51),VLOOKUP(A51,Methuselahs!$A$7:$E$206,2,FALSE),"")</f>
        <v/>
      </c>
      <c r="C51" s="260" t="str">
        <f ca="1">IF(ISNUMBER(A51),VLOOKUP(A51,Methuselahs!$A$7:$E$206,3,FALSE),"")</f>
        <v/>
      </c>
      <c r="D51" s="261" t="str">
        <f t="shared" ca="1" si="12"/>
        <v/>
      </c>
      <c r="E51" s="262"/>
      <c r="F51" s="260">
        <f t="shared" si="13"/>
        <v>0</v>
      </c>
      <c r="G51" s="246" t="str">
        <f t="shared" ca="1" si="14"/>
        <v/>
      </c>
      <c r="H51" s="247" t="str">
        <f ca="1">IF(ISNUMBER(A51),IF(OR($S51=$U51,NOT(ISNA(MATCH($D51*5+$V$4,Override!$C$6:$C$125,0)))),$Q51,0),"")</f>
        <v/>
      </c>
      <c r="I51" s="261" t="str">
        <f t="shared" ca="1" si="15"/>
        <v/>
      </c>
      <c r="J51" s="263">
        <f ca="1">COUNT(A47:A51)</f>
        <v>0</v>
      </c>
      <c r="K51" s="264" t="str">
        <f ca="1">IF(ISNUMBER(A51),RANK(F51,F47:F51),"")</f>
        <v/>
      </c>
      <c r="L51" s="265">
        <f ca="1">IF(J51=5,VLOOKUP(K51,TPMatrix!$A$6:$B$10,2,FALSE),IF(J51=4,VLOOKUP(K51,TPMatrix!$D$6:$E$9,2,FALSE),0))</f>
        <v>0</v>
      </c>
      <c r="M51" s="265">
        <f ca="1">IF(COUNTIF(K47:K51,K51)&gt;=2,IF(J51=5,VLOOKUP(K51+1,TPMatrix!$A$6:$B$10,2,FALSE),IF(J51=4,VLOOKUP(K51+1,TPMatrix!$D$6:$E$9,2,FALSE),0)),"")</f>
        <v>0</v>
      </c>
      <c r="N51" s="265">
        <f ca="1">IF(COUNTIF(K47:K51,K51)&gt;=3,IF(J51=5,VLOOKUP(K51+2,TPMatrix!$A$6:$B$10,2,FALSE),IF(J51=4,VLOOKUP(K51+2,TPMatrix!$D$6:$E$9,2,FALSE),0)),"")</f>
        <v>0</v>
      </c>
      <c r="O51" s="265">
        <f ca="1">IF(COUNTIF(K47:K51,K51)&gt;=4,IF(J51=5,VLOOKUP(K51+3,TPMatrix!$A$6:$B$10,2,FALSE),IF(J51=4,VLOOKUP(K51+3,TPMatrix!$D$6:$E$9,2,FALSE),0)),"")</f>
        <v>0</v>
      </c>
      <c r="P51" s="265">
        <f ca="1">IF(COUNTIF(K47:K51,K51)&gt;=5,IF(J51=5,VLOOKUP(K51+4,TPMatrix!$A$6:$B$10,2,FALSE),IF(J51=4,VLOOKUP(K51+4,TPMatrix!$D$6:$E$9,2,FALSE),0)),"")</f>
        <v>0</v>
      </c>
      <c r="Q51" s="265">
        <f t="shared" ca="1" si="16"/>
        <v>0</v>
      </c>
      <c r="R51" s="266">
        <f t="shared" ca="1" si="17"/>
        <v>5</v>
      </c>
      <c r="S51" s="264">
        <f t="shared" ca="1" si="18"/>
        <v>0</v>
      </c>
      <c r="T51" s="265">
        <f t="shared" si="19"/>
        <v>0</v>
      </c>
      <c r="U51" s="266">
        <f t="shared" ca="1" si="20"/>
        <v>0</v>
      </c>
      <c r="W51" s="178" t="str">
        <f t="shared" ca="1" si="21"/>
        <v/>
      </c>
      <c r="X51" s="178" t="str">
        <f ca="1">IF(ISNUMBER($A51),$W51*(Methuselahs!$A$4+1)+$A51,"")</f>
        <v/>
      </c>
      <c r="Y51" s="178" t="str">
        <f t="shared" ca="1" si="22"/>
        <v/>
      </c>
      <c r="Z51" s="178" t="str">
        <f ca="1">IF(ISNUMBER($A51),VLOOKUP($A51,Methuselahs!$A$7:$X$206,5),"")</f>
        <v/>
      </c>
      <c r="AA51" s="178" t="str">
        <f t="shared" ca="1" si="23"/>
        <v/>
      </c>
    </row>
    <row r="52" spans="1:27" ht="12.95" customHeight="1" thickTop="1" x14ac:dyDescent="0.2">
      <c r="A52" s="217" t="str">
        <f ca="1">IF(ISBLANK('Tournament Info'!$B$11),"",INDIRECT(ADDRESS(ROW(),1,1,1,"Optimal Seating "&amp;'Tournament Info'!$B$11-1&amp;"R+F")))</f>
        <v/>
      </c>
      <c r="B52" s="218" t="str">
        <f ca="1">IF(ISNUMBER(A52),VLOOKUP(A52,Methuselahs!$A$7:$E$206,2,FALSE),"")</f>
        <v/>
      </c>
      <c r="C52" s="219" t="str">
        <f ca="1">IF(ISNUMBER(A52),VLOOKUP(A52,Methuselahs!$A$7:$E$206,3,FALSE),"")</f>
        <v/>
      </c>
      <c r="D52" s="220" t="str">
        <f t="shared" ca="1" si="12"/>
        <v/>
      </c>
      <c r="E52" s="221"/>
      <c r="F52" s="219">
        <f t="shared" si="13"/>
        <v>0</v>
      </c>
      <c r="G52" s="222" t="str">
        <f t="shared" ca="1" si="14"/>
        <v/>
      </c>
      <c r="H52" s="223" t="str">
        <f ca="1">IF(ISNUMBER(A52),IF(OR($S52=$U52,NOT(ISNA(MATCH($D52*5+$V$4,Override!$C$6:$C$125,0)))),$Q52,0),"")</f>
        <v/>
      </c>
      <c r="I52" s="220" t="str">
        <f t="shared" ca="1" si="15"/>
        <v/>
      </c>
      <c r="J52" s="224">
        <f ca="1">COUNT(A52:A56)</f>
        <v>0</v>
      </c>
      <c r="K52" s="225" t="str">
        <f ca="1">IF(ISNUMBER(A52),RANK(F52,F52:F56),"")</f>
        <v/>
      </c>
      <c r="L52" s="226">
        <f ca="1">IF(J52=5,VLOOKUP(K52,TPMatrix!$A$6:$B$10,2,FALSE),IF(J52=4,VLOOKUP(K52,TPMatrix!$D$6:$E$9,2,FALSE),0))</f>
        <v>0</v>
      </c>
      <c r="M52" s="226">
        <f ca="1">IF(COUNTIF(K52:K56,K52)&gt;=2,IF(J52=5,VLOOKUP(K52+1,TPMatrix!$A$6:$B$10,2,FALSE),IF(J52=4,VLOOKUP(K52+1,TPMatrix!$D$6:$E$9,2,FALSE),0)),"")</f>
        <v>0</v>
      </c>
      <c r="N52" s="226">
        <f ca="1">IF(COUNTIF(K52:K56,K52)&gt;=3,IF(J52=5,VLOOKUP(K52+2,TPMatrix!$A$6:$B$10,2,FALSE),IF(J52=4,VLOOKUP(K52+2,TPMatrix!$D$6:$E$9,2,FALSE),0)),"")</f>
        <v>0</v>
      </c>
      <c r="O52" s="226">
        <f ca="1">IF(COUNTIF(K52:K56,K52)&gt;=4,IF(J52=5,VLOOKUP(K52+3,TPMatrix!$A$6:$B$10,2,FALSE),IF(J52=4,VLOOKUP(K52+3,TPMatrix!$D$6:$E$9,2,FALSE),0)),"")</f>
        <v>0</v>
      </c>
      <c r="P52" s="226">
        <f ca="1">IF(COUNTIF(K52:K56,K52)&gt;=5,IF(J52=5,VLOOKUP(K52+4,TPMatrix!$A$6:$B$10,2,FALSE),IF(J52=4,VLOOKUP(K52+4,TPMatrix!$D$6:$E$9,2,FALSE),0)),"")</f>
        <v>0</v>
      </c>
      <c r="Q52" s="226">
        <f t="shared" ca="1" si="16"/>
        <v>0</v>
      </c>
      <c r="R52" s="227">
        <f t="shared" ca="1" si="17"/>
        <v>5</v>
      </c>
      <c r="S52" s="228">
        <f t="shared" ca="1" si="18"/>
        <v>0</v>
      </c>
      <c r="T52" s="229">
        <f t="shared" si="19"/>
        <v>0</v>
      </c>
      <c r="U52" s="230">
        <f t="shared" ca="1" si="20"/>
        <v>0</v>
      </c>
      <c r="W52" s="178" t="str">
        <f t="shared" ca="1" si="21"/>
        <v/>
      </c>
      <c r="X52" s="178" t="str">
        <f ca="1">IF(ISNUMBER($A52),$W52*(Methuselahs!$A$4+1)+$A52,"")</f>
        <v/>
      </c>
      <c r="Y52" s="178" t="str">
        <f t="shared" ca="1" si="22"/>
        <v/>
      </c>
      <c r="Z52" s="178" t="str">
        <f ca="1">IF(ISNUMBER($A52),VLOOKUP($A52,Methuselahs!$A$7:$X$206,5),"")</f>
        <v/>
      </c>
      <c r="AA52" s="178" t="str">
        <f t="shared" ca="1" si="23"/>
        <v/>
      </c>
    </row>
    <row r="53" spans="1:27" ht="12.95" customHeight="1" x14ac:dyDescent="0.2">
      <c r="A53" s="231" t="str">
        <f ca="1">IF(ISBLANK('Tournament Info'!$B$11),"",INDIRECT(ADDRESS(ROW(),1,1,1,"Optimal Seating "&amp;'Tournament Info'!$B$11-1&amp;"R+F")))</f>
        <v/>
      </c>
      <c r="B53" s="232" t="str">
        <f ca="1">IF(ISNUMBER(A53),VLOOKUP(A53,Methuselahs!$A$7:$E$206,2,FALSE),"")</f>
        <v/>
      </c>
      <c r="C53" s="233" t="str">
        <f ca="1">IF(ISNUMBER(A53),VLOOKUP(A53,Methuselahs!$A$7:$E$206,3,FALSE),"")</f>
        <v/>
      </c>
      <c r="D53" s="234" t="str">
        <f t="shared" ca="1" si="12"/>
        <v/>
      </c>
      <c r="E53" s="235"/>
      <c r="F53" s="233">
        <f t="shared" si="13"/>
        <v>0</v>
      </c>
      <c r="G53" s="236" t="str">
        <f t="shared" ca="1" si="14"/>
        <v/>
      </c>
      <c r="H53" s="237" t="str">
        <f ca="1">IF(ISNUMBER(A53),IF(OR($S53=$U53,NOT(ISNA(MATCH($D53*5+$V$4,Override!$C$6:$C$125,0)))),$Q53,0),"")</f>
        <v/>
      </c>
      <c r="I53" s="234" t="str">
        <f t="shared" ca="1" si="15"/>
        <v/>
      </c>
      <c r="J53" s="238">
        <f ca="1">COUNT(A52:A56)</f>
        <v>0</v>
      </c>
      <c r="K53" s="239" t="str">
        <f ca="1">IF(ISNUMBER(A53),RANK(F53,F52:F56),"")</f>
        <v/>
      </c>
      <c r="L53" s="240">
        <f ca="1">IF(J53=5,VLOOKUP(K53,TPMatrix!$A$6:$B$10,2,FALSE),IF(J53=4,VLOOKUP(K53,TPMatrix!$D$6:$E$9,2,FALSE),0))</f>
        <v>0</v>
      </c>
      <c r="M53" s="240">
        <f ca="1">IF(COUNTIF(K52:K56,K53)&gt;=2,IF(J53=5,VLOOKUP(K53+1,TPMatrix!$A$6:$B$10,2,FALSE),IF(J53=4,VLOOKUP(K53+1,TPMatrix!$D$6:$E$9,2,FALSE),0)),"")</f>
        <v>0</v>
      </c>
      <c r="N53" s="240">
        <f ca="1">IF(COUNTIF(K52:K56,K53)&gt;=3,IF(J53=5,VLOOKUP(K53+2,TPMatrix!$A$6:$B$10,2,FALSE),IF(J53=4,VLOOKUP(K53+2,TPMatrix!$D$6:$E$9,2,FALSE),0)),"")</f>
        <v>0</v>
      </c>
      <c r="O53" s="240">
        <f ca="1">IF(COUNTIF(K52:K56,K53)&gt;=4,IF(J53=5,VLOOKUP(K53+3,TPMatrix!$A$6:$B$10,2,FALSE),IF(J53=4,VLOOKUP(K53+3,TPMatrix!$D$6:$E$9,2,FALSE),0)),"")</f>
        <v>0</v>
      </c>
      <c r="P53" s="240">
        <f ca="1">IF(COUNTIF(K52:K56,K53)&gt;=5,IF(J53=5,VLOOKUP(K53+4,TPMatrix!$A$6:$B$10,2,FALSE),IF(J53=4,VLOOKUP(K53+4,TPMatrix!$D$6:$E$9,2,FALSE),0)),"")</f>
        <v>0</v>
      </c>
      <c r="Q53" s="240">
        <f t="shared" ca="1" si="16"/>
        <v>0</v>
      </c>
      <c r="R53" s="241">
        <f t="shared" ca="1" si="17"/>
        <v>5</v>
      </c>
      <c r="S53" s="239">
        <f t="shared" ca="1" si="18"/>
        <v>0</v>
      </c>
      <c r="T53" s="240">
        <f t="shared" si="19"/>
        <v>0</v>
      </c>
      <c r="U53" s="241">
        <f t="shared" ca="1" si="20"/>
        <v>0</v>
      </c>
      <c r="W53" s="178" t="str">
        <f t="shared" ca="1" si="21"/>
        <v/>
      </c>
      <c r="X53" s="178" t="str">
        <f ca="1">IF(ISNUMBER($A53),$W53*(Methuselahs!$A$4+1)+$A53,"")</f>
        <v/>
      </c>
      <c r="Y53" s="178" t="str">
        <f t="shared" ca="1" si="22"/>
        <v/>
      </c>
      <c r="Z53" s="178" t="str">
        <f ca="1">IF(ISNUMBER($A53),VLOOKUP($A53,Methuselahs!$A$7:$X$206,5),"")</f>
        <v/>
      </c>
      <c r="AA53" s="178" t="str">
        <f t="shared" ca="1" si="23"/>
        <v/>
      </c>
    </row>
    <row r="54" spans="1:27" ht="12.95" customHeight="1" x14ac:dyDescent="0.2">
      <c r="A54" s="242" t="str">
        <f ca="1">IF(ISBLANK('Tournament Info'!$B$11),"",INDIRECT(ADDRESS(ROW(),1,1,1,"Optimal Seating "&amp;'Tournament Info'!$B$11-1&amp;"R+F")))</f>
        <v/>
      </c>
      <c r="B54" s="218" t="str">
        <f ca="1">IF(ISNUMBER(A54),VLOOKUP(A54,Methuselahs!$A$7:$E$206,2,FALSE),"")</f>
        <v/>
      </c>
      <c r="C54" s="243" t="str">
        <f ca="1">IF(ISNUMBER(A54),VLOOKUP(A54,Methuselahs!$A$7:$E$206,3,FALSE),"")</f>
        <v/>
      </c>
      <c r="D54" s="244" t="str">
        <f t="shared" ca="1" si="12"/>
        <v/>
      </c>
      <c r="E54" s="245"/>
      <c r="F54" s="243">
        <f t="shared" si="13"/>
        <v>0</v>
      </c>
      <c r="G54" s="246" t="str">
        <f t="shared" ca="1" si="14"/>
        <v/>
      </c>
      <c r="H54" s="247" t="str">
        <f ca="1">IF(ISNUMBER(A54),IF(OR($S54=$U54,NOT(ISNA(MATCH($D54*5+$V$4,Override!$C$6:$C$125,0)))),$Q54,0),"")</f>
        <v/>
      </c>
      <c r="I54" s="244" t="str">
        <f t="shared" ca="1" si="15"/>
        <v/>
      </c>
      <c r="J54" s="248">
        <f ca="1">COUNT(A52:A56)</f>
        <v>0</v>
      </c>
      <c r="K54" s="249" t="str">
        <f ca="1">IF(ISNUMBER(A54),RANK(F54,F52:F56),"")</f>
        <v/>
      </c>
      <c r="L54" s="250">
        <f ca="1">IF(J54=5,VLOOKUP(K54,TPMatrix!$A$6:$B$10,2,FALSE),IF(J54=4,VLOOKUP(K54,TPMatrix!$D$6:$E$9,2,FALSE),0))</f>
        <v>0</v>
      </c>
      <c r="M54" s="250">
        <f ca="1">IF(COUNTIF(K52:K56,K54)&gt;=2,IF(J54=5,VLOOKUP(K54+1,TPMatrix!$A$6:$B$10,2,FALSE),IF(J54=4,VLOOKUP(K54+1,TPMatrix!$D$6:$E$9,2,FALSE),0)),"")</f>
        <v>0</v>
      </c>
      <c r="N54" s="250">
        <f ca="1">IF(COUNTIF(K52:K56,K54)&gt;=3,IF(J54=5,VLOOKUP(K54+2,TPMatrix!$A$6:$B$10,2,FALSE),IF(J54=4,VLOOKUP(K54+2,TPMatrix!$D$6:$E$9,2,FALSE),0)),"")</f>
        <v>0</v>
      </c>
      <c r="O54" s="250">
        <f ca="1">IF(COUNTIF(K52:K56,K54)&gt;=4,IF(J54=5,VLOOKUP(K54+3,TPMatrix!$A$6:$B$10,2,FALSE),IF(J54=4,VLOOKUP(K54+3,TPMatrix!$D$6:$E$9,2,FALSE),0)),"")</f>
        <v>0</v>
      </c>
      <c r="P54" s="250">
        <f ca="1">IF(COUNTIF(K52:K56,K54)&gt;=5,IF(J54=5,VLOOKUP(K54+4,TPMatrix!$A$6:$B$10,2,FALSE),IF(J54=4,VLOOKUP(K54+4,TPMatrix!$D$6:$E$9,2,FALSE),0)),"")</f>
        <v>0</v>
      </c>
      <c r="Q54" s="250">
        <f t="shared" ca="1" si="16"/>
        <v>0</v>
      </c>
      <c r="R54" s="251">
        <f t="shared" ca="1" si="17"/>
        <v>5</v>
      </c>
      <c r="S54" s="249">
        <f t="shared" ca="1" si="18"/>
        <v>0</v>
      </c>
      <c r="T54" s="250">
        <f t="shared" si="19"/>
        <v>0</v>
      </c>
      <c r="U54" s="251">
        <f t="shared" ca="1" si="20"/>
        <v>0</v>
      </c>
      <c r="W54" s="178" t="str">
        <f t="shared" ca="1" si="21"/>
        <v/>
      </c>
      <c r="X54" s="178" t="str">
        <f ca="1">IF(ISNUMBER($A54),$W54*(Methuselahs!$A$4+1)+$A54,"")</f>
        <v/>
      </c>
      <c r="Y54" s="178" t="str">
        <f t="shared" ca="1" si="22"/>
        <v/>
      </c>
      <c r="Z54" s="178" t="str">
        <f ca="1">IF(ISNUMBER($A54),VLOOKUP($A54,Methuselahs!$A$7:$X$206,5),"")</f>
        <v/>
      </c>
      <c r="AA54" s="178" t="str">
        <f t="shared" ca="1" si="23"/>
        <v/>
      </c>
    </row>
    <row r="55" spans="1:27" ht="12.95" customHeight="1" x14ac:dyDescent="0.2">
      <c r="A55" s="252" t="str">
        <f ca="1">IF(ISBLANK('Tournament Info'!$B$11),"",INDIRECT(ADDRESS(ROW(),1,1,1,"Optimal Seating "&amp;'Tournament Info'!$B$11-1&amp;"R+F")))</f>
        <v/>
      </c>
      <c r="B55" s="253" t="str">
        <f ca="1">IF(ISNUMBER(A55),VLOOKUP(A55,Methuselahs!$A$7:$E$206,2,FALSE),"")</f>
        <v/>
      </c>
      <c r="C55" s="254" t="str">
        <f ca="1">IF(ISNUMBER(A55),VLOOKUP(A55,Methuselahs!$A$7:$E$206,3,FALSE),"")</f>
        <v/>
      </c>
      <c r="D55" s="255" t="str">
        <f t="shared" ca="1" si="12"/>
        <v/>
      </c>
      <c r="E55" s="256"/>
      <c r="F55" s="254">
        <f t="shared" si="13"/>
        <v>0</v>
      </c>
      <c r="G55" s="236" t="str">
        <f t="shared" ca="1" si="14"/>
        <v/>
      </c>
      <c r="H55" s="237" t="str">
        <f ca="1">IF(ISNUMBER(A55),IF(OR($S55=$U55,NOT(ISNA(MATCH($D55*5+$V$4,Override!$C$6:$C$125,0)))),$Q55,0),"")</f>
        <v/>
      </c>
      <c r="I55" s="255" t="str">
        <f t="shared" ca="1" si="15"/>
        <v/>
      </c>
      <c r="J55" s="257">
        <f ca="1">COUNT(A52:A56)</f>
        <v>0</v>
      </c>
      <c r="K55" s="239" t="str">
        <f ca="1">IF(ISNUMBER(A55),RANK(F55,F52:F56),"")</f>
        <v/>
      </c>
      <c r="L55" s="240">
        <f ca="1">IF(J55=5,VLOOKUP(K55,TPMatrix!$A$6:$B$10,2,FALSE),IF(J55=4,VLOOKUP(K55,TPMatrix!$D$6:$E$9,2,FALSE),0))</f>
        <v>0</v>
      </c>
      <c r="M55" s="240">
        <f ca="1">IF(COUNTIF(K52:K56,K55)&gt;=2,IF(J55=5,VLOOKUP(K55+1,TPMatrix!$A$6:$B$10,2,FALSE),IF(J55=4,VLOOKUP(K55+1,TPMatrix!$D$6:$E$9,2,FALSE),0)),"")</f>
        <v>0</v>
      </c>
      <c r="N55" s="240">
        <f ca="1">IF(COUNTIF(K52:K56,K55)&gt;=3,IF(J55=5,VLOOKUP(K55+2,TPMatrix!$A$6:$B$10,2,FALSE),IF(J55=4,VLOOKUP(K55+2,TPMatrix!$D$6:$E$9,2,FALSE),0)),"")</f>
        <v>0</v>
      </c>
      <c r="O55" s="240">
        <f ca="1">IF(COUNTIF(K52:K56,K55)&gt;=4,IF(J55=5,VLOOKUP(K55+3,TPMatrix!$A$6:$B$10,2,FALSE),IF(J55=4,VLOOKUP(K55+3,TPMatrix!$D$6:$E$9,2,FALSE),0)),"")</f>
        <v>0</v>
      </c>
      <c r="P55" s="240">
        <f ca="1">IF(COUNTIF(K52:K56,K55)&gt;=5,IF(J55=5,VLOOKUP(K55+4,TPMatrix!$A$6:$B$10,2,FALSE),IF(J55=4,VLOOKUP(K55+4,TPMatrix!$D$6:$E$9,2,FALSE),0)),"")</f>
        <v>0</v>
      </c>
      <c r="Q55" s="240">
        <f t="shared" ca="1" si="16"/>
        <v>0</v>
      </c>
      <c r="R55" s="241">
        <f t="shared" ca="1" si="17"/>
        <v>5</v>
      </c>
      <c r="S55" s="239">
        <f t="shared" ca="1" si="18"/>
        <v>0</v>
      </c>
      <c r="T55" s="240">
        <f t="shared" si="19"/>
        <v>0</v>
      </c>
      <c r="U55" s="241">
        <f t="shared" ca="1" si="20"/>
        <v>0</v>
      </c>
      <c r="W55" s="178" t="str">
        <f t="shared" ca="1" si="21"/>
        <v/>
      </c>
      <c r="X55" s="178" t="str">
        <f ca="1">IF(ISNUMBER($A55),$W55*(Methuselahs!$A$4+1)+$A55,"")</f>
        <v/>
      </c>
      <c r="Y55" s="178" t="str">
        <f t="shared" ca="1" si="22"/>
        <v/>
      </c>
      <c r="Z55" s="178" t="str">
        <f ca="1">IF(ISNUMBER($A55),VLOOKUP($A55,Methuselahs!$A$7:$X$206,5),"")</f>
        <v/>
      </c>
      <c r="AA55" s="178" t="str">
        <f t="shared" ca="1" si="23"/>
        <v/>
      </c>
    </row>
    <row r="56" spans="1:27" ht="12.95" customHeight="1" thickBot="1" x14ac:dyDescent="0.25">
      <c r="A56" s="258" t="str">
        <f ca="1">IF(ISBLANK('Tournament Info'!$B$11),"",INDIRECT(ADDRESS(ROW(),1,1,1,"Optimal Seating "&amp;'Tournament Info'!$B$11-1&amp;"R+F")))</f>
        <v/>
      </c>
      <c r="B56" s="259" t="str">
        <f ca="1">IF(ISNUMBER(A56),VLOOKUP(A56,Methuselahs!$A$7:$E$206,2,FALSE),"")</f>
        <v/>
      </c>
      <c r="C56" s="260" t="str">
        <f ca="1">IF(ISNUMBER(A56),VLOOKUP(A56,Methuselahs!$A$7:$E$206,3,FALSE),"")</f>
        <v/>
      </c>
      <c r="D56" s="261" t="str">
        <f t="shared" ca="1" si="12"/>
        <v/>
      </c>
      <c r="E56" s="262"/>
      <c r="F56" s="260">
        <f t="shared" si="13"/>
        <v>0</v>
      </c>
      <c r="G56" s="246" t="str">
        <f t="shared" ca="1" si="14"/>
        <v/>
      </c>
      <c r="H56" s="247" t="str">
        <f ca="1">IF(ISNUMBER(A56),IF(OR($S56=$U56,NOT(ISNA(MATCH($D56*5+$V$4,Override!$C$6:$C$125,0)))),$Q56,0),"")</f>
        <v/>
      </c>
      <c r="I56" s="261" t="str">
        <f t="shared" ca="1" si="15"/>
        <v/>
      </c>
      <c r="J56" s="263">
        <f ca="1">COUNT(A52:A56)</f>
        <v>0</v>
      </c>
      <c r="K56" s="264" t="str">
        <f ca="1">IF(ISNUMBER(A56),RANK(F56,F52:F56),"")</f>
        <v/>
      </c>
      <c r="L56" s="265">
        <f ca="1">IF(J56=5,VLOOKUP(K56,TPMatrix!$A$6:$B$10,2,FALSE),IF(J56=4,VLOOKUP(K56,TPMatrix!$D$6:$E$9,2,FALSE),0))</f>
        <v>0</v>
      </c>
      <c r="M56" s="265">
        <f ca="1">IF(COUNTIF(K52:K56,K56)&gt;=2,IF(J56=5,VLOOKUP(K56+1,TPMatrix!$A$6:$B$10,2,FALSE),IF(J56=4,VLOOKUP(K56+1,TPMatrix!$D$6:$E$9,2,FALSE),0)),"")</f>
        <v>0</v>
      </c>
      <c r="N56" s="265">
        <f ca="1">IF(COUNTIF(K52:K56,K56)&gt;=3,IF(J56=5,VLOOKUP(K56+2,TPMatrix!$A$6:$B$10,2,FALSE),IF(J56=4,VLOOKUP(K56+2,TPMatrix!$D$6:$E$9,2,FALSE),0)),"")</f>
        <v>0</v>
      </c>
      <c r="O56" s="265">
        <f ca="1">IF(COUNTIF(K52:K56,K56)&gt;=4,IF(J56=5,VLOOKUP(K56+3,TPMatrix!$A$6:$B$10,2,FALSE),IF(J56=4,VLOOKUP(K56+3,TPMatrix!$D$6:$E$9,2,FALSE),0)),"")</f>
        <v>0</v>
      </c>
      <c r="P56" s="265">
        <f ca="1">IF(COUNTIF(K52:K56,K56)&gt;=5,IF(J56=5,VLOOKUP(K56+4,TPMatrix!$A$6:$B$10,2,FALSE),IF(J56=4,VLOOKUP(K56+4,TPMatrix!$D$6:$E$9,2,FALSE),0)),"")</f>
        <v>0</v>
      </c>
      <c r="Q56" s="265">
        <f t="shared" ca="1" si="16"/>
        <v>0</v>
      </c>
      <c r="R56" s="266">
        <f t="shared" ca="1" si="17"/>
        <v>5</v>
      </c>
      <c r="S56" s="264">
        <f t="shared" ca="1" si="18"/>
        <v>0</v>
      </c>
      <c r="T56" s="265">
        <f t="shared" si="19"/>
        <v>0</v>
      </c>
      <c r="U56" s="266">
        <f t="shared" ca="1" si="20"/>
        <v>0</v>
      </c>
      <c r="W56" s="178" t="str">
        <f t="shared" ca="1" si="21"/>
        <v/>
      </c>
      <c r="X56" s="178" t="str">
        <f ca="1">IF(ISNUMBER($A56),$W56*(Methuselahs!$A$4+1)+$A56,"")</f>
        <v/>
      </c>
      <c r="Y56" s="178" t="str">
        <f t="shared" ca="1" si="22"/>
        <v/>
      </c>
      <c r="Z56" s="178" t="str">
        <f ca="1">IF(ISNUMBER($A56),VLOOKUP($A56,Methuselahs!$A$7:$X$206,5),"")</f>
        <v/>
      </c>
      <c r="AA56" s="178" t="str">
        <f t="shared" ca="1" si="23"/>
        <v/>
      </c>
    </row>
    <row r="57" spans="1:27" ht="12.95" customHeight="1" thickTop="1" x14ac:dyDescent="0.2">
      <c r="A57" s="217" t="str">
        <f ca="1">IF(ISBLANK('Tournament Info'!$B$11),"",INDIRECT(ADDRESS(ROW(),1,1,1,"Optimal Seating "&amp;'Tournament Info'!$B$11-1&amp;"R+F")))</f>
        <v/>
      </c>
      <c r="B57" s="218" t="str">
        <f ca="1">IF(ISNUMBER(A57),VLOOKUP(A57,Methuselahs!$A$7:$E$206,2,FALSE),"")</f>
        <v/>
      </c>
      <c r="C57" s="219" t="str">
        <f ca="1">IF(ISNUMBER(A57),VLOOKUP(A57,Methuselahs!$A$7:$E$206,3,FALSE),"")</f>
        <v/>
      </c>
      <c r="D57" s="220" t="str">
        <f t="shared" ca="1" si="12"/>
        <v/>
      </c>
      <c r="E57" s="221"/>
      <c r="F57" s="219">
        <f t="shared" si="13"/>
        <v>0</v>
      </c>
      <c r="G57" s="222" t="str">
        <f t="shared" ca="1" si="14"/>
        <v/>
      </c>
      <c r="H57" s="223" t="str">
        <f ca="1">IF(ISNUMBER(A57),IF(OR($S57=$U57,NOT(ISNA(MATCH($D57*5+$V$4,Override!$C$6:$C$125,0)))),$Q57,0),"")</f>
        <v/>
      </c>
      <c r="I57" s="220" t="str">
        <f t="shared" ca="1" si="15"/>
        <v/>
      </c>
      <c r="J57" s="224">
        <f ca="1">COUNT(A57:A61)</f>
        <v>0</v>
      </c>
      <c r="K57" s="225" t="str">
        <f ca="1">IF(ISNUMBER(A57),RANK(F57,F57:F61),"")</f>
        <v/>
      </c>
      <c r="L57" s="226">
        <f ca="1">IF(J57=5,VLOOKUP(K57,TPMatrix!$A$6:$B$10,2,FALSE),IF(J57=4,VLOOKUP(K57,TPMatrix!$D$6:$E$9,2,FALSE),0))</f>
        <v>0</v>
      </c>
      <c r="M57" s="226">
        <f ca="1">IF(COUNTIF(K57:K61,K57)&gt;=2,IF(J57=5,VLOOKUP(K57+1,TPMatrix!$A$6:$B$10,2,FALSE),IF(J57=4,VLOOKUP(K57+1,TPMatrix!$D$6:$E$9,2,FALSE),0)),"")</f>
        <v>0</v>
      </c>
      <c r="N57" s="226">
        <f ca="1">IF(COUNTIF(K57:K61,K57)&gt;=3,IF(J57=5,VLOOKUP(K57+2,TPMatrix!$A$6:$B$10,2,FALSE),IF(J57=4,VLOOKUP(K57+2,TPMatrix!$D$6:$E$9,2,FALSE),0)),"")</f>
        <v>0</v>
      </c>
      <c r="O57" s="226">
        <f ca="1">IF(COUNTIF(K57:K61,K57)&gt;=4,IF(J57=5,VLOOKUP(K57+3,TPMatrix!$A$6:$B$10,2,FALSE),IF(J57=4,VLOOKUP(K57+3,TPMatrix!$D$6:$E$9,2,FALSE),0)),"")</f>
        <v>0</v>
      </c>
      <c r="P57" s="226">
        <f ca="1">IF(COUNTIF(K57:K61,K57)&gt;=5,IF(J57=5,VLOOKUP(K57+4,TPMatrix!$A$6:$B$10,2,FALSE),IF(J57=4,VLOOKUP(K57+4,TPMatrix!$D$6:$E$9,2,FALSE),0)),"")</f>
        <v>0</v>
      </c>
      <c r="Q57" s="226">
        <f t="shared" ca="1" si="16"/>
        <v>0</v>
      </c>
      <c r="R57" s="227">
        <f t="shared" ca="1" si="17"/>
        <v>5</v>
      </c>
      <c r="S57" s="228">
        <f t="shared" ca="1" si="18"/>
        <v>0</v>
      </c>
      <c r="T57" s="229">
        <f t="shared" si="19"/>
        <v>0</v>
      </c>
      <c r="U57" s="230">
        <f t="shared" ca="1" si="20"/>
        <v>0</v>
      </c>
      <c r="W57" s="178" t="str">
        <f t="shared" ca="1" si="21"/>
        <v/>
      </c>
      <c r="X57" s="178" t="str">
        <f ca="1">IF(ISNUMBER($A57),$W57*(Methuselahs!$A$4+1)+$A57,"")</f>
        <v/>
      </c>
      <c r="Y57" s="178" t="str">
        <f t="shared" ca="1" si="22"/>
        <v/>
      </c>
      <c r="Z57" s="178" t="str">
        <f ca="1">IF(ISNUMBER($A57),VLOOKUP($A57,Methuselahs!$A$7:$X$206,5),"")</f>
        <v/>
      </c>
      <c r="AA57" s="178" t="str">
        <f t="shared" ca="1" si="23"/>
        <v/>
      </c>
    </row>
    <row r="58" spans="1:27" ht="12.95" customHeight="1" x14ac:dyDescent="0.2">
      <c r="A58" s="231" t="str">
        <f ca="1">IF(ISBLANK('Tournament Info'!$B$11),"",INDIRECT(ADDRESS(ROW(),1,1,1,"Optimal Seating "&amp;'Tournament Info'!$B$11-1&amp;"R+F")))</f>
        <v/>
      </c>
      <c r="B58" s="232" t="str">
        <f ca="1">IF(ISNUMBER(A58),VLOOKUP(A58,Methuselahs!$A$7:$E$206,2,FALSE),"")</f>
        <v/>
      </c>
      <c r="C58" s="233" t="str">
        <f ca="1">IF(ISNUMBER(A58),VLOOKUP(A58,Methuselahs!$A$7:$E$206,3,FALSE),"")</f>
        <v/>
      </c>
      <c r="D58" s="234" t="str">
        <f t="shared" ca="1" si="12"/>
        <v/>
      </c>
      <c r="E58" s="235"/>
      <c r="F58" s="233">
        <f t="shared" si="13"/>
        <v>0</v>
      </c>
      <c r="G58" s="236" t="str">
        <f t="shared" ca="1" si="14"/>
        <v/>
      </c>
      <c r="H58" s="237" t="str">
        <f ca="1">IF(ISNUMBER(A58),IF(OR($S58=$U58,NOT(ISNA(MATCH($D58*5+$V$4,Override!$C$6:$C$125,0)))),$Q58,0),"")</f>
        <v/>
      </c>
      <c r="I58" s="234" t="str">
        <f t="shared" ca="1" si="15"/>
        <v/>
      </c>
      <c r="J58" s="238">
        <f ca="1">COUNT(A57:A61)</f>
        <v>0</v>
      </c>
      <c r="K58" s="239" t="str">
        <f ca="1">IF(ISNUMBER(A58),RANK(F58,F57:F61),"")</f>
        <v/>
      </c>
      <c r="L58" s="240">
        <f ca="1">IF(J58=5,VLOOKUP(K58,TPMatrix!$A$6:$B$10,2,FALSE),IF(J58=4,VLOOKUP(K58,TPMatrix!$D$6:$E$9,2,FALSE),0))</f>
        <v>0</v>
      </c>
      <c r="M58" s="240">
        <f ca="1">IF(COUNTIF(K57:K61,K58)&gt;=2,IF(J58=5,VLOOKUP(K58+1,TPMatrix!$A$6:$B$10,2,FALSE),IF(J58=4,VLOOKUP(K58+1,TPMatrix!$D$6:$E$9,2,FALSE),0)),"")</f>
        <v>0</v>
      </c>
      <c r="N58" s="240">
        <f ca="1">IF(COUNTIF(K57:K61,K58)&gt;=3,IF(J58=5,VLOOKUP(K58+2,TPMatrix!$A$6:$B$10,2,FALSE),IF(J58=4,VLOOKUP(K58+2,TPMatrix!$D$6:$E$9,2,FALSE),0)),"")</f>
        <v>0</v>
      </c>
      <c r="O58" s="240">
        <f ca="1">IF(COUNTIF(K57:K61,K58)&gt;=4,IF(J58=5,VLOOKUP(K58+3,TPMatrix!$A$6:$B$10,2,FALSE),IF(J58=4,VLOOKUP(K58+3,TPMatrix!$D$6:$E$9,2,FALSE),0)),"")</f>
        <v>0</v>
      </c>
      <c r="P58" s="240">
        <f ca="1">IF(COUNTIF(K57:K61,K58)&gt;=5,IF(J58=5,VLOOKUP(K58+4,TPMatrix!$A$6:$B$10,2,FALSE),IF(J58=4,VLOOKUP(K58+4,TPMatrix!$D$6:$E$9,2,FALSE),0)),"")</f>
        <v>0</v>
      </c>
      <c r="Q58" s="240">
        <f t="shared" ca="1" si="16"/>
        <v>0</v>
      </c>
      <c r="R58" s="241">
        <f t="shared" ca="1" si="17"/>
        <v>5</v>
      </c>
      <c r="S58" s="239">
        <f t="shared" ca="1" si="18"/>
        <v>0</v>
      </c>
      <c r="T58" s="240">
        <f t="shared" si="19"/>
        <v>0</v>
      </c>
      <c r="U58" s="241">
        <f t="shared" ca="1" si="20"/>
        <v>0</v>
      </c>
      <c r="W58" s="178" t="str">
        <f t="shared" ca="1" si="21"/>
        <v/>
      </c>
      <c r="X58" s="178" t="str">
        <f ca="1">IF(ISNUMBER($A58),$W58*(Methuselahs!$A$4+1)+$A58,"")</f>
        <v/>
      </c>
      <c r="Y58" s="178" t="str">
        <f t="shared" ca="1" si="22"/>
        <v/>
      </c>
      <c r="Z58" s="178" t="str">
        <f ca="1">IF(ISNUMBER($A58),VLOOKUP($A58,Methuselahs!$A$7:$X$206,5),"")</f>
        <v/>
      </c>
      <c r="AA58" s="178" t="str">
        <f t="shared" ca="1" si="23"/>
        <v/>
      </c>
    </row>
    <row r="59" spans="1:27" ht="12.95" customHeight="1" x14ac:dyDescent="0.2">
      <c r="A59" s="242" t="str">
        <f ca="1">IF(ISBLANK('Tournament Info'!$B$11),"",INDIRECT(ADDRESS(ROW(),1,1,1,"Optimal Seating "&amp;'Tournament Info'!$B$11-1&amp;"R+F")))</f>
        <v/>
      </c>
      <c r="B59" s="218" t="str">
        <f ca="1">IF(ISNUMBER(A59),VLOOKUP(A59,Methuselahs!$A$7:$E$206,2,FALSE),"")</f>
        <v/>
      </c>
      <c r="C59" s="243" t="str">
        <f ca="1">IF(ISNUMBER(A59),VLOOKUP(A59,Methuselahs!$A$7:$E$206,3,FALSE),"")</f>
        <v/>
      </c>
      <c r="D59" s="244" t="str">
        <f t="shared" ca="1" si="12"/>
        <v/>
      </c>
      <c r="E59" s="245"/>
      <c r="F59" s="243">
        <f t="shared" si="13"/>
        <v>0</v>
      </c>
      <c r="G59" s="246" t="str">
        <f t="shared" ca="1" si="14"/>
        <v/>
      </c>
      <c r="H59" s="247" t="str">
        <f ca="1">IF(ISNUMBER(A59),IF(OR($S59=$U59,NOT(ISNA(MATCH($D59*5+$V$4,Override!$C$6:$C$125,0)))),$Q59,0),"")</f>
        <v/>
      </c>
      <c r="I59" s="244" t="str">
        <f t="shared" ca="1" si="15"/>
        <v/>
      </c>
      <c r="J59" s="248">
        <f ca="1">COUNT(A57:A61)</f>
        <v>0</v>
      </c>
      <c r="K59" s="249" t="str">
        <f ca="1">IF(ISNUMBER(A59),RANK(F59,F57:F61),"")</f>
        <v/>
      </c>
      <c r="L59" s="250">
        <f ca="1">IF(J59=5,VLOOKUP(K59,TPMatrix!$A$6:$B$10,2,FALSE),IF(J59=4,VLOOKUP(K59,TPMatrix!$D$6:$E$9,2,FALSE),0))</f>
        <v>0</v>
      </c>
      <c r="M59" s="250">
        <f ca="1">IF(COUNTIF(K57:K61,K59)&gt;=2,IF(J59=5,VLOOKUP(K59+1,TPMatrix!$A$6:$B$10,2,FALSE),IF(J59=4,VLOOKUP(K59+1,TPMatrix!$D$6:$E$9,2,FALSE),0)),"")</f>
        <v>0</v>
      </c>
      <c r="N59" s="250">
        <f ca="1">IF(COUNTIF(K57:K61,K59)&gt;=3,IF(J59=5,VLOOKUP(K59+2,TPMatrix!$A$6:$B$10,2,FALSE),IF(J59=4,VLOOKUP(K59+2,TPMatrix!$D$6:$E$9,2,FALSE),0)),"")</f>
        <v>0</v>
      </c>
      <c r="O59" s="250">
        <f ca="1">IF(COUNTIF(K57:K61,K59)&gt;=4,IF(J59=5,VLOOKUP(K59+3,TPMatrix!$A$6:$B$10,2,FALSE),IF(J59=4,VLOOKUP(K59+3,TPMatrix!$D$6:$E$9,2,FALSE),0)),"")</f>
        <v>0</v>
      </c>
      <c r="P59" s="250">
        <f ca="1">IF(COUNTIF(K57:K61,K59)&gt;=5,IF(J59=5,VLOOKUP(K59+4,TPMatrix!$A$6:$B$10,2,FALSE),IF(J59=4,VLOOKUP(K59+4,TPMatrix!$D$6:$E$9,2,FALSE),0)),"")</f>
        <v>0</v>
      </c>
      <c r="Q59" s="250">
        <f t="shared" ca="1" si="16"/>
        <v>0</v>
      </c>
      <c r="R59" s="251">
        <f t="shared" ca="1" si="17"/>
        <v>5</v>
      </c>
      <c r="S59" s="249">
        <f t="shared" ca="1" si="18"/>
        <v>0</v>
      </c>
      <c r="T59" s="250">
        <f t="shared" si="19"/>
        <v>0</v>
      </c>
      <c r="U59" s="251">
        <f t="shared" ca="1" si="20"/>
        <v>0</v>
      </c>
      <c r="W59" s="178" t="str">
        <f t="shared" ca="1" si="21"/>
        <v/>
      </c>
      <c r="X59" s="178" t="str">
        <f ca="1">IF(ISNUMBER($A59),$W59*(Methuselahs!$A$4+1)+$A59,"")</f>
        <v/>
      </c>
      <c r="Y59" s="178" t="str">
        <f t="shared" ca="1" si="22"/>
        <v/>
      </c>
      <c r="Z59" s="178" t="str">
        <f ca="1">IF(ISNUMBER($A59),VLOOKUP($A59,Methuselahs!$A$7:$X$206,5),"")</f>
        <v/>
      </c>
      <c r="AA59" s="178" t="str">
        <f t="shared" ca="1" si="23"/>
        <v/>
      </c>
    </row>
    <row r="60" spans="1:27" ht="12.95" customHeight="1" x14ac:dyDescent="0.2">
      <c r="A60" s="252" t="str">
        <f ca="1">IF(ISBLANK('Tournament Info'!$B$11),"",INDIRECT(ADDRESS(ROW(),1,1,1,"Optimal Seating "&amp;'Tournament Info'!$B$11-1&amp;"R+F")))</f>
        <v/>
      </c>
      <c r="B60" s="253" t="str">
        <f ca="1">IF(ISNUMBER(A60),VLOOKUP(A60,Methuselahs!$A$7:$E$206,2,FALSE),"")</f>
        <v/>
      </c>
      <c r="C60" s="254" t="str">
        <f ca="1">IF(ISNUMBER(A60),VLOOKUP(A60,Methuselahs!$A$7:$E$206,3,FALSE),"")</f>
        <v/>
      </c>
      <c r="D60" s="255" t="str">
        <f t="shared" ca="1" si="12"/>
        <v/>
      </c>
      <c r="E60" s="256"/>
      <c r="F60" s="254">
        <f t="shared" si="13"/>
        <v>0</v>
      </c>
      <c r="G60" s="236" t="str">
        <f t="shared" ca="1" si="14"/>
        <v/>
      </c>
      <c r="H60" s="237" t="str">
        <f ca="1">IF(ISNUMBER(A60),IF(OR($S60=$U60,NOT(ISNA(MATCH($D60*5+$V$4,Override!$C$6:$C$125,0)))),$Q60,0),"")</f>
        <v/>
      </c>
      <c r="I60" s="255" t="str">
        <f t="shared" ca="1" si="15"/>
        <v/>
      </c>
      <c r="J60" s="257">
        <f ca="1">COUNT(A57:A61)</f>
        <v>0</v>
      </c>
      <c r="K60" s="239" t="str">
        <f ca="1">IF(ISNUMBER(A60),RANK(F60,F57:F61),"")</f>
        <v/>
      </c>
      <c r="L60" s="240">
        <f ca="1">IF(J60=5,VLOOKUP(K60,TPMatrix!$A$6:$B$10,2,FALSE),IF(J60=4,VLOOKUP(K60,TPMatrix!$D$6:$E$9,2,FALSE),0))</f>
        <v>0</v>
      </c>
      <c r="M60" s="240">
        <f ca="1">IF(COUNTIF(K57:K61,K60)&gt;=2,IF(J60=5,VLOOKUP(K60+1,TPMatrix!$A$6:$B$10,2,FALSE),IF(J60=4,VLOOKUP(K60+1,TPMatrix!$D$6:$E$9,2,FALSE),0)),"")</f>
        <v>0</v>
      </c>
      <c r="N60" s="240">
        <f ca="1">IF(COUNTIF(K57:K61,K60)&gt;=3,IF(J60=5,VLOOKUP(K60+2,TPMatrix!$A$6:$B$10,2,FALSE),IF(J60=4,VLOOKUP(K60+2,TPMatrix!$D$6:$E$9,2,FALSE),0)),"")</f>
        <v>0</v>
      </c>
      <c r="O60" s="240">
        <f ca="1">IF(COUNTIF(K57:K61,K60)&gt;=4,IF(J60=5,VLOOKUP(K60+3,TPMatrix!$A$6:$B$10,2,FALSE),IF(J60=4,VLOOKUP(K60+3,TPMatrix!$D$6:$E$9,2,FALSE),0)),"")</f>
        <v>0</v>
      </c>
      <c r="P60" s="240">
        <f ca="1">IF(COUNTIF(K57:K61,K60)&gt;=5,IF(J60=5,VLOOKUP(K60+4,TPMatrix!$A$6:$B$10,2,FALSE),IF(J60=4,VLOOKUP(K60+4,TPMatrix!$D$6:$E$9,2,FALSE),0)),"")</f>
        <v>0</v>
      </c>
      <c r="Q60" s="240">
        <f t="shared" ca="1" si="16"/>
        <v>0</v>
      </c>
      <c r="R60" s="241">
        <f t="shared" ca="1" si="17"/>
        <v>5</v>
      </c>
      <c r="S60" s="239">
        <f t="shared" ca="1" si="18"/>
        <v>0</v>
      </c>
      <c r="T60" s="240">
        <f t="shared" si="19"/>
        <v>0</v>
      </c>
      <c r="U60" s="241">
        <f t="shared" ca="1" si="20"/>
        <v>0</v>
      </c>
      <c r="W60" s="178" t="str">
        <f t="shared" ca="1" si="21"/>
        <v/>
      </c>
      <c r="X60" s="178" t="str">
        <f ca="1">IF(ISNUMBER($A60),$W60*(Methuselahs!$A$4+1)+$A60,"")</f>
        <v/>
      </c>
      <c r="Y60" s="178" t="str">
        <f t="shared" ca="1" si="22"/>
        <v/>
      </c>
      <c r="Z60" s="178" t="str">
        <f ca="1">IF(ISNUMBER($A60),VLOOKUP($A60,Methuselahs!$A$7:$X$206,5),"")</f>
        <v/>
      </c>
      <c r="AA60" s="178" t="str">
        <f t="shared" ca="1" si="23"/>
        <v/>
      </c>
    </row>
    <row r="61" spans="1:27" ht="12.95" customHeight="1" thickBot="1" x14ac:dyDescent="0.25">
      <c r="A61" s="258" t="str">
        <f ca="1">IF(ISBLANK('Tournament Info'!$B$11),"",INDIRECT(ADDRESS(ROW(),1,1,1,"Optimal Seating "&amp;'Tournament Info'!$B$11-1&amp;"R+F")))</f>
        <v/>
      </c>
      <c r="B61" s="259" t="str">
        <f ca="1">IF(ISNUMBER(A61),VLOOKUP(A61,Methuselahs!$A$7:$E$206,2,FALSE),"")</f>
        <v/>
      </c>
      <c r="C61" s="260" t="str">
        <f ca="1">IF(ISNUMBER(A61),VLOOKUP(A61,Methuselahs!$A$7:$E$206,3,FALSE),"")</f>
        <v/>
      </c>
      <c r="D61" s="261" t="str">
        <f t="shared" ca="1" si="12"/>
        <v/>
      </c>
      <c r="E61" s="262"/>
      <c r="F61" s="260">
        <f t="shared" si="13"/>
        <v>0</v>
      </c>
      <c r="G61" s="246" t="str">
        <f t="shared" ca="1" si="14"/>
        <v/>
      </c>
      <c r="H61" s="247" t="str">
        <f ca="1">IF(ISNUMBER(A61),IF(OR($S61=$U61,NOT(ISNA(MATCH($D61*5+$V$4,Override!$C$6:$C$125,0)))),$Q61,0),"")</f>
        <v/>
      </c>
      <c r="I61" s="261" t="str">
        <f t="shared" ca="1" si="15"/>
        <v/>
      </c>
      <c r="J61" s="263">
        <f ca="1">COUNT(A57:A61)</f>
        <v>0</v>
      </c>
      <c r="K61" s="264" t="str">
        <f ca="1">IF(ISNUMBER(A61),RANK(F61,F57:F61),"")</f>
        <v/>
      </c>
      <c r="L61" s="265">
        <f ca="1">IF(J61=5,VLOOKUP(K61,TPMatrix!$A$6:$B$10,2,FALSE),IF(J61=4,VLOOKUP(K61,TPMatrix!$D$6:$E$9,2,FALSE),0))</f>
        <v>0</v>
      </c>
      <c r="M61" s="265">
        <f ca="1">IF(COUNTIF(K57:K61,K61)&gt;=2,IF(J61=5,VLOOKUP(K61+1,TPMatrix!$A$6:$B$10,2,FALSE),IF(J61=4,VLOOKUP(K61+1,TPMatrix!$D$6:$E$9,2,FALSE),0)),"")</f>
        <v>0</v>
      </c>
      <c r="N61" s="265">
        <f ca="1">IF(COUNTIF(K57:K61,K61)&gt;=3,IF(J61=5,VLOOKUP(K61+2,TPMatrix!$A$6:$B$10,2,FALSE),IF(J61=4,VLOOKUP(K61+2,TPMatrix!$D$6:$E$9,2,FALSE),0)),"")</f>
        <v>0</v>
      </c>
      <c r="O61" s="265">
        <f ca="1">IF(COUNTIF(K57:K61,K61)&gt;=4,IF(J61=5,VLOOKUP(K61+3,TPMatrix!$A$6:$B$10,2,FALSE),IF(J61=4,VLOOKUP(K61+3,TPMatrix!$D$6:$E$9,2,FALSE),0)),"")</f>
        <v>0</v>
      </c>
      <c r="P61" s="265">
        <f ca="1">IF(COUNTIF(K57:K61,K61)&gt;=5,IF(J61=5,VLOOKUP(K61+4,TPMatrix!$A$6:$B$10,2,FALSE),IF(J61=4,VLOOKUP(K61+4,TPMatrix!$D$6:$E$9,2,FALSE),0)),"")</f>
        <v>0</v>
      </c>
      <c r="Q61" s="265">
        <f t="shared" ca="1" si="16"/>
        <v>0</v>
      </c>
      <c r="R61" s="266">
        <f t="shared" ca="1" si="17"/>
        <v>5</v>
      </c>
      <c r="S61" s="264">
        <f t="shared" ca="1" si="18"/>
        <v>0</v>
      </c>
      <c r="T61" s="265">
        <f t="shared" si="19"/>
        <v>0</v>
      </c>
      <c r="U61" s="266">
        <f t="shared" ca="1" si="20"/>
        <v>0</v>
      </c>
      <c r="W61" s="178" t="str">
        <f t="shared" ca="1" si="21"/>
        <v/>
      </c>
      <c r="X61" s="178" t="str">
        <f ca="1">IF(ISNUMBER($A61),$W61*(Methuselahs!$A$4+1)+$A61,"")</f>
        <v/>
      </c>
      <c r="Y61" s="178" t="str">
        <f t="shared" ca="1" si="22"/>
        <v/>
      </c>
      <c r="Z61" s="178" t="str">
        <f ca="1">IF(ISNUMBER($A61),VLOOKUP($A61,Methuselahs!$A$7:$X$206,5),"")</f>
        <v/>
      </c>
      <c r="AA61" s="178" t="str">
        <f t="shared" ca="1" si="23"/>
        <v/>
      </c>
    </row>
    <row r="62" spans="1:27" ht="12.95" customHeight="1" thickTop="1" x14ac:dyDescent="0.2">
      <c r="A62" s="217" t="str">
        <f ca="1">IF(ISBLANK('Tournament Info'!$B$11),"",INDIRECT(ADDRESS(ROW(),1,1,1,"Optimal Seating "&amp;'Tournament Info'!$B$11-1&amp;"R+F")))</f>
        <v/>
      </c>
      <c r="B62" s="218" t="str">
        <f ca="1">IF(ISNUMBER(A62),VLOOKUP(A62,Methuselahs!$A$7:$E$206,2,FALSE),"")</f>
        <v/>
      </c>
      <c r="C62" s="219" t="str">
        <f ca="1">IF(ISNUMBER(A62),VLOOKUP(A62,Methuselahs!$A$7:$E$206,3,FALSE),"")</f>
        <v/>
      </c>
      <c r="D62" s="220" t="str">
        <f t="shared" ca="1" si="12"/>
        <v/>
      </c>
      <c r="E62" s="221"/>
      <c r="F62" s="219">
        <f t="shared" si="13"/>
        <v>0</v>
      </c>
      <c r="G62" s="222" t="str">
        <f t="shared" ca="1" si="14"/>
        <v/>
      </c>
      <c r="H62" s="223" t="str">
        <f ca="1">IF(ISNUMBER(A62),IF(OR($S62=$U62,NOT(ISNA(MATCH($D62*5+$V$4,Override!$C$6:$C$125,0)))),$Q62,0),"")</f>
        <v/>
      </c>
      <c r="I62" s="220" t="str">
        <f t="shared" ca="1" si="15"/>
        <v/>
      </c>
      <c r="J62" s="224">
        <f ca="1">COUNT(A62:A66)</f>
        <v>0</v>
      </c>
      <c r="K62" s="225" t="str">
        <f ca="1">IF(ISNUMBER(A62),RANK(F62,F62:F66),"")</f>
        <v/>
      </c>
      <c r="L62" s="226">
        <f ca="1">IF(J62=5,VLOOKUP(K62,TPMatrix!$A$6:$B$10,2,FALSE),IF(J62=4,VLOOKUP(K62,TPMatrix!$D$6:$E$9,2,FALSE),0))</f>
        <v>0</v>
      </c>
      <c r="M62" s="226">
        <f ca="1">IF(COUNTIF(K62:K66,K62)&gt;=2,IF(J62=5,VLOOKUP(K62+1,TPMatrix!$A$6:$B$10,2,FALSE),IF(J62=4,VLOOKUP(K62+1,TPMatrix!$D$6:$E$9,2,FALSE),0)),"")</f>
        <v>0</v>
      </c>
      <c r="N62" s="226">
        <f ca="1">IF(COUNTIF(K62:K66,K62)&gt;=3,IF(J62=5,VLOOKUP(K62+2,TPMatrix!$A$6:$B$10,2,FALSE),IF(J62=4,VLOOKUP(K62+2,TPMatrix!$D$6:$E$9,2,FALSE),0)),"")</f>
        <v>0</v>
      </c>
      <c r="O62" s="226">
        <f ca="1">IF(COUNTIF(K62:K66,K62)&gt;=4,IF(J62=5,VLOOKUP(K62+3,TPMatrix!$A$6:$B$10,2,FALSE),IF(J62=4,VLOOKUP(K62+3,TPMatrix!$D$6:$E$9,2,FALSE),0)),"")</f>
        <v>0</v>
      </c>
      <c r="P62" s="226">
        <f ca="1">IF(COUNTIF(K62:K66,K62)&gt;=5,IF(J62=5,VLOOKUP(K62+4,TPMatrix!$A$6:$B$10,2,FALSE),IF(J62=4,VLOOKUP(K62+4,TPMatrix!$D$6:$E$9,2,FALSE),0)),"")</f>
        <v>0</v>
      </c>
      <c r="Q62" s="226">
        <f t="shared" ca="1" si="16"/>
        <v>0</v>
      </c>
      <c r="R62" s="227">
        <f t="shared" ca="1" si="17"/>
        <v>5</v>
      </c>
      <c r="S62" s="228">
        <f t="shared" ca="1" si="18"/>
        <v>0</v>
      </c>
      <c r="T62" s="229">
        <f t="shared" si="19"/>
        <v>0</v>
      </c>
      <c r="U62" s="230">
        <f t="shared" ca="1" si="20"/>
        <v>0</v>
      </c>
      <c r="W62" s="178" t="str">
        <f t="shared" ca="1" si="21"/>
        <v/>
      </c>
      <c r="X62" s="178" t="str">
        <f ca="1">IF(ISNUMBER($A62),$W62*(Methuselahs!$A$4+1)+$A62,"")</f>
        <v/>
      </c>
      <c r="Y62" s="178" t="str">
        <f t="shared" ca="1" si="22"/>
        <v/>
      </c>
      <c r="Z62" s="178" t="str">
        <f ca="1">IF(ISNUMBER($A62),VLOOKUP($A62,Methuselahs!$A$7:$X$206,5),"")</f>
        <v/>
      </c>
      <c r="AA62" s="178" t="str">
        <f t="shared" ca="1" si="23"/>
        <v/>
      </c>
    </row>
    <row r="63" spans="1:27" ht="12.95" customHeight="1" x14ac:dyDescent="0.2">
      <c r="A63" s="231" t="str">
        <f ca="1">IF(ISBLANK('Tournament Info'!$B$11),"",INDIRECT(ADDRESS(ROW(),1,1,1,"Optimal Seating "&amp;'Tournament Info'!$B$11-1&amp;"R+F")))</f>
        <v/>
      </c>
      <c r="B63" s="232" t="str">
        <f ca="1">IF(ISNUMBER(A63),VLOOKUP(A63,Methuselahs!$A$7:$E$206,2,FALSE),"")</f>
        <v/>
      </c>
      <c r="C63" s="233" t="str">
        <f ca="1">IF(ISNUMBER(A63),VLOOKUP(A63,Methuselahs!$A$7:$E$206,3,FALSE),"")</f>
        <v/>
      </c>
      <c r="D63" s="234" t="str">
        <f t="shared" ca="1" si="12"/>
        <v/>
      </c>
      <c r="E63" s="235"/>
      <c r="F63" s="233">
        <f t="shared" si="13"/>
        <v>0</v>
      </c>
      <c r="G63" s="236" t="str">
        <f t="shared" ca="1" si="14"/>
        <v/>
      </c>
      <c r="H63" s="237" t="str">
        <f ca="1">IF(ISNUMBER(A63),IF(OR($S63=$U63,NOT(ISNA(MATCH($D63*5+$V$4,Override!$C$6:$C$125,0)))),$Q63,0),"")</f>
        <v/>
      </c>
      <c r="I63" s="234" t="str">
        <f t="shared" ca="1" si="15"/>
        <v/>
      </c>
      <c r="J63" s="238">
        <f ca="1">COUNT(A62:A66)</f>
        <v>0</v>
      </c>
      <c r="K63" s="239" t="str">
        <f ca="1">IF(ISNUMBER(A63),RANK(F63,F62:F66),"")</f>
        <v/>
      </c>
      <c r="L63" s="240">
        <f ca="1">IF(J63=5,VLOOKUP(K63,TPMatrix!$A$6:$B$10,2,FALSE),IF(J63=4,VLOOKUP(K63,TPMatrix!$D$6:$E$9,2,FALSE),0))</f>
        <v>0</v>
      </c>
      <c r="M63" s="240">
        <f ca="1">IF(COUNTIF(K62:K66,K63)&gt;=2,IF(J63=5,VLOOKUP(K63+1,TPMatrix!$A$6:$B$10,2,FALSE),IF(J63=4,VLOOKUP(K63+1,TPMatrix!$D$6:$E$9,2,FALSE),0)),"")</f>
        <v>0</v>
      </c>
      <c r="N63" s="240">
        <f ca="1">IF(COUNTIF(K62:K66,K63)&gt;=3,IF(J63=5,VLOOKUP(K63+2,TPMatrix!$A$6:$B$10,2,FALSE),IF(J63=4,VLOOKUP(K63+2,TPMatrix!$D$6:$E$9,2,FALSE),0)),"")</f>
        <v>0</v>
      </c>
      <c r="O63" s="240">
        <f ca="1">IF(COUNTIF(K62:K66,K63)&gt;=4,IF(J63=5,VLOOKUP(K63+3,TPMatrix!$A$6:$B$10,2,FALSE),IF(J63=4,VLOOKUP(K63+3,TPMatrix!$D$6:$E$9,2,FALSE),0)),"")</f>
        <v>0</v>
      </c>
      <c r="P63" s="240">
        <f ca="1">IF(COUNTIF(K62:K66,K63)&gt;=5,IF(J63=5,VLOOKUP(K63+4,TPMatrix!$A$6:$B$10,2,FALSE),IF(J63=4,VLOOKUP(K63+4,TPMatrix!$D$6:$E$9,2,FALSE),0)),"")</f>
        <v>0</v>
      </c>
      <c r="Q63" s="240">
        <f t="shared" ca="1" si="16"/>
        <v>0</v>
      </c>
      <c r="R63" s="241">
        <f t="shared" ca="1" si="17"/>
        <v>5</v>
      </c>
      <c r="S63" s="239">
        <f t="shared" ca="1" si="18"/>
        <v>0</v>
      </c>
      <c r="T63" s="240">
        <f t="shared" si="19"/>
        <v>0</v>
      </c>
      <c r="U63" s="241">
        <f t="shared" ca="1" si="20"/>
        <v>0</v>
      </c>
      <c r="W63" s="178" t="str">
        <f t="shared" ca="1" si="21"/>
        <v/>
      </c>
      <c r="X63" s="178" t="str">
        <f ca="1">IF(ISNUMBER($A63),$W63*(Methuselahs!$A$4+1)+$A63,"")</f>
        <v/>
      </c>
      <c r="Y63" s="178" t="str">
        <f t="shared" ca="1" si="22"/>
        <v/>
      </c>
      <c r="Z63" s="178" t="str">
        <f ca="1">IF(ISNUMBER($A63),VLOOKUP($A63,Methuselahs!$A$7:$X$206,5),"")</f>
        <v/>
      </c>
      <c r="AA63" s="178" t="str">
        <f t="shared" ca="1" si="23"/>
        <v/>
      </c>
    </row>
    <row r="64" spans="1:27" ht="12.95" customHeight="1" x14ac:dyDescent="0.2">
      <c r="A64" s="242" t="str">
        <f ca="1">IF(ISBLANK('Tournament Info'!$B$11),"",INDIRECT(ADDRESS(ROW(),1,1,1,"Optimal Seating "&amp;'Tournament Info'!$B$11-1&amp;"R+F")))</f>
        <v/>
      </c>
      <c r="B64" s="218" t="str">
        <f ca="1">IF(ISNUMBER(A64),VLOOKUP(A64,Methuselahs!$A$7:$E$206,2,FALSE),"")</f>
        <v/>
      </c>
      <c r="C64" s="243" t="str">
        <f ca="1">IF(ISNUMBER(A64),VLOOKUP(A64,Methuselahs!$A$7:$E$206,3,FALSE),"")</f>
        <v/>
      </c>
      <c r="D64" s="244" t="str">
        <f t="shared" ca="1" si="12"/>
        <v/>
      </c>
      <c r="E64" s="245"/>
      <c r="F64" s="243">
        <f t="shared" si="13"/>
        <v>0</v>
      </c>
      <c r="G64" s="246" t="str">
        <f t="shared" ca="1" si="14"/>
        <v/>
      </c>
      <c r="H64" s="247" t="str">
        <f ca="1">IF(ISNUMBER(A64),IF(OR($S64=$U64,NOT(ISNA(MATCH($D64*5+$V$4,Override!$C$6:$C$125,0)))),$Q64,0),"")</f>
        <v/>
      </c>
      <c r="I64" s="244" t="str">
        <f t="shared" ca="1" si="15"/>
        <v/>
      </c>
      <c r="J64" s="248">
        <f ca="1">COUNT(A62:A66)</f>
        <v>0</v>
      </c>
      <c r="K64" s="249" t="str">
        <f ca="1">IF(ISNUMBER(A64),RANK(F64,F62:F66),"")</f>
        <v/>
      </c>
      <c r="L64" s="250">
        <f ca="1">IF(J64=5,VLOOKUP(K64,TPMatrix!$A$6:$B$10,2,FALSE),IF(J64=4,VLOOKUP(K64,TPMatrix!$D$6:$E$9,2,FALSE),0))</f>
        <v>0</v>
      </c>
      <c r="M64" s="250">
        <f ca="1">IF(COUNTIF(K62:K66,K64)&gt;=2,IF(J64=5,VLOOKUP(K64+1,TPMatrix!$A$6:$B$10,2,FALSE),IF(J64=4,VLOOKUP(K64+1,TPMatrix!$D$6:$E$9,2,FALSE),0)),"")</f>
        <v>0</v>
      </c>
      <c r="N64" s="250">
        <f ca="1">IF(COUNTIF(K62:K66,K64)&gt;=3,IF(J64=5,VLOOKUP(K64+2,TPMatrix!$A$6:$B$10,2,FALSE),IF(J64=4,VLOOKUP(K64+2,TPMatrix!$D$6:$E$9,2,FALSE),0)),"")</f>
        <v>0</v>
      </c>
      <c r="O64" s="250">
        <f ca="1">IF(COUNTIF(K62:K66,K64)&gt;=4,IF(J64=5,VLOOKUP(K64+3,TPMatrix!$A$6:$B$10,2,FALSE),IF(J64=4,VLOOKUP(K64+3,TPMatrix!$D$6:$E$9,2,FALSE),0)),"")</f>
        <v>0</v>
      </c>
      <c r="P64" s="250">
        <f ca="1">IF(COUNTIF(K62:K66,K64)&gt;=5,IF(J64=5,VLOOKUP(K64+4,TPMatrix!$A$6:$B$10,2,FALSE),IF(J64=4,VLOOKUP(K64+4,TPMatrix!$D$6:$E$9,2,FALSE),0)),"")</f>
        <v>0</v>
      </c>
      <c r="Q64" s="250">
        <f t="shared" ca="1" si="16"/>
        <v>0</v>
      </c>
      <c r="R64" s="251">
        <f t="shared" ca="1" si="17"/>
        <v>5</v>
      </c>
      <c r="S64" s="249">
        <f t="shared" ca="1" si="18"/>
        <v>0</v>
      </c>
      <c r="T64" s="250">
        <f t="shared" si="19"/>
        <v>0</v>
      </c>
      <c r="U64" s="251">
        <f t="shared" ca="1" si="20"/>
        <v>0</v>
      </c>
      <c r="W64" s="178" t="str">
        <f t="shared" ca="1" si="21"/>
        <v/>
      </c>
      <c r="X64" s="178" t="str">
        <f ca="1">IF(ISNUMBER($A64),$W64*(Methuselahs!$A$4+1)+$A64,"")</f>
        <v/>
      </c>
      <c r="Y64" s="178" t="str">
        <f t="shared" ca="1" si="22"/>
        <v/>
      </c>
      <c r="Z64" s="178" t="str">
        <f ca="1">IF(ISNUMBER($A64),VLOOKUP($A64,Methuselahs!$A$7:$X$206,5),"")</f>
        <v/>
      </c>
      <c r="AA64" s="178" t="str">
        <f t="shared" ca="1" si="23"/>
        <v/>
      </c>
    </row>
    <row r="65" spans="1:27" ht="12.95" customHeight="1" x14ac:dyDescent="0.2">
      <c r="A65" s="252" t="str">
        <f ca="1">IF(ISBLANK('Tournament Info'!$B$11),"",INDIRECT(ADDRESS(ROW(),1,1,1,"Optimal Seating "&amp;'Tournament Info'!$B$11-1&amp;"R+F")))</f>
        <v/>
      </c>
      <c r="B65" s="253" t="str">
        <f ca="1">IF(ISNUMBER(A65),VLOOKUP(A65,Methuselahs!$A$7:$E$206,2,FALSE),"")</f>
        <v/>
      </c>
      <c r="C65" s="254" t="str">
        <f ca="1">IF(ISNUMBER(A65),VLOOKUP(A65,Methuselahs!$A$7:$E$206,3,FALSE),"")</f>
        <v/>
      </c>
      <c r="D65" s="255" t="str">
        <f t="shared" ca="1" si="12"/>
        <v/>
      </c>
      <c r="E65" s="256"/>
      <c r="F65" s="254">
        <f t="shared" si="13"/>
        <v>0</v>
      </c>
      <c r="G65" s="236" t="str">
        <f t="shared" ca="1" si="14"/>
        <v/>
      </c>
      <c r="H65" s="237" t="str">
        <f ca="1">IF(ISNUMBER(A65),IF(OR($S65=$U65,NOT(ISNA(MATCH($D65*5+$V$4,Override!$C$6:$C$125,0)))),$Q65,0),"")</f>
        <v/>
      </c>
      <c r="I65" s="255" t="str">
        <f t="shared" ca="1" si="15"/>
        <v/>
      </c>
      <c r="J65" s="257">
        <f ca="1">COUNT(A62:A66)</f>
        <v>0</v>
      </c>
      <c r="K65" s="239" t="str">
        <f ca="1">IF(ISNUMBER(A65),RANK(F65,F62:F66),"")</f>
        <v/>
      </c>
      <c r="L65" s="240">
        <f ca="1">IF(J65=5,VLOOKUP(K65,TPMatrix!$A$6:$B$10,2,FALSE),IF(J65=4,VLOOKUP(K65,TPMatrix!$D$6:$E$9,2,FALSE),0))</f>
        <v>0</v>
      </c>
      <c r="M65" s="240">
        <f ca="1">IF(COUNTIF(K62:K66,K65)&gt;=2,IF(J65=5,VLOOKUP(K65+1,TPMatrix!$A$6:$B$10,2,FALSE),IF(J65=4,VLOOKUP(K65+1,TPMatrix!$D$6:$E$9,2,FALSE),0)),"")</f>
        <v>0</v>
      </c>
      <c r="N65" s="240">
        <f ca="1">IF(COUNTIF(K62:K66,K65)&gt;=3,IF(J65=5,VLOOKUP(K65+2,TPMatrix!$A$6:$B$10,2,FALSE),IF(J65=4,VLOOKUP(K65+2,TPMatrix!$D$6:$E$9,2,FALSE),0)),"")</f>
        <v>0</v>
      </c>
      <c r="O65" s="240">
        <f ca="1">IF(COUNTIF(K62:K66,K65)&gt;=4,IF(J65=5,VLOOKUP(K65+3,TPMatrix!$A$6:$B$10,2,FALSE),IF(J65=4,VLOOKUP(K65+3,TPMatrix!$D$6:$E$9,2,FALSE),0)),"")</f>
        <v>0</v>
      </c>
      <c r="P65" s="240">
        <f ca="1">IF(COUNTIF(K62:K66,K65)&gt;=5,IF(J65=5,VLOOKUP(K65+4,TPMatrix!$A$6:$B$10,2,FALSE),IF(J65=4,VLOOKUP(K65+4,TPMatrix!$D$6:$E$9,2,FALSE),0)),"")</f>
        <v>0</v>
      </c>
      <c r="Q65" s="240">
        <f t="shared" ca="1" si="16"/>
        <v>0</v>
      </c>
      <c r="R65" s="241">
        <f t="shared" ca="1" si="17"/>
        <v>5</v>
      </c>
      <c r="S65" s="239">
        <f t="shared" ca="1" si="18"/>
        <v>0</v>
      </c>
      <c r="T65" s="240">
        <f t="shared" si="19"/>
        <v>0</v>
      </c>
      <c r="U65" s="241">
        <f t="shared" ca="1" si="20"/>
        <v>0</v>
      </c>
      <c r="W65" s="178" t="str">
        <f t="shared" ca="1" si="21"/>
        <v/>
      </c>
      <c r="X65" s="178" t="str">
        <f ca="1">IF(ISNUMBER($A65),$W65*(Methuselahs!$A$4+1)+$A65,"")</f>
        <v/>
      </c>
      <c r="Y65" s="178" t="str">
        <f t="shared" ca="1" si="22"/>
        <v/>
      </c>
      <c r="Z65" s="178" t="str">
        <f ca="1">IF(ISNUMBER($A65),VLOOKUP($A65,Methuselahs!$A$7:$X$206,5),"")</f>
        <v/>
      </c>
      <c r="AA65" s="178" t="str">
        <f t="shared" ca="1" si="23"/>
        <v/>
      </c>
    </row>
    <row r="66" spans="1:27" ht="12.95" customHeight="1" thickBot="1" x14ac:dyDescent="0.25">
      <c r="A66" s="258" t="str">
        <f ca="1">IF(ISBLANK('Tournament Info'!$B$11),"",INDIRECT(ADDRESS(ROW(),1,1,1,"Optimal Seating "&amp;'Tournament Info'!$B$11-1&amp;"R+F")))</f>
        <v/>
      </c>
      <c r="B66" s="259" t="str">
        <f ca="1">IF(ISNUMBER(A66),VLOOKUP(A66,Methuselahs!$A$7:$E$206,2,FALSE),"")</f>
        <v/>
      </c>
      <c r="C66" s="260" t="str">
        <f ca="1">IF(ISNUMBER(A66),VLOOKUP(A66,Methuselahs!$A$7:$E$206,3,FALSE),"")</f>
        <v/>
      </c>
      <c r="D66" s="261" t="str">
        <f t="shared" ca="1" si="12"/>
        <v/>
      </c>
      <c r="E66" s="262"/>
      <c r="F66" s="260">
        <f t="shared" si="13"/>
        <v>0</v>
      </c>
      <c r="G66" s="246" t="str">
        <f t="shared" ca="1" si="14"/>
        <v/>
      </c>
      <c r="H66" s="247" t="str">
        <f ca="1">IF(ISNUMBER(A66),IF(OR($S66=$U66,NOT(ISNA(MATCH($D66*5+$V$4,Override!$C$6:$C$125,0)))),$Q66,0),"")</f>
        <v/>
      </c>
      <c r="I66" s="261" t="str">
        <f t="shared" ca="1" si="15"/>
        <v/>
      </c>
      <c r="J66" s="263">
        <f ca="1">COUNT(A62:A66)</f>
        <v>0</v>
      </c>
      <c r="K66" s="264" t="str">
        <f ca="1">IF(ISNUMBER(A66),RANK(F66,F62:F66),"")</f>
        <v/>
      </c>
      <c r="L66" s="265">
        <f ca="1">IF(J66=5,VLOOKUP(K66,TPMatrix!$A$6:$B$10,2,FALSE),IF(J66=4,VLOOKUP(K66,TPMatrix!$D$6:$E$9,2,FALSE),0))</f>
        <v>0</v>
      </c>
      <c r="M66" s="265">
        <f ca="1">IF(COUNTIF(K62:K66,K66)&gt;=2,IF(J66=5,VLOOKUP(K66+1,TPMatrix!$A$6:$B$10,2,FALSE),IF(J66=4,VLOOKUP(K66+1,TPMatrix!$D$6:$E$9,2,FALSE),0)),"")</f>
        <v>0</v>
      </c>
      <c r="N66" s="265">
        <f ca="1">IF(COUNTIF(K62:K66,K66)&gt;=3,IF(J66=5,VLOOKUP(K66+2,TPMatrix!$A$6:$B$10,2,FALSE),IF(J66=4,VLOOKUP(K66+2,TPMatrix!$D$6:$E$9,2,FALSE),0)),"")</f>
        <v>0</v>
      </c>
      <c r="O66" s="265">
        <f ca="1">IF(COUNTIF(K62:K66,K66)&gt;=4,IF(J66=5,VLOOKUP(K66+3,TPMatrix!$A$6:$B$10,2,FALSE),IF(J66=4,VLOOKUP(K66+3,TPMatrix!$D$6:$E$9,2,FALSE),0)),"")</f>
        <v>0</v>
      </c>
      <c r="P66" s="265">
        <f ca="1">IF(COUNTIF(K62:K66,K66)&gt;=5,IF(J66=5,VLOOKUP(K66+4,TPMatrix!$A$6:$B$10,2,FALSE),IF(J66=4,VLOOKUP(K66+4,TPMatrix!$D$6:$E$9,2,FALSE),0)),"")</f>
        <v>0</v>
      </c>
      <c r="Q66" s="265">
        <f t="shared" ca="1" si="16"/>
        <v>0</v>
      </c>
      <c r="R66" s="266">
        <f t="shared" ca="1" si="17"/>
        <v>5</v>
      </c>
      <c r="S66" s="264">
        <f t="shared" ca="1" si="18"/>
        <v>0</v>
      </c>
      <c r="T66" s="265">
        <f t="shared" si="19"/>
        <v>0</v>
      </c>
      <c r="U66" s="266">
        <f t="shared" ca="1" si="20"/>
        <v>0</v>
      </c>
      <c r="W66" s="178" t="str">
        <f t="shared" ca="1" si="21"/>
        <v/>
      </c>
      <c r="X66" s="178" t="str">
        <f ca="1">IF(ISNUMBER($A66),$W66*(Methuselahs!$A$4+1)+$A66,"")</f>
        <v/>
      </c>
      <c r="Y66" s="178" t="str">
        <f t="shared" ca="1" si="22"/>
        <v/>
      </c>
      <c r="Z66" s="178" t="str">
        <f ca="1">IF(ISNUMBER($A66),VLOOKUP($A66,Methuselahs!$A$7:$X$206,5),"")</f>
        <v/>
      </c>
      <c r="AA66" s="178" t="str">
        <f t="shared" ca="1" si="23"/>
        <v/>
      </c>
    </row>
    <row r="67" spans="1:27" ht="12.95" customHeight="1" thickTop="1" x14ac:dyDescent="0.2">
      <c r="A67" s="217" t="str">
        <f ca="1">IF(ISBLANK('Tournament Info'!$B$11),"",INDIRECT(ADDRESS(ROW(),1,1,1,"Optimal Seating "&amp;'Tournament Info'!$B$11-1&amp;"R+F")))</f>
        <v/>
      </c>
      <c r="B67" s="218" t="str">
        <f ca="1">IF(ISNUMBER(A67),VLOOKUP(A67,Methuselahs!$A$7:$E$206,2,FALSE),"")</f>
        <v/>
      </c>
      <c r="C67" s="219" t="str">
        <f ca="1">IF(ISNUMBER(A67),VLOOKUP(A67,Methuselahs!$A$7:$E$206,3,FALSE),"")</f>
        <v/>
      </c>
      <c r="D67" s="220" t="str">
        <f t="shared" ca="1" si="12"/>
        <v/>
      </c>
      <c r="E67" s="221"/>
      <c r="F67" s="219">
        <f t="shared" si="13"/>
        <v>0</v>
      </c>
      <c r="G67" s="222" t="str">
        <f t="shared" ca="1" si="14"/>
        <v/>
      </c>
      <c r="H67" s="223" t="str">
        <f ca="1">IF(ISNUMBER(A67),IF(OR($S67=$U67,NOT(ISNA(MATCH($D67*5+$V$4,Override!$C$6:$C$125,0)))),$Q67,0),"")</f>
        <v/>
      </c>
      <c r="I67" s="220" t="str">
        <f t="shared" ca="1" si="15"/>
        <v/>
      </c>
      <c r="J67" s="224">
        <f ca="1">COUNT(A67:A71)</f>
        <v>0</v>
      </c>
      <c r="K67" s="225" t="str">
        <f ca="1">IF(ISNUMBER(A67),RANK(F67,F67:F71),"")</f>
        <v/>
      </c>
      <c r="L67" s="226">
        <f ca="1">IF(J67=5,VLOOKUP(K67,TPMatrix!$A$6:$B$10,2,FALSE),IF(J67=4,VLOOKUP(K67,TPMatrix!$D$6:$E$9,2,FALSE),0))</f>
        <v>0</v>
      </c>
      <c r="M67" s="226">
        <f ca="1">IF(COUNTIF(K67:K71,K67)&gt;=2,IF(J67=5,VLOOKUP(K67+1,TPMatrix!$A$6:$B$10,2,FALSE),IF(J67=4,VLOOKUP(K67+1,TPMatrix!$D$6:$E$9,2,FALSE),0)),"")</f>
        <v>0</v>
      </c>
      <c r="N67" s="226">
        <f ca="1">IF(COUNTIF(K67:K71,K67)&gt;=3,IF(J67=5,VLOOKUP(K67+2,TPMatrix!$A$6:$B$10,2,FALSE),IF(J67=4,VLOOKUP(K67+2,TPMatrix!$D$6:$E$9,2,FALSE),0)),"")</f>
        <v>0</v>
      </c>
      <c r="O67" s="226">
        <f ca="1">IF(COUNTIF(K67:K71,K67)&gt;=4,IF(J67=5,VLOOKUP(K67+3,TPMatrix!$A$6:$B$10,2,FALSE),IF(J67=4,VLOOKUP(K67+3,TPMatrix!$D$6:$E$9,2,FALSE),0)),"")</f>
        <v>0</v>
      </c>
      <c r="P67" s="226">
        <f ca="1">IF(COUNTIF(K67:K71,K67)&gt;=5,IF(J67=5,VLOOKUP(K67+4,TPMatrix!$A$6:$B$10,2,FALSE),IF(J67=4,VLOOKUP(K67+4,TPMatrix!$D$6:$E$9,2,FALSE),0)),"")</f>
        <v>0</v>
      </c>
      <c r="Q67" s="226">
        <f t="shared" ca="1" si="16"/>
        <v>0</v>
      </c>
      <c r="R67" s="227">
        <f t="shared" ca="1" si="17"/>
        <v>5</v>
      </c>
      <c r="S67" s="228">
        <f t="shared" ca="1" si="18"/>
        <v>0</v>
      </c>
      <c r="T67" s="229">
        <f t="shared" si="19"/>
        <v>0</v>
      </c>
      <c r="U67" s="230">
        <f t="shared" ca="1" si="20"/>
        <v>0</v>
      </c>
      <c r="W67" s="178" t="str">
        <f t="shared" ca="1" si="21"/>
        <v/>
      </c>
      <c r="X67" s="178" t="str">
        <f ca="1">IF(ISNUMBER($A67),$W67*(Methuselahs!$A$4+1)+$A67,"")</f>
        <v/>
      </c>
      <c r="Y67" s="178" t="str">
        <f t="shared" ca="1" si="22"/>
        <v/>
      </c>
      <c r="Z67" s="178" t="str">
        <f ca="1">IF(ISNUMBER($A67),VLOOKUP($A67,Methuselahs!$A$7:$X$206,5),"")</f>
        <v/>
      </c>
      <c r="AA67" s="178" t="str">
        <f t="shared" ca="1" si="23"/>
        <v/>
      </c>
    </row>
    <row r="68" spans="1:27" ht="12.95" customHeight="1" x14ac:dyDescent="0.2">
      <c r="A68" s="231" t="str">
        <f ca="1">IF(ISBLANK('Tournament Info'!$B$11),"",INDIRECT(ADDRESS(ROW(),1,1,1,"Optimal Seating "&amp;'Tournament Info'!$B$11-1&amp;"R+F")))</f>
        <v/>
      </c>
      <c r="B68" s="232" t="str">
        <f ca="1">IF(ISNUMBER(A68),VLOOKUP(A68,Methuselahs!$A$7:$E$206,2,FALSE),"")</f>
        <v/>
      </c>
      <c r="C68" s="233" t="str">
        <f ca="1">IF(ISNUMBER(A68),VLOOKUP(A68,Methuselahs!$A$7:$E$206,3,FALSE),"")</f>
        <v/>
      </c>
      <c r="D68" s="234" t="str">
        <f t="shared" ca="1" si="12"/>
        <v/>
      </c>
      <c r="E68" s="235"/>
      <c r="F68" s="233">
        <f t="shared" si="13"/>
        <v>0</v>
      </c>
      <c r="G68" s="236" t="str">
        <f t="shared" ca="1" si="14"/>
        <v/>
      </c>
      <c r="H68" s="237" t="str">
        <f ca="1">IF(ISNUMBER(A68),IF(OR($S68=$U68,NOT(ISNA(MATCH($D68*5+$V$4,Override!$C$6:$C$125,0)))),$Q68,0),"")</f>
        <v/>
      </c>
      <c r="I68" s="234" t="str">
        <f t="shared" ca="1" si="15"/>
        <v/>
      </c>
      <c r="J68" s="238">
        <f ca="1">COUNT(A67:A71)</f>
        <v>0</v>
      </c>
      <c r="K68" s="239" t="str">
        <f ca="1">IF(ISNUMBER(A68),RANK(F68,F67:F71),"")</f>
        <v/>
      </c>
      <c r="L68" s="240">
        <f ca="1">IF(J68=5,VLOOKUP(K68,TPMatrix!$A$6:$B$10,2,FALSE),IF(J68=4,VLOOKUP(K68,TPMatrix!$D$6:$E$9,2,FALSE),0))</f>
        <v>0</v>
      </c>
      <c r="M68" s="240">
        <f ca="1">IF(COUNTIF(K67:K71,K68)&gt;=2,IF(J68=5,VLOOKUP(K68+1,TPMatrix!$A$6:$B$10,2,FALSE),IF(J68=4,VLOOKUP(K68+1,TPMatrix!$D$6:$E$9,2,FALSE),0)),"")</f>
        <v>0</v>
      </c>
      <c r="N68" s="240">
        <f ca="1">IF(COUNTIF(K67:K71,K68)&gt;=3,IF(J68=5,VLOOKUP(K68+2,TPMatrix!$A$6:$B$10,2,FALSE),IF(J68=4,VLOOKUP(K68+2,TPMatrix!$D$6:$E$9,2,FALSE),0)),"")</f>
        <v>0</v>
      </c>
      <c r="O68" s="240">
        <f ca="1">IF(COUNTIF(K67:K71,K68)&gt;=4,IF(J68=5,VLOOKUP(K68+3,TPMatrix!$A$6:$B$10,2,FALSE),IF(J68=4,VLOOKUP(K68+3,TPMatrix!$D$6:$E$9,2,FALSE),0)),"")</f>
        <v>0</v>
      </c>
      <c r="P68" s="240">
        <f ca="1">IF(COUNTIF(K67:K71,K68)&gt;=5,IF(J68=5,VLOOKUP(K68+4,TPMatrix!$A$6:$B$10,2,FALSE),IF(J68=4,VLOOKUP(K68+4,TPMatrix!$D$6:$E$9,2,FALSE),0)),"")</f>
        <v>0</v>
      </c>
      <c r="Q68" s="240">
        <f t="shared" ca="1" si="16"/>
        <v>0</v>
      </c>
      <c r="R68" s="241">
        <f t="shared" ca="1" si="17"/>
        <v>5</v>
      </c>
      <c r="S68" s="239">
        <f t="shared" ca="1" si="18"/>
        <v>0</v>
      </c>
      <c r="T68" s="240">
        <f t="shared" si="19"/>
        <v>0</v>
      </c>
      <c r="U68" s="241">
        <f t="shared" ca="1" si="20"/>
        <v>0</v>
      </c>
      <c r="W68" s="178" t="str">
        <f t="shared" ca="1" si="21"/>
        <v/>
      </c>
      <c r="X68" s="178" t="str">
        <f ca="1">IF(ISNUMBER($A68),$W68*(Methuselahs!$A$4+1)+$A68,"")</f>
        <v/>
      </c>
      <c r="Y68" s="178" t="str">
        <f t="shared" ca="1" si="22"/>
        <v/>
      </c>
      <c r="Z68" s="178" t="str">
        <f ca="1">IF(ISNUMBER($A68),VLOOKUP($A68,Methuselahs!$A$7:$X$206,5),"")</f>
        <v/>
      </c>
      <c r="AA68" s="178" t="str">
        <f t="shared" ca="1" si="23"/>
        <v/>
      </c>
    </row>
    <row r="69" spans="1:27" ht="12.95" customHeight="1" x14ac:dyDescent="0.2">
      <c r="A69" s="242" t="str">
        <f ca="1">IF(ISBLANK('Tournament Info'!$B$11),"",INDIRECT(ADDRESS(ROW(),1,1,1,"Optimal Seating "&amp;'Tournament Info'!$B$11-1&amp;"R+F")))</f>
        <v/>
      </c>
      <c r="B69" s="218" t="str">
        <f ca="1">IF(ISNUMBER(A69),VLOOKUP(A69,Methuselahs!$A$7:$E$206,2,FALSE),"")</f>
        <v/>
      </c>
      <c r="C69" s="243" t="str">
        <f ca="1">IF(ISNUMBER(A69),VLOOKUP(A69,Methuselahs!$A$7:$E$206,3,FALSE),"")</f>
        <v/>
      </c>
      <c r="D69" s="244" t="str">
        <f t="shared" ca="1" si="12"/>
        <v/>
      </c>
      <c r="E69" s="245"/>
      <c r="F69" s="243">
        <f t="shared" si="13"/>
        <v>0</v>
      </c>
      <c r="G69" s="246" t="str">
        <f t="shared" ca="1" si="14"/>
        <v/>
      </c>
      <c r="H69" s="247" t="str">
        <f ca="1">IF(ISNUMBER(A69),IF(OR($S69=$U69,NOT(ISNA(MATCH($D69*5+$V$4,Override!$C$6:$C$125,0)))),$Q69,0),"")</f>
        <v/>
      </c>
      <c r="I69" s="244" t="str">
        <f t="shared" ca="1" si="15"/>
        <v/>
      </c>
      <c r="J69" s="248">
        <f ca="1">COUNT(A67:A71)</f>
        <v>0</v>
      </c>
      <c r="K69" s="249" t="str">
        <f ca="1">IF(ISNUMBER(A69),RANK(F69,F67:F71),"")</f>
        <v/>
      </c>
      <c r="L69" s="250">
        <f ca="1">IF(J69=5,VLOOKUP(K69,TPMatrix!$A$6:$B$10,2,FALSE),IF(J69=4,VLOOKUP(K69,TPMatrix!$D$6:$E$9,2,FALSE),0))</f>
        <v>0</v>
      </c>
      <c r="M69" s="250">
        <f ca="1">IF(COUNTIF(K67:K71,K69)&gt;=2,IF(J69=5,VLOOKUP(K69+1,TPMatrix!$A$6:$B$10,2,FALSE),IF(J69=4,VLOOKUP(K69+1,TPMatrix!$D$6:$E$9,2,FALSE),0)),"")</f>
        <v>0</v>
      </c>
      <c r="N69" s="250">
        <f ca="1">IF(COUNTIF(K67:K71,K69)&gt;=3,IF(J69=5,VLOOKUP(K69+2,TPMatrix!$A$6:$B$10,2,FALSE),IF(J69=4,VLOOKUP(K69+2,TPMatrix!$D$6:$E$9,2,FALSE),0)),"")</f>
        <v>0</v>
      </c>
      <c r="O69" s="250">
        <f ca="1">IF(COUNTIF(K67:K71,K69)&gt;=4,IF(J69=5,VLOOKUP(K69+3,TPMatrix!$A$6:$B$10,2,FALSE),IF(J69=4,VLOOKUP(K69+3,TPMatrix!$D$6:$E$9,2,FALSE),0)),"")</f>
        <v>0</v>
      </c>
      <c r="P69" s="250">
        <f ca="1">IF(COUNTIF(K67:K71,K69)&gt;=5,IF(J69=5,VLOOKUP(K69+4,TPMatrix!$A$6:$B$10,2,FALSE),IF(J69=4,VLOOKUP(K69+4,TPMatrix!$D$6:$E$9,2,FALSE),0)),"")</f>
        <v>0</v>
      </c>
      <c r="Q69" s="250">
        <f t="shared" ca="1" si="16"/>
        <v>0</v>
      </c>
      <c r="R69" s="251">
        <f t="shared" ca="1" si="17"/>
        <v>5</v>
      </c>
      <c r="S69" s="249">
        <f t="shared" ca="1" si="18"/>
        <v>0</v>
      </c>
      <c r="T69" s="250">
        <f t="shared" si="19"/>
        <v>0</v>
      </c>
      <c r="U69" s="251">
        <f t="shared" ca="1" si="20"/>
        <v>0</v>
      </c>
      <c r="W69" s="178" t="str">
        <f t="shared" ca="1" si="21"/>
        <v/>
      </c>
      <c r="X69" s="178" t="str">
        <f ca="1">IF(ISNUMBER($A69),$W69*(Methuselahs!$A$4+1)+$A69,"")</f>
        <v/>
      </c>
      <c r="Y69" s="178" t="str">
        <f t="shared" ca="1" si="22"/>
        <v/>
      </c>
      <c r="Z69" s="178" t="str">
        <f ca="1">IF(ISNUMBER($A69),VLOOKUP($A69,Methuselahs!$A$7:$X$206,5),"")</f>
        <v/>
      </c>
      <c r="AA69" s="178" t="str">
        <f t="shared" ca="1" si="23"/>
        <v/>
      </c>
    </row>
    <row r="70" spans="1:27" ht="12.95" customHeight="1" x14ac:dyDescent="0.2">
      <c r="A70" s="252" t="str">
        <f ca="1">IF(ISBLANK('Tournament Info'!$B$11),"",INDIRECT(ADDRESS(ROW(),1,1,1,"Optimal Seating "&amp;'Tournament Info'!$B$11-1&amp;"R+F")))</f>
        <v/>
      </c>
      <c r="B70" s="253" t="str">
        <f ca="1">IF(ISNUMBER(A70),VLOOKUP(A70,Methuselahs!$A$7:$E$206,2,FALSE),"")</f>
        <v/>
      </c>
      <c r="C70" s="254" t="str">
        <f ca="1">IF(ISNUMBER(A70),VLOOKUP(A70,Methuselahs!$A$7:$E$206,3,FALSE),"")</f>
        <v/>
      </c>
      <c r="D70" s="255" t="str">
        <f t="shared" ca="1" si="12"/>
        <v/>
      </c>
      <c r="E70" s="256"/>
      <c r="F70" s="254">
        <f t="shared" si="13"/>
        <v>0</v>
      </c>
      <c r="G70" s="236" t="str">
        <f t="shared" ca="1" si="14"/>
        <v/>
      </c>
      <c r="H70" s="237" t="str">
        <f ca="1">IF(ISNUMBER(A70),IF(OR($S70=$U70,NOT(ISNA(MATCH($D70*5+$V$4,Override!$C$6:$C$125,0)))),$Q70,0),"")</f>
        <v/>
      </c>
      <c r="I70" s="255" t="str">
        <f t="shared" ca="1" si="15"/>
        <v/>
      </c>
      <c r="J70" s="257">
        <f ca="1">COUNT(A67:A71)</f>
        <v>0</v>
      </c>
      <c r="K70" s="239" t="str">
        <f ca="1">IF(ISNUMBER(A70),RANK(F70,F67:F71),"")</f>
        <v/>
      </c>
      <c r="L70" s="240">
        <f ca="1">IF(J70=5,VLOOKUP(K70,TPMatrix!$A$6:$B$10,2,FALSE),IF(J70=4,VLOOKUP(K70,TPMatrix!$D$6:$E$9,2,FALSE),0))</f>
        <v>0</v>
      </c>
      <c r="M70" s="240">
        <f ca="1">IF(COUNTIF(K67:K71,K70)&gt;=2,IF(J70=5,VLOOKUP(K70+1,TPMatrix!$A$6:$B$10,2,FALSE),IF(J70=4,VLOOKUP(K70+1,TPMatrix!$D$6:$E$9,2,FALSE),0)),"")</f>
        <v>0</v>
      </c>
      <c r="N70" s="240">
        <f ca="1">IF(COUNTIF(K67:K71,K70)&gt;=3,IF(J70=5,VLOOKUP(K70+2,TPMatrix!$A$6:$B$10,2,FALSE),IF(J70=4,VLOOKUP(K70+2,TPMatrix!$D$6:$E$9,2,FALSE),0)),"")</f>
        <v>0</v>
      </c>
      <c r="O70" s="240">
        <f ca="1">IF(COUNTIF(K67:K71,K70)&gt;=4,IF(J70=5,VLOOKUP(K70+3,TPMatrix!$A$6:$B$10,2,FALSE),IF(J70=4,VLOOKUP(K70+3,TPMatrix!$D$6:$E$9,2,FALSE),0)),"")</f>
        <v>0</v>
      </c>
      <c r="P70" s="240">
        <f ca="1">IF(COUNTIF(K67:K71,K70)&gt;=5,IF(J70=5,VLOOKUP(K70+4,TPMatrix!$A$6:$B$10,2,FALSE),IF(J70=4,VLOOKUP(K70+4,TPMatrix!$D$6:$E$9,2,FALSE),0)),"")</f>
        <v>0</v>
      </c>
      <c r="Q70" s="240">
        <f t="shared" ca="1" si="16"/>
        <v>0</v>
      </c>
      <c r="R70" s="241">
        <f t="shared" ca="1" si="17"/>
        <v>5</v>
      </c>
      <c r="S70" s="239">
        <f t="shared" ca="1" si="18"/>
        <v>0</v>
      </c>
      <c r="T70" s="240">
        <f t="shared" si="19"/>
        <v>0</v>
      </c>
      <c r="U70" s="241">
        <f t="shared" ca="1" si="20"/>
        <v>0</v>
      </c>
      <c r="W70" s="178" t="str">
        <f t="shared" ca="1" si="21"/>
        <v/>
      </c>
      <c r="X70" s="178" t="str">
        <f ca="1">IF(ISNUMBER($A70),$W70*(Methuselahs!$A$4+1)+$A70,"")</f>
        <v/>
      </c>
      <c r="Y70" s="178" t="str">
        <f t="shared" ca="1" si="22"/>
        <v/>
      </c>
      <c r="Z70" s="178" t="str">
        <f ca="1">IF(ISNUMBER($A70),VLOOKUP($A70,Methuselahs!$A$7:$X$206,5),"")</f>
        <v/>
      </c>
      <c r="AA70" s="178" t="str">
        <f t="shared" ca="1" si="23"/>
        <v/>
      </c>
    </row>
    <row r="71" spans="1:27" ht="12.95" customHeight="1" thickBot="1" x14ac:dyDescent="0.25">
      <c r="A71" s="258" t="str">
        <f ca="1">IF(ISBLANK('Tournament Info'!$B$11),"",INDIRECT(ADDRESS(ROW(),1,1,1,"Optimal Seating "&amp;'Tournament Info'!$B$11-1&amp;"R+F")))</f>
        <v/>
      </c>
      <c r="B71" s="259" t="str">
        <f ca="1">IF(ISNUMBER(A71),VLOOKUP(A71,Methuselahs!$A$7:$E$206,2,FALSE),"")</f>
        <v/>
      </c>
      <c r="C71" s="260" t="str">
        <f ca="1">IF(ISNUMBER(A71),VLOOKUP(A71,Methuselahs!$A$7:$E$206,3,FALSE),"")</f>
        <v/>
      </c>
      <c r="D71" s="261" t="str">
        <f t="shared" ref="D71:D102" ca="1" si="24">IF(ISNUMBER(A71),FLOOR((ROW()-ROW($A$7))/5,1)+1,"")</f>
        <v/>
      </c>
      <c r="E71" s="262"/>
      <c r="F71" s="260">
        <f t="shared" ref="F71:F102" si="25">IF(ISNUMBER(E71),E71,0)</f>
        <v>0</v>
      </c>
      <c r="G71" s="246" t="str">
        <f t="shared" ref="G71:G102" ca="1" si="26">IF(ISNUMBER($A71),IF(AND($F71&gt;=2,$H71=60),1,0),"")</f>
        <v/>
      </c>
      <c r="H71" s="247" t="str">
        <f ca="1">IF(ISNUMBER(A71),IF(OR($S71=$U71,NOT(ISNA(MATCH($D71*5+$V$4,Override!$C$6:$C$125,0)))),$Q71,0),"")</f>
        <v/>
      </c>
      <c r="I71" s="261" t="str">
        <f t="shared" ref="I71:I102" ca="1" si="27">IF(ISNUMBER(A71),IF(J71=5,K71,IF(AND(J71=4,OR(K71=4,K71=3)),K71+1,K71)),"")</f>
        <v/>
      </c>
      <c r="J71" s="263">
        <f ca="1">COUNT(A67:A71)</f>
        <v>0</v>
      </c>
      <c r="K71" s="264" t="str">
        <f ca="1">IF(ISNUMBER(A71),RANK(F71,F67:F71),"")</f>
        <v/>
      </c>
      <c r="L71" s="265">
        <f ca="1">IF(J71=5,VLOOKUP(K71,TPMatrix!$A$6:$B$10,2,FALSE),IF(J71=4,VLOOKUP(K71,TPMatrix!$D$6:$E$9,2,FALSE),0))</f>
        <v>0</v>
      </c>
      <c r="M71" s="265">
        <f ca="1">IF(COUNTIF(K67:K71,K71)&gt;=2,IF(J71=5,VLOOKUP(K71+1,TPMatrix!$A$6:$B$10,2,FALSE),IF(J71=4,VLOOKUP(K71+1,TPMatrix!$D$6:$E$9,2,FALSE),0)),"")</f>
        <v>0</v>
      </c>
      <c r="N71" s="265">
        <f ca="1">IF(COUNTIF(K67:K71,K71)&gt;=3,IF(J71=5,VLOOKUP(K71+2,TPMatrix!$A$6:$B$10,2,FALSE),IF(J71=4,VLOOKUP(K71+2,TPMatrix!$D$6:$E$9,2,FALSE),0)),"")</f>
        <v>0</v>
      </c>
      <c r="O71" s="265">
        <f ca="1">IF(COUNTIF(K67:K71,K71)&gt;=4,IF(J71=5,VLOOKUP(K71+3,TPMatrix!$A$6:$B$10,2,FALSE),IF(J71=4,VLOOKUP(K71+3,TPMatrix!$D$6:$E$9,2,FALSE),0)),"")</f>
        <v>0</v>
      </c>
      <c r="P71" s="265">
        <f ca="1">IF(COUNTIF(K67:K71,K71)&gt;=5,IF(J71=5,VLOOKUP(K71+4,TPMatrix!$A$6:$B$10,2,FALSE),IF(J71=4,VLOOKUP(K71+4,TPMatrix!$D$6:$E$9,2,FALSE),0)),"")</f>
        <v>0</v>
      </c>
      <c r="Q71" s="265">
        <f t="shared" ref="Q71:Q102" ca="1" si="28">SUM(L71:P71)/COUNT(L71:P71)</f>
        <v>0</v>
      </c>
      <c r="R71" s="266">
        <f t="shared" ref="R71:R102" ca="1" si="29">COUNT(L71:P71)</f>
        <v>5</v>
      </c>
      <c r="S71" s="264">
        <f t="shared" ref="S71:S102" ca="1" si="30">IF(ISNUMBER($A71),COUNTIF($D$7:$D$206,$D71),0)</f>
        <v>0</v>
      </c>
      <c r="T71" s="265">
        <f t="shared" ref="T71:T102" si="31">CEILING($F71,1)</f>
        <v>0</v>
      </c>
      <c r="U71" s="266">
        <f t="shared" ref="U71:U102" ca="1" si="32">SUM(OFFSET(T71,-MOD(ROW()-ROW($U$7),5),0,5,1))</f>
        <v>0</v>
      </c>
      <c r="W71" s="178" t="str">
        <f t="shared" ref="W71:W102" ca="1" si="33">$I71</f>
        <v/>
      </c>
      <c r="X71" s="178" t="str">
        <f ca="1">IF(ISNUMBER($A71),$W71*(Methuselahs!$A$4+1)+$A71,"")</f>
        <v/>
      </c>
      <c r="Y71" s="178" t="str">
        <f t="shared" ref="Y71:Y102" ca="1" si="34">IF(ISNUMBER($A71),RANK($X71,$X71:$X75,1),"")</f>
        <v/>
      </c>
      <c r="Z71" s="178" t="str">
        <f ca="1">IF(ISNUMBER($A71),VLOOKUP($A71,Methuselahs!$A$7:$X$206,5),"")</f>
        <v/>
      </c>
      <c r="AA71" s="178" t="str">
        <f t="shared" ref="AA71:AA102" ca="1" si="35">$I71</f>
        <v/>
      </c>
    </row>
    <row r="72" spans="1:27" ht="12.95" customHeight="1" thickTop="1" x14ac:dyDescent="0.2">
      <c r="A72" s="217" t="str">
        <f ca="1">IF(ISBLANK('Tournament Info'!$B$11),"",INDIRECT(ADDRESS(ROW(),1,1,1,"Optimal Seating "&amp;'Tournament Info'!$B$11-1&amp;"R+F")))</f>
        <v/>
      </c>
      <c r="B72" s="218" t="str">
        <f ca="1">IF(ISNUMBER(A72),VLOOKUP(A72,Methuselahs!$A$7:$E$206,2,FALSE),"")</f>
        <v/>
      </c>
      <c r="C72" s="219" t="str">
        <f ca="1">IF(ISNUMBER(A72),VLOOKUP(A72,Methuselahs!$A$7:$E$206,3,FALSE),"")</f>
        <v/>
      </c>
      <c r="D72" s="220" t="str">
        <f t="shared" ca="1" si="24"/>
        <v/>
      </c>
      <c r="E72" s="221"/>
      <c r="F72" s="219">
        <f t="shared" si="25"/>
        <v>0</v>
      </c>
      <c r="G72" s="222" t="str">
        <f t="shared" ca="1" si="26"/>
        <v/>
      </c>
      <c r="H72" s="223" t="str">
        <f ca="1">IF(ISNUMBER(A72),IF(OR($S72=$U72,NOT(ISNA(MATCH($D72*5+$V$4,Override!$C$6:$C$125,0)))),$Q72,0),"")</f>
        <v/>
      </c>
      <c r="I72" s="220" t="str">
        <f t="shared" ca="1" si="27"/>
        <v/>
      </c>
      <c r="J72" s="224">
        <f ca="1">COUNT(A72:A76)</f>
        <v>0</v>
      </c>
      <c r="K72" s="225" t="str">
        <f ca="1">IF(ISNUMBER(A72),RANK(F72,F72:F76),"")</f>
        <v/>
      </c>
      <c r="L72" s="226">
        <f ca="1">IF(J72=5,VLOOKUP(K72,TPMatrix!$A$6:$B$10,2,FALSE),IF(J72=4,VLOOKUP(K72,TPMatrix!$D$6:$E$9,2,FALSE),0))</f>
        <v>0</v>
      </c>
      <c r="M72" s="226">
        <f ca="1">IF(COUNTIF(K72:K76,K72)&gt;=2,IF(J72=5,VLOOKUP(K72+1,TPMatrix!$A$6:$B$10,2,FALSE),IF(J72=4,VLOOKUP(K72+1,TPMatrix!$D$6:$E$9,2,FALSE),0)),"")</f>
        <v>0</v>
      </c>
      <c r="N72" s="226">
        <f ca="1">IF(COUNTIF(K72:K76,K72)&gt;=3,IF(J72=5,VLOOKUP(K72+2,TPMatrix!$A$6:$B$10,2,FALSE),IF(J72=4,VLOOKUP(K72+2,TPMatrix!$D$6:$E$9,2,FALSE),0)),"")</f>
        <v>0</v>
      </c>
      <c r="O72" s="226">
        <f ca="1">IF(COUNTIF(K72:K76,K72)&gt;=4,IF(J72=5,VLOOKUP(K72+3,TPMatrix!$A$6:$B$10,2,FALSE),IF(J72=4,VLOOKUP(K72+3,TPMatrix!$D$6:$E$9,2,FALSE),0)),"")</f>
        <v>0</v>
      </c>
      <c r="P72" s="226">
        <f ca="1">IF(COUNTIF(K72:K76,K72)&gt;=5,IF(J72=5,VLOOKUP(K72+4,TPMatrix!$A$6:$B$10,2,FALSE),IF(J72=4,VLOOKUP(K72+4,TPMatrix!$D$6:$E$9,2,FALSE),0)),"")</f>
        <v>0</v>
      </c>
      <c r="Q72" s="226">
        <f t="shared" ca="1" si="28"/>
        <v>0</v>
      </c>
      <c r="R72" s="227">
        <f t="shared" ca="1" si="29"/>
        <v>5</v>
      </c>
      <c r="S72" s="228">
        <f t="shared" ca="1" si="30"/>
        <v>0</v>
      </c>
      <c r="T72" s="229">
        <f t="shared" si="31"/>
        <v>0</v>
      </c>
      <c r="U72" s="230">
        <f t="shared" ca="1" si="32"/>
        <v>0</v>
      </c>
      <c r="W72" s="178" t="str">
        <f t="shared" ca="1" si="33"/>
        <v/>
      </c>
      <c r="X72" s="178" t="str">
        <f ca="1">IF(ISNUMBER($A72),$W72*(Methuselahs!$A$4+1)+$A72,"")</f>
        <v/>
      </c>
      <c r="Y72" s="178" t="str">
        <f t="shared" ca="1" si="34"/>
        <v/>
      </c>
      <c r="Z72" s="178" t="str">
        <f ca="1">IF(ISNUMBER($A72),VLOOKUP($A72,Methuselahs!$A$7:$X$206,5),"")</f>
        <v/>
      </c>
      <c r="AA72" s="178" t="str">
        <f t="shared" ca="1" si="35"/>
        <v/>
      </c>
    </row>
    <row r="73" spans="1:27" ht="12.95" customHeight="1" x14ac:dyDescent="0.2">
      <c r="A73" s="231" t="str">
        <f ca="1">IF(ISBLANK('Tournament Info'!$B$11),"",INDIRECT(ADDRESS(ROW(),1,1,1,"Optimal Seating "&amp;'Tournament Info'!$B$11-1&amp;"R+F")))</f>
        <v/>
      </c>
      <c r="B73" s="232" t="str">
        <f ca="1">IF(ISNUMBER(A73),VLOOKUP(A73,Methuselahs!$A$7:$E$206,2,FALSE),"")</f>
        <v/>
      </c>
      <c r="C73" s="233" t="str">
        <f ca="1">IF(ISNUMBER(A73),VLOOKUP(A73,Methuselahs!$A$7:$E$206,3,FALSE),"")</f>
        <v/>
      </c>
      <c r="D73" s="234" t="str">
        <f t="shared" ca="1" si="24"/>
        <v/>
      </c>
      <c r="E73" s="235"/>
      <c r="F73" s="233">
        <f t="shared" si="25"/>
        <v>0</v>
      </c>
      <c r="G73" s="236" t="str">
        <f t="shared" ca="1" si="26"/>
        <v/>
      </c>
      <c r="H73" s="237" t="str">
        <f ca="1">IF(ISNUMBER(A73),IF(OR($S73=$U73,NOT(ISNA(MATCH($D73*5+$V$4,Override!$C$6:$C$125,0)))),$Q73,0),"")</f>
        <v/>
      </c>
      <c r="I73" s="234" t="str">
        <f t="shared" ca="1" si="27"/>
        <v/>
      </c>
      <c r="J73" s="238">
        <f ca="1">COUNT(A72:A76)</f>
        <v>0</v>
      </c>
      <c r="K73" s="239" t="str">
        <f ca="1">IF(ISNUMBER(A73),RANK(F73,F72:F76),"")</f>
        <v/>
      </c>
      <c r="L73" s="240">
        <f ca="1">IF(J73=5,VLOOKUP(K73,TPMatrix!$A$6:$B$10,2,FALSE),IF(J73=4,VLOOKUP(K73,TPMatrix!$D$6:$E$9,2,FALSE),0))</f>
        <v>0</v>
      </c>
      <c r="M73" s="240">
        <f ca="1">IF(COUNTIF(K72:K76,K73)&gt;=2,IF(J73=5,VLOOKUP(K73+1,TPMatrix!$A$6:$B$10,2,FALSE),IF(J73=4,VLOOKUP(K73+1,TPMatrix!$D$6:$E$9,2,FALSE),0)),"")</f>
        <v>0</v>
      </c>
      <c r="N73" s="240">
        <f ca="1">IF(COUNTIF(K72:K76,K73)&gt;=3,IF(J73=5,VLOOKUP(K73+2,TPMatrix!$A$6:$B$10,2,FALSE),IF(J73=4,VLOOKUP(K73+2,TPMatrix!$D$6:$E$9,2,FALSE),0)),"")</f>
        <v>0</v>
      </c>
      <c r="O73" s="240">
        <f ca="1">IF(COUNTIF(K72:K76,K73)&gt;=4,IF(J73=5,VLOOKUP(K73+3,TPMatrix!$A$6:$B$10,2,FALSE),IF(J73=4,VLOOKUP(K73+3,TPMatrix!$D$6:$E$9,2,FALSE),0)),"")</f>
        <v>0</v>
      </c>
      <c r="P73" s="240">
        <f ca="1">IF(COUNTIF(K72:K76,K73)&gt;=5,IF(J73=5,VLOOKUP(K73+4,TPMatrix!$A$6:$B$10,2,FALSE),IF(J73=4,VLOOKUP(K73+4,TPMatrix!$D$6:$E$9,2,FALSE),0)),"")</f>
        <v>0</v>
      </c>
      <c r="Q73" s="240">
        <f t="shared" ca="1" si="28"/>
        <v>0</v>
      </c>
      <c r="R73" s="241">
        <f t="shared" ca="1" si="29"/>
        <v>5</v>
      </c>
      <c r="S73" s="239">
        <f t="shared" ca="1" si="30"/>
        <v>0</v>
      </c>
      <c r="T73" s="240">
        <f t="shared" si="31"/>
        <v>0</v>
      </c>
      <c r="U73" s="241">
        <f t="shared" ca="1" si="32"/>
        <v>0</v>
      </c>
      <c r="W73" s="178" t="str">
        <f t="shared" ca="1" si="33"/>
        <v/>
      </c>
      <c r="X73" s="178" t="str">
        <f ca="1">IF(ISNUMBER($A73),$W73*(Methuselahs!$A$4+1)+$A73,"")</f>
        <v/>
      </c>
      <c r="Y73" s="178" t="str">
        <f t="shared" ca="1" si="34"/>
        <v/>
      </c>
      <c r="Z73" s="178" t="str">
        <f ca="1">IF(ISNUMBER($A73),VLOOKUP($A73,Methuselahs!$A$7:$X$206,5),"")</f>
        <v/>
      </c>
      <c r="AA73" s="178" t="str">
        <f t="shared" ca="1" si="35"/>
        <v/>
      </c>
    </row>
    <row r="74" spans="1:27" ht="12.95" customHeight="1" x14ac:dyDescent="0.2">
      <c r="A74" s="242" t="str">
        <f ca="1">IF(ISBLANK('Tournament Info'!$B$11),"",INDIRECT(ADDRESS(ROW(),1,1,1,"Optimal Seating "&amp;'Tournament Info'!$B$11-1&amp;"R+F")))</f>
        <v/>
      </c>
      <c r="B74" s="218" t="str">
        <f ca="1">IF(ISNUMBER(A74),VLOOKUP(A74,Methuselahs!$A$7:$E$206,2,FALSE),"")</f>
        <v/>
      </c>
      <c r="C74" s="243" t="str">
        <f ca="1">IF(ISNUMBER(A74),VLOOKUP(A74,Methuselahs!$A$7:$E$206,3,FALSE),"")</f>
        <v/>
      </c>
      <c r="D74" s="244" t="str">
        <f t="shared" ca="1" si="24"/>
        <v/>
      </c>
      <c r="E74" s="245"/>
      <c r="F74" s="243">
        <f t="shared" si="25"/>
        <v>0</v>
      </c>
      <c r="G74" s="246" t="str">
        <f t="shared" ca="1" si="26"/>
        <v/>
      </c>
      <c r="H74" s="247" t="str">
        <f ca="1">IF(ISNUMBER(A74),IF(OR($S74=$U74,NOT(ISNA(MATCH($D74*5+$V$4,Override!$C$6:$C$125,0)))),$Q74,0),"")</f>
        <v/>
      </c>
      <c r="I74" s="244" t="str">
        <f t="shared" ca="1" si="27"/>
        <v/>
      </c>
      <c r="J74" s="248">
        <f ca="1">COUNT(A72:A76)</f>
        <v>0</v>
      </c>
      <c r="K74" s="249" t="str">
        <f ca="1">IF(ISNUMBER(A74),RANK(F74,F72:F76),"")</f>
        <v/>
      </c>
      <c r="L74" s="250">
        <f ca="1">IF(J74=5,VLOOKUP(K74,TPMatrix!$A$6:$B$10,2,FALSE),IF(J74=4,VLOOKUP(K74,TPMatrix!$D$6:$E$9,2,FALSE),0))</f>
        <v>0</v>
      </c>
      <c r="M74" s="250">
        <f ca="1">IF(COUNTIF(K72:K76,K74)&gt;=2,IF(J74=5,VLOOKUP(K74+1,TPMatrix!$A$6:$B$10,2,FALSE),IF(J74=4,VLOOKUP(K74+1,TPMatrix!$D$6:$E$9,2,FALSE),0)),"")</f>
        <v>0</v>
      </c>
      <c r="N74" s="250">
        <f ca="1">IF(COUNTIF(K72:K76,K74)&gt;=3,IF(J74=5,VLOOKUP(K74+2,TPMatrix!$A$6:$B$10,2,FALSE),IF(J74=4,VLOOKUP(K74+2,TPMatrix!$D$6:$E$9,2,FALSE),0)),"")</f>
        <v>0</v>
      </c>
      <c r="O74" s="250">
        <f ca="1">IF(COUNTIF(K72:K76,K74)&gt;=4,IF(J74=5,VLOOKUP(K74+3,TPMatrix!$A$6:$B$10,2,FALSE),IF(J74=4,VLOOKUP(K74+3,TPMatrix!$D$6:$E$9,2,FALSE),0)),"")</f>
        <v>0</v>
      </c>
      <c r="P74" s="250">
        <f ca="1">IF(COUNTIF(K72:K76,K74)&gt;=5,IF(J74=5,VLOOKUP(K74+4,TPMatrix!$A$6:$B$10,2,FALSE),IF(J74=4,VLOOKUP(K74+4,TPMatrix!$D$6:$E$9,2,FALSE),0)),"")</f>
        <v>0</v>
      </c>
      <c r="Q74" s="250">
        <f t="shared" ca="1" si="28"/>
        <v>0</v>
      </c>
      <c r="R74" s="251">
        <f t="shared" ca="1" si="29"/>
        <v>5</v>
      </c>
      <c r="S74" s="249">
        <f t="shared" ca="1" si="30"/>
        <v>0</v>
      </c>
      <c r="T74" s="250">
        <f t="shared" si="31"/>
        <v>0</v>
      </c>
      <c r="U74" s="251">
        <f t="shared" ca="1" si="32"/>
        <v>0</v>
      </c>
      <c r="W74" s="178" t="str">
        <f t="shared" ca="1" si="33"/>
        <v/>
      </c>
      <c r="X74" s="178" t="str">
        <f ca="1">IF(ISNUMBER($A74),$W74*(Methuselahs!$A$4+1)+$A74,"")</f>
        <v/>
      </c>
      <c r="Y74" s="178" t="str">
        <f t="shared" ca="1" si="34"/>
        <v/>
      </c>
      <c r="Z74" s="178" t="str">
        <f ca="1">IF(ISNUMBER($A74),VLOOKUP($A74,Methuselahs!$A$7:$X$206,5),"")</f>
        <v/>
      </c>
      <c r="AA74" s="178" t="str">
        <f t="shared" ca="1" si="35"/>
        <v/>
      </c>
    </row>
    <row r="75" spans="1:27" ht="12.95" customHeight="1" x14ac:dyDescent="0.2">
      <c r="A75" s="252" t="str">
        <f ca="1">IF(ISBLANK('Tournament Info'!$B$11),"",INDIRECT(ADDRESS(ROW(),1,1,1,"Optimal Seating "&amp;'Tournament Info'!$B$11-1&amp;"R+F")))</f>
        <v/>
      </c>
      <c r="B75" s="253" t="str">
        <f ca="1">IF(ISNUMBER(A75),VLOOKUP(A75,Methuselahs!$A$7:$E$206,2,FALSE),"")</f>
        <v/>
      </c>
      <c r="C75" s="254" t="str">
        <f ca="1">IF(ISNUMBER(A75),VLOOKUP(A75,Methuselahs!$A$7:$E$206,3,FALSE),"")</f>
        <v/>
      </c>
      <c r="D75" s="255" t="str">
        <f t="shared" ca="1" si="24"/>
        <v/>
      </c>
      <c r="E75" s="256"/>
      <c r="F75" s="254">
        <f t="shared" si="25"/>
        <v>0</v>
      </c>
      <c r="G75" s="236" t="str">
        <f t="shared" ca="1" si="26"/>
        <v/>
      </c>
      <c r="H75" s="237" t="str">
        <f ca="1">IF(ISNUMBER(A75),IF(OR($S75=$U75,NOT(ISNA(MATCH($D75*5+$V$4,Override!$C$6:$C$125,0)))),$Q75,0),"")</f>
        <v/>
      </c>
      <c r="I75" s="255" t="str">
        <f t="shared" ca="1" si="27"/>
        <v/>
      </c>
      <c r="J75" s="257">
        <f ca="1">COUNT(A72:A76)</f>
        <v>0</v>
      </c>
      <c r="K75" s="239" t="str">
        <f ca="1">IF(ISNUMBER(A75),RANK(F75,F72:F76),"")</f>
        <v/>
      </c>
      <c r="L75" s="240">
        <f ca="1">IF(J75=5,VLOOKUP(K75,TPMatrix!$A$6:$B$10,2,FALSE),IF(J75=4,VLOOKUP(K75,TPMatrix!$D$6:$E$9,2,FALSE),0))</f>
        <v>0</v>
      </c>
      <c r="M75" s="240">
        <f ca="1">IF(COUNTIF(K72:K76,K75)&gt;=2,IF(J75=5,VLOOKUP(K75+1,TPMatrix!$A$6:$B$10,2,FALSE),IF(J75=4,VLOOKUP(K75+1,TPMatrix!$D$6:$E$9,2,FALSE),0)),"")</f>
        <v>0</v>
      </c>
      <c r="N75" s="240">
        <f ca="1">IF(COUNTIF(K72:K76,K75)&gt;=3,IF(J75=5,VLOOKUP(K75+2,TPMatrix!$A$6:$B$10,2,FALSE),IF(J75=4,VLOOKUP(K75+2,TPMatrix!$D$6:$E$9,2,FALSE),0)),"")</f>
        <v>0</v>
      </c>
      <c r="O75" s="240">
        <f ca="1">IF(COUNTIF(K72:K76,K75)&gt;=4,IF(J75=5,VLOOKUP(K75+3,TPMatrix!$A$6:$B$10,2,FALSE),IF(J75=4,VLOOKUP(K75+3,TPMatrix!$D$6:$E$9,2,FALSE),0)),"")</f>
        <v>0</v>
      </c>
      <c r="P75" s="240">
        <f ca="1">IF(COUNTIF(K72:K76,K75)&gt;=5,IF(J75=5,VLOOKUP(K75+4,TPMatrix!$A$6:$B$10,2,FALSE),IF(J75=4,VLOOKUP(K75+4,TPMatrix!$D$6:$E$9,2,FALSE),0)),"")</f>
        <v>0</v>
      </c>
      <c r="Q75" s="240">
        <f t="shared" ca="1" si="28"/>
        <v>0</v>
      </c>
      <c r="R75" s="241">
        <f t="shared" ca="1" si="29"/>
        <v>5</v>
      </c>
      <c r="S75" s="239">
        <f t="shared" ca="1" si="30"/>
        <v>0</v>
      </c>
      <c r="T75" s="240">
        <f t="shared" si="31"/>
        <v>0</v>
      </c>
      <c r="U75" s="241">
        <f t="shared" ca="1" si="32"/>
        <v>0</v>
      </c>
      <c r="W75" s="178" t="str">
        <f t="shared" ca="1" si="33"/>
        <v/>
      </c>
      <c r="X75" s="178" t="str">
        <f ca="1">IF(ISNUMBER($A75),$W75*(Methuselahs!$A$4+1)+$A75,"")</f>
        <v/>
      </c>
      <c r="Y75" s="178" t="str">
        <f t="shared" ca="1" si="34"/>
        <v/>
      </c>
      <c r="Z75" s="178" t="str">
        <f ca="1">IF(ISNUMBER($A75),VLOOKUP($A75,Methuselahs!$A$7:$X$206,5),"")</f>
        <v/>
      </c>
      <c r="AA75" s="178" t="str">
        <f t="shared" ca="1" si="35"/>
        <v/>
      </c>
    </row>
    <row r="76" spans="1:27" ht="12.95" customHeight="1" thickBot="1" x14ac:dyDescent="0.25">
      <c r="A76" s="258" t="str">
        <f ca="1">IF(ISBLANK('Tournament Info'!$B$11),"",INDIRECT(ADDRESS(ROW(),1,1,1,"Optimal Seating "&amp;'Tournament Info'!$B$11-1&amp;"R+F")))</f>
        <v/>
      </c>
      <c r="B76" s="259" t="str">
        <f ca="1">IF(ISNUMBER(A76),VLOOKUP(A76,Methuselahs!$A$7:$E$206,2,FALSE),"")</f>
        <v/>
      </c>
      <c r="C76" s="260" t="str">
        <f ca="1">IF(ISNUMBER(A76),VLOOKUP(A76,Methuselahs!$A$7:$E$206,3,FALSE),"")</f>
        <v/>
      </c>
      <c r="D76" s="261" t="str">
        <f t="shared" ca="1" si="24"/>
        <v/>
      </c>
      <c r="E76" s="262"/>
      <c r="F76" s="260">
        <f t="shared" si="25"/>
        <v>0</v>
      </c>
      <c r="G76" s="246" t="str">
        <f t="shared" ca="1" si="26"/>
        <v/>
      </c>
      <c r="H76" s="247" t="str">
        <f ca="1">IF(ISNUMBER(A76),IF(OR($S76=$U76,NOT(ISNA(MATCH($D76*5+$V$4,Override!$C$6:$C$125,0)))),$Q76,0),"")</f>
        <v/>
      </c>
      <c r="I76" s="261" t="str">
        <f t="shared" ca="1" si="27"/>
        <v/>
      </c>
      <c r="J76" s="263">
        <f ca="1">COUNT(A72:A76)</f>
        <v>0</v>
      </c>
      <c r="K76" s="264" t="str">
        <f ca="1">IF(ISNUMBER(A76),RANK(F76,F72:F76),"")</f>
        <v/>
      </c>
      <c r="L76" s="265">
        <f ca="1">IF(J76=5,VLOOKUP(K76,TPMatrix!$A$6:$B$10,2,FALSE),IF(J76=4,VLOOKUP(K76,TPMatrix!$D$6:$E$9,2,FALSE),0))</f>
        <v>0</v>
      </c>
      <c r="M76" s="265">
        <f ca="1">IF(COUNTIF(K72:K76,K76)&gt;=2,IF(J76=5,VLOOKUP(K76+1,TPMatrix!$A$6:$B$10,2,FALSE),IF(J76=4,VLOOKUP(K76+1,TPMatrix!$D$6:$E$9,2,FALSE),0)),"")</f>
        <v>0</v>
      </c>
      <c r="N76" s="265">
        <f ca="1">IF(COUNTIF(K72:K76,K76)&gt;=3,IF(J76=5,VLOOKUP(K76+2,TPMatrix!$A$6:$B$10,2,FALSE),IF(J76=4,VLOOKUP(K76+2,TPMatrix!$D$6:$E$9,2,FALSE),0)),"")</f>
        <v>0</v>
      </c>
      <c r="O76" s="265">
        <f ca="1">IF(COUNTIF(K72:K76,K76)&gt;=4,IF(J76=5,VLOOKUP(K76+3,TPMatrix!$A$6:$B$10,2,FALSE),IF(J76=4,VLOOKUP(K76+3,TPMatrix!$D$6:$E$9,2,FALSE),0)),"")</f>
        <v>0</v>
      </c>
      <c r="P76" s="265">
        <f ca="1">IF(COUNTIF(K72:K76,K76)&gt;=5,IF(J76=5,VLOOKUP(K76+4,TPMatrix!$A$6:$B$10,2,FALSE),IF(J76=4,VLOOKUP(K76+4,TPMatrix!$D$6:$E$9,2,FALSE),0)),"")</f>
        <v>0</v>
      </c>
      <c r="Q76" s="265">
        <f t="shared" ca="1" si="28"/>
        <v>0</v>
      </c>
      <c r="R76" s="266">
        <f t="shared" ca="1" si="29"/>
        <v>5</v>
      </c>
      <c r="S76" s="264">
        <f t="shared" ca="1" si="30"/>
        <v>0</v>
      </c>
      <c r="T76" s="265">
        <f t="shared" si="31"/>
        <v>0</v>
      </c>
      <c r="U76" s="266">
        <f t="shared" ca="1" si="32"/>
        <v>0</v>
      </c>
      <c r="W76" s="178" t="str">
        <f t="shared" ca="1" si="33"/>
        <v/>
      </c>
      <c r="X76" s="178" t="str">
        <f ca="1">IF(ISNUMBER($A76),$W76*(Methuselahs!$A$4+1)+$A76,"")</f>
        <v/>
      </c>
      <c r="Y76" s="178" t="str">
        <f t="shared" ca="1" si="34"/>
        <v/>
      </c>
      <c r="Z76" s="178" t="str">
        <f ca="1">IF(ISNUMBER($A76),VLOOKUP($A76,Methuselahs!$A$7:$X$206,5),"")</f>
        <v/>
      </c>
      <c r="AA76" s="178" t="str">
        <f t="shared" ca="1" si="35"/>
        <v/>
      </c>
    </row>
    <row r="77" spans="1:27" ht="12.95" customHeight="1" thickTop="1" x14ac:dyDescent="0.2">
      <c r="A77" s="217" t="str">
        <f ca="1">IF(ISBLANK('Tournament Info'!$B$11),"",INDIRECT(ADDRESS(ROW(),1,1,1,"Optimal Seating "&amp;'Tournament Info'!$B$11-1&amp;"R+F")))</f>
        <v/>
      </c>
      <c r="B77" s="218" t="str">
        <f ca="1">IF(ISNUMBER(A77),VLOOKUP(A77,Methuselahs!$A$7:$E$206,2,FALSE),"")</f>
        <v/>
      </c>
      <c r="C77" s="219" t="str">
        <f ca="1">IF(ISNUMBER(A77),VLOOKUP(A77,Methuselahs!$A$7:$E$206,3,FALSE),"")</f>
        <v/>
      </c>
      <c r="D77" s="220" t="str">
        <f t="shared" ca="1" si="24"/>
        <v/>
      </c>
      <c r="E77" s="221"/>
      <c r="F77" s="219">
        <f t="shared" si="25"/>
        <v>0</v>
      </c>
      <c r="G77" s="222" t="str">
        <f t="shared" ca="1" si="26"/>
        <v/>
      </c>
      <c r="H77" s="223" t="str">
        <f ca="1">IF(ISNUMBER(A77),IF(OR($S77=$U77,NOT(ISNA(MATCH($D77*5+$V$4,Override!$C$6:$C$125,0)))),$Q77,0),"")</f>
        <v/>
      </c>
      <c r="I77" s="220" t="str">
        <f t="shared" ca="1" si="27"/>
        <v/>
      </c>
      <c r="J77" s="224">
        <f ca="1">COUNT(A77:A81)</f>
        <v>0</v>
      </c>
      <c r="K77" s="225" t="str">
        <f ca="1">IF(ISNUMBER(A77),RANK(F77,F77:F81),"")</f>
        <v/>
      </c>
      <c r="L77" s="226">
        <f ca="1">IF(J77=5,VLOOKUP(K77,TPMatrix!$A$6:$B$10,2,FALSE),IF(J77=4,VLOOKUP(K77,TPMatrix!$D$6:$E$9,2,FALSE),0))</f>
        <v>0</v>
      </c>
      <c r="M77" s="226">
        <f ca="1">IF(COUNTIF(K77:K81,K77)&gt;=2,IF(J77=5,VLOOKUP(K77+1,TPMatrix!$A$6:$B$10,2,FALSE),IF(J77=4,VLOOKUP(K77+1,TPMatrix!$D$6:$E$9,2,FALSE),0)),"")</f>
        <v>0</v>
      </c>
      <c r="N77" s="226">
        <f ca="1">IF(COUNTIF(K77:K81,K77)&gt;=3,IF(J77=5,VLOOKUP(K77+2,TPMatrix!$A$6:$B$10,2,FALSE),IF(J77=4,VLOOKUP(K77+2,TPMatrix!$D$6:$E$9,2,FALSE),0)),"")</f>
        <v>0</v>
      </c>
      <c r="O77" s="226">
        <f ca="1">IF(COUNTIF(K77:K81,K77)&gt;=4,IF(J77=5,VLOOKUP(K77+3,TPMatrix!$A$6:$B$10,2,FALSE),IF(J77=4,VLOOKUP(K77+3,TPMatrix!$D$6:$E$9,2,FALSE),0)),"")</f>
        <v>0</v>
      </c>
      <c r="P77" s="226">
        <f ca="1">IF(COUNTIF(K77:K81,K77)&gt;=5,IF(J77=5,VLOOKUP(K77+4,TPMatrix!$A$6:$B$10,2,FALSE),IF(J77=4,VLOOKUP(K77+4,TPMatrix!$D$6:$E$9,2,FALSE),0)),"")</f>
        <v>0</v>
      </c>
      <c r="Q77" s="226">
        <f t="shared" ca="1" si="28"/>
        <v>0</v>
      </c>
      <c r="R77" s="227">
        <f t="shared" ca="1" si="29"/>
        <v>5</v>
      </c>
      <c r="S77" s="228">
        <f t="shared" ca="1" si="30"/>
        <v>0</v>
      </c>
      <c r="T77" s="229">
        <f t="shared" si="31"/>
        <v>0</v>
      </c>
      <c r="U77" s="230">
        <f t="shared" ca="1" si="32"/>
        <v>0</v>
      </c>
      <c r="W77" s="178" t="str">
        <f t="shared" ca="1" si="33"/>
        <v/>
      </c>
      <c r="X77" s="178" t="str">
        <f ca="1">IF(ISNUMBER($A77),$W77*(Methuselahs!$A$4+1)+$A77,"")</f>
        <v/>
      </c>
      <c r="Y77" s="178" t="str">
        <f t="shared" ca="1" si="34"/>
        <v/>
      </c>
      <c r="Z77" s="178" t="str">
        <f ca="1">IF(ISNUMBER($A77),VLOOKUP($A77,Methuselahs!$A$7:$X$206,5),"")</f>
        <v/>
      </c>
      <c r="AA77" s="178" t="str">
        <f t="shared" ca="1" si="35"/>
        <v/>
      </c>
    </row>
    <row r="78" spans="1:27" ht="12.95" customHeight="1" x14ac:dyDescent="0.2">
      <c r="A78" s="231" t="str">
        <f ca="1">IF(ISBLANK('Tournament Info'!$B$11),"",INDIRECT(ADDRESS(ROW(),1,1,1,"Optimal Seating "&amp;'Tournament Info'!$B$11-1&amp;"R+F")))</f>
        <v/>
      </c>
      <c r="B78" s="232" t="str">
        <f ca="1">IF(ISNUMBER(A78),VLOOKUP(A78,Methuselahs!$A$7:$E$206,2,FALSE),"")</f>
        <v/>
      </c>
      <c r="C78" s="233" t="str">
        <f ca="1">IF(ISNUMBER(A78),VLOOKUP(A78,Methuselahs!$A$7:$E$206,3,FALSE),"")</f>
        <v/>
      </c>
      <c r="D78" s="234" t="str">
        <f t="shared" ca="1" si="24"/>
        <v/>
      </c>
      <c r="E78" s="235"/>
      <c r="F78" s="233">
        <f t="shared" si="25"/>
        <v>0</v>
      </c>
      <c r="G78" s="236" t="str">
        <f t="shared" ca="1" si="26"/>
        <v/>
      </c>
      <c r="H78" s="237" t="str">
        <f ca="1">IF(ISNUMBER(A78),IF(OR($S78=$U78,NOT(ISNA(MATCH($D78*5+$V$4,Override!$C$6:$C$125,0)))),$Q78,0),"")</f>
        <v/>
      </c>
      <c r="I78" s="234" t="str">
        <f t="shared" ca="1" si="27"/>
        <v/>
      </c>
      <c r="J78" s="238">
        <f ca="1">COUNT(A77:A81)</f>
        <v>0</v>
      </c>
      <c r="K78" s="239" t="str">
        <f ca="1">IF(ISNUMBER(A78),RANK(F78,F77:F81),"")</f>
        <v/>
      </c>
      <c r="L78" s="240">
        <f ca="1">IF(J78=5,VLOOKUP(K78,TPMatrix!$A$6:$B$10,2,FALSE),IF(J78=4,VLOOKUP(K78,TPMatrix!$D$6:$E$9,2,FALSE),0))</f>
        <v>0</v>
      </c>
      <c r="M78" s="240">
        <f ca="1">IF(COUNTIF(K77:K81,K78)&gt;=2,IF(J78=5,VLOOKUP(K78+1,TPMatrix!$A$6:$B$10,2,FALSE),IF(J78=4,VLOOKUP(K78+1,TPMatrix!$D$6:$E$9,2,FALSE),0)),"")</f>
        <v>0</v>
      </c>
      <c r="N78" s="240">
        <f ca="1">IF(COUNTIF(K77:K81,K78)&gt;=3,IF(J78=5,VLOOKUP(K78+2,TPMatrix!$A$6:$B$10,2,FALSE),IF(J78=4,VLOOKUP(K78+2,TPMatrix!$D$6:$E$9,2,FALSE),0)),"")</f>
        <v>0</v>
      </c>
      <c r="O78" s="240">
        <f ca="1">IF(COUNTIF(K77:K81,K78)&gt;=4,IF(J78=5,VLOOKUP(K78+3,TPMatrix!$A$6:$B$10,2,FALSE),IF(J78=4,VLOOKUP(K78+3,TPMatrix!$D$6:$E$9,2,FALSE),0)),"")</f>
        <v>0</v>
      </c>
      <c r="P78" s="240">
        <f ca="1">IF(COUNTIF(K77:K81,K78)&gt;=5,IF(J78=5,VLOOKUP(K78+4,TPMatrix!$A$6:$B$10,2,FALSE),IF(J78=4,VLOOKUP(K78+4,TPMatrix!$D$6:$E$9,2,FALSE),0)),"")</f>
        <v>0</v>
      </c>
      <c r="Q78" s="240">
        <f t="shared" ca="1" si="28"/>
        <v>0</v>
      </c>
      <c r="R78" s="241">
        <f t="shared" ca="1" si="29"/>
        <v>5</v>
      </c>
      <c r="S78" s="239">
        <f t="shared" ca="1" si="30"/>
        <v>0</v>
      </c>
      <c r="T78" s="240">
        <f t="shared" si="31"/>
        <v>0</v>
      </c>
      <c r="U78" s="241">
        <f t="shared" ca="1" si="32"/>
        <v>0</v>
      </c>
      <c r="W78" s="178" t="str">
        <f t="shared" ca="1" si="33"/>
        <v/>
      </c>
      <c r="X78" s="178" t="str">
        <f ca="1">IF(ISNUMBER($A78),$W78*(Methuselahs!$A$4+1)+$A78,"")</f>
        <v/>
      </c>
      <c r="Y78" s="178" t="str">
        <f t="shared" ca="1" si="34"/>
        <v/>
      </c>
      <c r="Z78" s="178" t="str">
        <f ca="1">IF(ISNUMBER($A78),VLOOKUP($A78,Methuselahs!$A$7:$X$206,5),"")</f>
        <v/>
      </c>
      <c r="AA78" s="178" t="str">
        <f t="shared" ca="1" si="35"/>
        <v/>
      </c>
    </row>
    <row r="79" spans="1:27" ht="12.95" customHeight="1" x14ac:dyDescent="0.2">
      <c r="A79" s="242" t="str">
        <f ca="1">IF(ISBLANK('Tournament Info'!$B$11),"",INDIRECT(ADDRESS(ROW(),1,1,1,"Optimal Seating "&amp;'Tournament Info'!$B$11-1&amp;"R+F")))</f>
        <v/>
      </c>
      <c r="B79" s="218" t="str">
        <f ca="1">IF(ISNUMBER(A79),VLOOKUP(A79,Methuselahs!$A$7:$E$206,2,FALSE),"")</f>
        <v/>
      </c>
      <c r="C79" s="243" t="str">
        <f ca="1">IF(ISNUMBER(A79),VLOOKUP(A79,Methuselahs!$A$7:$E$206,3,FALSE),"")</f>
        <v/>
      </c>
      <c r="D79" s="244" t="str">
        <f t="shared" ca="1" si="24"/>
        <v/>
      </c>
      <c r="E79" s="245"/>
      <c r="F79" s="243">
        <f t="shared" si="25"/>
        <v>0</v>
      </c>
      <c r="G79" s="246" t="str">
        <f t="shared" ca="1" si="26"/>
        <v/>
      </c>
      <c r="H79" s="247" t="str">
        <f ca="1">IF(ISNUMBER(A79),IF(OR($S79=$U79,NOT(ISNA(MATCH($D79*5+$V$4,Override!$C$6:$C$125,0)))),$Q79,0),"")</f>
        <v/>
      </c>
      <c r="I79" s="244" t="str">
        <f t="shared" ca="1" si="27"/>
        <v/>
      </c>
      <c r="J79" s="248">
        <f ca="1">COUNT(A77:A81)</f>
        <v>0</v>
      </c>
      <c r="K79" s="249" t="str">
        <f ca="1">IF(ISNUMBER(A79),RANK(F79,F77:F81),"")</f>
        <v/>
      </c>
      <c r="L79" s="250">
        <f ca="1">IF(J79=5,VLOOKUP(K79,TPMatrix!$A$6:$B$10,2,FALSE),IF(J79=4,VLOOKUP(K79,TPMatrix!$D$6:$E$9,2,FALSE),0))</f>
        <v>0</v>
      </c>
      <c r="M79" s="250">
        <f ca="1">IF(COUNTIF(K77:K81,K79)&gt;=2,IF(J79=5,VLOOKUP(K79+1,TPMatrix!$A$6:$B$10,2,FALSE),IF(J79=4,VLOOKUP(K79+1,TPMatrix!$D$6:$E$9,2,FALSE),0)),"")</f>
        <v>0</v>
      </c>
      <c r="N79" s="250">
        <f ca="1">IF(COUNTIF(K77:K81,K79)&gt;=3,IF(J79=5,VLOOKUP(K79+2,TPMatrix!$A$6:$B$10,2,FALSE),IF(J79=4,VLOOKUP(K79+2,TPMatrix!$D$6:$E$9,2,FALSE),0)),"")</f>
        <v>0</v>
      </c>
      <c r="O79" s="250">
        <f ca="1">IF(COUNTIF(K77:K81,K79)&gt;=4,IF(J79=5,VLOOKUP(K79+3,TPMatrix!$A$6:$B$10,2,FALSE),IF(J79=4,VLOOKUP(K79+3,TPMatrix!$D$6:$E$9,2,FALSE),0)),"")</f>
        <v>0</v>
      </c>
      <c r="P79" s="250">
        <f ca="1">IF(COUNTIF(K77:K81,K79)&gt;=5,IF(J79=5,VLOOKUP(K79+4,TPMatrix!$A$6:$B$10,2,FALSE),IF(J79=4,VLOOKUP(K79+4,TPMatrix!$D$6:$E$9,2,FALSE),0)),"")</f>
        <v>0</v>
      </c>
      <c r="Q79" s="250">
        <f t="shared" ca="1" si="28"/>
        <v>0</v>
      </c>
      <c r="R79" s="251">
        <f t="shared" ca="1" si="29"/>
        <v>5</v>
      </c>
      <c r="S79" s="249">
        <f t="shared" ca="1" si="30"/>
        <v>0</v>
      </c>
      <c r="T79" s="250">
        <f t="shared" si="31"/>
        <v>0</v>
      </c>
      <c r="U79" s="251">
        <f t="shared" ca="1" si="32"/>
        <v>0</v>
      </c>
      <c r="W79" s="178" t="str">
        <f t="shared" ca="1" si="33"/>
        <v/>
      </c>
      <c r="X79" s="178" t="str">
        <f ca="1">IF(ISNUMBER($A79),$W79*(Methuselahs!$A$4+1)+$A79,"")</f>
        <v/>
      </c>
      <c r="Y79" s="178" t="str">
        <f t="shared" ca="1" si="34"/>
        <v/>
      </c>
      <c r="Z79" s="178" t="str">
        <f ca="1">IF(ISNUMBER($A79),VLOOKUP($A79,Methuselahs!$A$7:$X$206,5),"")</f>
        <v/>
      </c>
      <c r="AA79" s="178" t="str">
        <f t="shared" ca="1" si="35"/>
        <v/>
      </c>
    </row>
    <row r="80" spans="1:27" ht="12.95" customHeight="1" x14ac:dyDescent="0.2">
      <c r="A80" s="252" t="str">
        <f ca="1">IF(ISBLANK('Tournament Info'!$B$11),"",INDIRECT(ADDRESS(ROW(),1,1,1,"Optimal Seating "&amp;'Tournament Info'!$B$11-1&amp;"R+F")))</f>
        <v/>
      </c>
      <c r="B80" s="253" t="str">
        <f ca="1">IF(ISNUMBER(A80),VLOOKUP(A80,Methuselahs!$A$7:$E$206,2,FALSE),"")</f>
        <v/>
      </c>
      <c r="C80" s="254" t="str">
        <f ca="1">IF(ISNUMBER(A80),VLOOKUP(A80,Methuselahs!$A$7:$E$206,3,FALSE),"")</f>
        <v/>
      </c>
      <c r="D80" s="255" t="str">
        <f t="shared" ca="1" si="24"/>
        <v/>
      </c>
      <c r="E80" s="256"/>
      <c r="F80" s="254">
        <f t="shared" si="25"/>
        <v>0</v>
      </c>
      <c r="G80" s="236" t="str">
        <f t="shared" ca="1" si="26"/>
        <v/>
      </c>
      <c r="H80" s="237" t="str">
        <f ca="1">IF(ISNUMBER(A80),IF(OR($S80=$U80,NOT(ISNA(MATCH($D80*5+$V$4,Override!$C$6:$C$125,0)))),$Q80,0),"")</f>
        <v/>
      </c>
      <c r="I80" s="255" t="str">
        <f t="shared" ca="1" si="27"/>
        <v/>
      </c>
      <c r="J80" s="257">
        <f ca="1">COUNT(A77:A81)</f>
        <v>0</v>
      </c>
      <c r="K80" s="239" t="str">
        <f ca="1">IF(ISNUMBER(A80),RANK(F80,F77:F81),"")</f>
        <v/>
      </c>
      <c r="L80" s="240">
        <f ca="1">IF(J80=5,VLOOKUP(K80,TPMatrix!$A$6:$B$10,2,FALSE),IF(J80=4,VLOOKUP(K80,TPMatrix!$D$6:$E$9,2,FALSE),0))</f>
        <v>0</v>
      </c>
      <c r="M80" s="240">
        <f ca="1">IF(COUNTIF(K77:K81,K80)&gt;=2,IF(J80=5,VLOOKUP(K80+1,TPMatrix!$A$6:$B$10,2,FALSE),IF(J80=4,VLOOKUP(K80+1,TPMatrix!$D$6:$E$9,2,FALSE),0)),"")</f>
        <v>0</v>
      </c>
      <c r="N80" s="240">
        <f ca="1">IF(COUNTIF(K77:K81,K80)&gt;=3,IF(J80=5,VLOOKUP(K80+2,TPMatrix!$A$6:$B$10,2,FALSE),IF(J80=4,VLOOKUP(K80+2,TPMatrix!$D$6:$E$9,2,FALSE),0)),"")</f>
        <v>0</v>
      </c>
      <c r="O80" s="240">
        <f ca="1">IF(COUNTIF(K77:K81,K80)&gt;=4,IF(J80=5,VLOOKUP(K80+3,TPMatrix!$A$6:$B$10,2,FALSE),IF(J80=4,VLOOKUP(K80+3,TPMatrix!$D$6:$E$9,2,FALSE),0)),"")</f>
        <v>0</v>
      </c>
      <c r="P80" s="240">
        <f ca="1">IF(COUNTIF(K77:K81,K80)&gt;=5,IF(J80=5,VLOOKUP(K80+4,TPMatrix!$A$6:$B$10,2,FALSE),IF(J80=4,VLOOKUP(K80+4,TPMatrix!$D$6:$E$9,2,FALSE),0)),"")</f>
        <v>0</v>
      </c>
      <c r="Q80" s="240">
        <f t="shared" ca="1" si="28"/>
        <v>0</v>
      </c>
      <c r="R80" s="241">
        <f t="shared" ca="1" si="29"/>
        <v>5</v>
      </c>
      <c r="S80" s="239">
        <f t="shared" ca="1" si="30"/>
        <v>0</v>
      </c>
      <c r="T80" s="240">
        <f t="shared" si="31"/>
        <v>0</v>
      </c>
      <c r="U80" s="241">
        <f t="shared" ca="1" si="32"/>
        <v>0</v>
      </c>
      <c r="W80" s="178" t="str">
        <f t="shared" ca="1" si="33"/>
        <v/>
      </c>
      <c r="X80" s="178" t="str">
        <f ca="1">IF(ISNUMBER($A80),$W80*(Methuselahs!$A$4+1)+$A80,"")</f>
        <v/>
      </c>
      <c r="Y80" s="178" t="str">
        <f t="shared" ca="1" si="34"/>
        <v/>
      </c>
      <c r="Z80" s="178" t="str">
        <f ca="1">IF(ISNUMBER($A80),VLOOKUP($A80,Methuselahs!$A$7:$X$206,5),"")</f>
        <v/>
      </c>
      <c r="AA80" s="178" t="str">
        <f t="shared" ca="1" si="35"/>
        <v/>
      </c>
    </row>
    <row r="81" spans="1:27" ht="12.95" customHeight="1" thickBot="1" x14ac:dyDescent="0.25">
      <c r="A81" s="258" t="str">
        <f ca="1">IF(ISBLANK('Tournament Info'!$B$11),"",INDIRECT(ADDRESS(ROW(),1,1,1,"Optimal Seating "&amp;'Tournament Info'!$B$11-1&amp;"R+F")))</f>
        <v/>
      </c>
      <c r="B81" s="259" t="str">
        <f ca="1">IF(ISNUMBER(A81),VLOOKUP(A81,Methuselahs!$A$7:$E$206,2,FALSE),"")</f>
        <v/>
      </c>
      <c r="C81" s="260" t="str">
        <f ca="1">IF(ISNUMBER(A81),VLOOKUP(A81,Methuselahs!$A$7:$E$206,3,FALSE),"")</f>
        <v/>
      </c>
      <c r="D81" s="261" t="str">
        <f t="shared" ca="1" si="24"/>
        <v/>
      </c>
      <c r="E81" s="262"/>
      <c r="F81" s="260">
        <f t="shared" si="25"/>
        <v>0</v>
      </c>
      <c r="G81" s="246" t="str">
        <f t="shared" ca="1" si="26"/>
        <v/>
      </c>
      <c r="H81" s="247" t="str">
        <f ca="1">IF(ISNUMBER(A81),IF(OR($S81=$U81,NOT(ISNA(MATCH($D81*5+$V$4,Override!$C$6:$C$125,0)))),$Q81,0),"")</f>
        <v/>
      </c>
      <c r="I81" s="261" t="str">
        <f t="shared" ca="1" si="27"/>
        <v/>
      </c>
      <c r="J81" s="263">
        <f ca="1">COUNT(A77:A81)</f>
        <v>0</v>
      </c>
      <c r="K81" s="264" t="str">
        <f ca="1">IF(ISNUMBER(A81),RANK(F81,F77:F81),"")</f>
        <v/>
      </c>
      <c r="L81" s="265">
        <f ca="1">IF(J81=5,VLOOKUP(K81,TPMatrix!$A$6:$B$10,2,FALSE),IF(J81=4,VLOOKUP(K81,TPMatrix!$D$6:$E$9,2,FALSE),0))</f>
        <v>0</v>
      </c>
      <c r="M81" s="265">
        <f ca="1">IF(COUNTIF(K77:K81,K81)&gt;=2,IF(J81=5,VLOOKUP(K81+1,TPMatrix!$A$6:$B$10,2,FALSE),IF(J81=4,VLOOKUP(K81+1,TPMatrix!$D$6:$E$9,2,FALSE),0)),"")</f>
        <v>0</v>
      </c>
      <c r="N81" s="265">
        <f ca="1">IF(COUNTIF(K77:K81,K81)&gt;=3,IF(J81=5,VLOOKUP(K81+2,TPMatrix!$A$6:$B$10,2,FALSE),IF(J81=4,VLOOKUP(K81+2,TPMatrix!$D$6:$E$9,2,FALSE),0)),"")</f>
        <v>0</v>
      </c>
      <c r="O81" s="265">
        <f ca="1">IF(COUNTIF(K77:K81,K81)&gt;=4,IF(J81=5,VLOOKUP(K81+3,TPMatrix!$A$6:$B$10,2,FALSE),IF(J81=4,VLOOKUP(K81+3,TPMatrix!$D$6:$E$9,2,FALSE),0)),"")</f>
        <v>0</v>
      </c>
      <c r="P81" s="265">
        <f ca="1">IF(COUNTIF(K77:K81,K81)&gt;=5,IF(J81=5,VLOOKUP(K81+4,TPMatrix!$A$6:$B$10,2,FALSE),IF(J81=4,VLOOKUP(K81+4,TPMatrix!$D$6:$E$9,2,FALSE),0)),"")</f>
        <v>0</v>
      </c>
      <c r="Q81" s="265">
        <f t="shared" ca="1" si="28"/>
        <v>0</v>
      </c>
      <c r="R81" s="266">
        <f t="shared" ca="1" si="29"/>
        <v>5</v>
      </c>
      <c r="S81" s="264">
        <f t="shared" ca="1" si="30"/>
        <v>0</v>
      </c>
      <c r="T81" s="265">
        <f t="shared" si="31"/>
        <v>0</v>
      </c>
      <c r="U81" s="266">
        <f t="shared" ca="1" si="32"/>
        <v>0</v>
      </c>
      <c r="W81" s="178" t="str">
        <f t="shared" ca="1" si="33"/>
        <v/>
      </c>
      <c r="X81" s="178" t="str">
        <f ca="1">IF(ISNUMBER($A81),$W81*(Methuselahs!$A$4+1)+$A81,"")</f>
        <v/>
      </c>
      <c r="Y81" s="178" t="str">
        <f t="shared" ca="1" si="34"/>
        <v/>
      </c>
      <c r="Z81" s="178" t="str">
        <f ca="1">IF(ISNUMBER($A81),VLOOKUP($A81,Methuselahs!$A$7:$X$206,5),"")</f>
        <v/>
      </c>
      <c r="AA81" s="178" t="str">
        <f t="shared" ca="1" si="35"/>
        <v/>
      </c>
    </row>
    <row r="82" spans="1:27" ht="12.95" customHeight="1" thickTop="1" x14ac:dyDescent="0.2">
      <c r="A82" s="217" t="str">
        <f ca="1">IF(ISBLANK('Tournament Info'!$B$11),"",INDIRECT(ADDRESS(ROW(),1,1,1,"Optimal Seating "&amp;'Tournament Info'!$B$11-1&amp;"R+F")))</f>
        <v/>
      </c>
      <c r="B82" s="218" t="str">
        <f ca="1">IF(ISNUMBER(A82),VLOOKUP(A82,Methuselahs!$A$7:$E$206,2,FALSE),"")</f>
        <v/>
      </c>
      <c r="C82" s="219" t="str">
        <f ca="1">IF(ISNUMBER(A82),VLOOKUP(A82,Methuselahs!$A$7:$E$206,3,FALSE),"")</f>
        <v/>
      </c>
      <c r="D82" s="220" t="str">
        <f t="shared" ca="1" si="24"/>
        <v/>
      </c>
      <c r="E82" s="221"/>
      <c r="F82" s="219">
        <f t="shared" si="25"/>
        <v>0</v>
      </c>
      <c r="G82" s="222" t="str">
        <f t="shared" ca="1" si="26"/>
        <v/>
      </c>
      <c r="H82" s="223" t="str">
        <f ca="1">IF(ISNUMBER(A82),IF(OR($S82=$U82,NOT(ISNA(MATCH($D82*5+$V$4,Override!$C$6:$C$125,0)))),$Q82,0),"")</f>
        <v/>
      </c>
      <c r="I82" s="220" t="str">
        <f t="shared" ca="1" si="27"/>
        <v/>
      </c>
      <c r="J82" s="224">
        <f ca="1">COUNT(A82:A86)</f>
        <v>0</v>
      </c>
      <c r="K82" s="225" t="str">
        <f ca="1">IF(ISNUMBER(A82),RANK(F82,F82:F86),"")</f>
        <v/>
      </c>
      <c r="L82" s="226">
        <f ca="1">IF(J82=5,VLOOKUP(K82,TPMatrix!$A$6:$B$10,2,FALSE),IF(J82=4,VLOOKUP(K82,TPMatrix!$D$6:$E$9,2,FALSE),0))</f>
        <v>0</v>
      </c>
      <c r="M82" s="226">
        <f ca="1">IF(COUNTIF(K82:K86,K82)&gt;=2,IF(J82=5,VLOOKUP(K82+1,TPMatrix!$A$6:$B$10,2,FALSE),IF(J82=4,VLOOKUP(K82+1,TPMatrix!$D$6:$E$9,2,FALSE),0)),"")</f>
        <v>0</v>
      </c>
      <c r="N82" s="226">
        <f ca="1">IF(COUNTIF(K82:K86,K82)&gt;=3,IF(J82=5,VLOOKUP(K82+2,TPMatrix!$A$6:$B$10,2,FALSE),IF(J82=4,VLOOKUP(K82+2,TPMatrix!$D$6:$E$9,2,FALSE),0)),"")</f>
        <v>0</v>
      </c>
      <c r="O82" s="226">
        <f ca="1">IF(COUNTIF(K82:K86,K82)&gt;=4,IF(J82=5,VLOOKUP(K82+3,TPMatrix!$A$6:$B$10,2,FALSE),IF(J82=4,VLOOKUP(K82+3,TPMatrix!$D$6:$E$9,2,FALSE),0)),"")</f>
        <v>0</v>
      </c>
      <c r="P82" s="226">
        <f ca="1">IF(COUNTIF(K82:K86,K82)&gt;=5,IF(J82=5,VLOOKUP(K82+4,TPMatrix!$A$6:$B$10,2,FALSE),IF(J82=4,VLOOKUP(K82+4,TPMatrix!$D$6:$E$9,2,FALSE),0)),"")</f>
        <v>0</v>
      </c>
      <c r="Q82" s="226">
        <f t="shared" ca="1" si="28"/>
        <v>0</v>
      </c>
      <c r="R82" s="227">
        <f t="shared" ca="1" si="29"/>
        <v>5</v>
      </c>
      <c r="S82" s="228">
        <f t="shared" ca="1" si="30"/>
        <v>0</v>
      </c>
      <c r="T82" s="229">
        <f t="shared" si="31"/>
        <v>0</v>
      </c>
      <c r="U82" s="230">
        <f t="shared" ca="1" si="32"/>
        <v>0</v>
      </c>
      <c r="W82" s="178" t="str">
        <f t="shared" ca="1" si="33"/>
        <v/>
      </c>
      <c r="X82" s="178" t="str">
        <f ca="1">IF(ISNUMBER($A82),$W82*(Methuselahs!$A$4+1)+$A82,"")</f>
        <v/>
      </c>
      <c r="Y82" s="178" t="str">
        <f t="shared" ca="1" si="34"/>
        <v/>
      </c>
      <c r="Z82" s="178" t="str">
        <f ca="1">IF(ISNUMBER($A82),VLOOKUP($A82,Methuselahs!$A$7:$X$206,5),"")</f>
        <v/>
      </c>
      <c r="AA82" s="178" t="str">
        <f t="shared" ca="1" si="35"/>
        <v/>
      </c>
    </row>
    <row r="83" spans="1:27" ht="12.95" customHeight="1" x14ac:dyDescent="0.2">
      <c r="A83" s="231" t="str">
        <f ca="1">IF(ISBLANK('Tournament Info'!$B$11),"",INDIRECT(ADDRESS(ROW(),1,1,1,"Optimal Seating "&amp;'Tournament Info'!$B$11-1&amp;"R+F")))</f>
        <v/>
      </c>
      <c r="B83" s="232" t="str">
        <f ca="1">IF(ISNUMBER(A83),VLOOKUP(A83,Methuselahs!$A$7:$E$206,2,FALSE),"")</f>
        <v/>
      </c>
      <c r="C83" s="233" t="str">
        <f ca="1">IF(ISNUMBER(A83),VLOOKUP(A83,Methuselahs!$A$7:$E$206,3,FALSE),"")</f>
        <v/>
      </c>
      <c r="D83" s="234" t="str">
        <f t="shared" ca="1" si="24"/>
        <v/>
      </c>
      <c r="E83" s="235"/>
      <c r="F83" s="233">
        <f t="shared" si="25"/>
        <v>0</v>
      </c>
      <c r="G83" s="236" t="str">
        <f t="shared" ca="1" si="26"/>
        <v/>
      </c>
      <c r="H83" s="237" t="str">
        <f ca="1">IF(ISNUMBER(A83),IF(OR($S83=$U83,NOT(ISNA(MATCH($D83*5+$V$4,Override!$C$6:$C$125,0)))),$Q83,0),"")</f>
        <v/>
      </c>
      <c r="I83" s="234" t="str">
        <f t="shared" ca="1" si="27"/>
        <v/>
      </c>
      <c r="J83" s="238">
        <f ca="1">COUNT(A82:A86)</f>
        <v>0</v>
      </c>
      <c r="K83" s="239" t="str">
        <f ca="1">IF(ISNUMBER(A83),RANK(F83,F82:F86),"")</f>
        <v/>
      </c>
      <c r="L83" s="240">
        <f ca="1">IF(J83=5,VLOOKUP(K83,TPMatrix!$A$6:$B$10,2,FALSE),IF(J83=4,VLOOKUP(K83,TPMatrix!$D$6:$E$9,2,FALSE),0))</f>
        <v>0</v>
      </c>
      <c r="M83" s="240">
        <f ca="1">IF(COUNTIF(K82:K86,K83)&gt;=2,IF(J83=5,VLOOKUP(K83+1,TPMatrix!$A$6:$B$10,2,FALSE),IF(J83=4,VLOOKUP(K83+1,TPMatrix!$D$6:$E$9,2,FALSE),0)),"")</f>
        <v>0</v>
      </c>
      <c r="N83" s="240">
        <f ca="1">IF(COUNTIF(K82:K86,K83)&gt;=3,IF(J83=5,VLOOKUP(K83+2,TPMatrix!$A$6:$B$10,2,FALSE),IF(J83=4,VLOOKUP(K83+2,TPMatrix!$D$6:$E$9,2,FALSE),0)),"")</f>
        <v>0</v>
      </c>
      <c r="O83" s="240">
        <f ca="1">IF(COUNTIF(K82:K86,K83)&gt;=4,IF(J83=5,VLOOKUP(K83+3,TPMatrix!$A$6:$B$10,2,FALSE),IF(J83=4,VLOOKUP(K83+3,TPMatrix!$D$6:$E$9,2,FALSE),0)),"")</f>
        <v>0</v>
      </c>
      <c r="P83" s="240">
        <f ca="1">IF(COUNTIF(K82:K86,K83)&gt;=5,IF(J83=5,VLOOKUP(K83+4,TPMatrix!$A$6:$B$10,2,FALSE),IF(J83=4,VLOOKUP(K83+4,TPMatrix!$D$6:$E$9,2,FALSE),0)),"")</f>
        <v>0</v>
      </c>
      <c r="Q83" s="240">
        <f t="shared" ca="1" si="28"/>
        <v>0</v>
      </c>
      <c r="R83" s="241">
        <f t="shared" ca="1" si="29"/>
        <v>5</v>
      </c>
      <c r="S83" s="239">
        <f t="shared" ca="1" si="30"/>
        <v>0</v>
      </c>
      <c r="T83" s="240">
        <f t="shared" si="31"/>
        <v>0</v>
      </c>
      <c r="U83" s="241">
        <f t="shared" ca="1" si="32"/>
        <v>0</v>
      </c>
      <c r="W83" s="178" t="str">
        <f t="shared" ca="1" si="33"/>
        <v/>
      </c>
      <c r="X83" s="178" t="str">
        <f ca="1">IF(ISNUMBER($A83),$W83*(Methuselahs!$A$4+1)+$A83,"")</f>
        <v/>
      </c>
      <c r="Y83" s="178" t="str">
        <f t="shared" ca="1" si="34"/>
        <v/>
      </c>
      <c r="Z83" s="178" t="str">
        <f ca="1">IF(ISNUMBER($A83),VLOOKUP($A83,Methuselahs!$A$7:$X$206,5),"")</f>
        <v/>
      </c>
      <c r="AA83" s="178" t="str">
        <f t="shared" ca="1" si="35"/>
        <v/>
      </c>
    </row>
    <row r="84" spans="1:27" ht="12.95" customHeight="1" x14ac:dyDescent="0.2">
      <c r="A84" s="242" t="str">
        <f ca="1">IF(ISBLANK('Tournament Info'!$B$11),"",INDIRECT(ADDRESS(ROW(),1,1,1,"Optimal Seating "&amp;'Tournament Info'!$B$11-1&amp;"R+F")))</f>
        <v/>
      </c>
      <c r="B84" s="218" t="str">
        <f ca="1">IF(ISNUMBER(A84),VLOOKUP(A84,Methuselahs!$A$7:$E$206,2,FALSE),"")</f>
        <v/>
      </c>
      <c r="C84" s="243" t="str">
        <f ca="1">IF(ISNUMBER(A84),VLOOKUP(A84,Methuselahs!$A$7:$E$206,3,FALSE),"")</f>
        <v/>
      </c>
      <c r="D84" s="244" t="str">
        <f t="shared" ca="1" si="24"/>
        <v/>
      </c>
      <c r="E84" s="245"/>
      <c r="F84" s="243">
        <f t="shared" si="25"/>
        <v>0</v>
      </c>
      <c r="G84" s="246" t="str">
        <f t="shared" ca="1" si="26"/>
        <v/>
      </c>
      <c r="H84" s="247" t="str">
        <f ca="1">IF(ISNUMBER(A84),IF(OR($S84=$U84,NOT(ISNA(MATCH($D84*5+$V$4,Override!$C$6:$C$125,0)))),$Q84,0),"")</f>
        <v/>
      </c>
      <c r="I84" s="244" t="str">
        <f t="shared" ca="1" si="27"/>
        <v/>
      </c>
      <c r="J84" s="248">
        <f ca="1">COUNT(A82:A86)</f>
        <v>0</v>
      </c>
      <c r="K84" s="249" t="str">
        <f ca="1">IF(ISNUMBER(A84),RANK(F84,F82:F86),"")</f>
        <v/>
      </c>
      <c r="L84" s="250">
        <f ca="1">IF(J84=5,VLOOKUP(K84,TPMatrix!$A$6:$B$10,2,FALSE),IF(J84=4,VLOOKUP(K84,TPMatrix!$D$6:$E$9,2,FALSE),0))</f>
        <v>0</v>
      </c>
      <c r="M84" s="250">
        <f ca="1">IF(COUNTIF(K82:K86,K84)&gt;=2,IF(J84=5,VLOOKUP(K84+1,TPMatrix!$A$6:$B$10,2,FALSE),IF(J84=4,VLOOKUP(K84+1,TPMatrix!$D$6:$E$9,2,FALSE),0)),"")</f>
        <v>0</v>
      </c>
      <c r="N84" s="250">
        <f ca="1">IF(COUNTIF(K82:K86,K84)&gt;=3,IF(J84=5,VLOOKUP(K84+2,TPMatrix!$A$6:$B$10,2,FALSE),IF(J84=4,VLOOKUP(K84+2,TPMatrix!$D$6:$E$9,2,FALSE),0)),"")</f>
        <v>0</v>
      </c>
      <c r="O84" s="250">
        <f ca="1">IF(COUNTIF(K82:K86,K84)&gt;=4,IF(J84=5,VLOOKUP(K84+3,TPMatrix!$A$6:$B$10,2,FALSE),IF(J84=4,VLOOKUP(K84+3,TPMatrix!$D$6:$E$9,2,FALSE),0)),"")</f>
        <v>0</v>
      </c>
      <c r="P84" s="250">
        <f ca="1">IF(COUNTIF(K82:K86,K84)&gt;=5,IF(J84=5,VLOOKUP(K84+4,TPMatrix!$A$6:$B$10,2,FALSE),IF(J84=4,VLOOKUP(K84+4,TPMatrix!$D$6:$E$9,2,FALSE),0)),"")</f>
        <v>0</v>
      </c>
      <c r="Q84" s="250">
        <f t="shared" ca="1" si="28"/>
        <v>0</v>
      </c>
      <c r="R84" s="251">
        <f t="shared" ca="1" si="29"/>
        <v>5</v>
      </c>
      <c r="S84" s="249">
        <f t="shared" ca="1" si="30"/>
        <v>0</v>
      </c>
      <c r="T84" s="250">
        <f t="shared" si="31"/>
        <v>0</v>
      </c>
      <c r="U84" s="251">
        <f t="shared" ca="1" si="32"/>
        <v>0</v>
      </c>
      <c r="W84" s="178" t="str">
        <f t="shared" ca="1" si="33"/>
        <v/>
      </c>
      <c r="X84" s="178" t="str">
        <f ca="1">IF(ISNUMBER($A84),$W84*(Methuselahs!$A$4+1)+$A84,"")</f>
        <v/>
      </c>
      <c r="Y84" s="178" t="str">
        <f t="shared" ca="1" si="34"/>
        <v/>
      </c>
      <c r="Z84" s="178" t="str">
        <f ca="1">IF(ISNUMBER($A84),VLOOKUP($A84,Methuselahs!$A$7:$X$206,5),"")</f>
        <v/>
      </c>
      <c r="AA84" s="178" t="str">
        <f t="shared" ca="1" si="35"/>
        <v/>
      </c>
    </row>
    <row r="85" spans="1:27" ht="12.95" customHeight="1" x14ac:dyDescent="0.2">
      <c r="A85" s="252" t="str">
        <f ca="1">IF(ISBLANK('Tournament Info'!$B$11),"",INDIRECT(ADDRESS(ROW(),1,1,1,"Optimal Seating "&amp;'Tournament Info'!$B$11-1&amp;"R+F")))</f>
        <v/>
      </c>
      <c r="B85" s="253" t="str">
        <f ca="1">IF(ISNUMBER(A85),VLOOKUP(A85,Methuselahs!$A$7:$E$206,2,FALSE),"")</f>
        <v/>
      </c>
      <c r="C85" s="254" t="str">
        <f ca="1">IF(ISNUMBER(A85),VLOOKUP(A85,Methuselahs!$A$7:$E$206,3,FALSE),"")</f>
        <v/>
      </c>
      <c r="D85" s="255" t="str">
        <f t="shared" ca="1" si="24"/>
        <v/>
      </c>
      <c r="E85" s="256"/>
      <c r="F85" s="254">
        <f t="shared" si="25"/>
        <v>0</v>
      </c>
      <c r="G85" s="236" t="str">
        <f t="shared" ca="1" si="26"/>
        <v/>
      </c>
      <c r="H85" s="237" t="str">
        <f ca="1">IF(ISNUMBER(A85),IF(OR($S85=$U85,NOT(ISNA(MATCH($D85*5+$V$4,Override!$C$6:$C$125,0)))),$Q85,0),"")</f>
        <v/>
      </c>
      <c r="I85" s="255" t="str">
        <f t="shared" ca="1" si="27"/>
        <v/>
      </c>
      <c r="J85" s="257">
        <f ca="1">COUNT(A82:A86)</f>
        <v>0</v>
      </c>
      <c r="K85" s="239" t="str">
        <f ca="1">IF(ISNUMBER(A85),RANK(F85,F82:F86),"")</f>
        <v/>
      </c>
      <c r="L85" s="240">
        <f ca="1">IF(J85=5,VLOOKUP(K85,TPMatrix!$A$6:$B$10,2,FALSE),IF(J85=4,VLOOKUP(K85,TPMatrix!$D$6:$E$9,2,FALSE),0))</f>
        <v>0</v>
      </c>
      <c r="M85" s="240">
        <f ca="1">IF(COUNTIF(K82:K86,K85)&gt;=2,IF(J85=5,VLOOKUP(K85+1,TPMatrix!$A$6:$B$10,2,FALSE),IF(J85=4,VLOOKUP(K85+1,TPMatrix!$D$6:$E$9,2,FALSE),0)),"")</f>
        <v>0</v>
      </c>
      <c r="N85" s="240">
        <f ca="1">IF(COUNTIF(K82:K86,K85)&gt;=3,IF(J85=5,VLOOKUP(K85+2,TPMatrix!$A$6:$B$10,2,FALSE),IF(J85=4,VLOOKUP(K85+2,TPMatrix!$D$6:$E$9,2,FALSE),0)),"")</f>
        <v>0</v>
      </c>
      <c r="O85" s="240">
        <f ca="1">IF(COUNTIF(K82:K86,K85)&gt;=4,IF(J85=5,VLOOKUP(K85+3,TPMatrix!$A$6:$B$10,2,FALSE),IF(J85=4,VLOOKUP(K85+3,TPMatrix!$D$6:$E$9,2,FALSE),0)),"")</f>
        <v>0</v>
      </c>
      <c r="P85" s="240">
        <f ca="1">IF(COUNTIF(K82:K86,K85)&gt;=5,IF(J85=5,VLOOKUP(K85+4,TPMatrix!$A$6:$B$10,2,FALSE),IF(J85=4,VLOOKUP(K85+4,TPMatrix!$D$6:$E$9,2,FALSE),0)),"")</f>
        <v>0</v>
      </c>
      <c r="Q85" s="240">
        <f t="shared" ca="1" si="28"/>
        <v>0</v>
      </c>
      <c r="R85" s="241">
        <f t="shared" ca="1" si="29"/>
        <v>5</v>
      </c>
      <c r="S85" s="239">
        <f t="shared" ca="1" si="30"/>
        <v>0</v>
      </c>
      <c r="T85" s="240">
        <f t="shared" si="31"/>
        <v>0</v>
      </c>
      <c r="U85" s="241">
        <f t="shared" ca="1" si="32"/>
        <v>0</v>
      </c>
      <c r="W85" s="178" t="str">
        <f t="shared" ca="1" si="33"/>
        <v/>
      </c>
      <c r="X85" s="178" t="str">
        <f ca="1">IF(ISNUMBER($A85),$W85*(Methuselahs!$A$4+1)+$A85,"")</f>
        <v/>
      </c>
      <c r="Y85" s="178" t="str">
        <f t="shared" ca="1" si="34"/>
        <v/>
      </c>
      <c r="Z85" s="178" t="str">
        <f ca="1">IF(ISNUMBER($A85),VLOOKUP($A85,Methuselahs!$A$7:$X$206,5),"")</f>
        <v/>
      </c>
      <c r="AA85" s="178" t="str">
        <f t="shared" ca="1" si="35"/>
        <v/>
      </c>
    </row>
    <row r="86" spans="1:27" ht="12.95" customHeight="1" thickBot="1" x14ac:dyDescent="0.25">
      <c r="A86" s="258" t="str">
        <f ca="1">IF(ISBLANK('Tournament Info'!$B$11),"",INDIRECT(ADDRESS(ROW(),1,1,1,"Optimal Seating "&amp;'Tournament Info'!$B$11-1&amp;"R+F")))</f>
        <v/>
      </c>
      <c r="B86" s="259" t="str">
        <f ca="1">IF(ISNUMBER(A86),VLOOKUP(A86,Methuselahs!$A$7:$E$206,2,FALSE),"")</f>
        <v/>
      </c>
      <c r="C86" s="260" t="str">
        <f ca="1">IF(ISNUMBER(A86),VLOOKUP(A86,Methuselahs!$A$7:$E$206,3,FALSE),"")</f>
        <v/>
      </c>
      <c r="D86" s="261" t="str">
        <f t="shared" ca="1" si="24"/>
        <v/>
      </c>
      <c r="E86" s="262"/>
      <c r="F86" s="260">
        <f t="shared" si="25"/>
        <v>0</v>
      </c>
      <c r="G86" s="246" t="str">
        <f t="shared" ca="1" si="26"/>
        <v/>
      </c>
      <c r="H86" s="247" t="str">
        <f ca="1">IF(ISNUMBER(A86),IF(OR($S86=$U86,NOT(ISNA(MATCH($D86*5+$V$4,Override!$C$6:$C$125,0)))),$Q86,0),"")</f>
        <v/>
      </c>
      <c r="I86" s="261" t="str">
        <f t="shared" ca="1" si="27"/>
        <v/>
      </c>
      <c r="J86" s="263">
        <f ca="1">COUNT(A82:A86)</f>
        <v>0</v>
      </c>
      <c r="K86" s="264" t="str">
        <f ca="1">IF(ISNUMBER(A86),RANK(F86,F82:F86),"")</f>
        <v/>
      </c>
      <c r="L86" s="265">
        <f ca="1">IF(J86=5,VLOOKUP(K86,TPMatrix!$A$6:$B$10,2,FALSE),IF(J86=4,VLOOKUP(K86,TPMatrix!$D$6:$E$9,2,FALSE),0))</f>
        <v>0</v>
      </c>
      <c r="M86" s="265">
        <f ca="1">IF(COUNTIF(K82:K86,K86)&gt;=2,IF(J86=5,VLOOKUP(K86+1,TPMatrix!$A$6:$B$10,2,FALSE),IF(J86=4,VLOOKUP(K86+1,TPMatrix!$D$6:$E$9,2,FALSE),0)),"")</f>
        <v>0</v>
      </c>
      <c r="N86" s="265">
        <f ca="1">IF(COUNTIF(K82:K86,K86)&gt;=3,IF(J86=5,VLOOKUP(K86+2,TPMatrix!$A$6:$B$10,2,FALSE),IF(J86=4,VLOOKUP(K86+2,TPMatrix!$D$6:$E$9,2,FALSE),0)),"")</f>
        <v>0</v>
      </c>
      <c r="O86" s="265">
        <f ca="1">IF(COUNTIF(K82:K86,K86)&gt;=4,IF(J86=5,VLOOKUP(K86+3,TPMatrix!$A$6:$B$10,2,FALSE),IF(J86=4,VLOOKUP(K86+3,TPMatrix!$D$6:$E$9,2,FALSE),0)),"")</f>
        <v>0</v>
      </c>
      <c r="P86" s="265">
        <f ca="1">IF(COUNTIF(K82:K86,K86)&gt;=5,IF(J86=5,VLOOKUP(K86+4,TPMatrix!$A$6:$B$10,2,FALSE),IF(J86=4,VLOOKUP(K86+4,TPMatrix!$D$6:$E$9,2,FALSE),0)),"")</f>
        <v>0</v>
      </c>
      <c r="Q86" s="265">
        <f t="shared" ca="1" si="28"/>
        <v>0</v>
      </c>
      <c r="R86" s="266">
        <f t="shared" ca="1" si="29"/>
        <v>5</v>
      </c>
      <c r="S86" s="264">
        <f t="shared" ca="1" si="30"/>
        <v>0</v>
      </c>
      <c r="T86" s="265">
        <f t="shared" si="31"/>
        <v>0</v>
      </c>
      <c r="U86" s="266">
        <f t="shared" ca="1" si="32"/>
        <v>0</v>
      </c>
      <c r="W86" s="178" t="str">
        <f t="shared" ca="1" si="33"/>
        <v/>
      </c>
      <c r="X86" s="178" t="str">
        <f ca="1">IF(ISNUMBER($A86),$W86*(Methuselahs!$A$4+1)+$A86,"")</f>
        <v/>
      </c>
      <c r="Y86" s="178" t="str">
        <f t="shared" ca="1" si="34"/>
        <v/>
      </c>
      <c r="Z86" s="178" t="str">
        <f ca="1">IF(ISNUMBER($A86),VLOOKUP($A86,Methuselahs!$A$7:$X$206,5),"")</f>
        <v/>
      </c>
      <c r="AA86" s="178" t="str">
        <f t="shared" ca="1" si="35"/>
        <v/>
      </c>
    </row>
    <row r="87" spans="1:27" ht="12.95" customHeight="1" thickTop="1" x14ac:dyDescent="0.2">
      <c r="A87" s="217" t="str">
        <f ca="1">IF(ISBLANK('Tournament Info'!$B$11),"",INDIRECT(ADDRESS(ROW(),1,1,1,"Optimal Seating "&amp;'Tournament Info'!$B$11-1&amp;"R+F")))</f>
        <v/>
      </c>
      <c r="B87" s="218" t="str">
        <f ca="1">IF(ISNUMBER(A87),VLOOKUP(A87,Methuselahs!$A$7:$E$206,2,FALSE),"")</f>
        <v/>
      </c>
      <c r="C87" s="219" t="str">
        <f ca="1">IF(ISNUMBER(A87),VLOOKUP(A87,Methuselahs!$A$7:$E$206,3,FALSE),"")</f>
        <v/>
      </c>
      <c r="D87" s="220" t="str">
        <f t="shared" ca="1" si="24"/>
        <v/>
      </c>
      <c r="E87" s="221"/>
      <c r="F87" s="219">
        <f t="shared" si="25"/>
        <v>0</v>
      </c>
      <c r="G87" s="222" t="str">
        <f t="shared" ca="1" si="26"/>
        <v/>
      </c>
      <c r="H87" s="223" t="str">
        <f ca="1">IF(ISNUMBER(A87),IF(OR($S87=$U87,NOT(ISNA(MATCH($D87*5+$V$4,Override!$C$6:$C$125,0)))),$Q87,0),"")</f>
        <v/>
      </c>
      <c r="I87" s="220" t="str">
        <f t="shared" ca="1" si="27"/>
        <v/>
      </c>
      <c r="J87" s="224">
        <f ca="1">COUNT(A87:A91)</f>
        <v>0</v>
      </c>
      <c r="K87" s="225" t="str">
        <f ca="1">IF(ISNUMBER(A87),RANK(F87,F87:F91),"")</f>
        <v/>
      </c>
      <c r="L87" s="226">
        <f ca="1">IF(J87=5,VLOOKUP(K87,TPMatrix!$A$6:$B$10,2,FALSE),IF(J87=4,VLOOKUP(K87,TPMatrix!$D$6:$E$9,2,FALSE),0))</f>
        <v>0</v>
      </c>
      <c r="M87" s="226">
        <f ca="1">IF(COUNTIF(K87:K91,K87)&gt;=2,IF(J87=5,VLOOKUP(K87+1,TPMatrix!$A$6:$B$10,2,FALSE),IF(J87=4,VLOOKUP(K87+1,TPMatrix!$D$6:$E$9,2,FALSE),0)),"")</f>
        <v>0</v>
      </c>
      <c r="N87" s="226">
        <f ca="1">IF(COUNTIF(K87:K91,K87)&gt;=3,IF(J87=5,VLOOKUP(K87+2,TPMatrix!$A$6:$B$10,2,FALSE),IF(J87=4,VLOOKUP(K87+2,TPMatrix!$D$6:$E$9,2,FALSE),0)),"")</f>
        <v>0</v>
      </c>
      <c r="O87" s="226">
        <f ca="1">IF(COUNTIF(K87:K91,K87)&gt;=4,IF(J87=5,VLOOKUP(K87+3,TPMatrix!$A$6:$B$10,2,FALSE),IF(J87=4,VLOOKUP(K87+3,TPMatrix!$D$6:$E$9,2,FALSE),0)),"")</f>
        <v>0</v>
      </c>
      <c r="P87" s="226">
        <f ca="1">IF(COUNTIF(K87:K91,K87)&gt;=5,IF(J87=5,VLOOKUP(K87+4,TPMatrix!$A$6:$B$10,2,FALSE),IF(J87=4,VLOOKUP(K87+4,TPMatrix!$D$6:$E$9,2,FALSE),0)),"")</f>
        <v>0</v>
      </c>
      <c r="Q87" s="226">
        <f t="shared" ca="1" si="28"/>
        <v>0</v>
      </c>
      <c r="R87" s="227">
        <f t="shared" ca="1" si="29"/>
        <v>5</v>
      </c>
      <c r="S87" s="228">
        <f t="shared" ca="1" si="30"/>
        <v>0</v>
      </c>
      <c r="T87" s="229">
        <f t="shared" si="31"/>
        <v>0</v>
      </c>
      <c r="U87" s="230">
        <f t="shared" ca="1" si="32"/>
        <v>0</v>
      </c>
      <c r="W87" s="178" t="str">
        <f t="shared" ca="1" si="33"/>
        <v/>
      </c>
      <c r="X87" s="178" t="str">
        <f ca="1">IF(ISNUMBER($A87),$W87*(Methuselahs!$A$4+1)+$A87,"")</f>
        <v/>
      </c>
      <c r="Y87" s="178" t="str">
        <f t="shared" ca="1" si="34"/>
        <v/>
      </c>
      <c r="Z87" s="178" t="str">
        <f ca="1">IF(ISNUMBER($A87),VLOOKUP($A87,Methuselahs!$A$7:$X$206,5),"")</f>
        <v/>
      </c>
      <c r="AA87" s="178" t="str">
        <f t="shared" ca="1" si="35"/>
        <v/>
      </c>
    </row>
    <row r="88" spans="1:27" ht="12.95" customHeight="1" x14ac:dyDescent="0.2">
      <c r="A88" s="231" t="str">
        <f ca="1">IF(ISBLANK('Tournament Info'!$B$11),"",INDIRECT(ADDRESS(ROW(),1,1,1,"Optimal Seating "&amp;'Tournament Info'!$B$11-1&amp;"R+F")))</f>
        <v/>
      </c>
      <c r="B88" s="232" t="str">
        <f ca="1">IF(ISNUMBER(A88),VLOOKUP(A88,Methuselahs!$A$7:$E$206,2,FALSE),"")</f>
        <v/>
      </c>
      <c r="C88" s="233" t="str">
        <f ca="1">IF(ISNUMBER(A88),VLOOKUP(A88,Methuselahs!$A$7:$E$206,3,FALSE),"")</f>
        <v/>
      </c>
      <c r="D88" s="234" t="str">
        <f t="shared" ca="1" si="24"/>
        <v/>
      </c>
      <c r="E88" s="235"/>
      <c r="F88" s="233">
        <f t="shared" si="25"/>
        <v>0</v>
      </c>
      <c r="G88" s="236" t="str">
        <f t="shared" ca="1" si="26"/>
        <v/>
      </c>
      <c r="H88" s="237" t="str">
        <f ca="1">IF(ISNUMBER(A88),IF(OR($S88=$U88,NOT(ISNA(MATCH($D88*5+$V$4,Override!$C$6:$C$125,0)))),$Q88,0),"")</f>
        <v/>
      </c>
      <c r="I88" s="234" t="str">
        <f t="shared" ca="1" si="27"/>
        <v/>
      </c>
      <c r="J88" s="238">
        <f ca="1">COUNT(A87:A91)</f>
        <v>0</v>
      </c>
      <c r="K88" s="239" t="str">
        <f ca="1">IF(ISNUMBER(A88),RANK(F88,F87:F91),"")</f>
        <v/>
      </c>
      <c r="L88" s="240">
        <f ca="1">IF(J88=5,VLOOKUP(K88,TPMatrix!$A$6:$B$10,2,FALSE),IF(J88=4,VLOOKUP(K88,TPMatrix!$D$6:$E$9,2,FALSE),0))</f>
        <v>0</v>
      </c>
      <c r="M88" s="240">
        <f ca="1">IF(COUNTIF(K87:K91,K88)&gt;=2,IF(J88=5,VLOOKUP(K88+1,TPMatrix!$A$6:$B$10,2,FALSE),IF(J88=4,VLOOKUP(K88+1,TPMatrix!$D$6:$E$9,2,FALSE),0)),"")</f>
        <v>0</v>
      </c>
      <c r="N88" s="240">
        <f ca="1">IF(COUNTIF(K87:K91,K88)&gt;=3,IF(J88=5,VLOOKUP(K88+2,TPMatrix!$A$6:$B$10,2,FALSE),IF(J88=4,VLOOKUP(K88+2,TPMatrix!$D$6:$E$9,2,FALSE),0)),"")</f>
        <v>0</v>
      </c>
      <c r="O88" s="240">
        <f ca="1">IF(COUNTIF(K87:K91,K88)&gt;=4,IF(J88=5,VLOOKUP(K88+3,TPMatrix!$A$6:$B$10,2,FALSE),IF(J88=4,VLOOKUP(K88+3,TPMatrix!$D$6:$E$9,2,FALSE),0)),"")</f>
        <v>0</v>
      </c>
      <c r="P88" s="240">
        <f ca="1">IF(COUNTIF(K87:K91,K88)&gt;=5,IF(J88=5,VLOOKUP(K88+4,TPMatrix!$A$6:$B$10,2,FALSE),IF(J88=4,VLOOKUP(K88+4,TPMatrix!$D$6:$E$9,2,FALSE),0)),"")</f>
        <v>0</v>
      </c>
      <c r="Q88" s="240">
        <f t="shared" ca="1" si="28"/>
        <v>0</v>
      </c>
      <c r="R88" s="241">
        <f t="shared" ca="1" si="29"/>
        <v>5</v>
      </c>
      <c r="S88" s="239">
        <f t="shared" ca="1" si="30"/>
        <v>0</v>
      </c>
      <c r="T88" s="240">
        <f t="shared" si="31"/>
        <v>0</v>
      </c>
      <c r="U88" s="241">
        <f t="shared" ca="1" si="32"/>
        <v>0</v>
      </c>
      <c r="W88" s="178" t="str">
        <f t="shared" ca="1" si="33"/>
        <v/>
      </c>
      <c r="X88" s="178" t="str">
        <f ca="1">IF(ISNUMBER($A88),$W88*(Methuselahs!$A$4+1)+$A88,"")</f>
        <v/>
      </c>
      <c r="Y88" s="178" t="str">
        <f t="shared" ca="1" si="34"/>
        <v/>
      </c>
      <c r="Z88" s="178" t="str">
        <f ca="1">IF(ISNUMBER($A88),VLOOKUP($A88,Methuselahs!$A$7:$X$206,5),"")</f>
        <v/>
      </c>
      <c r="AA88" s="178" t="str">
        <f t="shared" ca="1" si="35"/>
        <v/>
      </c>
    </row>
    <row r="89" spans="1:27" ht="12.95" customHeight="1" x14ac:dyDescent="0.2">
      <c r="A89" s="242" t="str">
        <f ca="1">IF(ISBLANK('Tournament Info'!$B$11),"",INDIRECT(ADDRESS(ROW(),1,1,1,"Optimal Seating "&amp;'Tournament Info'!$B$11-1&amp;"R+F")))</f>
        <v/>
      </c>
      <c r="B89" s="218" t="str">
        <f ca="1">IF(ISNUMBER(A89),VLOOKUP(A89,Methuselahs!$A$7:$E$206,2,FALSE),"")</f>
        <v/>
      </c>
      <c r="C89" s="243" t="str">
        <f ca="1">IF(ISNUMBER(A89),VLOOKUP(A89,Methuselahs!$A$7:$E$206,3,FALSE),"")</f>
        <v/>
      </c>
      <c r="D89" s="244" t="str">
        <f t="shared" ca="1" si="24"/>
        <v/>
      </c>
      <c r="E89" s="245"/>
      <c r="F89" s="243">
        <f t="shared" si="25"/>
        <v>0</v>
      </c>
      <c r="G89" s="246" t="str">
        <f t="shared" ca="1" si="26"/>
        <v/>
      </c>
      <c r="H89" s="247" t="str">
        <f ca="1">IF(ISNUMBER(A89),IF(OR($S89=$U89,NOT(ISNA(MATCH($D89*5+$V$4,Override!$C$6:$C$125,0)))),$Q89,0),"")</f>
        <v/>
      </c>
      <c r="I89" s="244" t="str">
        <f t="shared" ca="1" si="27"/>
        <v/>
      </c>
      <c r="J89" s="248">
        <f ca="1">COUNT(A87:A91)</f>
        <v>0</v>
      </c>
      <c r="K89" s="249" t="str">
        <f ca="1">IF(ISNUMBER(A89),RANK(F89,F87:F91),"")</f>
        <v/>
      </c>
      <c r="L89" s="250">
        <f ca="1">IF(J89=5,VLOOKUP(K89,TPMatrix!$A$6:$B$10,2,FALSE),IF(J89=4,VLOOKUP(K89,TPMatrix!$D$6:$E$9,2,FALSE),0))</f>
        <v>0</v>
      </c>
      <c r="M89" s="250">
        <f ca="1">IF(COUNTIF(K87:K91,K89)&gt;=2,IF(J89=5,VLOOKUP(K89+1,TPMatrix!$A$6:$B$10,2,FALSE),IF(J89=4,VLOOKUP(K89+1,TPMatrix!$D$6:$E$9,2,FALSE),0)),"")</f>
        <v>0</v>
      </c>
      <c r="N89" s="250">
        <f ca="1">IF(COUNTIF(K87:K91,K89)&gt;=3,IF(J89=5,VLOOKUP(K89+2,TPMatrix!$A$6:$B$10,2,FALSE),IF(J89=4,VLOOKUP(K89+2,TPMatrix!$D$6:$E$9,2,FALSE),0)),"")</f>
        <v>0</v>
      </c>
      <c r="O89" s="250">
        <f ca="1">IF(COUNTIF(K87:K91,K89)&gt;=4,IF(J89=5,VLOOKUP(K89+3,TPMatrix!$A$6:$B$10,2,FALSE),IF(J89=4,VLOOKUP(K89+3,TPMatrix!$D$6:$E$9,2,FALSE),0)),"")</f>
        <v>0</v>
      </c>
      <c r="P89" s="250">
        <f ca="1">IF(COUNTIF(K87:K91,K89)&gt;=5,IF(J89=5,VLOOKUP(K89+4,TPMatrix!$A$6:$B$10,2,FALSE),IF(J89=4,VLOOKUP(K89+4,TPMatrix!$D$6:$E$9,2,FALSE),0)),"")</f>
        <v>0</v>
      </c>
      <c r="Q89" s="250">
        <f t="shared" ca="1" si="28"/>
        <v>0</v>
      </c>
      <c r="R89" s="251">
        <f t="shared" ca="1" si="29"/>
        <v>5</v>
      </c>
      <c r="S89" s="249">
        <f t="shared" ca="1" si="30"/>
        <v>0</v>
      </c>
      <c r="T89" s="250">
        <f t="shared" si="31"/>
        <v>0</v>
      </c>
      <c r="U89" s="251">
        <f t="shared" ca="1" si="32"/>
        <v>0</v>
      </c>
      <c r="W89" s="178" t="str">
        <f t="shared" ca="1" si="33"/>
        <v/>
      </c>
      <c r="X89" s="178" t="str">
        <f ca="1">IF(ISNUMBER($A89),$W89*(Methuselahs!$A$4+1)+$A89,"")</f>
        <v/>
      </c>
      <c r="Y89" s="178" t="str">
        <f t="shared" ca="1" si="34"/>
        <v/>
      </c>
      <c r="Z89" s="178" t="str">
        <f ca="1">IF(ISNUMBER($A89),VLOOKUP($A89,Methuselahs!$A$7:$X$206,5),"")</f>
        <v/>
      </c>
      <c r="AA89" s="178" t="str">
        <f t="shared" ca="1" si="35"/>
        <v/>
      </c>
    </row>
    <row r="90" spans="1:27" ht="12.95" customHeight="1" x14ac:dyDescent="0.2">
      <c r="A90" s="252" t="str">
        <f ca="1">IF(ISBLANK('Tournament Info'!$B$11),"",INDIRECT(ADDRESS(ROW(),1,1,1,"Optimal Seating "&amp;'Tournament Info'!$B$11-1&amp;"R+F")))</f>
        <v/>
      </c>
      <c r="B90" s="253" t="str">
        <f ca="1">IF(ISNUMBER(A90),VLOOKUP(A90,Methuselahs!$A$7:$E$206,2,FALSE),"")</f>
        <v/>
      </c>
      <c r="C90" s="254" t="str">
        <f ca="1">IF(ISNUMBER(A90),VLOOKUP(A90,Methuselahs!$A$7:$E$206,3,FALSE),"")</f>
        <v/>
      </c>
      <c r="D90" s="255" t="str">
        <f t="shared" ca="1" si="24"/>
        <v/>
      </c>
      <c r="E90" s="256"/>
      <c r="F90" s="254">
        <f t="shared" si="25"/>
        <v>0</v>
      </c>
      <c r="G90" s="236" t="str">
        <f t="shared" ca="1" si="26"/>
        <v/>
      </c>
      <c r="H90" s="237" t="str">
        <f ca="1">IF(ISNUMBER(A90),IF(OR($S90=$U90,NOT(ISNA(MATCH($D90*5+$V$4,Override!$C$6:$C$125,0)))),$Q90,0),"")</f>
        <v/>
      </c>
      <c r="I90" s="255" t="str">
        <f t="shared" ca="1" si="27"/>
        <v/>
      </c>
      <c r="J90" s="257">
        <f ca="1">COUNT(A87:A91)</f>
        <v>0</v>
      </c>
      <c r="K90" s="239" t="str">
        <f ca="1">IF(ISNUMBER(A90),RANK(F90,F87:F91),"")</f>
        <v/>
      </c>
      <c r="L90" s="240">
        <f ca="1">IF(J90=5,VLOOKUP(K90,TPMatrix!$A$6:$B$10,2,FALSE),IF(J90=4,VLOOKUP(K90,TPMatrix!$D$6:$E$9,2,FALSE),0))</f>
        <v>0</v>
      </c>
      <c r="M90" s="240">
        <f ca="1">IF(COUNTIF(K87:K91,K90)&gt;=2,IF(J90=5,VLOOKUP(K90+1,TPMatrix!$A$6:$B$10,2,FALSE),IF(J90=4,VLOOKUP(K90+1,TPMatrix!$D$6:$E$9,2,FALSE),0)),"")</f>
        <v>0</v>
      </c>
      <c r="N90" s="240">
        <f ca="1">IF(COUNTIF(K87:K91,K90)&gt;=3,IF(J90=5,VLOOKUP(K90+2,TPMatrix!$A$6:$B$10,2,FALSE),IF(J90=4,VLOOKUP(K90+2,TPMatrix!$D$6:$E$9,2,FALSE),0)),"")</f>
        <v>0</v>
      </c>
      <c r="O90" s="240">
        <f ca="1">IF(COUNTIF(K87:K91,K90)&gt;=4,IF(J90=5,VLOOKUP(K90+3,TPMatrix!$A$6:$B$10,2,FALSE),IF(J90=4,VLOOKUP(K90+3,TPMatrix!$D$6:$E$9,2,FALSE),0)),"")</f>
        <v>0</v>
      </c>
      <c r="P90" s="240">
        <f ca="1">IF(COUNTIF(K87:K91,K90)&gt;=5,IF(J90=5,VLOOKUP(K90+4,TPMatrix!$A$6:$B$10,2,FALSE),IF(J90=4,VLOOKUP(K90+4,TPMatrix!$D$6:$E$9,2,FALSE),0)),"")</f>
        <v>0</v>
      </c>
      <c r="Q90" s="240">
        <f t="shared" ca="1" si="28"/>
        <v>0</v>
      </c>
      <c r="R90" s="241">
        <f t="shared" ca="1" si="29"/>
        <v>5</v>
      </c>
      <c r="S90" s="239">
        <f t="shared" ca="1" si="30"/>
        <v>0</v>
      </c>
      <c r="T90" s="240">
        <f t="shared" si="31"/>
        <v>0</v>
      </c>
      <c r="U90" s="241">
        <f t="shared" ca="1" si="32"/>
        <v>0</v>
      </c>
      <c r="W90" s="178" t="str">
        <f t="shared" ca="1" si="33"/>
        <v/>
      </c>
      <c r="X90" s="178" t="str">
        <f ca="1">IF(ISNUMBER($A90),$W90*(Methuselahs!$A$4+1)+$A90,"")</f>
        <v/>
      </c>
      <c r="Y90" s="178" t="str">
        <f t="shared" ca="1" si="34"/>
        <v/>
      </c>
      <c r="Z90" s="178" t="str">
        <f ca="1">IF(ISNUMBER($A90),VLOOKUP($A90,Methuselahs!$A$7:$X$206,5),"")</f>
        <v/>
      </c>
      <c r="AA90" s="178" t="str">
        <f t="shared" ca="1" si="35"/>
        <v/>
      </c>
    </row>
    <row r="91" spans="1:27" ht="12.95" customHeight="1" thickBot="1" x14ac:dyDescent="0.25">
      <c r="A91" s="258" t="str">
        <f ca="1">IF(ISBLANK('Tournament Info'!$B$11),"",INDIRECT(ADDRESS(ROW(),1,1,1,"Optimal Seating "&amp;'Tournament Info'!$B$11-1&amp;"R+F")))</f>
        <v/>
      </c>
      <c r="B91" s="259" t="str">
        <f ca="1">IF(ISNUMBER(A91),VLOOKUP(A91,Methuselahs!$A$7:$E$206,2,FALSE),"")</f>
        <v/>
      </c>
      <c r="C91" s="260" t="str">
        <f ca="1">IF(ISNUMBER(A91),VLOOKUP(A91,Methuselahs!$A$7:$E$206,3,FALSE),"")</f>
        <v/>
      </c>
      <c r="D91" s="261" t="str">
        <f t="shared" ca="1" si="24"/>
        <v/>
      </c>
      <c r="E91" s="262"/>
      <c r="F91" s="260">
        <f t="shared" si="25"/>
        <v>0</v>
      </c>
      <c r="G91" s="246" t="str">
        <f t="shared" ca="1" si="26"/>
        <v/>
      </c>
      <c r="H91" s="247" t="str">
        <f ca="1">IF(ISNUMBER(A91),IF(OR($S91=$U91,NOT(ISNA(MATCH($D91*5+$V$4,Override!$C$6:$C$125,0)))),$Q91,0),"")</f>
        <v/>
      </c>
      <c r="I91" s="261" t="str">
        <f t="shared" ca="1" si="27"/>
        <v/>
      </c>
      <c r="J91" s="263">
        <f ca="1">COUNT(A87:A91)</f>
        <v>0</v>
      </c>
      <c r="K91" s="264" t="str">
        <f ca="1">IF(ISNUMBER(A91),RANK(F91,F87:F91),"")</f>
        <v/>
      </c>
      <c r="L91" s="265">
        <f ca="1">IF(J91=5,VLOOKUP(K91,TPMatrix!$A$6:$B$10,2,FALSE),IF(J91=4,VLOOKUP(K91,TPMatrix!$D$6:$E$9,2,FALSE),0))</f>
        <v>0</v>
      </c>
      <c r="M91" s="265">
        <f ca="1">IF(COUNTIF(K87:K91,K91)&gt;=2,IF(J91=5,VLOOKUP(K91+1,TPMatrix!$A$6:$B$10,2,FALSE),IF(J91=4,VLOOKUP(K91+1,TPMatrix!$D$6:$E$9,2,FALSE),0)),"")</f>
        <v>0</v>
      </c>
      <c r="N91" s="265">
        <f ca="1">IF(COUNTIF(K87:K91,K91)&gt;=3,IF(J91=5,VLOOKUP(K91+2,TPMatrix!$A$6:$B$10,2,FALSE),IF(J91=4,VLOOKUP(K91+2,TPMatrix!$D$6:$E$9,2,FALSE),0)),"")</f>
        <v>0</v>
      </c>
      <c r="O91" s="265">
        <f ca="1">IF(COUNTIF(K87:K91,K91)&gt;=4,IF(J91=5,VLOOKUP(K91+3,TPMatrix!$A$6:$B$10,2,FALSE),IF(J91=4,VLOOKUP(K91+3,TPMatrix!$D$6:$E$9,2,FALSE),0)),"")</f>
        <v>0</v>
      </c>
      <c r="P91" s="265">
        <f ca="1">IF(COUNTIF(K87:K91,K91)&gt;=5,IF(J91=5,VLOOKUP(K91+4,TPMatrix!$A$6:$B$10,2,FALSE),IF(J91=4,VLOOKUP(K91+4,TPMatrix!$D$6:$E$9,2,FALSE),0)),"")</f>
        <v>0</v>
      </c>
      <c r="Q91" s="265">
        <f t="shared" ca="1" si="28"/>
        <v>0</v>
      </c>
      <c r="R91" s="266">
        <f t="shared" ca="1" si="29"/>
        <v>5</v>
      </c>
      <c r="S91" s="264">
        <f t="shared" ca="1" si="30"/>
        <v>0</v>
      </c>
      <c r="T91" s="265">
        <f t="shared" si="31"/>
        <v>0</v>
      </c>
      <c r="U91" s="266">
        <f t="shared" ca="1" si="32"/>
        <v>0</v>
      </c>
      <c r="W91" s="178" t="str">
        <f t="shared" ca="1" si="33"/>
        <v/>
      </c>
      <c r="X91" s="178" t="str">
        <f ca="1">IF(ISNUMBER($A91),$W91*(Methuselahs!$A$4+1)+$A91,"")</f>
        <v/>
      </c>
      <c r="Y91" s="178" t="str">
        <f t="shared" ca="1" si="34"/>
        <v/>
      </c>
      <c r="Z91" s="178" t="str">
        <f ca="1">IF(ISNUMBER($A91),VLOOKUP($A91,Methuselahs!$A$7:$X$206,5),"")</f>
        <v/>
      </c>
      <c r="AA91" s="178" t="str">
        <f t="shared" ca="1" si="35"/>
        <v/>
      </c>
    </row>
    <row r="92" spans="1:27" ht="12.95" customHeight="1" thickTop="1" x14ac:dyDescent="0.2">
      <c r="A92" s="217" t="str">
        <f ca="1">IF(ISBLANK('Tournament Info'!$B$11),"",INDIRECT(ADDRESS(ROW(),1,1,1,"Optimal Seating "&amp;'Tournament Info'!$B$11-1&amp;"R+F")))</f>
        <v/>
      </c>
      <c r="B92" s="218" t="str">
        <f ca="1">IF(ISNUMBER(A92),VLOOKUP(A92,Methuselahs!$A$7:$E$206,2,FALSE),"")</f>
        <v/>
      </c>
      <c r="C92" s="219" t="str">
        <f ca="1">IF(ISNUMBER(A92),VLOOKUP(A92,Methuselahs!$A$7:$E$206,3,FALSE),"")</f>
        <v/>
      </c>
      <c r="D92" s="220" t="str">
        <f t="shared" ca="1" si="24"/>
        <v/>
      </c>
      <c r="E92" s="221"/>
      <c r="F92" s="219">
        <f t="shared" si="25"/>
        <v>0</v>
      </c>
      <c r="G92" s="222" t="str">
        <f t="shared" ca="1" si="26"/>
        <v/>
      </c>
      <c r="H92" s="223" t="str">
        <f ca="1">IF(ISNUMBER(A92),IF(OR($S92=$U92,NOT(ISNA(MATCH($D92*5+$V$4,Override!$C$6:$C$125,0)))),$Q92,0),"")</f>
        <v/>
      </c>
      <c r="I92" s="220" t="str">
        <f t="shared" ca="1" si="27"/>
        <v/>
      </c>
      <c r="J92" s="224">
        <f ca="1">COUNT(A92:A96)</f>
        <v>0</v>
      </c>
      <c r="K92" s="225" t="str">
        <f ca="1">IF(ISNUMBER(A92),RANK(F92,F92:F96),"")</f>
        <v/>
      </c>
      <c r="L92" s="226">
        <f ca="1">IF(J92=5,VLOOKUP(K92,TPMatrix!$A$6:$B$10,2,FALSE),IF(J92=4,VLOOKUP(K92,TPMatrix!$D$6:$E$9,2,FALSE),0))</f>
        <v>0</v>
      </c>
      <c r="M92" s="226">
        <f ca="1">IF(COUNTIF(K92:K96,K92)&gt;=2,IF(J92=5,VLOOKUP(K92+1,TPMatrix!$A$6:$B$10,2,FALSE),IF(J92=4,VLOOKUP(K92+1,TPMatrix!$D$6:$E$9,2,FALSE),0)),"")</f>
        <v>0</v>
      </c>
      <c r="N92" s="226">
        <f ca="1">IF(COUNTIF(K92:K96,K92)&gt;=3,IF(J92=5,VLOOKUP(K92+2,TPMatrix!$A$6:$B$10,2,FALSE),IF(J92=4,VLOOKUP(K92+2,TPMatrix!$D$6:$E$9,2,FALSE),0)),"")</f>
        <v>0</v>
      </c>
      <c r="O92" s="226">
        <f ca="1">IF(COUNTIF(K92:K96,K92)&gt;=4,IF(J92=5,VLOOKUP(K92+3,TPMatrix!$A$6:$B$10,2,FALSE),IF(J92=4,VLOOKUP(K92+3,TPMatrix!$D$6:$E$9,2,FALSE),0)),"")</f>
        <v>0</v>
      </c>
      <c r="P92" s="226">
        <f ca="1">IF(COUNTIF(K92:K96,K92)&gt;=5,IF(J92=5,VLOOKUP(K92+4,TPMatrix!$A$6:$B$10,2,FALSE),IF(J92=4,VLOOKUP(K92+4,TPMatrix!$D$6:$E$9,2,FALSE),0)),"")</f>
        <v>0</v>
      </c>
      <c r="Q92" s="226">
        <f t="shared" ca="1" si="28"/>
        <v>0</v>
      </c>
      <c r="R92" s="227">
        <f t="shared" ca="1" si="29"/>
        <v>5</v>
      </c>
      <c r="S92" s="228">
        <f t="shared" ca="1" si="30"/>
        <v>0</v>
      </c>
      <c r="T92" s="229">
        <f t="shared" si="31"/>
        <v>0</v>
      </c>
      <c r="U92" s="230">
        <f t="shared" ca="1" si="32"/>
        <v>0</v>
      </c>
      <c r="W92" s="178" t="str">
        <f t="shared" ca="1" si="33"/>
        <v/>
      </c>
      <c r="X92" s="178" t="str">
        <f ca="1">IF(ISNUMBER($A92),$W92*(Methuselahs!$A$4+1)+$A92,"")</f>
        <v/>
      </c>
      <c r="Y92" s="178" t="str">
        <f t="shared" ca="1" si="34"/>
        <v/>
      </c>
      <c r="Z92" s="178" t="str">
        <f ca="1">IF(ISNUMBER($A92),VLOOKUP($A92,Methuselahs!$A$7:$X$206,5),"")</f>
        <v/>
      </c>
      <c r="AA92" s="178" t="str">
        <f t="shared" ca="1" si="35"/>
        <v/>
      </c>
    </row>
    <row r="93" spans="1:27" ht="12.95" customHeight="1" x14ac:dyDescent="0.2">
      <c r="A93" s="231" t="str">
        <f ca="1">IF(ISBLANK('Tournament Info'!$B$11),"",INDIRECT(ADDRESS(ROW(),1,1,1,"Optimal Seating "&amp;'Tournament Info'!$B$11-1&amp;"R+F")))</f>
        <v/>
      </c>
      <c r="B93" s="232" t="str">
        <f ca="1">IF(ISNUMBER(A93),VLOOKUP(A93,Methuselahs!$A$7:$E$206,2,FALSE),"")</f>
        <v/>
      </c>
      <c r="C93" s="233" t="str">
        <f ca="1">IF(ISNUMBER(A93),VLOOKUP(A93,Methuselahs!$A$7:$E$206,3,FALSE),"")</f>
        <v/>
      </c>
      <c r="D93" s="234" t="str">
        <f t="shared" ca="1" si="24"/>
        <v/>
      </c>
      <c r="E93" s="235"/>
      <c r="F93" s="233">
        <f t="shared" si="25"/>
        <v>0</v>
      </c>
      <c r="G93" s="236" t="str">
        <f t="shared" ca="1" si="26"/>
        <v/>
      </c>
      <c r="H93" s="237" t="str">
        <f ca="1">IF(ISNUMBER(A93),IF(OR($S93=$U93,NOT(ISNA(MATCH($D93*5+$V$4,Override!$C$6:$C$125,0)))),$Q93,0),"")</f>
        <v/>
      </c>
      <c r="I93" s="234" t="str">
        <f t="shared" ca="1" si="27"/>
        <v/>
      </c>
      <c r="J93" s="238">
        <f ca="1">COUNT(A92:A96)</f>
        <v>0</v>
      </c>
      <c r="K93" s="239" t="str">
        <f ca="1">IF(ISNUMBER(A93),RANK(F93,F92:F96),"")</f>
        <v/>
      </c>
      <c r="L93" s="240">
        <f ca="1">IF(J93=5,VLOOKUP(K93,TPMatrix!$A$6:$B$10,2,FALSE),IF(J93=4,VLOOKUP(K93,TPMatrix!$D$6:$E$9,2,FALSE),0))</f>
        <v>0</v>
      </c>
      <c r="M93" s="240">
        <f ca="1">IF(COUNTIF(K92:K96,K93)&gt;=2,IF(J93=5,VLOOKUP(K93+1,TPMatrix!$A$6:$B$10,2,FALSE),IF(J93=4,VLOOKUP(K93+1,TPMatrix!$D$6:$E$9,2,FALSE),0)),"")</f>
        <v>0</v>
      </c>
      <c r="N93" s="240">
        <f ca="1">IF(COUNTIF(K92:K96,K93)&gt;=3,IF(J93=5,VLOOKUP(K93+2,TPMatrix!$A$6:$B$10,2,FALSE),IF(J93=4,VLOOKUP(K93+2,TPMatrix!$D$6:$E$9,2,FALSE),0)),"")</f>
        <v>0</v>
      </c>
      <c r="O93" s="240">
        <f ca="1">IF(COUNTIF(K92:K96,K93)&gt;=4,IF(J93=5,VLOOKUP(K93+3,TPMatrix!$A$6:$B$10,2,FALSE),IF(J93=4,VLOOKUP(K93+3,TPMatrix!$D$6:$E$9,2,FALSE),0)),"")</f>
        <v>0</v>
      </c>
      <c r="P93" s="240">
        <f ca="1">IF(COUNTIF(K92:K96,K93)&gt;=5,IF(J93=5,VLOOKUP(K93+4,TPMatrix!$A$6:$B$10,2,FALSE),IF(J93=4,VLOOKUP(K93+4,TPMatrix!$D$6:$E$9,2,FALSE),0)),"")</f>
        <v>0</v>
      </c>
      <c r="Q93" s="240">
        <f t="shared" ca="1" si="28"/>
        <v>0</v>
      </c>
      <c r="R93" s="241">
        <f t="shared" ca="1" si="29"/>
        <v>5</v>
      </c>
      <c r="S93" s="239">
        <f t="shared" ca="1" si="30"/>
        <v>0</v>
      </c>
      <c r="T93" s="240">
        <f t="shared" si="31"/>
        <v>0</v>
      </c>
      <c r="U93" s="241">
        <f t="shared" ca="1" si="32"/>
        <v>0</v>
      </c>
      <c r="W93" s="178" t="str">
        <f t="shared" ca="1" si="33"/>
        <v/>
      </c>
      <c r="X93" s="178" t="str">
        <f ca="1">IF(ISNUMBER($A93),$W93*(Methuselahs!$A$4+1)+$A93,"")</f>
        <v/>
      </c>
      <c r="Y93" s="178" t="str">
        <f t="shared" ca="1" si="34"/>
        <v/>
      </c>
      <c r="Z93" s="178" t="str">
        <f ca="1">IF(ISNUMBER($A93),VLOOKUP($A93,Methuselahs!$A$7:$X$206,5),"")</f>
        <v/>
      </c>
      <c r="AA93" s="178" t="str">
        <f t="shared" ca="1" si="35"/>
        <v/>
      </c>
    </row>
    <row r="94" spans="1:27" ht="12.95" customHeight="1" x14ac:dyDescent="0.2">
      <c r="A94" s="242" t="str">
        <f ca="1">IF(ISBLANK('Tournament Info'!$B$11),"",INDIRECT(ADDRESS(ROW(),1,1,1,"Optimal Seating "&amp;'Tournament Info'!$B$11-1&amp;"R+F")))</f>
        <v/>
      </c>
      <c r="B94" s="218" t="str">
        <f ca="1">IF(ISNUMBER(A94),VLOOKUP(A94,Methuselahs!$A$7:$E$206,2,FALSE),"")</f>
        <v/>
      </c>
      <c r="C94" s="243" t="str">
        <f ca="1">IF(ISNUMBER(A94),VLOOKUP(A94,Methuselahs!$A$7:$E$206,3,FALSE),"")</f>
        <v/>
      </c>
      <c r="D94" s="244" t="str">
        <f t="shared" ca="1" si="24"/>
        <v/>
      </c>
      <c r="E94" s="245"/>
      <c r="F94" s="243">
        <f t="shared" si="25"/>
        <v>0</v>
      </c>
      <c r="G94" s="246" t="str">
        <f t="shared" ca="1" si="26"/>
        <v/>
      </c>
      <c r="H94" s="247" t="str">
        <f ca="1">IF(ISNUMBER(A94),IF(OR($S94=$U94,NOT(ISNA(MATCH($D94*5+$V$4,Override!$C$6:$C$125,0)))),$Q94,0),"")</f>
        <v/>
      </c>
      <c r="I94" s="244" t="str">
        <f t="shared" ca="1" si="27"/>
        <v/>
      </c>
      <c r="J94" s="248">
        <f ca="1">COUNT(A92:A96)</f>
        <v>0</v>
      </c>
      <c r="K94" s="249" t="str">
        <f ca="1">IF(ISNUMBER(A94),RANK(F94,F92:F96),"")</f>
        <v/>
      </c>
      <c r="L94" s="250">
        <f ca="1">IF(J94=5,VLOOKUP(K94,TPMatrix!$A$6:$B$10,2,FALSE),IF(J94=4,VLOOKUP(K94,TPMatrix!$D$6:$E$9,2,FALSE),0))</f>
        <v>0</v>
      </c>
      <c r="M94" s="250">
        <f ca="1">IF(COUNTIF(K92:K96,K94)&gt;=2,IF(J94=5,VLOOKUP(K94+1,TPMatrix!$A$6:$B$10,2,FALSE),IF(J94=4,VLOOKUP(K94+1,TPMatrix!$D$6:$E$9,2,FALSE),0)),"")</f>
        <v>0</v>
      </c>
      <c r="N94" s="250">
        <f ca="1">IF(COUNTIF(K92:K96,K94)&gt;=3,IF(J94=5,VLOOKUP(K94+2,TPMatrix!$A$6:$B$10,2,FALSE),IF(J94=4,VLOOKUP(K94+2,TPMatrix!$D$6:$E$9,2,FALSE),0)),"")</f>
        <v>0</v>
      </c>
      <c r="O94" s="250">
        <f ca="1">IF(COUNTIF(K92:K96,K94)&gt;=4,IF(J94=5,VLOOKUP(K94+3,TPMatrix!$A$6:$B$10,2,FALSE),IF(J94=4,VLOOKUP(K94+3,TPMatrix!$D$6:$E$9,2,FALSE),0)),"")</f>
        <v>0</v>
      </c>
      <c r="P94" s="250">
        <f ca="1">IF(COUNTIF(K92:K96,K94)&gt;=5,IF(J94=5,VLOOKUP(K94+4,TPMatrix!$A$6:$B$10,2,FALSE),IF(J94=4,VLOOKUP(K94+4,TPMatrix!$D$6:$E$9,2,FALSE),0)),"")</f>
        <v>0</v>
      </c>
      <c r="Q94" s="250">
        <f t="shared" ca="1" si="28"/>
        <v>0</v>
      </c>
      <c r="R94" s="251">
        <f t="shared" ca="1" si="29"/>
        <v>5</v>
      </c>
      <c r="S94" s="249">
        <f t="shared" ca="1" si="30"/>
        <v>0</v>
      </c>
      <c r="T94" s="250">
        <f t="shared" si="31"/>
        <v>0</v>
      </c>
      <c r="U94" s="251">
        <f t="shared" ca="1" si="32"/>
        <v>0</v>
      </c>
      <c r="W94" s="178" t="str">
        <f t="shared" ca="1" si="33"/>
        <v/>
      </c>
      <c r="X94" s="178" t="str">
        <f ca="1">IF(ISNUMBER($A94),$W94*(Methuselahs!$A$4+1)+$A94,"")</f>
        <v/>
      </c>
      <c r="Y94" s="178" t="str">
        <f t="shared" ca="1" si="34"/>
        <v/>
      </c>
      <c r="Z94" s="178" t="str">
        <f ca="1">IF(ISNUMBER($A94),VLOOKUP($A94,Methuselahs!$A$7:$X$206,5),"")</f>
        <v/>
      </c>
      <c r="AA94" s="178" t="str">
        <f t="shared" ca="1" si="35"/>
        <v/>
      </c>
    </row>
    <row r="95" spans="1:27" ht="12.95" customHeight="1" x14ac:dyDescent="0.2">
      <c r="A95" s="252" t="str">
        <f ca="1">IF(ISBLANK('Tournament Info'!$B$11),"",INDIRECT(ADDRESS(ROW(),1,1,1,"Optimal Seating "&amp;'Tournament Info'!$B$11-1&amp;"R+F")))</f>
        <v/>
      </c>
      <c r="B95" s="253" t="str">
        <f ca="1">IF(ISNUMBER(A95),VLOOKUP(A95,Methuselahs!$A$7:$E$206,2,FALSE),"")</f>
        <v/>
      </c>
      <c r="C95" s="254" t="str">
        <f ca="1">IF(ISNUMBER(A95),VLOOKUP(A95,Methuselahs!$A$7:$E$206,3,FALSE),"")</f>
        <v/>
      </c>
      <c r="D95" s="255" t="str">
        <f t="shared" ca="1" si="24"/>
        <v/>
      </c>
      <c r="E95" s="256"/>
      <c r="F95" s="254">
        <f t="shared" si="25"/>
        <v>0</v>
      </c>
      <c r="G95" s="236" t="str">
        <f t="shared" ca="1" si="26"/>
        <v/>
      </c>
      <c r="H95" s="237" t="str">
        <f ca="1">IF(ISNUMBER(A95),IF(OR($S95=$U95,NOT(ISNA(MATCH($D95*5+$V$4,Override!$C$6:$C$125,0)))),$Q95,0),"")</f>
        <v/>
      </c>
      <c r="I95" s="255" t="str">
        <f t="shared" ca="1" si="27"/>
        <v/>
      </c>
      <c r="J95" s="257">
        <f ca="1">COUNT(A92:A96)</f>
        <v>0</v>
      </c>
      <c r="K95" s="239" t="str">
        <f ca="1">IF(ISNUMBER(A95),RANK(F95,F92:F96),"")</f>
        <v/>
      </c>
      <c r="L95" s="240">
        <f ca="1">IF(J95=5,VLOOKUP(K95,TPMatrix!$A$6:$B$10,2,FALSE),IF(J95=4,VLOOKUP(K95,TPMatrix!$D$6:$E$9,2,FALSE),0))</f>
        <v>0</v>
      </c>
      <c r="M95" s="240">
        <f ca="1">IF(COUNTIF(K92:K96,K95)&gt;=2,IF(J95=5,VLOOKUP(K95+1,TPMatrix!$A$6:$B$10,2,FALSE),IF(J95=4,VLOOKUP(K95+1,TPMatrix!$D$6:$E$9,2,FALSE),0)),"")</f>
        <v>0</v>
      </c>
      <c r="N95" s="240">
        <f ca="1">IF(COUNTIF(K92:K96,K95)&gt;=3,IF(J95=5,VLOOKUP(K95+2,TPMatrix!$A$6:$B$10,2,FALSE),IF(J95=4,VLOOKUP(K95+2,TPMatrix!$D$6:$E$9,2,FALSE),0)),"")</f>
        <v>0</v>
      </c>
      <c r="O95" s="240">
        <f ca="1">IF(COUNTIF(K92:K96,K95)&gt;=4,IF(J95=5,VLOOKUP(K95+3,TPMatrix!$A$6:$B$10,2,FALSE),IF(J95=4,VLOOKUP(K95+3,TPMatrix!$D$6:$E$9,2,FALSE),0)),"")</f>
        <v>0</v>
      </c>
      <c r="P95" s="240">
        <f ca="1">IF(COUNTIF(K92:K96,K95)&gt;=5,IF(J95=5,VLOOKUP(K95+4,TPMatrix!$A$6:$B$10,2,FALSE),IF(J95=4,VLOOKUP(K95+4,TPMatrix!$D$6:$E$9,2,FALSE),0)),"")</f>
        <v>0</v>
      </c>
      <c r="Q95" s="240">
        <f t="shared" ca="1" si="28"/>
        <v>0</v>
      </c>
      <c r="R95" s="241">
        <f t="shared" ca="1" si="29"/>
        <v>5</v>
      </c>
      <c r="S95" s="239">
        <f t="shared" ca="1" si="30"/>
        <v>0</v>
      </c>
      <c r="T95" s="240">
        <f t="shared" si="31"/>
        <v>0</v>
      </c>
      <c r="U95" s="241">
        <f t="shared" ca="1" si="32"/>
        <v>0</v>
      </c>
      <c r="W95" s="178" t="str">
        <f t="shared" ca="1" si="33"/>
        <v/>
      </c>
      <c r="X95" s="178" t="str">
        <f ca="1">IF(ISNUMBER($A95),$W95*(Methuselahs!$A$4+1)+$A95,"")</f>
        <v/>
      </c>
      <c r="Y95" s="178" t="str">
        <f t="shared" ca="1" si="34"/>
        <v/>
      </c>
      <c r="Z95" s="178" t="str">
        <f ca="1">IF(ISNUMBER($A95),VLOOKUP($A95,Methuselahs!$A$7:$X$206,5),"")</f>
        <v/>
      </c>
      <c r="AA95" s="178" t="str">
        <f t="shared" ca="1" si="35"/>
        <v/>
      </c>
    </row>
    <row r="96" spans="1:27" ht="12.95" customHeight="1" thickBot="1" x14ac:dyDescent="0.25">
      <c r="A96" s="258" t="str">
        <f ca="1">IF(ISBLANK('Tournament Info'!$B$11),"",INDIRECT(ADDRESS(ROW(),1,1,1,"Optimal Seating "&amp;'Tournament Info'!$B$11-1&amp;"R+F")))</f>
        <v/>
      </c>
      <c r="B96" s="259" t="str">
        <f ca="1">IF(ISNUMBER(A96),VLOOKUP(A96,Methuselahs!$A$7:$E$206,2,FALSE),"")</f>
        <v/>
      </c>
      <c r="C96" s="260" t="str">
        <f ca="1">IF(ISNUMBER(A96),VLOOKUP(A96,Methuselahs!$A$7:$E$206,3,FALSE),"")</f>
        <v/>
      </c>
      <c r="D96" s="261" t="str">
        <f t="shared" ca="1" si="24"/>
        <v/>
      </c>
      <c r="E96" s="262"/>
      <c r="F96" s="260">
        <f t="shared" si="25"/>
        <v>0</v>
      </c>
      <c r="G96" s="246" t="str">
        <f t="shared" ca="1" si="26"/>
        <v/>
      </c>
      <c r="H96" s="247" t="str">
        <f ca="1">IF(ISNUMBER(A96),IF(OR($S96=$U96,NOT(ISNA(MATCH($D96*5+$V$4,Override!$C$6:$C$125,0)))),$Q96,0),"")</f>
        <v/>
      </c>
      <c r="I96" s="261" t="str">
        <f t="shared" ca="1" si="27"/>
        <v/>
      </c>
      <c r="J96" s="263">
        <f ca="1">COUNT(A92:A96)</f>
        <v>0</v>
      </c>
      <c r="K96" s="264" t="str">
        <f ca="1">IF(ISNUMBER(A96),RANK(F96,F92:F96),"")</f>
        <v/>
      </c>
      <c r="L96" s="265">
        <f ca="1">IF(J96=5,VLOOKUP(K96,TPMatrix!$A$6:$B$10,2,FALSE),IF(J96=4,VLOOKUP(K96,TPMatrix!$D$6:$E$9,2,FALSE),0))</f>
        <v>0</v>
      </c>
      <c r="M96" s="265">
        <f ca="1">IF(COUNTIF(K92:K96,K96)&gt;=2,IF(J96=5,VLOOKUP(K96+1,TPMatrix!$A$6:$B$10,2,FALSE),IF(J96=4,VLOOKUP(K96+1,TPMatrix!$D$6:$E$9,2,FALSE),0)),"")</f>
        <v>0</v>
      </c>
      <c r="N96" s="265">
        <f ca="1">IF(COUNTIF(K92:K96,K96)&gt;=3,IF(J96=5,VLOOKUP(K96+2,TPMatrix!$A$6:$B$10,2,FALSE),IF(J96=4,VLOOKUP(K96+2,TPMatrix!$D$6:$E$9,2,FALSE),0)),"")</f>
        <v>0</v>
      </c>
      <c r="O96" s="265">
        <f ca="1">IF(COUNTIF(K92:K96,K96)&gt;=4,IF(J96=5,VLOOKUP(K96+3,TPMatrix!$A$6:$B$10,2,FALSE),IF(J96=4,VLOOKUP(K96+3,TPMatrix!$D$6:$E$9,2,FALSE),0)),"")</f>
        <v>0</v>
      </c>
      <c r="P96" s="265">
        <f ca="1">IF(COUNTIF(K92:K96,K96)&gt;=5,IF(J96=5,VLOOKUP(K96+4,TPMatrix!$A$6:$B$10,2,FALSE),IF(J96=4,VLOOKUP(K96+4,TPMatrix!$D$6:$E$9,2,FALSE),0)),"")</f>
        <v>0</v>
      </c>
      <c r="Q96" s="265">
        <f t="shared" ca="1" si="28"/>
        <v>0</v>
      </c>
      <c r="R96" s="266">
        <f t="shared" ca="1" si="29"/>
        <v>5</v>
      </c>
      <c r="S96" s="264">
        <f t="shared" ca="1" si="30"/>
        <v>0</v>
      </c>
      <c r="T96" s="265">
        <f t="shared" si="31"/>
        <v>0</v>
      </c>
      <c r="U96" s="266">
        <f t="shared" ca="1" si="32"/>
        <v>0</v>
      </c>
      <c r="W96" s="178" t="str">
        <f t="shared" ca="1" si="33"/>
        <v/>
      </c>
      <c r="X96" s="178" t="str">
        <f ca="1">IF(ISNUMBER($A96),$W96*(Methuselahs!$A$4+1)+$A96,"")</f>
        <v/>
      </c>
      <c r="Y96" s="178" t="str">
        <f t="shared" ca="1" si="34"/>
        <v/>
      </c>
      <c r="Z96" s="178" t="str">
        <f ca="1">IF(ISNUMBER($A96),VLOOKUP($A96,Methuselahs!$A$7:$X$206,5),"")</f>
        <v/>
      </c>
      <c r="AA96" s="178" t="str">
        <f t="shared" ca="1" si="35"/>
        <v/>
      </c>
    </row>
    <row r="97" spans="1:27" ht="12.95" customHeight="1" thickTop="1" x14ac:dyDescent="0.2">
      <c r="A97" s="217" t="str">
        <f ca="1">IF(ISBLANK('Tournament Info'!$B$11),"",INDIRECT(ADDRESS(ROW(),1,1,1,"Optimal Seating "&amp;'Tournament Info'!$B$11-1&amp;"R+F")))</f>
        <v/>
      </c>
      <c r="B97" s="218" t="str">
        <f ca="1">IF(ISNUMBER(A97),VLOOKUP(A97,Methuselahs!$A$7:$E$206,2,FALSE),"")</f>
        <v/>
      </c>
      <c r="C97" s="219" t="str">
        <f ca="1">IF(ISNUMBER(A97),VLOOKUP(A97,Methuselahs!$A$7:$E$206,3,FALSE),"")</f>
        <v/>
      </c>
      <c r="D97" s="220" t="str">
        <f t="shared" ca="1" si="24"/>
        <v/>
      </c>
      <c r="E97" s="221"/>
      <c r="F97" s="219">
        <f t="shared" si="25"/>
        <v>0</v>
      </c>
      <c r="G97" s="222" t="str">
        <f t="shared" ca="1" si="26"/>
        <v/>
      </c>
      <c r="H97" s="223" t="str">
        <f ca="1">IF(ISNUMBER(A97),IF(OR($S97=$U97,NOT(ISNA(MATCH($D97*5+$V$4,Override!$C$6:$C$125,0)))),$Q97,0),"")</f>
        <v/>
      </c>
      <c r="I97" s="220" t="str">
        <f t="shared" ca="1" si="27"/>
        <v/>
      </c>
      <c r="J97" s="224">
        <f ca="1">COUNT(A97:A101)</f>
        <v>0</v>
      </c>
      <c r="K97" s="225" t="str">
        <f ca="1">IF(ISNUMBER(A97),RANK(F97,F97:F101),"")</f>
        <v/>
      </c>
      <c r="L97" s="226">
        <f ca="1">IF(J97=5,VLOOKUP(K97,TPMatrix!$A$6:$B$10,2,FALSE),IF(J97=4,VLOOKUP(K97,TPMatrix!$D$6:$E$9,2,FALSE),0))</f>
        <v>0</v>
      </c>
      <c r="M97" s="226">
        <f ca="1">IF(COUNTIF(K97:K101,K97)&gt;=2,IF(J97=5,VLOOKUP(K97+1,TPMatrix!$A$6:$B$10,2,FALSE),IF(J97=4,VLOOKUP(K97+1,TPMatrix!$D$6:$E$9,2,FALSE),0)),"")</f>
        <v>0</v>
      </c>
      <c r="N97" s="226">
        <f ca="1">IF(COUNTIF(K97:K101,K97)&gt;=3,IF(J97=5,VLOOKUP(K97+2,TPMatrix!$A$6:$B$10,2,FALSE),IF(J97=4,VLOOKUP(K97+2,TPMatrix!$D$6:$E$9,2,FALSE),0)),"")</f>
        <v>0</v>
      </c>
      <c r="O97" s="226">
        <f ca="1">IF(COUNTIF(K97:K101,K97)&gt;=4,IF(J97=5,VLOOKUP(K97+3,TPMatrix!$A$6:$B$10,2,FALSE),IF(J97=4,VLOOKUP(K97+3,TPMatrix!$D$6:$E$9,2,FALSE),0)),"")</f>
        <v>0</v>
      </c>
      <c r="P97" s="226">
        <f ca="1">IF(COUNTIF(K97:K101,K97)&gt;=5,IF(J97=5,VLOOKUP(K97+4,TPMatrix!$A$6:$B$10,2,FALSE),IF(J97=4,VLOOKUP(K97+4,TPMatrix!$D$6:$E$9,2,FALSE),0)),"")</f>
        <v>0</v>
      </c>
      <c r="Q97" s="226">
        <f t="shared" ca="1" si="28"/>
        <v>0</v>
      </c>
      <c r="R97" s="227">
        <f t="shared" ca="1" si="29"/>
        <v>5</v>
      </c>
      <c r="S97" s="228">
        <f t="shared" ca="1" si="30"/>
        <v>0</v>
      </c>
      <c r="T97" s="229">
        <f t="shared" si="31"/>
        <v>0</v>
      </c>
      <c r="U97" s="230">
        <f t="shared" ca="1" si="32"/>
        <v>0</v>
      </c>
      <c r="W97" s="178" t="str">
        <f t="shared" ca="1" si="33"/>
        <v/>
      </c>
      <c r="X97" s="178" t="str">
        <f ca="1">IF(ISNUMBER($A97),$W97*(Methuselahs!$A$4+1)+$A97,"")</f>
        <v/>
      </c>
      <c r="Y97" s="178" t="str">
        <f t="shared" ca="1" si="34"/>
        <v/>
      </c>
      <c r="Z97" s="178" t="str">
        <f ca="1">IF(ISNUMBER($A97),VLOOKUP($A97,Methuselahs!$A$7:$X$206,5),"")</f>
        <v/>
      </c>
      <c r="AA97" s="178" t="str">
        <f t="shared" ca="1" si="35"/>
        <v/>
      </c>
    </row>
    <row r="98" spans="1:27" ht="12.95" customHeight="1" x14ac:dyDescent="0.2">
      <c r="A98" s="231" t="str">
        <f ca="1">IF(ISBLANK('Tournament Info'!$B$11),"",INDIRECT(ADDRESS(ROW(),1,1,1,"Optimal Seating "&amp;'Tournament Info'!$B$11-1&amp;"R+F")))</f>
        <v/>
      </c>
      <c r="B98" s="232" t="str">
        <f ca="1">IF(ISNUMBER(A98),VLOOKUP(A98,Methuselahs!$A$7:$E$206,2,FALSE),"")</f>
        <v/>
      </c>
      <c r="C98" s="233" t="str">
        <f ca="1">IF(ISNUMBER(A98),VLOOKUP(A98,Methuselahs!$A$7:$E$206,3,FALSE),"")</f>
        <v/>
      </c>
      <c r="D98" s="234" t="str">
        <f t="shared" ca="1" si="24"/>
        <v/>
      </c>
      <c r="E98" s="235"/>
      <c r="F98" s="233">
        <f t="shared" si="25"/>
        <v>0</v>
      </c>
      <c r="G98" s="236" t="str">
        <f t="shared" ca="1" si="26"/>
        <v/>
      </c>
      <c r="H98" s="237" t="str">
        <f ca="1">IF(ISNUMBER(A98),IF(OR($S98=$U98,NOT(ISNA(MATCH($D98*5+$V$4,Override!$C$6:$C$125,0)))),$Q98,0),"")</f>
        <v/>
      </c>
      <c r="I98" s="234" t="str">
        <f t="shared" ca="1" si="27"/>
        <v/>
      </c>
      <c r="J98" s="238">
        <f ca="1">COUNT(A97:A101)</f>
        <v>0</v>
      </c>
      <c r="K98" s="239" t="str">
        <f ca="1">IF(ISNUMBER(A98),RANK(F98,F97:F101),"")</f>
        <v/>
      </c>
      <c r="L98" s="240">
        <f ca="1">IF(J98=5,VLOOKUP(K98,TPMatrix!$A$6:$B$10,2,FALSE),IF(J98=4,VLOOKUP(K98,TPMatrix!$D$6:$E$9,2,FALSE),0))</f>
        <v>0</v>
      </c>
      <c r="M98" s="240">
        <f ca="1">IF(COUNTIF(K97:K101,K98)&gt;=2,IF(J98=5,VLOOKUP(K98+1,TPMatrix!$A$6:$B$10,2,FALSE),IF(J98=4,VLOOKUP(K98+1,TPMatrix!$D$6:$E$9,2,FALSE),0)),"")</f>
        <v>0</v>
      </c>
      <c r="N98" s="240">
        <f ca="1">IF(COUNTIF(K97:K101,K98)&gt;=3,IF(J98=5,VLOOKUP(K98+2,TPMatrix!$A$6:$B$10,2,FALSE),IF(J98=4,VLOOKUP(K98+2,TPMatrix!$D$6:$E$9,2,FALSE),0)),"")</f>
        <v>0</v>
      </c>
      <c r="O98" s="240">
        <f ca="1">IF(COUNTIF(K97:K101,K98)&gt;=4,IF(J98=5,VLOOKUP(K98+3,TPMatrix!$A$6:$B$10,2,FALSE),IF(J98=4,VLOOKUP(K98+3,TPMatrix!$D$6:$E$9,2,FALSE),0)),"")</f>
        <v>0</v>
      </c>
      <c r="P98" s="240">
        <f ca="1">IF(COUNTIF(K97:K101,K98)&gt;=5,IF(J98=5,VLOOKUP(K98+4,TPMatrix!$A$6:$B$10,2,FALSE),IF(J98=4,VLOOKUP(K98+4,TPMatrix!$D$6:$E$9,2,FALSE),0)),"")</f>
        <v>0</v>
      </c>
      <c r="Q98" s="240">
        <f t="shared" ca="1" si="28"/>
        <v>0</v>
      </c>
      <c r="R98" s="241">
        <f t="shared" ca="1" si="29"/>
        <v>5</v>
      </c>
      <c r="S98" s="239">
        <f t="shared" ca="1" si="30"/>
        <v>0</v>
      </c>
      <c r="T98" s="240">
        <f t="shared" si="31"/>
        <v>0</v>
      </c>
      <c r="U98" s="241">
        <f t="shared" ca="1" si="32"/>
        <v>0</v>
      </c>
      <c r="W98" s="178" t="str">
        <f t="shared" ca="1" si="33"/>
        <v/>
      </c>
      <c r="X98" s="178" t="str">
        <f ca="1">IF(ISNUMBER($A98),$W98*(Methuselahs!$A$4+1)+$A98,"")</f>
        <v/>
      </c>
      <c r="Y98" s="178" t="str">
        <f t="shared" ca="1" si="34"/>
        <v/>
      </c>
      <c r="Z98" s="178" t="str">
        <f ca="1">IF(ISNUMBER($A98),VLOOKUP($A98,Methuselahs!$A$7:$X$206,5),"")</f>
        <v/>
      </c>
      <c r="AA98" s="178" t="str">
        <f t="shared" ca="1" si="35"/>
        <v/>
      </c>
    </row>
    <row r="99" spans="1:27" ht="12.95" customHeight="1" x14ac:dyDescent="0.2">
      <c r="A99" s="242" t="str">
        <f ca="1">IF(ISBLANK('Tournament Info'!$B$11),"",INDIRECT(ADDRESS(ROW(),1,1,1,"Optimal Seating "&amp;'Tournament Info'!$B$11-1&amp;"R+F")))</f>
        <v/>
      </c>
      <c r="B99" s="218" t="str">
        <f ca="1">IF(ISNUMBER(A99),VLOOKUP(A99,Methuselahs!$A$7:$E$206,2,FALSE),"")</f>
        <v/>
      </c>
      <c r="C99" s="243" t="str">
        <f ca="1">IF(ISNUMBER(A99),VLOOKUP(A99,Methuselahs!$A$7:$E$206,3,FALSE),"")</f>
        <v/>
      </c>
      <c r="D99" s="244" t="str">
        <f t="shared" ca="1" si="24"/>
        <v/>
      </c>
      <c r="E99" s="245"/>
      <c r="F99" s="243">
        <f t="shared" si="25"/>
        <v>0</v>
      </c>
      <c r="G99" s="246" t="str">
        <f t="shared" ca="1" si="26"/>
        <v/>
      </c>
      <c r="H99" s="247" t="str">
        <f ca="1">IF(ISNUMBER(A99),IF(OR($S99=$U99,NOT(ISNA(MATCH($D99*5+$V$4,Override!$C$6:$C$125,0)))),$Q99,0),"")</f>
        <v/>
      </c>
      <c r="I99" s="244" t="str">
        <f t="shared" ca="1" si="27"/>
        <v/>
      </c>
      <c r="J99" s="248">
        <f ca="1">COUNT(A97:A101)</f>
        <v>0</v>
      </c>
      <c r="K99" s="249" t="str">
        <f ca="1">IF(ISNUMBER(A99),RANK(F99,F97:F101),"")</f>
        <v/>
      </c>
      <c r="L99" s="250">
        <f ca="1">IF(J99=5,VLOOKUP(K99,TPMatrix!$A$6:$B$10,2,FALSE),IF(J99=4,VLOOKUP(K99,TPMatrix!$D$6:$E$9,2,FALSE),0))</f>
        <v>0</v>
      </c>
      <c r="M99" s="250">
        <f ca="1">IF(COUNTIF(K97:K101,K99)&gt;=2,IF(J99=5,VLOOKUP(K99+1,TPMatrix!$A$6:$B$10,2,FALSE),IF(J99=4,VLOOKUP(K99+1,TPMatrix!$D$6:$E$9,2,FALSE),0)),"")</f>
        <v>0</v>
      </c>
      <c r="N99" s="250">
        <f ca="1">IF(COUNTIF(K97:K101,K99)&gt;=3,IF(J99=5,VLOOKUP(K99+2,TPMatrix!$A$6:$B$10,2,FALSE),IF(J99=4,VLOOKUP(K99+2,TPMatrix!$D$6:$E$9,2,FALSE),0)),"")</f>
        <v>0</v>
      </c>
      <c r="O99" s="250">
        <f ca="1">IF(COUNTIF(K97:K101,K99)&gt;=4,IF(J99=5,VLOOKUP(K99+3,TPMatrix!$A$6:$B$10,2,FALSE),IF(J99=4,VLOOKUP(K99+3,TPMatrix!$D$6:$E$9,2,FALSE),0)),"")</f>
        <v>0</v>
      </c>
      <c r="P99" s="250">
        <f ca="1">IF(COUNTIF(K97:K101,K99)&gt;=5,IF(J99=5,VLOOKUP(K99+4,TPMatrix!$A$6:$B$10,2,FALSE),IF(J99=4,VLOOKUP(K99+4,TPMatrix!$D$6:$E$9,2,FALSE),0)),"")</f>
        <v>0</v>
      </c>
      <c r="Q99" s="250">
        <f t="shared" ca="1" si="28"/>
        <v>0</v>
      </c>
      <c r="R99" s="251">
        <f t="shared" ca="1" si="29"/>
        <v>5</v>
      </c>
      <c r="S99" s="249">
        <f t="shared" ca="1" si="30"/>
        <v>0</v>
      </c>
      <c r="T99" s="250">
        <f t="shared" si="31"/>
        <v>0</v>
      </c>
      <c r="U99" s="251">
        <f t="shared" ca="1" si="32"/>
        <v>0</v>
      </c>
      <c r="W99" s="178" t="str">
        <f t="shared" ca="1" si="33"/>
        <v/>
      </c>
      <c r="X99" s="178" t="str">
        <f ca="1">IF(ISNUMBER($A99),$W99*(Methuselahs!$A$4+1)+$A99,"")</f>
        <v/>
      </c>
      <c r="Y99" s="178" t="str">
        <f t="shared" ca="1" si="34"/>
        <v/>
      </c>
      <c r="Z99" s="178" t="str">
        <f ca="1">IF(ISNUMBER($A99),VLOOKUP($A99,Methuselahs!$A$7:$X$206,5),"")</f>
        <v/>
      </c>
      <c r="AA99" s="178" t="str">
        <f t="shared" ca="1" si="35"/>
        <v/>
      </c>
    </row>
    <row r="100" spans="1:27" ht="12.95" customHeight="1" x14ac:dyDescent="0.2">
      <c r="A100" s="252" t="str">
        <f ca="1">IF(ISBLANK('Tournament Info'!$B$11),"",INDIRECT(ADDRESS(ROW(),1,1,1,"Optimal Seating "&amp;'Tournament Info'!$B$11-1&amp;"R+F")))</f>
        <v/>
      </c>
      <c r="B100" s="253" t="str">
        <f ca="1">IF(ISNUMBER(A100),VLOOKUP(A100,Methuselahs!$A$7:$E$206,2,FALSE),"")</f>
        <v/>
      </c>
      <c r="C100" s="254" t="str">
        <f ca="1">IF(ISNUMBER(A100),VLOOKUP(A100,Methuselahs!$A$7:$E$206,3,FALSE),"")</f>
        <v/>
      </c>
      <c r="D100" s="255" t="str">
        <f t="shared" ca="1" si="24"/>
        <v/>
      </c>
      <c r="E100" s="256"/>
      <c r="F100" s="254">
        <f t="shared" si="25"/>
        <v>0</v>
      </c>
      <c r="G100" s="236" t="str">
        <f t="shared" ca="1" si="26"/>
        <v/>
      </c>
      <c r="H100" s="237" t="str">
        <f ca="1">IF(ISNUMBER(A100),IF(OR($S100=$U100,NOT(ISNA(MATCH($D100*5+$V$4,Override!$C$6:$C$125,0)))),$Q100,0),"")</f>
        <v/>
      </c>
      <c r="I100" s="255" t="str">
        <f t="shared" ca="1" si="27"/>
        <v/>
      </c>
      <c r="J100" s="257">
        <f ca="1">COUNT(A97:A101)</f>
        <v>0</v>
      </c>
      <c r="K100" s="239" t="str">
        <f ca="1">IF(ISNUMBER(A100),RANK(F100,F97:F101),"")</f>
        <v/>
      </c>
      <c r="L100" s="240">
        <f ca="1">IF(J100=5,VLOOKUP(K100,TPMatrix!$A$6:$B$10,2,FALSE),IF(J100=4,VLOOKUP(K100,TPMatrix!$D$6:$E$9,2,FALSE),0))</f>
        <v>0</v>
      </c>
      <c r="M100" s="240">
        <f ca="1">IF(COUNTIF(K97:K101,K100)&gt;=2,IF(J100=5,VLOOKUP(K100+1,TPMatrix!$A$6:$B$10,2,FALSE),IF(J100=4,VLOOKUP(K100+1,TPMatrix!$D$6:$E$9,2,FALSE),0)),"")</f>
        <v>0</v>
      </c>
      <c r="N100" s="240">
        <f ca="1">IF(COUNTIF(K97:K101,K100)&gt;=3,IF(J100=5,VLOOKUP(K100+2,TPMatrix!$A$6:$B$10,2,FALSE),IF(J100=4,VLOOKUP(K100+2,TPMatrix!$D$6:$E$9,2,FALSE),0)),"")</f>
        <v>0</v>
      </c>
      <c r="O100" s="240">
        <f ca="1">IF(COUNTIF(K97:K101,K100)&gt;=4,IF(J100=5,VLOOKUP(K100+3,TPMatrix!$A$6:$B$10,2,FALSE),IF(J100=4,VLOOKUP(K100+3,TPMatrix!$D$6:$E$9,2,FALSE),0)),"")</f>
        <v>0</v>
      </c>
      <c r="P100" s="240">
        <f ca="1">IF(COUNTIF(K97:K101,K100)&gt;=5,IF(J100=5,VLOOKUP(K100+4,TPMatrix!$A$6:$B$10,2,FALSE),IF(J100=4,VLOOKUP(K100+4,TPMatrix!$D$6:$E$9,2,FALSE),0)),"")</f>
        <v>0</v>
      </c>
      <c r="Q100" s="240">
        <f t="shared" ca="1" si="28"/>
        <v>0</v>
      </c>
      <c r="R100" s="241">
        <f t="shared" ca="1" si="29"/>
        <v>5</v>
      </c>
      <c r="S100" s="239">
        <f t="shared" ca="1" si="30"/>
        <v>0</v>
      </c>
      <c r="T100" s="240">
        <f t="shared" si="31"/>
        <v>0</v>
      </c>
      <c r="U100" s="241">
        <f t="shared" ca="1" si="32"/>
        <v>0</v>
      </c>
      <c r="W100" s="178" t="str">
        <f t="shared" ca="1" si="33"/>
        <v/>
      </c>
      <c r="X100" s="178" t="str">
        <f ca="1">IF(ISNUMBER($A100),$W100*(Methuselahs!$A$4+1)+$A100,"")</f>
        <v/>
      </c>
      <c r="Y100" s="178" t="str">
        <f t="shared" ca="1" si="34"/>
        <v/>
      </c>
      <c r="Z100" s="178" t="str">
        <f ca="1">IF(ISNUMBER($A100),VLOOKUP($A100,Methuselahs!$A$7:$X$206,5),"")</f>
        <v/>
      </c>
      <c r="AA100" s="178" t="str">
        <f t="shared" ca="1" si="35"/>
        <v/>
      </c>
    </row>
    <row r="101" spans="1:27" ht="12.95" customHeight="1" thickBot="1" x14ac:dyDescent="0.25">
      <c r="A101" s="258" t="str">
        <f ca="1">IF(ISBLANK('Tournament Info'!$B$11),"",INDIRECT(ADDRESS(ROW(),1,1,1,"Optimal Seating "&amp;'Tournament Info'!$B$11-1&amp;"R+F")))</f>
        <v/>
      </c>
      <c r="B101" s="259" t="str">
        <f ca="1">IF(ISNUMBER(A101),VLOOKUP(A101,Methuselahs!$A$7:$E$206,2,FALSE),"")</f>
        <v/>
      </c>
      <c r="C101" s="260" t="str">
        <f ca="1">IF(ISNUMBER(A101),VLOOKUP(A101,Methuselahs!$A$7:$E$206,3,FALSE),"")</f>
        <v/>
      </c>
      <c r="D101" s="261" t="str">
        <f t="shared" ca="1" si="24"/>
        <v/>
      </c>
      <c r="E101" s="262"/>
      <c r="F101" s="260">
        <f t="shared" si="25"/>
        <v>0</v>
      </c>
      <c r="G101" s="246" t="str">
        <f t="shared" ca="1" si="26"/>
        <v/>
      </c>
      <c r="H101" s="247" t="str">
        <f ca="1">IF(ISNUMBER(A101),IF(OR($S101=$U101,NOT(ISNA(MATCH($D101*5+$V$4,Override!$C$6:$C$125,0)))),$Q101,0),"")</f>
        <v/>
      </c>
      <c r="I101" s="261" t="str">
        <f t="shared" ca="1" si="27"/>
        <v/>
      </c>
      <c r="J101" s="263">
        <f ca="1">COUNT(A97:A101)</f>
        <v>0</v>
      </c>
      <c r="K101" s="264" t="str">
        <f ca="1">IF(ISNUMBER(A101),RANK(F101,F97:F101),"")</f>
        <v/>
      </c>
      <c r="L101" s="265">
        <f ca="1">IF(J101=5,VLOOKUP(K101,TPMatrix!$A$6:$B$10,2,FALSE),IF(J101=4,VLOOKUP(K101,TPMatrix!$D$6:$E$9,2,FALSE),0))</f>
        <v>0</v>
      </c>
      <c r="M101" s="265">
        <f ca="1">IF(COUNTIF(K97:K101,K101)&gt;=2,IF(J101=5,VLOOKUP(K101+1,TPMatrix!$A$6:$B$10,2,FALSE),IF(J101=4,VLOOKUP(K101+1,TPMatrix!$D$6:$E$9,2,FALSE),0)),"")</f>
        <v>0</v>
      </c>
      <c r="N101" s="265">
        <f ca="1">IF(COUNTIF(K97:K101,K101)&gt;=3,IF(J101=5,VLOOKUP(K101+2,TPMatrix!$A$6:$B$10,2,FALSE),IF(J101=4,VLOOKUP(K101+2,TPMatrix!$D$6:$E$9,2,FALSE),0)),"")</f>
        <v>0</v>
      </c>
      <c r="O101" s="265">
        <f ca="1">IF(COUNTIF(K97:K101,K101)&gt;=4,IF(J101=5,VLOOKUP(K101+3,TPMatrix!$A$6:$B$10,2,FALSE),IF(J101=4,VLOOKUP(K101+3,TPMatrix!$D$6:$E$9,2,FALSE),0)),"")</f>
        <v>0</v>
      </c>
      <c r="P101" s="265">
        <f ca="1">IF(COUNTIF(K97:K101,K101)&gt;=5,IF(J101=5,VLOOKUP(K101+4,TPMatrix!$A$6:$B$10,2,FALSE),IF(J101=4,VLOOKUP(K101+4,TPMatrix!$D$6:$E$9,2,FALSE),0)),"")</f>
        <v>0</v>
      </c>
      <c r="Q101" s="265">
        <f t="shared" ca="1" si="28"/>
        <v>0</v>
      </c>
      <c r="R101" s="266">
        <f t="shared" ca="1" si="29"/>
        <v>5</v>
      </c>
      <c r="S101" s="264">
        <f t="shared" ca="1" si="30"/>
        <v>0</v>
      </c>
      <c r="T101" s="265">
        <f t="shared" si="31"/>
        <v>0</v>
      </c>
      <c r="U101" s="266">
        <f t="shared" ca="1" si="32"/>
        <v>0</v>
      </c>
      <c r="W101" s="178" t="str">
        <f t="shared" ca="1" si="33"/>
        <v/>
      </c>
      <c r="X101" s="178" t="str">
        <f ca="1">IF(ISNUMBER($A101),$W101*(Methuselahs!$A$4+1)+$A101,"")</f>
        <v/>
      </c>
      <c r="Y101" s="178" t="str">
        <f t="shared" ca="1" si="34"/>
        <v/>
      </c>
      <c r="Z101" s="178" t="str">
        <f ca="1">IF(ISNUMBER($A101),VLOOKUP($A101,Methuselahs!$A$7:$X$206,5),"")</f>
        <v/>
      </c>
      <c r="AA101" s="178" t="str">
        <f t="shared" ca="1" si="35"/>
        <v/>
      </c>
    </row>
    <row r="102" spans="1:27" ht="12.95" customHeight="1" thickTop="1" x14ac:dyDescent="0.2">
      <c r="A102" s="217" t="str">
        <f ca="1">IF(ISBLANK('Tournament Info'!$B$11),"",INDIRECT(ADDRESS(ROW(),1,1,1,"Optimal Seating "&amp;'Tournament Info'!$B$11-1&amp;"R+F")))</f>
        <v/>
      </c>
      <c r="B102" s="218" t="str">
        <f ca="1">IF(ISNUMBER(A102),VLOOKUP(A102,Methuselahs!$A$7:$E$206,2,FALSE),"")</f>
        <v/>
      </c>
      <c r="C102" s="219" t="str">
        <f ca="1">IF(ISNUMBER(A102),VLOOKUP(A102,Methuselahs!$A$7:$E$206,3,FALSE),"")</f>
        <v/>
      </c>
      <c r="D102" s="220" t="str">
        <f t="shared" ca="1" si="24"/>
        <v/>
      </c>
      <c r="E102" s="221"/>
      <c r="F102" s="219">
        <f t="shared" si="25"/>
        <v>0</v>
      </c>
      <c r="G102" s="222" t="str">
        <f t="shared" ca="1" si="26"/>
        <v/>
      </c>
      <c r="H102" s="223" t="str">
        <f ca="1">IF(ISNUMBER(A102),IF(OR($S102=$U102,NOT(ISNA(MATCH($D102*5+$V$4,Override!$C$6:$C$125,0)))),$Q102,0),"")</f>
        <v/>
      </c>
      <c r="I102" s="220" t="str">
        <f t="shared" ca="1" si="27"/>
        <v/>
      </c>
      <c r="J102" s="224">
        <f ca="1">COUNT(A102:A106)</f>
        <v>0</v>
      </c>
      <c r="K102" s="225" t="str">
        <f ca="1">IF(ISNUMBER(A102),RANK(F102,F102:F106),"")</f>
        <v/>
      </c>
      <c r="L102" s="226">
        <f ca="1">IF(J102=5,VLOOKUP(K102,TPMatrix!$A$6:$B$10,2,FALSE),IF(J102=4,VLOOKUP(K102,TPMatrix!$D$6:$E$9,2,FALSE),0))</f>
        <v>0</v>
      </c>
      <c r="M102" s="226">
        <f ca="1">IF(COUNTIF(K102:K106,K102)&gt;=2,IF(J102=5,VLOOKUP(K102+1,TPMatrix!$A$6:$B$10,2,FALSE),IF(J102=4,VLOOKUP(K102+1,TPMatrix!$D$6:$E$9,2,FALSE),0)),"")</f>
        <v>0</v>
      </c>
      <c r="N102" s="226">
        <f ca="1">IF(COUNTIF(K102:K106,K102)&gt;=3,IF(J102=5,VLOOKUP(K102+2,TPMatrix!$A$6:$B$10,2,FALSE),IF(J102=4,VLOOKUP(K102+2,TPMatrix!$D$6:$E$9,2,FALSE),0)),"")</f>
        <v>0</v>
      </c>
      <c r="O102" s="226">
        <f ca="1">IF(COUNTIF(K102:K106,K102)&gt;=4,IF(J102=5,VLOOKUP(K102+3,TPMatrix!$A$6:$B$10,2,FALSE),IF(J102=4,VLOOKUP(K102+3,TPMatrix!$D$6:$E$9,2,FALSE),0)),"")</f>
        <v>0</v>
      </c>
      <c r="P102" s="226">
        <f ca="1">IF(COUNTIF(K102:K106,K102)&gt;=5,IF(J102=5,VLOOKUP(K102+4,TPMatrix!$A$6:$B$10,2,FALSE),IF(J102=4,VLOOKUP(K102+4,TPMatrix!$D$6:$E$9,2,FALSE),0)),"")</f>
        <v>0</v>
      </c>
      <c r="Q102" s="226">
        <f t="shared" ca="1" si="28"/>
        <v>0</v>
      </c>
      <c r="R102" s="227">
        <f t="shared" ca="1" si="29"/>
        <v>5</v>
      </c>
      <c r="S102" s="228">
        <f t="shared" ca="1" si="30"/>
        <v>0</v>
      </c>
      <c r="T102" s="229">
        <f t="shared" si="31"/>
        <v>0</v>
      </c>
      <c r="U102" s="230">
        <f t="shared" ca="1" si="32"/>
        <v>0</v>
      </c>
      <c r="W102" s="178" t="str">
        <f t="shared" ca="1" si="33"/>
        <v/>
      </c>
      <c r="X102" s="178" t="str">
        <f ca="1">IF(ISNUMBER($A102),$W102*(Methuselahs!$A$4+1)+$A102,"")</f>
        <v/>
      </c>
      <c r="Y102" s="178" t="str">
        <f t="shared" ca="1" si="34"/>
        <v/>
      </c>
      <c r="Z102" s="178" t="str">
        <f ca="1">IF(ISNUMBER($A102),VLOOKUP($A102,Methuselahs!$A$7:$X$206,5),"")</f>
        <v/>
      </c>
      <c r="AA102" s="178" t="str">
        <f t="shared" ca="1" si="35"/>
        <v/>
      </c>
    </row>
    <row r="103" spans="1:27" ht="12.95" customHeight="1" x14ac:dyDescent="0.2">
      <c r="A103" s="231" t="str">
        <f ca="1">IF(ISBLANK('Tournament Info'!$B$11),"",INDIRECT(ADDRESS(ROW(),1,1,1,"Optimal Seating "&amp;'Tournament Info'!$B$11-1&amp;"R+F")))</f>
        <v/>
      </c>
      <c r="B103" s="232" t="str">
        <f ca="1">IF(ISNUMBER(A103),VLOOKUP(A103,Methuselahs!$A$7:$E$206,2,FALSE),"")</f>
        <v/>
      </c>
      <c r="C103" s="233" t="str">
        <f ca="1">IF(ISNUMBER(A103),VLOOKUP(A103,Methuselahs!$A$7:$E$206,3,FALSE),"")</f>
        <v/>
      </c>
      <c r="D103" s="234" t="str">
        <f t="shared" ref="D103:D134" ca="1" si="36">IF(ISNUMBER(A103),FLOOR((ROW()-ROW($A$7))/5,1)+1,"")</f>
        <v/>
      </c>
      <c r="E103" s="235"/>
      <c r="F103" s="233">
        <f t="shared" ref="F103:F134" si="37">IF(ISNUMBER(E103),E103,0)</f>
        <v>0</v>
      </c>
      <c r="G103" s="236" t="str">
        <f t="shared" ref="G103:G134" ca="1" si="38">IF(ISNUMBER($A103),IF(AND($F103&gt;=2,$H103=60),1,0),"")</f>
        <v/>
      </c>
      <c r="H103" s="237" t="str">
        <f ca="1">IF(ISNUMBER(A103),IF(OR($S103=$U103,NOT(ISNA(MATCH($D103*5+$V$4,Override!$C$6:$C$125,0)))),$Q103,0),"")</f>
        <v/>
      </c>
      <c r="I103" s="234" t="str">
        <f t="shared" ref="I103:I134" ca="1" si="39">IF(ISNUMBER(A103),IF(J103=5,K103,IF(AND(J103=4,OR(K103=4,K103=3)),K103+1,K103)),"")</f>
        <v/>
      </c>
      <c r="J103" s="238">
        <f ca="1">COUNT(A102:A106)</f>
        <v>0</v>
      </c>
      <c r="K103" s="239" t="str">
        <f ca="1">IF(ISNUMBER(A103),RANK(F103,F102:F106),"")</f>
        <v/>
      </c>
      <c r="L103" s="240">
        <f ca="1">IF(J103=5,VLOOKUP(K103,TPMatrix!$A$6:$B$10,2,FALSE),IF(J103=4,VLOOKUP(K103,TPMatrix!$D$6:$E$9,2,FALSE),0))</f>
        <v>0</v>
      </c>
      <c r="M103" s="240">
        <f ca="1">IF(COUNTIF(K102:K106,K103)&gt;=2,IF(J103=5,VLOOKUP(K103+1,TPMatrix!$A$6:$B$10,2,FALSE),IF(J103=4,VLOOKUP(K103+1,TPMatrix!$D$6:$E$9,2,FALSE),0)),"")</f>
        <v>0</v>
      </c>
      <c r="N103" s="240">
        <f ca="1">IF(COUNTIF(K102:K106,K103)&gt;=3,IF(J103=5,VLOOKUP(K103+2,TPMatrix!$A$6:$B$10,2,FALSE),IF(J103=4,VLOOKUP(K103+2,TPMatrix!$D$6:$E$9,2,FALSE),0)),"")</f>
        <v>0</v>
      </c>
      <c r="O103" s="240">
        <f ca="1">IF(COUNTIF(K102:K106,K103)&gt;=4,IF(J103=5,VLOOKUP(K103+3,TPMatrix!$A$6:$B$10,2,FALSE),IF(J103=4,VLOOKUP(K103+3,TPMatrix!$D$6:$E$9,2,FALSE),0)),"")</f>
        <v>0</v>
      </c>
      <c r="P103" s="240">
        <f ca="1">IF(COUNTIF(K102:K106,K103)&gt;=5,IF(J103=5,VLOOKUP(K103+4,TPMatrix!$A$6:$B$10,2,FALSE),IF(J103=4,VLOOKUP(K103+4,TPMatrix!$D$6:$E$9,2,FALSE),0)),"")</f>
        <v>0</v>
      </c>
      <c r="Q103" s="240">
        <f t="shared" ref="Q103:Q134" ca="1" si="40">SUM(L103:P103)/COUNT(L103:P103)</f>
        <v>0</v>
      </c>
      <c r="R103" s="241">
        <f t="shared" ref="R103:R134" ca="1" si="41">COUNT(L103:P103)</f>
        <v>5</v>
      </c>
      <c r="S103" s="239">
        <f t="shared" ref="S103:S134" ca="1" si="42">IF(ISNUMBER($A103),COUNTIF($D$7:$D$206,$D103),0)</f>
        <v>0</v>
      </c>
      <c r="T103" s="240">
        <f t="shared" ref="T103:T134" si="43">CEILING($F103,1)</f>
        <v>0</v>
      </c>
      <c r="U103" s="241">
        <f t="shared" ref="U103:U134" ca="1" si="44">SUM(OFFSET(T103,-MOD(ROW()-ROW($U$7),5),0,5,1))</f>
        <v>0</v>
      </c>
      <c r="W103" s="178" t="str">
        <f t="shared" ref="W103:W134" ca="1" si="45">$I103</f>
        <v/>
      </c>
      <c r="X103" s="178" t="str">
        <f ca="1">IF(ISNUMBER($A103),$W103*(Methuselahs!$A$4+1)+$A103,"")</f>
        <v/>
      </c>
      <c r="Y103" s="178" t="str">
        <f t="shared" ref="Y103:Y134" ca="1" si="46">IF(ISNUMBER($A103),RANK($X103,$X103:$X107,1),"")</f>
        <v/>
      </c>
      <c r="Z103" s="178" t="str">
        <f ca="1">IF(ISNUMBER($A103),VLOOKUP($A103,Methuselahs!$A$7:$X$206,5),"")</f>
        <v/>
      </c>
      <c r="AA103" s="178" t="str">
        <f t="shared" ref="AA103:AA134" ca="1" si="47">$I103</f>
        <v/>
      </c>
    </row>
    <row r="104" spans="1:27" ht="12.95" customHeight="1" x14ac:dyDescent="0.2">
      <c r="A104" s="242" t="str">
        <f ca="1">IF(ISBLANK('Tournament Info'!$B$11),"",INDIRECT(ADDRESS(ROW(),1,1,1,"Optimal Seating "&amp;'Tournament Info'!$B$11-1&amp;"R+F")))</f>
        <v/>
      </c>
      <c r="B104" s="218" t="str">
        <f ca="1">IF(ISNUMBER(A104),VLOOKUP(A104,Methuselahs!$A$7:$E$206,2,FALSE),"")</f>
        <v/>
      </c>
      <c r="C104" s="243" t="str">
        <f ca="1">IF(ISNUMBER(A104),VLOOKUP(A104,Methuselahs!$A$7:$E$206,3,FALSE),"")</f>
        <v/>
      </c>
      <c r="D104" s="244" t="str">
        <f t="shared" ca="1" si="36"/>
        <v/>
      </c>
      <c r="E104" s="245"/>
      <c r="F104" s="243">
        <f t="shared" si="37"/>
        <v>0</v>
      </c>
      <c r="G104" s="246" t="str">
        <f t="shared" ca="1" si="38"/>
        <v/>
      </c>
      <c r="H104" s="247" t="str">
        <f ca="1">IF(ISNUMBER(A104),IF(OR($S104=$U104,NOT(ISNA(MATCH($D104*5+$V$4,Override!$C$6:$C$125,0)))),$Q104,0),"")</f>
        <v/>
      </c>
      <c r="I104" s="244" t="str">
        <f t="shared" ca="1" si="39"/>
        <v/>
      </c>
      <c r="J104" s="248">
        <f ca="1">COUNT(A102:A106)</f>
        <v>0</v>
      </c>
      <c r="K104" s="249" t="str">
        <f ca="1">IF(ISNUMBER(A104),RANK(F104,F102:F106),"")</f>
        <v/>
      </c>
      <c r="L104" s="250">
        <f ca="1">IF(J104=5,VLOOKUP(K104,TPMatrix!$A$6:$B$10,2,FALSE),IF(J104=4,VLOOKUP(K104,TPMatrix!$D$6:$E$9,2,FALSE),0))</f>
        <v>0</v>
      </c>
      <c r="M104" s="250">
        <f ca="1">IF(COUNTIF(K102:K106,K104)&gt;=2,IF(J104=5,VLOOKUP(K104+1,TPMatrix!$A$6:$B$10,2,FALSE),IF(J104=4,VLOOKUP(K104+1,TPMatrix!$D$6:$E$9,2,FALSE),0)),"")</f>
        <v>0</v>
      </c>
      <c r="N104" s="250">
        <f ca="1">IF(COUNTIF(K102:K106,K104)&gt;=3,IF(J104=5,VLOOKUP(K104+2,TPMatrix!$A$6:$B$10,2,FALSE),IF(J104=4,VLOOKUP(K104+2,TPMatrix!$D$6:$E$9,2,FALSE),0)),"")</f>
        <v>0</v>
      </c>
      <c r="O104" s="250">
        <f ca="1">IF(COUNTIF(K102:K106,K104)&gt;=4,IF(J104=5,VLOOKUP(K104+3,TPMatrix!$A$6:$B$10,2,FALSE),IF(J104=4,VLOOKUP(K104+3,TPMatrix!$D$6:$E$9,2,FALSE),0)),"")</f>
        <v>0</v>
      </c>
      <c r="P104" s="250">
        <f ca="1">IF(COUNTIF(K102:K106,K104)&gt;=5,IF(J104=5,VLOOKUP(K104+4,TPMatrix!$A$6:$B$10,2,FALSE),IF(J104=4,VLOOKUP(K104+4,TPMatrix!$D$6:$E$9,2,FALSE),0)),"")</f>
        <v>0</v>
      </c>
      <c r="Q104" s="250">
        <f t="shared" ca="1" si="40"/>
        <v>0</v>
      </c>
      <c r="R104" s="251">
        <f t="shared" ca="1" si="41"/>
        <v>5</v>
      </c>
      <c r="S104" s="249">
        <f t="shared" ca="1" si="42"/>
        <v>0</v>
      </c>
      <c r="T104" s="250">
        <f t="shared" si="43"/>
        <v>0</v>
      </c>
      <c r="U104" s="251">
        <f t="shared" ca="1" si="44"/>
        <v>0</v>
      </c>
      <c r="W104" s="178" t="str">
        <f t="shared" ca="1" si="45"/>
        <v/>
      </c>
      <c r="X104" s="178" t="str">
        <f ca="1">IF(ISNUMBER($A104),$W104*(Methuselahs!$A$4+1)+$A104,"")</f>
        <v/>
      </c>
      <c r="Y104" s="178" t="str">
        <f t="shared" ca="1" si="46"/>
        <v/>
      </c>
      <c r="Z104" s="178" t="str">
        <f ca="1">IF(ISNUMBER($A104),VLOOKUP($A104,Methuselahs!$A$7:$X$206,5),"")</f>
        <v/>
      </c>
      <c r="AA104" s="178" t="str">
        <f t="shared" ca="1" si="47"/>
        <v/>
      </c>
    </row>
    <row r="105" spans="1:27" ht="12.95" customHeight="1" x14ac:dyDescent="0.2">
      <c r="A105" s="252" t="str">
        <f ca="1">IF(ISBLANK('Tournament Info'!$B$11),"",INDIRECT(ADDRESS(ROW(),1,1,1,"Optimal Seating "&amp;'Tournament Info'!$B$11-1&amp;"R+F")))</f>
        <v/>
      </c>
      <c r="B105" s="253" t="str">
        <f ca="1">IF(ISNUMBER(A105),VLOOKUP(A105,Methuselahs!$A$7:$E$206,2,FALSE),"")</f>
        <v/>
      </c>
      <c r="C105" s="254" t="str">
        <f ca="1">IF(ISNUMBER(A105),VLOOKUP(A105,Methuselahs!$A$7:$E$206,3,FALSE),"")</f>
        <v/>
      </c>
      <c r="D105" s="255" t="str">
        <f t="shared" ca="1" si="36"/>
        <v/>
      </c>
      <c r="E105" s="256"/>
      <c r="F105" s="254">
        <f t="shared" si="37"/>
        <v>0</v>
      </c>
      <c r="G105" s="236" t="str">
        <f t="shared" ca="1" si="38"/>
        <v/>
      </c>
      <c r="H105" s="237" t="str">
        <f ca="1">IF(ISNUMBER(A105),IF(OR($S105=$U105,NOT(ISNA(MATCH($D105*5+$V$4,Override!$C$6:$C$125,0)))),$Q105,0),"")</f>
        <v/>
      </c>
      <c r="I105" s="255" t="str">
        <f t="shared" ca="1" si="39"/>
        <v/>
      </c>
      <c r="J105" s="257">
        <f ca="1">COUNT(A102:A106)</f>
        <v>0</v>
      </c>
      <c r="K105" s="239" t="str">
        <f ca="1">IF(ISNUMBER(A105),RANK(F105,F102:F106),"")</f>
        <v/>
      </c>
      <c r="L105" s="240">
        <f ca="1">IF(J105=5,VLOOKUP(K105,TPMatrix!$A$6:$B$10,2,FALSE),IF(J105=4,VLOOKUP(K105,TPMatrix!$D$6:$E$9,2,FALSE),0))</f>
        <v>0</v>
      </c>
      <c r="M105" s="240">
        <f ca="1">IF(COUNTIF(K102:K106,K105)&gt;=2,IF(J105=5,VLOOKUP(K105+1,TPMatrix!$A$6:$B$10,2,FALSE),IF(J105=4,VLOOKUP(K105+1,TPMatrix!$D$6:$E$9,2,FALSE),0)),"")</f>
        <v>0</v>
      </c>
      <c r="N105" s="240">
        <f ca="1">IF(COUNTIF(K102:K106,K105)&gt;=3,IF(J105=5,VLOOKUP(K105+2,TPMatrix!$A$6:$B$10,2,FALSE),IF(J105=4,VLOOKUP(K105+2,TPMatrix!$D$6:$E$9,2,FALSE),0)),"")</f>
        <v>0</v>
      </c>
      <c r="O105" s="240">
        <f ca="1">IF(COUNTIF(K102:K106,K105)&gt;=4,IF(J105=5,VLOOKUP(K105+3,TPMatrix!$A$6:$B$10,2,FALSE),IF(J105=4,VLOOKUP(K105+3,TPMatrix!$D$6:$E$9,2,FALSE),0)),"")</f>
        <v>0</v>
      </c>
      <c r="P105" s="240">
        <f ca="1">IF(COUNTIF(K102:K106,K105)&gt;=5,IF(J105=5,VLOOKUP(K105+4,TPMatrix!$A$6:$B$10,2,FALSE),IF(J105=4,VLOOKUP(K105+4,TPMatrix!$D$6:$E$9,2,FALSE),0)),"")</f>
        <v>0</v>
      </c>
      <c r="Q105" s="240">
        <f t="shared" ca="1" si="40"/>
        <v>0</v>
      </c>
      <c r="R105" s="241">
        <f t="shared" ca="1" si="41"/>
        <v>5</v>
      </c>
      <c r="S105" s="239">
        <f t="shared" ca="1" si="42"/>
        <v>0</v>
      </c>
      <c r="T105" s="240">
        <f t="shared" si="43"/>
        <v>0</v>
      </c>
      <c r="U105" s="241">
        <f t="shared" ca="1" si="44"/>
        <v>0</v>
      </c>
      <c r="W105" s="178" t="str">
        <f t="shared" ca="1" si="45"/>
        <v/>
      </c>
      <c r="X105" s="178" t="str">
        <f ca="1">IF(ISNUMBER($A105),$W105*(Methuselahs!$A$4+1)+$A105,"")</f>
        <v/>
      </c>
      <c r="Y105" s="178" t="str">
        <f t="shared" ca="1" si="46"/>
        <v/>
      </c>
      <c r="Z105" s="178" t="str">
        <f ca="1">IF(ISNUMBER($A105),VLOOKUP($A105,Methuselahs!$A$7:$X$206,5),"")</f>
        <v/>
      </c>
      <c r="AA105" s="178" t="str">
        <f t="shared" ca="1" si="47"/>
        <v/>
      </c>
    </row>
    <row r="106" spans="1:27" ht="12.95" customHeight="1" thickBot="1" x14ac:dyDescent="0.25">
      <c r="A106" s="258" t="str">
        <f ca="1">IF(ISBLANK('Tournament Info'!$B$11),"",INDIRECT(ADDRESS(ROW(),1,1,1,"Optimal Seating "&amp;'Tournament Info'!$B$11-1&amp;"R+F")))</f>
        <v/>
      </c>
      <c r="B106" s="259" t="str">
        <f ca="1">IF(ISNUMBER(A106),VLOOKUP(A106,Methuselahs!$A$7:$E$206,2,FALSE),"")</f>
        <v/>
      </c>
      <c r="C106" s="260" t="str">
        <f ca="1">IF(ISNUMBER(A106),VLOOKUP(A106,Methuselahs!$A$7:$E$206,3,FALSE),"")</f>
        <v/>
      </c>
      <c r="D106" s="261" t="str">
        <f t="shared" ca="1" si="36"/>
        <v/>
      </c>
      <c r="E106" s="262"/>
      <c r="F106" s="260">
        <f t="shared" si="37"/>
        <v>0</v>
      </c>
      <c r="G106" s="246" t="str">
        <f t="shared" ca="1" si="38"/>
        <v/>
      </c>
      <c r="H106" s="247" t="str">
        <f ca="1">IF(ISNUMBER(A106),IF(OR($S106=$U106,NOT(ISNA(MATCH($D106*5+$V$4,Override!$C$6:$C$125,0)))),$Q106,0),"")</f>
        <v/>
      </c>
      <c r="I106" s="261" t="str">
        <f t="shared" ca="1" si="39"/>
        <v/>
      </c>
      <c r="J106" s="263">
        <f ca="1">COUNT(A102:A106)</f>
        <v>0</v>
      </c>
      <c r="K106" s="264" t="str">
        <f ca="1">IF(ISNUMBER(A106),RANK(F106,F102:F106),"")</f>
        <v/>
      </c>
      <c r="L106" s="265">
        <f ca="1">IF(J106=5,VLOOKUP(K106,TPMatrix!$A$6:$B$10,2,FALSE),IF(J106=4,VLOOKUP(K106,TPMatrix!$D$6:$E$9,2,FALSE),0))</f>
        <v>0</v>
      </c>
      <c r="M106" s="265">
        <f ca="1">IF(COUNTIF(K102:K106,K106)&gt;=2,IF(J106=5,VLOOKUP(K106+1,TPMatrix!$A$6:$B$10,2,FALSE),IF(J106=4,VLOOKUP(K106+1,TPMatrix!$D$6:$E$9,2,FALSE),0)),"")</f>
        <v>0</v>
      </c>
      <c r="N106" s="265">
        <f ca="1">IF(COUNTIF(K102:K106,K106)&gt;=3,IF(J106=5,VLOOKUP(K106+2,TPMatrix!$A$6:$B$10,2,FALSE),IF(J106=4,VLOOKUP(K106+2,TPMatrix!$D$6:$E$9,2,FALSE),0)),"")</f>
        <v>0</v>
      </c>
      <c r="O106" s="265">
        <f ca="1">IF(COUNTIF(K102:K106,K106)&gt;=4,IF(J106=5,VLOOKUP(K106+3,TPMatrix!$A$6:$B$10,2,FALSE),IF(J106=4,VLOOKUP(K106+3,TPMatrix!$D$6:$E$9,2,FALSE),0)),"")</f>
        <v>0</v>
      </c>
      <c r="P106" s="265">
        <f ca="1">IF(COUNTIF(K102:K106,K106)&gt;=5,IF(J106=5,VLOOKUP(K106+4,TPMatrix!$A$6:$B$10,2,FALSE),IF(J106=4,VLOOKUP(K106+4,TPMatrix!$D$6:$E$9,2,FALSE),0)),"")</f>
        <v>0</v>
      </c>
      <c r="Q106" s="265">
        <f t="shared" ca="1" si="40"/>
        <v>0</v>
      </c>
      <c r="R106" s="266">
        <f t="shared" ca="1" si="41"/>
        <v>5</v>
      </c>
      <c r="S106" s="264">
        <f t="shared" ca="1" si="42"/>
        <v>0</v>
      </c>
      <c r="T106" s="265">
        <f t="shared" si="43"/>
        <v>0</v>
      </c>
      <c r="U106" s="266">
        <f t="shared" ca="1" si="44"/>
        <v>0</v>
      </c>
      <c r="W106" s="178" t="str">
        <f t="shared" ca="1" si="45"/>
        <v/>
      </c>
      <c r="X106" s="178" t="str">
        <f ca="1">IF(ISNUMBER($A106),$W106*(Methuselahs!$A$4+1)+$A106,"")</f>
        <v/>
      </c>
      <c r="Y106" s="178" t="str">
        <f t="shared" ca="1" si="46"/>
        <v/>
      </c>
      <c r="Z106" s="178" t="str">
        <f ca="1">IF(ISNUMBER($A106),VLOOKUP($A106,Methuselahs!$A$7:$X$206,5),"")</f>
        <v/>
      </c>
      <c r="AA106" s="178" t="str">
        <f t="shared" ca="1" si="47"/>
        <v/>
      </c>
    </row>
    <row r="107" spans="1:27" ht="12.95" customHeight="1" thickTop="1" x14ac:dyDescent="0.2">
      <c r="A107" s="217" t="str">
        <f ca="1">IF(ISBLANK('Tournament Info'!$B$11),"",INDIRECT(ADDRESS(ROW(),1,1,1,"Optimal Seating "&amp;'Tournament Info'!$B$11-1&amp;"R+F")))</f>
        <v/>
      </c>
      <c r="B107" s="218" t="str">
        <f ca="1">IF(ISNUMBER(A107),VLOOKUP(A107,Methuselahs!$A$7:$E$206,2,FALSE),"")</f>
        <v/>
      </c>
      <c r="C107" s="219" t="str">
        <f ca="1">IF(ISNUMBER(A107),VLOOKUP(A107,Methuselahs!$A$7:$E$206,3,FALSE),"")</f>
        <v/>
      </c>
      <c r="D107" s="220" t="str">
        <f t="shared" ca="1" si="36"/>
        <v/>
      </c>
      <c r="E107" s="221"/>
      <c r="F107" s="219">
        <f t="shared" si="37"/>
        <v>0</v>
      </c>
      <c r="G107" s="222" t="str">
        <f t="shared" ca="1" si="38"/>
        <v/>
      </c>
      <c r="H107" s="223" t="str">
        <f ca="1">IF(ISNUMBER(A107),IF(OR($S107=$U107,NOT(ISNA(MATCH($D107*5+$V$4,Override!$C$6:$C$125,0)))),$Q107,0),"")</f>
        <v/>
      </c>
      <c r="I107" s="220" t="str">
        <f t="shared" ca="1" si="39"/>
        <v/>
      </c>
      <c r="J107" s="224">
        <f ca="1">COUNT(A107:A111)</f>
        <v>0</v>
      </c>
      <c r="K107" s="225" t="str">
        <f ca="1">IF(ISNUMBER(A107),RANK(F107,F107:F111),"")</f>
        <v/>
      </c>
      <c r="L107" s="226">
        <f ca="1">IF(J107=5,VLOOKUP(K107,TPMatrix!$A$6:$B$10,2,FALSE),IF(J107=4,VLOOKUP(K107,TPMatrix!$D$6:$E$9,2,FALSE),0))</f>
        <v>0</v>
      </c>
      <c r="M107" s="226">
        <f ca="1">IF(COUNTIF(K107:K111,K107)&gt;=2,IF(J107=5,VLOOKUP(K107+1,TPMatrix!$A$6:$B$10,2,FALSE),IF(J107=4,VLOOKUP(K107+1,TPMatrix!$D$6:$E$9,2,FALSE),0)),"")</f>
        <v>0</v>
      </c>
      <c r="N107" s="226">
        <f ca="1">IF(COUNTIF(K107:K111,K107)&gt;=3,IF(J107=5,VLOOKUP(K107+2,TPMatrix!$A$6:$B$10,2,FALSE),IF(J107=4,VLOOKUP(K107+2,TPMatrix!$D$6:$E$9,2,FALSE),0)),"")</f>
        <v>0</v>
      </c>
      <c r="O107" s="226">
        <f ca="1">IF(COUNTIF(K107:K111,K107)&gt;=4,IF(J107=5,VLOOKUP(K107+3,TPMatrix!$A$6:$B$10,2,FALSE),IF(J107=4,VLOOKUP(K107+3,TPMatrix!$D$6:$E$9,2,FALSE),0)),"")</f>
        <v>0</v>
      </c>
      <c r="P107" s="226">
        <f ca="1">IF(COUNTIF(K107:K111,K107)&gt;=5,IF(J107=5,VLOOKUP(K107+4,TPMatrix!$A$6:$B$10,2,FALSE),IF(J107=4,VLOOKUP(K107+4,TPMatrix!$D$6:$E$9,2,FALSE),0)),"")</f>
        <v>0</v>
      </c>
      <c r="Q107" s="226">
        <f t="shared" ca="1" si="40"/>
        <v>0</v>
      </c>
      <c r="R107" s="227">
        <f t="shared" ca="1" si="41"/>
        <v>5</v>
      </c>
      <c r="S107" s="228">
        <f t="shared" ca="1" si="42"/>
        <v>0</v>
      </c>
      <c r="T107" s="229">
        <f t="shared" si="43"/>
        <v>0</v>
      </c>
      <c r="U107" s="230">
        <f t="shared" ca="1" si="44"/>
        <v>0</v>
      </c>
      <c r="W107" s="178" t="str">
        <f t="shared" ca="1" si="45"/>
        <v/>
      </c>
      <c r="X107" s="178" t="str">
        <f ca="1">IF(ISNUMBER($A107),$W107*(Methuselahs!$A$4+1)+$A107,"")</f>
        <v/>
      </c>
      <c r="Y107" s="178" t="str">
        <f t="shared" ca="1" si="46"/>
        <v/>
      </c>
      <c r="Z107" s="178" t="str">
        <f ca="1">IF(ISNUMBER($A107),VLOOKUP($A107,Methuselahs!$A$7:$X$206,5),"")</f>
        <v/>
      </c>
      <c r="AA107" s="178" t="str">
        <f t="shared" ca="1" si="47"/>
        <v/>
      </c>
    </row>
    <row r="108" spans="1:27" ht="12.95" customHeight="1" x14ac:dyDescent="0.2">
      <c r="A108" s="231" t="str">
        <f ca="1">IF(ISBLANK('Tournament Info'!$B$11),"",INDIRECT(ADDRESS(ROW(),1,1,1,"Optimal Seating "&amp;'Tournament Info'!$B$11-1&amp;"R+F")))</f>
        <v/>
      </c>
      <c r="B108" s="232" t="str">
        <f ca="1">IF(ISNUMBER(A108),VLOOKUP(A108,Methuselahs!$A$7:$E$206,2,FALSE),"")</f>
        <v/>
      </c>
      <c r="C108" s="233" t="str">
        <f ca="1">IF(ISNUMBER(A108),VLOOKUP(A108,Methuselahs!$A$7:$E$206,3,FALSE),"")</f>
        <v/>
      </c>
      <c r="D108" s="234" t="str">
        <f t="shared" ca="1" si="36"/>
        <v/>
      </c>
      <c r="E108" s="235"/>
      <c r="F108" s="233">
        <f t="shared" si="37"/>
        <v>0</v>
      </c>
      <c r="G108" s="236" t="str">
        <f t="shared" ca="1" si="38"/>
        <v/>
      </c>
      <c r="H108" s="237" t="str">
        <f ca="1">IF(ISNUMBER(A108),IF(OR($S108=$U108,NOT(ISNA(MATCH($D108*5+$V$4,Override!$C$6:$C$125,0)))),$Q108,0),"")</f>
        <v/>
      </c>
      <c r="I108" s="234" t="str">
        <f t="shared" ca="1" si="39"/>
        <v/>
      </c>
      <c r="J108" s="238">
        <f ca="1">COUNT(A107:A111)</f>
        <v>0</v>
      </c>
      <c r="K108" s="239" t="str">
        <f ca="1">IF(ISNUMBER(A108),RANK(F108,F107:F111),"")</f>
        <v/>
      </c>
      <c r="L108" s="240">
        <f ca="1">IF(J108=5,VLOOKUP(K108,TPMatrix!$A$6:$B$10,2,FALSE),IF(J108=4,VLOOKUP(K108,TPMatrix!$D$6:$E$9,2,FALSE),0))</f>
        <v>0</v>
      </c>
      <c r="M108" s="240">
        <f ca="1">IF(COUNTIF(K107:K111,K108)&gt;=2,IF(J108=5,VLOOKUP(K108+1,TPMatrix!$A$6:$B$10,2,FALSE),IF(J108=4,VLOOKUP(K108+1,TPMatrix!$D$6:$E$9,2,FALSE),0)),"")</f>
        <v>0</v>
      </c>
      <c r="N108" s="240">
        <f ca="1">IF(COUNTIF(K107:K111,K108)&gt;=3,IF(J108=5,VLOOKUP(K108+2,TPMatrix!$A$6:$B$10,2,FALSE),IF(J108=4,VLOOKUP(K108+2,TPMatrix!$D$6:$E$9,2,FALSE),0)),"")</f>
        <v>0</v>
      </c>
      <c r="O108" s="240">
        <f ca="1">IF(COUNTIF(K107:K111,K108)&gt;=4,IF(J108=5,VLOOKUP(K108+3,TPMatrix!$A$6:$B$10,2,FALSE),IF(J108=4,VLOOKUP(K108+3,TPMatrix!$D$6:$E$9,2,FALSE),0)),"")</f>
        <v>0</v>
      </c>
      <c r="P108" s="240">
        <f ca="1">IF(COUNTIF(K107:K111,K108)&gt;=5,IF(J108=5,VLOOKUP(K108+4,TPMatrix!$A$6:$B$10,2,FALSE),IF(J108=4,VLOOKUP(K108+4,TPMatrix!$D$6:$E$9,2,FALSE),0)),"")</f>
        <v>0</v>
      </c>
      <c r="Q108" s="240">
        <f t="shared" ca="1" si="40"/>
        <v>0</v>
      </c>
      <c r="R108" s="241">
        <f t="shared" ca="1" si="41"/>
        <v>5</v>
      </c>
      <c r="S108" s="239">
        <f t="shared" ca="1" si="42"/>
        <v>0</v>
      </c>
      <c r="T108" s="240">
        <f t="shared" si="43"/>
        <v>0</v>
      </c>
      <c r="U108" s="241">
        <f t="shared" ca="1" si="44"/>
        <v>0</v>
      </c>
      <c r="W108" s="178" t="str">
        <f t="shared" ca="1" si="45"/>
        <v/>
      </c>
      <c r="X108" s="178" t="str">
        <f ca="1">IF(ISNUMBER($A108),$W108*(Methuselahs!$A$4+1)+$A108,"")</f>
        <v/>
      </c>
      <c r="Y108" s="178" t="str">
        <f t="shared" ca="1" si="46"/>
        <v/>
      </c>
      <c r="Z108" s="178" t="str">
        <f ca="1">IF(ISNUMBER($A108),VLOOKUP($A108,Methuselahs!$A$7:$X$206,5),"")</f>
        <v/>
      </c>
      <c r="AA108" s="178" t="str">
        <f t="shared" ca="1" si="47"/>
        <v/>
      </c>
    </row>
    <row r="109" spans="1:27" ht="12.95" customHeight="1" x14ac:dyDescent="0.2">
      <c r="A109" s="242" t="str">
        <f ca="1">IF(ISBLANK('Tournament Info'!$B$11),"",INDIRECT(ADDRESS(ROW(),1,1,1,"Optimal Seating "&amp;'Tournament Info'!$B$11-1&amp;"R+F")))</f>
        <v/>
      </c>
      <c r="B109" s="218" t="str">
        <f ca="1">IF(ISNUMBER(A109),VLOOKUP(A109,Methuselahs!$A$7:$E$206,2,FALSE),"")</f>
        <v/>
      </c>
      <c r="C109" s="243" t="str">
        <f ca="1">IF(ISNUMBER(A109),VLOOKUP(A109,Methuselahs!$A$7:$E$206,3,FALSE),"")</f>
        <v/>
      </c>
      <c r="D109" s="244" t="str">
        <f t="shared" ca="1" si="36"/>
        <v/>
      </c>
      <c r="E109" s="245"/>
      <c r="F109" s="243">
        <f t="shared" si="37"/>
        <v>0</v>
      </c>
      <c r="G109" s="246" t="str">
        <f t="shared" ca="1" si="38"/>
        <v/>
      </c>
      <c r="H109" s="247" t="str">
        <f ca="1">IF(ISNUMBER(A109),IF(OR($S109=$U109,NOT(ISNA(MATCH($D109*5+$V$4,Override!$C$6:$C$125,0)))),$Q109,0),"")</f>
        <v/>
      </c>
      <c r="I109" s="244" t="str">
        <f t="shared" ca="1" si="39"/>
        <v/>
      </c>
      <c r="J109" s="248">
        <f ca="1">COUNT(A107:A111)</f>
        <v>0</v>
      </c>
      <c r="K109" s="249" t="str">
        <f ca="1">IF(ISNUMBER(A109),RANK(F109,F107:F111),"")</f>
        <v/>
      </c>
      <c r="L109" s="250">
        <f ca="1">IF(J109=5,VLOOKUP(K109,TPMatrix!$A$6:$B$10,2,FALSE),IF(J109=4,VLOOKUP(K109,TPMatrix!$D$6:$E$9,2,FALSE),0))</f>
        <v>0</v>
      </c>
      <c r="M109" s="250">
        <f ca="1">IF(COUNTIF(K107:K111,K109)&gt;=2,IF(J109=5,VLOOKUP(K109+1,TPMatrix!$A$6:$B$10,2,FALSE),IF(J109=4,VLOOKUP(K109+1,TPMatrix!$D$6:$E$9,2,FALSE),0)),"")</f>
        <v>0</v>
      </c>
      <c r="N109" s="250">
        <f ca="1">IF(COUNTIF(K107:K111,K109)&gt;=3,IF(J109=5,VLOOKUP(K109+2,TPMatrix!$A$6:$B$10,2,FALSE),IF(J109=4,VLOOKUP(K109+2,TPMatrix!$D$6:$E$9,2,FALSE),0)),"")</f>
        <v>0</v>
      </c>
      <c r="O109" s="250">
        <f ca="1">IF(COUNTIF(K107:K111,K109)&gt;=4,IF(J109=5,VLOOKUP(K109+3,TPMatrix!$A$6:$B$10,2,FALSE),IF(J109=4,VLOOKUP(K109+3,TPMatrix!$D$6:$E$9,2,FALSE),0)),"")</f>
        <v>0</v>
      </c>
      <c r="P109" s="250">
        <f ca="1">IF(COUNTIF(K107:K111,K109)&gt;=5,IF(J109=5,VLOOKUP(K109+4,TPMatrix!$A$6:$B$10,2,FALSE),IF(J109=4,VLOOKUP(K109+4,TPMatrix!$D$6:$E$9,2,FALSE),0)),"")</f>
        <v>0</v>
      </c>
      <c r="Q109" s="250">
        <f t="shared" ca="1" si="40"/>
        <v>0</v>
      </c>
      <c r="R109" s="251">
        <f t="shared" ca="1" si="41"/>
        <v>5</v>
      </c>
      <c r="S109" s="249">
        <f t="shared" ca="1" si="42"/>
        <v>0</v>
      </c>
      <c r="T109" s="250">
        <f t="shared" si="43"/>
        <v>0</v>
      </c>
      <c r="U109" s="251">
        <f t="shared" ca="1" si="44"/>
        <v>0</v>
      </c>
      <c r="W109" s="178" t="str">
        <f t="shared" ca="1" si="45"/>
        <v/>
      </c>
      <c r="X109" s="178" t="str">
        <f ca="1">IF(ISNUMBER($A109),$W109*(Methuselahs!$A$4+1)+$A109,"")</f>
        <v/>
      </c>
      <c r="Y109" s="178" t="str">
        <f t="shared" ca="1" si="46"/>
        <v/>
      </c>
      <c r="Z109" s="178" t="str">
        <f ca="1">IF(ISNUMBER($A109),VLOOKUP($A109,Methuselahs!$A$7:$X$206,5),"")</f>
        <v/>
      </c>
      <c r="AA109" s="178" t="str">
        <f t="shared" ca="1" si="47"/>
        <v/>
      </c>
    </row>
    <row r="110" spans="1:27" ht="12.95" customHeight="1" x14ac:dyDescent="0.2">
      <c r="A110" s="252" t="str">
        <f ca="1">IF(ISBLANK('Tournament Info'!$B$11),"",INDIRECT(ADDRESS(ROW(),1,1,1,"Optimal Seating "&amp;'Tournament Info'!$B$11-1&amp;"R+F")))</f>
        <v/>
      </c>
      <c r="B110" s="253" t="str">
        <f ca="1">IF(ISNUMBER(A110),VLOOKUP(A110,Methuselahs!$A$7:$E$206,2,FALSE),"")</f>
        <v/>
      </c>
      <c r="C110" s="254" t="str">
        <f ca="1">IF(ISNUMBER(A110),VLOOKUP(A110,Methuselahs!$A$7:$E$206,3,FALSE),"")</f>
        <v/>
      </c>
      <c r="D110" s="255" t="str">
        <f t="shared" ca="1" si="36"/>
        <v/>
      </c>
      <c r="E110" s="256"/>
      <c r="F110" s="254">
        <f t="shared" si="37"/>
        <v>0</v>
      </c>
      <c r="G110" s="236" t="str">
        <f t="shared" ca="1" si="38"/>
        <v/>
      </c>
      <c r="H110" s="237" t="str">
        <f ca="1">IF(ISNUMBER(A110),IF(OR($S110=$U110,NOT(ISNA(MATCH($D110*5+$V$4,Override!$C$6:$C$125,0)))),$Q110,0),"")</f>
        <v/>
      </c>
      <c r="I110" s="255" t="str">
        <f t="shared" ca="1" si="39"/>
        <v/>
      </c>
      <c r="J110" s="257">
        <f ca="1">COUNT(A107:A111)</f>
        <v>0</v>
      </c>
      <c r="K110" s="239" t="str">
        <f ca="1">IF(ISNUMBER(A110),RANK(F110,F107:F111),"")</f>
        <v/>
      </c>
      <c r="L110" s="240">
        <f ca="1">IF(J110=5,VLOOKUP(K110,TPMatrix!$A$6:$B$10,2,FALSE),IF(J110=4,VLOOKUP(K110,TPMatrix!$D$6:$E$9,2,FALSE),0))</f>
        <v>0</v>
      </c>
      <c r="M110" s="240">
        <f ca="1">IF(COUNTIF(K107:K111,K110)&gt;=2,IF(J110=5,VLOOKUP(K110+1,TPMatrix!$A$6:$B$10,2,FALSE),IF(J110=4,VLOOKUP(K110+1,TPMatrix!$D$6:$E$9,2,FALSE),0)),"")</f>
        <v>0</v>
      </c>
      <c r="N110" s="240">
        <f ca="1">IF(COUNTIF(K107:K111,K110)&gt;=3,IF(J110=5,VLOOKUP(K110+2,TPMatrix!$A$6:$B$10,2,FALSE),IF(J110=4,VLOOKUP(K110+2,TPMatrix!$D$6:$E$9,2,FALSE),0)),"")</f>
        <v>0</v>
      </c>
      <c r="O110" s="240">
        <f ca="1">IF(COUNTIF(K107:K111,K110)&gt;=4,IF(J110=5,VLOOKUP(K110+3,TPMatrix!$A$6:$B$10,2,FALSE),IF(J110=4,VLOOKUP(K110+3,TPMatrix!$D$6:$E$9,2,FALSE),0)),"")</f>
        <v>0</v>
      </c>
      <c r="P110" s="240">
        <f ca="1">IF(COUNTIF(K107:K111,K110)&gt;=5,IF(J110=5,VLOOKUP(K110+4,TPMatrix!$A$6:$B$10,2,FALSE),IF(J110=4,VLOOKUP(K110+4,TPMatrix!$D$6:$E$9,2,FALSE),0)),"")</f>
        <v>0</v>
      </c>
      <c r="Q110" s="240">
        <f t="shared" ca="1" si="40"/>
        <v>0</v>
      </c>
      <c r="R110" s="241">
        <f t="shared" ca="1" si="41"/>
        <v>5</v>
      </c>
      <c r="S110" s="239">
        <f t="shared" ca="1" si="42"/>
        <v>0</v>
      </c>
      <c r="T110" s="240">
        <f t="shared" si="43"/>
        <v>0</v>
      </c>
      <c r="U110" s="241">
        <f t="shared" ca="1" si="44"/>
        <v>0</v>
      </c>
      <c r="W110" s="178" t="str">
        <f t="shared" ca="1" si="45"/>
        <v/>
      </c>
      <c r="X110" s="178" t="str">
        <f ca="1">IF(ISNUMBER($A110),$W110*(Methuselahs!$A$4+1)+$A110,"")</f>
        <v/>
      </c>
      <c r="Y110" s="178" t="str">
        <f t="shared" ca="1" si="46"/>
        <v/>
      </c>
      <c r="Z110" s="178" t="str">
        <f ca="1">IF(ISNUMBER($A110),VLOOKUP($A110,Methuselahs!$A$7:$X$206,5),"")</f>
        <v/>
      </c>
      <c r="AA110" s="178" t="str">
        <f t="shared" ca="1" si="47"/>
        <v/>
      </c>
    </row>
    <row r="111" spans="1:27" ht="12.95" customHeight="1" thickBot="1" x14ac:dyDescent="0.25">
      <c r="A111" s="258" t="str">
        <f ca="1">IF(ISBLANK('Tournament Info'!$B$11),"",INDIRECT(ADDRESS(ROW(),1,1,1,"Optimal Seating "&amp;'Tournament Info'!$B$11-1&amp;"R+F")))</f>
        <v/>
      </c>
      <c r="B111" s="259" t="str">
        <f ca="1">IF(ISNUMBER(A111),VLOOKUP(A111,Methuselahs!$A$7:$E$206,2,FALSE),"")</f>
        <v/>
      </c>
      <c r="C111" s="260" t="str">
        <f ca="1">IF(ISNUMBER(A111),VLOOKUP(A111,Methuselahs!$A$7:$E$206,3,FALSE),"")</f>
        <v/>
      </c>
      <c r="D111" s="261" t="str">
        <f t="shared" ca="1" si="36"/>
        <v/>
      </c>
      <c r="E111" s="262"/>
      <c r="F111" s="260">
        <f t="shared" si="37"/>
        <v>0</v>
      </c>
      <c r="G111" s="246" t="str">
        <f t="shared" ca="1" si="38"/>
        <v/>
      </c>
      <c r="H111" s="247" t="str">
        <f ca="1">IF(ISNUMBER(A111),IF(OR($S111=$U111,NOT(ISNA(MATCH($D111*5+$V$4,Override!$C$6:$C$125,0)))),$Q111,0),"")</f>
        <v/>
      </c>
      <c r="I111" s="261" t="str">
        <f t="shared" ca="1" si="39"/>
        <v/>
      </c>
      <c r="J111" s="263">
        <f ca="1">COUNT(A107:A111)</f>
        <v>0</v>
      </c>
      <c r="K111" s="264" t="str">
        <f ca="1">IF(ISNUMBER(A111),RANK(F111,F107:F111),"")</f>
        <v/>
      </c>
      <c r="L111" s="265">
        <f ca="1">IF(J111=5,VLOOKUP(K111,TPMatrix!$A$6:$B$10,2,FALSE),IF(J111=4,VLOOKUP(K111,TPMatrix!$D$6:$E$9,2,FALSE),0))</f>
        <v>0</v>
      </c>
      <c r="M111" s="265">
        <f ca="1">IF(COUNTIF(K107:K111,K111)&gt;=2,IF(J111=5,VLOOKUP(K111+1,TPMatrix!$A$6:$B$10,2,FALSE),IF(J111=4,VLOOKUP(K111+1,TPMatrix!$D$6:$E$9,2,FALSE),0)),"")</f>
        <v>0</v>
      </c>
      <c r="N111" s="265">
        <f ca="1">IF(COUNTIF(K107:K111,K111)&gt;=3,IF(J111=5,VLOOKUP(K111+2,TPMatrix!$A$6:$B$10,2,FALSE),IF(J111=4,VLOOKUP(K111+2,TPMatrix!$D$6:$E$9,2,FALSE),0)),"")</f>
        <v>0</v>
      </c>
      <c r="O111" s="265">
        <f ca="1">IF(COUNTIF(K107:K111,K111)&gt;=4,IF(J111=5,VLOOKUP(K111+3,TPMatrix!$A$6:$B$10,2,FALSE),IF(J111=4,VLOOKUP(K111+3,TPMatrix!$D$6:$E$9,2,FALSE),0)),"")</f>
        <v>0</v>
      </c>
      <c r="P111" s="265">
        <f ca="1">IF(COUNTIF(K107:K111,K111)&gt;=5,IF(J111=5,VLOOKUP(K111+4,TPMatrix!$A$6:$B$10,2,FALSE),IF(J111=4,VLOOKUP(K111+4,TPMatrix!$D$6:$E$9,2,FALSE),0)),"")</f>
        <v>0</v>
      </c>
      <c r="Q111" s="265">
        <f t="shared" ca="1" si="40"/>
        <v>0</v>
      </c>
      <c r="R111" s="266">
        <f t="shared" ca="1" si="41"/>
        <v>5</v>
      </c>
      <c r="S111" s="264">
        <f t="shared" ca="1" si="42"/>
        <v>0</v>
      </c>
      <c r="T111" s="265">
        <f t="shared" si="43"/>
        <v>0</v>
      </c>
      <c r="U111" s="266">
        <f t="shared" ca="1" si="44"/>
        <v>0</v>
      </c>
      <c r="W111" s="178" t="str">
        <f t="shared" ca="1" si="45"/>
        <v/>
      </c>
      <c r="X111" s="178" t="str">
        <f ca="1">IF(ISNUMBER($A111),$W111*(Methuselahs!$A$4+1)+$A111,"")</f>
        <v/>
      </c>
      <c r="Y111" s="178" t="str">
        <f t="shared" ca="1" si="46"/>
        <v/>
      </c>
      <c r="Z111" s="178" t="str">
        <f ca="1">IF(ISNUMBER($A111),VLOOKUP($A111,Methuselahs!$A$7:$X$206,5),"")</f>
        <v/>
      </c>
      <c r="AA111" s="178" t="str">
        <f t="shared" ca="1" si="47"/>
        <v/>
      </c>
    </row>
    <row r="112" spans="1:27" ht="12.95" customHeight="1" thickTop="1" x14ac:dyDescent="0.2">
      <c r="A112" s="217" t="str">
        <f ca="1">IF(ISBLANK('Tournament Info'!$B$11),"",INDIRECT(ADDRESS(ROW(),1,1,1,"Optimal Seating "&amp;'Tournament Info'!$B$11-1&amp;"R+F")))</f>
        <v/>
      </c>
      <c r="B112" s="218" t="str">
        <f ca="1">IF(ISNUMBER(A112),VLOOKUP(A112,Methuselahs!$A$7:$E$206,2,FALSE),"")</f>
        <v/>
      </c>
      <c r="C112" s="219" t="str">
        <f ca="1">IF(ISNUMBER(A112),VLOOKUP(A112,Methuselahs!$A$7:$E$206,3,FALSE),"")</f>
        <v/>
      </c>
      <c r="D112" s="220" t="str">
        <f t="shared" ca="1" si="36"/>
        <v/>
      </c>
      <c r="E112" s="221"/>
      <c r="F112" s="219">
        <f t="shared" si="37"/>
        <v>0</v>
      </c>
      <c r="G112" s="222" t="str">
        <f t="shared" ca="1" si="38"/>
        <v/>
      </c>
      <c r="H112" s="223" t="str">
        <f ca="1">IF(ISNUMBER(A112),IF(OR($S112=$U112,NOT(ISNA(MATCH($D112*5+$V$4,Override!$C$6:$C$125,0)))),$Q112,0),"")</f>
        <v/>
      </c>
      <c r="I112" s="220" t="str">
        <f t="shared" ca="1" si="39"/>
        <v/>
      </c>
      <c r="J112" s="224">
        <f ca="1">COUNT(A112:A116)</f>
        <v>0</v>
      </c>
      <c r="K112" s="225" t="str">
        <f ca="1">IF(ISNUMBER(A112),RANK(F112,F112:F116),"")</f>
        <v/>
      </c>
      <c r="L112" s="226">
        <f ca="1">IF(J112=5,VLOOKUP(K112,TPMatrix!$A$6:$B$10,2,FALSE),IF(J112=4,VLOOKUP(K112,TPMatrix!$D$6:$E$9,2,FALSE),0))</f>
        <v>0</v>
      </c>
      <c r="M112" s="226">
        <f ca="1">IF(COUNTIF(K112:K116,K112)&gt;=2,IF(J112=5,VLOOKUP(K112+1,TPMatrix!$A$6:$B$10,2,FALSE),IF(J112=4,VLOOKUP(K112+1,TPMatrix!$D$6:$E$9,2,FALSE),0)),"")</f>
        <v>0</v>
      </c>
      <c r="N112" s="226">
        <f ca="1">IF(COUNTIF(K112:K116,K112)&gt;=3,IF(J112=5,VLOOKUP(K112+2,TPMatrix!$A$6:$B$10,2,FALSE),IF(J112=4,VLOOKUP(K112+2,TPMatrix!$D$6:$E$9,2,FALSE),0)),"")</f>
        <v>0</v>
      </c>
      <c r="O112" s="226">
        <f ca="1">IF(COUNTIF(K112:K116,K112)&gt;=4,IF(J112=5,VLOOKUP(K112+3,TPMatrix!$A$6:$B$10,2,FALSE),IF(J112=4,VLOOKUP(K112+3,TPMatrix!$D$6:$E$9,2,FALSE),0)),"")</f>
        <v>0</v>
      </c>
      <c r="P112" s="226">
        <f ca="1">IF(COUNTIF(K112:K116,K112)&gt;=5,IF(J112=5,VLOOKUP(K112+4,TPMatrix!$A$6:$B$10,2,FALSE),IF(J112=4,VLOOKUP(K112+4,TPMatrix!$D$6:$E$9,2,FALSE),0)),"")</f>
        <v>0</v>
      </c>
      <c r="Q112" s="226">
        <f t="shared" ca="1" si="40"/>
        <v>0</v>
      </c>
      <c r="R112" s="227">
        <f t="shared" ca="1" si="41"/>
        <v>5</v>
      </c>
      <c r="S112" s="228">
        <f t="shared" ca="1" si="42"/>
        <v>0</v>
      </c>
      <c r="T112" s="229">
        <f t="shared" si="43"/>
        <v>0</v>
      </c>
      <c r="U112" s="230">
        <f t="shared" ca="1" si="44"/>
        <v>0</v>
      </c>
      <c r="W112" s="178" t="str">
        <f t="shared" ca="1" si="45"/>
        <v/>
      </c>
      <c r="X112" s="178" t="str">
        <f ca="1">IF(ISNUMBER($A112),$W112*(Methuselahs!$A$4+1)+$A112,"")</f>
        <v/>
      </c>
      <c r="Y112" s="178" t="str">
        <f t="shared" ca="1" si="46"/>
        <v/>
      </c>
      <c r="Z112" s="178" t="str">
        <f ca="1">IF(ISNUMBER($A112),VLOOKUP($A112,Methuselahs!$A$7:$X$206,5),"")</f>
        <v/>
      </c>
      <c r="AA112" s="178" t="str">
        <f t="shared" ca="1" si="47"/>
        <v/>
      </c>
    </row>
    <row r="113" spans="1:27" ht="12.95" customHeight="1" x14ac:dyDescent="0.2">
      <c r="A113" s="231" t="str">
        <f ca="1">IF(ISBLANK('Tournament Info'!$B$11),"",INDIRECT(ADDRESS(ROW(),1,1,1,"Optimal Seating "&amp;'Tournament Info'!$B$11-1&amp;"R+F")))</f>
        <v/>
      </c>
      <c r="B113" s="232" t="str">
        <f ca="1">IF(ISNUMBER(A113),VLOOKUP(A113,Methuselahs!$A$7:$E$206,2,FALSE),"")</f>
        <v/>
      </c>
      <c r="C113" s="233" t="str">
        <f ca="1">IF(ISNUMBER(A113),VLOOKUP(A113,Methuselahs!$A$7:$E$206,3,FALSE),"")</f>
        <v/>
      </c>
      <c r="D113" s="234" t="str">
        <f t="shared" ca="1" si="36"/>
        <v/>
      </c>
      <c r="E113" s="235"/>
      <c r="F113" s="233">
        <f t="shared" si="37"/>
        <v>0</v>
      </c>
      <c r="G113" s="236" t="str">
        <f t="shared" ca="1" si="38"/>
        <v/>
      </c>
      <c r="H113" s="237" t="str">
        <f ca="1">IF(ISNUMBER(A113),IF(OR($S113=$U113,NOT(ISNA(MATCH($D113*5+$V$4,Override!$C$6:$C$125,0)))),$Q113,0),"")</f>
        <v/>
      </c>
      <c r="I113" s="234" t="str">
        <f t="shared" ca="1" si="39"/>
        <v/>
      </c>
      <c r="J113" s="238">
        <f ca="1">COUNT(A112:A116)</f>
        <v>0</v>
      </c>
      <c r="K113" s="239" t="str">
        <f ca="1">IF(ISNUMBER(A113),RANK(F113,F112:F116),"")</f>
        <v/>
      </c>
      <c r="L113" s="240">
        <f ca="1">IF(J113=5,VLOOKUP(K113,TPMatrix!$A$6:$B$10,2,FALSE),IF(J113=4,VLOOKUP(K113,TPMatrix!$D$6:$E$9,2,FALSE),0))</f>
        <v>0</v>
      </c>
      <c r="M113" s="240">
        <f ca="1">IF(COUNTIF(K112:K116,K113)&gt;=2,IF(J113=5,VLOOKUP(K113+1,TPMatrix!$A$6:$B$10,2,FALSE),IF(J113=4,VLOOKUP(K113+1,TPMatrix!$D$6:$E$9,2,FALSE),0)),"")</f>
        <v>0</v>
      </c>
      <c r="N113" s="240">
        <f ca="1">IF(COUNTIF(K112:K116,K113)&gt;=3,IF(J113=5,VLOOKUP(K113+2,TPMatrix!$A$6:$B$10,2,FALSE),IF(J113=4,VLOOKUP(K113+2,TPMatrix!$D$6:$E$9,2,FALSE),0)),"")</f>
        <v>0</v>
      </c>
      <c r="O113" s="240">
        <f ca="1">IF(COUNTIF(K112:K116,K113)&gt;=4,IF(J113=5,VLOOKUP(K113+3,TPMatrix!$A$6:$B$10,2,FALSE),IF(J113=4,VLOOKUP(K113+3,TPMatrix!$D$6:$E$9,2,FALSE),0)),"")</f>
        <v>0</v>
      </c>
      <c r="P113" s="240">
        <f ca="1">IF(COUNTIF(K112:K116,K113)&gt;=5,IF(J113=5,VLOOKUP(K113+4,TPMatrix!$A$6:$B$10,2,FALSE),IF(J113=4,VLOOKUP(K113+4,TPMatrix!$D$6:$E$9,2,FALSE),0)),"")</f>
        <v>0</v>
      </c>
      <c r="Q113" s="240">
        <f t="shared" ca="1" si="40"/>
        <v>0</v>
      </c>
      <c r="R113" s="241">
        <f t="shared" ca="1" si="41"/>
        <v>5</v>
      </c>
      <c r="S113" s="239">
        <f t="shared" ca="1" si="42"/>
        <v>0</v>
      </c>
      <c r="T113" s="240">
        <f t="shared" si="43"/>
        <v>0</v>
      </c>
      <c r="U113" s="241">
        <f t="shared" ca="1" si="44"/>
        <v>0</v>
      </c>
      <c r="W113" s="178" t="str">
        <f t="shared" ca="1" si="45"/>
        <v/>
      </c>
      <c r="X113" s="178" t="str">
        <f ca="1">IF(ISNUMBER($A113),$W113*(Methuselahs!$A$4+1)+$A113,"")</f>
        <v/>
      </c>
      <c r="Y113" s="178" t="str">
        <f t="shared" ca="1" si="46"/>
        <v/>
      </c>
      <c r="Z113" s="178" t="str">
        <f ca="1">IF(ISNUMBER($A113),VLOOKUP($A113,Methuselahs!$A$7:$X$206,5),"")</f>
        <v/>
      </c>
      <c r="AA113" s="178" t="str">
        <f t="shared" ca="1" si="47"/>
        <v/>
      </c>
    </row>
    <row r="114" spans="1:27" ht="12.95" customHeight="1" x14ac:dyDescent="0.2">
      <c r="A114" s="242" t="str">
        <f ca="1">IF(ISBLANK('Tournament Info'!$B$11),"",INDIRECT(ADDRESS(ROW(),1,1,1,"Optimal Seating "&amp;'Tournament Info'!$B$11-1&amp;"R+F")))</f>
        <v/>
      </c>
      <c r="B114" s="218" t="str">
        <f ca="1">IF(ISNUMBER(A114),VLOOKUP(A114,Methuselahs!$A$7:$E$206,2,FALSE),"")</f>
        <v/>
      </c>
      <c r="C114" s="243" t="str">
        <f ca="1">IF(ISNUMBER(A114),VLOOKUP(A114,Methuselahs!$A$7:$E$206,3,FALSE),"")</f>
        <v/>
      </c>
      <c r="D114" s="244" t="str">
        <f t="shared" ca="1" si="36"/>
        <v/>
      </c>
      <c r="E114" s="245"/>
      <c r="F114" s="243">
        <f t="shared" si="37"/>
        <v>0</v>
      </c>
      <c r="G114" s="246" t="str">
        <f t="shared" ca="1" si="38"/>
        <v/>
      </c>
      <c r="H114" s="247" t="str">
        <f ca="1">IF(ISNUMBER(A114),IF(OR($S114=$U114,NOT(ISNA(MATCH($D114*5+$V$4,Override!$C$6:$C$125,0)))),$Q114,0),"")</f>
        <v/>
      </c>
      <c r="I114" s="244" t="str">
        <f t="shared" ca="1" si="39"/>
        <v/>
      </c>
      <c r="J114" s="248">
        <f ca="1">COUNT(A112:A116)</f>
        <v>0</v>
      </c>
      <c r="K114" s="249" t="str">
        <f ca="1">IF(ISNUMBER(A114),RANK(F114,F112:F116),"")</f>
        <v/>
      </c>
      <c r="L114" s="250">
        <f ca="1">IF(J114=5,VLOOKUP(K114,TPMatrix!$A$6:$B$10,2,FALSE),IF(J114=4,VLOOKUP(K114,TPMatrix!$D$6:$E$9,2,FALSE),0))</f>
        <v>0</v>
      </c>
      <c r="M114" s="250">
        <f ca="1">IF(COUNTIF(K112:K116,K114)&gt;=2,IF(J114=5,VLOOKUP(K114+1,TPMatrix!$A$6:$B$10,2,FALSE),IF(J114=4,VLOOKUP(K114+1,TPMatrix!$D$6:$E$9,2,FALSE),0)),"")</f>
        <v>0</v>
      </c>
      <c r="N114" s="250">
        <f ca="1">IF(COUNTIF(K112:K116,K114)&gt;=3,IF(J114=5,VLOOKUP(K114+2,TPMatrix!$A$6:$B$10,2,FALSE),IF(J114=4,VLOOKUP(K114+2,TPMatrix!$D$6:$E$9,2,FALSE),0)),"")</f>
        <v>0</v>
      </c>
      <c r="O114" s="250">
        <f ca="1">IF(COUNTIF(K112:K116,K114)&gt;=4,IF(J114=5,VLOOKUP(K114+3,TPMatrix!$A$6:$B$10,2,FALSE),IF(J114=4,VLOOKUP(K114+3,TPMatrix!$D$6:$E$9,2,FALSE),0)),"")</f>
        <v>0</v>
      </c>
      <c r="P114" s="250">
        <f ca="1">IF(COUNTIF(K112:K116,K114)&gt;=5,IF(J114=5,VLOOKUP(K114+4,TPMatrix!$A$6:$B$10,2,FALSE),IF(J114=4,VLOOKUP(K114+4,TPMatrix!$D$6:$E$9,2,FALSE),0)),"")</f>
        <v>0</v>
      </c>
      <c r="Q114" s="250">
        <f t="shared" ca="1" si="40"/>
        <v>0</v>
      </c>
      <c r="R114" s="251">
        <f t="shared" ca="1" si="41"/>
        <v>5</v>
      </c>
      <c r="S114" s="249">
        <f t="shared" ca="1" si="42"/>
        <v>0</v>
      </c>
      <c r="T114" s="250">
        <f t="shared" si="43"/>
        <v>0</v>
      </c>
      <c r="U114" s="251">
        <f t="shared" ca="1" si="44"/>
        <v>0</v>
      </c>
      <c r="W114" s="178" t="str">
        <f t="shared" ca="1" si="45"/>
        <v/>
      </c>
      <c r="X114" s="178" t="str">
        <f ca="1">IF(ISNUMBER($A114),$W114*(Methuselahs!$A$4+1)+$A114,"")</f>
        <v/>
      </c>
      <c r="Y114" s="178" t="str">
        <f t="shared" ca="1" si="46"/>
        <v/>
      </c>
      <c r="Z114" s="178" t="str">
        <f ca="1">IF(ISNUMBER($A114),VLOOKUP($A114,Methuselahs!$A$7:$X$206,5),"")</f>
        <v/>
      </c>
      <c r="AA114" s="178" t="str">
        <f t="shared" ca="1" si="47"/>
        <v/>
      </c>
    </row>
    <row r="115" spans="1:27" ht="12.95" customHeight="1" x14ac:dyDescent="0.2">
      <c r="A115" s="252" t="str">
        <f ca="1">IF(ISBLANK('Tournament Info'!$B$11),"",INDIRECT(ADDRESS(ROW(),1,1,1,"Optimal Seating "&amp;'Tournament Info'!$B$11-1&amp;"R+F")))</f>
        <v/>
      </c>
      <c r="B115" s="253" t="str">
        <f ca="1">IF(ISNUMBER(A115),VLOOKUP(A115,Methuselahs!$A$7:$E$206,2,FALSE),"")</f>
        <v/>
      </c>
      <c r="C115" s="254" t="str">
        <f ca="1">IF(ISNUMBER(A115),VLOOKUP(A115,Methuselahs!$A$7:$E$206,3,FALSE),"")</f>
        <v/>
      </c>
      <c r="D115" s="255" t="str">
        <f t="shared" ca="1" si="36"/>
        <v/>
      </c>
      <c r="E115" s="256"/>
      <c r="F115" s="254">
        <f t="shared" si="37"/>
        <v>0</v>
      </c>
      <c r="G115" s="236" t="str">
        <f t="shared" ca="1" si="38"/>
        <v/>
      </c>
      <c r="H115" s="237" t="str">
        <f ca="1">IF(ISNUMBER(A115),IF(OR($S115=$U115,NOT(ISNA(MATCH($D115*5+$V$4,Override!$C$6:$C$125,0)))),$Q115,0),"")</f>
        <v/>
      </c>
      <c r="I115" s="255" t="str">
        <f t="shared" ca="1" si="39"/>
        <v/>
      </c>
      <c r="J115" s="257">
        <f ca="1">COUNT(A112:A116)</f>
        <v>0</v>
      </c>
      <c r="K115" s="239" t="str">
        <f ca="1">IF(ISNUMBER(A115),RANK(F115,F112:F116),"")</f>
        <v/>
      </c>
      <c r="L115" s="240">
        <f ca="1">IF(J115=5,VLOOKUP(K115,TPMatrix!$A$6:$B$10,2,FALSE),IF(J115=4,VLOOKUP(K115,TPMatrix!$D$6:$E$9,2,FALSE),0))</f>
        <v>0</v>
      </c>
      <c r="M115" s="240">
        <f ca="1">IF(COUNTIF(K112:K116,K115)&gt;=2,IF(J115=5,VLOOKUP(K115+1,TPMatrix!$A$6:$B$10,2,FALSE),IF(J115=4,VLOOKUP(K115+1,TPMatrix!$D$6:$E$9,2,FALSE),0)),"")</f>
        <v>0</v>
      </c>
      <c r="N115" s="240">
        <f ca="1">IF(COUNTIF(K112:K116,K115)&gt;=3,IF(J115=5,VLOOKUP(K115+2,TPMatrix!$A$6:$B$10,2,FALSE),IF(J115=4,VLOOKUP(K115+2,TPMatrix!$D$6:$E$9,2,FALSE),0)),"")</f>
        <v>0</v>
      </c>
      <c r="O115" s="240">
        <f ca="1">IF(COUNTIF(K112:K116,K115)&gt;=4,IF(J115=5,VLOOKUP(K115+3,TPMatrix!$A$6:$B$10,2,FALSE),IF(J115=4,VLOOKUP(K115+3,TPMatrix!$D$6:$E$9,2,FALSE),0)),"")</f>
        <v>0</v>
      </c>
      <c r="P115" s="240">
        <f ca="1">IF(COUNTIF(K112:K116,K115)&gt;=5,IF(J115=5,VLOOKUP(K115+4,TPMatrix!$A$6:$B$10,2,FALSE),IF(J115=4,VLOOKUP(K115+4,TPMatrix!$D$6:$E$9,2,FALSE),0)),"")</f>
        <v>0</v>
      </c>
      <c r="Q115" s="240">
        <f t="shared" ca="1" si="40"/>
        <v>0</v>
      </c>
      <c r="R115" s="241">
        <f t="shared" ca="1" si="41"/>
        <v>5</v>
      </c>
      <c r="S115" s="239">
        <f t="shared" ca="1" si="42"/>
        <v>0</v>
      </c>
      <c r="T115" s="240">
        <f t="shared" si="43"/>
        <v>0</v>
      </c>
      <c r="U115" s="241">
        <f t="shared" ca="1" si="44"/>
        <v>0</v>
      </c>
      <c r="W115" s="178" t="str">
        <f t="shared" ca="1" si="45"/>
        <v/>
      </c>
      <c r="X115" s="178" t="str">
        <f ca="1">IF(ISNUMBER($A115),$W115*(Methuselahs!$A$4+1)+$A115,"")</f>
        <v/>
      </c>
      <c r="Y115" s="178" t="str">
        <f t="shared" ca="1" si="46"/>
        <v/>
      </c>
      <c r="Z115" s="178" t="str">
        <f ca="1">IF(ISNUMBER($A115),VLOOKUP($A115,Methuselahs!$A$7:$X$206,5),"")</f>
        <v/>
      </c>
      <c r="AA115" s="178" t="str">
        <f t="shared" ca="1" si="47"/>
        <v/>
      </c>
    </row>
    <row r="116" spans="1:27" ht="12.95" customHeight="1" thickBot="1" x14ac:dyDescent="0.25">
      <c r="A116" s="258" t="str">
        <f ca="1">IF(ISBLANK('Tournament Info'!$B$11),"",INDIRECT(ADDRESS(ROW(),1,1,1,"Optimal Seating "&amp;'Tournament Info'!$B$11-1&amp;"R+F")))</f>
        <v/>
      </c>
      <c r="B116" s="259" t="str">
        <f ca="1">IF(ISNUMBER(A116),VLOOKUP(A116,Methuselahs!$A$7:$E$206,2,FALSE),"")</f>
        <v/>
      </c>
      <c r="C116" s="260" t="str">
        <f ca="1">IF(ISNUMBER(A116),VLOOKUP(A116,Methuselahs!$A$7:$E$206,3,FALSE),"")</f>
        <v/>
      </c>
      <c r="D116" s="261" t="str">
        <f t="shared" ca="1" si="36"/>
        <v/>
      </c>
      <c r="E116" s="262"/>
      <c r="F116" s="260">
        <f t="shared" si="37"/>
        <v>0</v>
      </c>
      <c r="G116" s="246" t="str">
        <f t="shared" ca="1" si="38"/>
        <v/>
      </c>
      <c r="H116" s="247" t="str">
        <f ca="1">IF(ISNUMBER(A116),IF(OR($S116=$U116,NOT(ISNA(MATCH($D116*5+$V$4,Override!$C$6:$C$125,0)))),$Q116,0),"")</f>
        <v/>
      </c>
      <c r="I116" s="261" t="str">
        <f t="shared" ca="1" si="39"/>
        <v/>
      </c>
      <c r="J116" s="263">
        <f ca="1">COUNT(A112:A116)</f>
        <v>0</v>
      </c>
      <c r="K116" s="264" t="str">
        <f ca="1">IF(ISNUMBER(A116),RANK(F116,F112:F116),"")</f>
        <v/>
      </c>
      <c r="L116" s="265">
        <f ca="1">IF(J116=5,VLOOKUP(K116,TPMatrix!$A$6:$B$10,2,FALSE),IF(J116=4,VLOOKUP(K116,TPMatrix!$D$6:$E$9,2,FALSE),0))</f>
        <v>0</v>
      </c>
      <c r="M116" s="265">
        <f ca="1">IF(COUNTIF(K112:K116,K116)&gt;=2,IF(J116=5,VLOOKUP(K116+1,TPMatrix!$A$6:$B$10,2,FALSE),IF(J116=4,VLOOKUP(K116+1,TPMatrix!$D$6:$E$9,2,FALSE),0)),"")</f>
        <v>0</v>
      </c>
      <c r="N116" s="265">
        <f ca="1">IF(COUNTIF(K112:K116,K116)&gt;=3,IF(J116=5,VLOOKUP(K116+2,TPMatrix!$A$6:$B$10,2,FALSE),IF(J116=4,VLOOKUP(K116+2,TPMatrix!$D$6:$E$9,2,FALSE),0)),"")</f>
        <v>0</v>
      </c>
      <c r="O116" s="265">
        <f ca="1">IF(COUNTIF(K112:K116,K116)&gt;=4,IF(J116=5,VLOOKUP(K116+3,TPMatrix!$A$6:$B$10,2,FALSE),IF(J116=4,VLOOKUP(K116+3,TPMatrix!$D$6:$E$9,2,FALSE),0)),"")</f>
        <v>0</v>
      </c>
      <c r="P116" s="265">
        <f ca="1">IF(COUNTIF(K112:K116,K116)&gt;=5,IF(J116=5,VLOOKUP(K116+4,TPMatrix!$A$6:$B$10,2,FALSE),IF(J116=4,VLOOKUP(K116+4,TPMatrix!$D$6:$E$9,2,FALSE),0)),"")</f>
        <v>0</v>
      </c>
      <c r="Q116" s="265">
        <f t="shared" ca="1" si="40"/>
        <v>0</v>
      </c>
      <c r="R116" s="266">
        <f t="shared" ca="1" si="41"/>
        <v>5</v>
      </c>
      <c r="S116" s="264">
        <f t="shared" ca="1" si="42"/>
        <v>0</v>
      </c>
      <c r="T116" s="265">
        <f t="shared" si="43"/>
        <v>0</v>
      </c>
      <c r="U116" s="266">
        <f t="shared" ca="1" si="44"/>
        <v>0</v>
      </c>
      <c r="W116" s="178" t="str">
        <f t="shared" ca="1" si="45"/>
        <v/>
      </c>
      <c r="X116" s="178" t="str">
        <f ca="1">IF(ISNUMBER($A116),$W116*(Methuselahs!$A$4+1)+$A116,"")</f>
        <v/>
      </c>
      <c r="Y116" s="178" t="str">
        <f t="shared" ca="1" si="46"/>
        <v/>
      </c>
      <c r="Z116" s="178" t="str">
        <f ca="1">IF(ISNUMBER($A116),VLOOKUP($A116,Methuselahs!$A$7:$X$206,5),"")</f>
        <v/>
      </c>
      <c r="AA116" s="178" t="str">
        <f t="shared" ca="1" si="47"/>
        <v/>
      </c>
    </row>
    <row r="117" spans="1:27" ht="12.95" customHeight="1" thickTop="1" x14ac:dyDescent="0.2">
      <c r="A117" s="217" t="str">
        <f ca="1">IF(ISBLANK('Tournament Info'!$B$11),"",INDIRECT(ADDRESS(ROW(),1,1,1,"Optimal Seating "&amp;'Tournament Info'!$B$11-1&amp;"R+F")))</f>
        <v/>
      </c>
      <c r="B117" s="218" t="str">
        <f ca="1">IF(ISNUMBER(A117),VLOOKUP(A117,Methuselahs!$A$7:$E$206,2,FALSE),"")</f>
        <v/>
      </c>
      <c r="C117" s="219" t="str">
        <f ca="1">IF(ISNUMBER(A117),VLOOKUP(A117,Methuselahs!$A$7:$E$206,3,FALSE),"")</f>
        <v/>
      </c>
      <c r="D117" s="220" t="str">
        <f t="shared" ca="1" si="36"/>
        <v/>
      </c>
      <c r="E117" s="221"/>
      <c r="F117" s="219">
        <f t="shared" si="37"/>
        <v>0</v>
      </c>
      <c r="G117" s="222" t="str">
        <f t="shared" ca="1" si="38"/>
        <v/>
      </c>
      <c r="H117" s="223" t="str">
        <f ca="1">IF(ISNUMBER(A117),IF(OR($S117=$U117,NOT(ISNA(MATCH($D117*5+$V$4,Override!$C$6:$C$125,0)))),$Q117,0),"")</f>
        <v/>
      </c>
      <c r="I117" s="220" t="str">
        <f t="shared" ca="1" si="39"/>
        <v/>
      </c>
      <c r="J117" s="224">
        <f ca="1">COUNT(A117:A121)</f>
        <v>0</v>
      </c>
      <c r="K117" s="225" t="str">
        <f ca="1">IF(ISNUMBER(A117),RANK(F117,F117:F121),"")</f>
        <v/>
      </c>
      <c r="L117" s="226">
        <f ca="1">IF(J117=5,VLOOKUP(K117,TPMatrix!$A$6:$B$10,2,FALSE),IF(J117=4,VLOOKUP(K117,TPMatrix!$D$6:$E$9,2,FALSE),0))</f>
        <v>0</v>
      </c>
      <c r="M117" s="226">
        <f ca="1">IF(COUNTIF(K117:K121,K117)&gt;=2,IF(J117=5,VLOOKUP(K117+1,TPMatrix!$A$6:$B$10,2,FALSE),IF(J117=4,VLOOKUP(K117+1,TPMatrix!$D$6:$E$9,2,FALSE),0)),"")</f>
        <v>0</v>
      </c>
      <c r="N117" s="226">
        <f ca="1">IF(COUNTIF(K117:K121,K117)&gt;=3,IF(J117=5,VLOOKUP(K117+2,TPMatrix!$A$6:$B$10,2,FALSE),IF(J117=4,VLOOKUP(K117+2,TPMatrix!$D$6:$E$9,2,FALSE),0)),"")</f>
        <v>0</v>
      </c>
      <c r="O117" s="226">
        <f ca="1">IF(COUNTIF(K117:K121,K117)&gt;=4,IF(J117=5,VLOOKUP(K117+3,TPMatrix!$A$6:$B$10,2,FALSE),IF(J117=4,VLOOKUP(K117+3,TPMatrix!$D$6:$E$9,2,FALSE),0)),"")</f>
        <v>0</v>
      </c>
      <c r="P117" s="226">
        <f ca="1">IF(COUNTIF(K117:K121,K117)&gt;=5,IF(J117=5,VLOOKUP(K117+4,TPMatrix!$A$6:$B$10,2,FALSE),IF(J117=4,VLOOKUP(K117+4,TPMatrix!$D$6:$E$9,2,FALSE),0)),"")</f>
        <v>0</v>
      </c>
      <c r="Q117" s="226">
        <f t="shared" ca="1" si="40"/>
        <v>0</v>
      </c>
      <c r="R117" s="227">
        <f t="shared" ca="1" si="41"/>
        <v>5</v>
      </c>
      <c r="S117" s="228">
        <f t="shared" ca="1" si="42"/>
        <v>0</v>
      </c>
      <c r="T117" s="229">
        <f t="shared" si="43"/>
        <v>0</v>
      </c>
      <c r="U117" s="230">
        <f t="shared" ca="1" si="44"/>
        <v>0</v>
      </c>
      <c r="W117" s="178" t="str">
        <f t="shared" ca="1" si="45"/>
        <v/>
      </c>
      <c r="X117" s="178" t="str">
        <f ca="1">IF(ISNUMBER($A117),$W117*(Methuselahs!$A$4+1)+$A117,"")</f>
        <v/>
      </c>
      <c r="Y117" s="178" t="str">
        <f t="shared" ca="1" si="46"/>
        <v/>
      </c>
      <c r="Z117" s="178" t="str">
        <f ca="1">IF(ISNUMBER($A117),VLOOKUP($A117,Methuselahs!$A$7:$X$206,5),"")</f>
        <v/>
      </c>
      <c r="AA117" s="178" t="str">
        <f t="shared" ca="1" si="47"/>
        <v/>
      </c>
    </row>
    <row r="118" spans="1:27" ht="12.95" customHeight="1" x14ac:dyDescent="0.2">
      <c r="A118" s="231" t="str">
        <f ca="1">IF(ISBLANK('Tournament Info'!$B$11),"",INDIRECT(ADDRESS(ROW(),1,1,1,"Optimal Seating "&amp;'Tournament Info'!$B$11-1&amp;"R+F")))</f>
        <v/>
      </c>
      <c r="B118" s="232" t="str">
        <f ca="1">IF(ISNUMBER(A118),VLOOKUP(A118,Methuselahs!$A$7:$E$206,2,FALSE),"")</f>
        <v/>
      </c>
      <c r="C118" s="233" t="str">
        <f ca="1">IF(ISNUMBER(A118),VLOOKUP(A118,Methuselahs!$A$7:$E$206,3,FALSE),"")</f>
        <v/>
      </c>
      <c r="D118" s="234" t="str">
        <f t="shared" ca="1" si="36"/>
        <v/>
      </c>
      <c r="E118" s="235"/>
      <c r="F118" s="233">
        <f t="shared" si="37"/>
        <v>0</v>
      </c>
      <c r="G118" s="236" t="str">
        <f t="shared" ca="1" si="38"/>
        <v/>
      </c>
      <c r="H118" s="237" t="str">
        <f ca="1">IF(ISNUMBER(A118),IF(OR($S118=$U118,NOT(ISNA(MATCH($D118*5+$V$4,Override!$C$6:$C$125,0)))),$Q118,0),"")</f>
        <v/>
      </c>
      <c r="I118" s="234" t="str">
        <f t="shared" ca="1" si="39"/>
        <v/>
      </c>
      <c r="J118" s="238">
        <f ca="1">COUNT(A117:A121)</f>
        <v>0</v>
      </c>
      <c r="K118" s="239" t="str">
        <f ca="1">IF(ISNUMBER(A118),RANK(F118,F117:F121),"")</f>
        <v/>
      </c>
      <c r="L118" s="240">
        <f ca="1">IF(J118=5,VLOOKUP(K118,TPMatrix!$A$6:$B$10,2,FALSE),IF(J118=4,VLOOKUP(K118,TPMatrix!$D$6:$E$9,2,FALSE),0))</f>
        <v>0</v>
      </c>
      <c r="M118" s="240">
        <f ca="1">IF(COUNTIF(K117:K121,K118)&gt;=2,IF(J118=5,VLOOKUP(K118+1,TPMatrix!$A$6:$B$10,2,FALSE),IF(J118=4,VLOOKUP(K118+1,TPMatrix!$D$6:$E$9,2,FALSE),0)),"")</f>
        <v>0</v>
      </c>
      <c r="N118" s="240">
        <f ca="1">IF(COUNTIF(K117:K121,K118)&gt;=3,IF(J118=5,VLOOKUP(K118+2,TPMatrix!$A$6:$B$10,2,FALSE),IF(J118=4,VLOOKUP(K118+2,TPMatrix!$D$6:$E$9,2,FALSE),0)),"")</f>
        <v>0</v>
      </c>
      <c r="O118" s="240">
        <f ca="1">IF(COUNTIF(K117:K121,K118)&gt;=4,IF(J118=5,VLOOKUP(K118+3,TPMatrix!$A$6:$B$10,2,FALSE),IF(J118=4,VLOOKUP(K118+3,TPMatrix!$D$6:$E$9,2,FALSE),0)),"")</f>
        <v>0</v>
      </c>
      <c r="P118" s="240">
        <f ca="1">IF(COUNTIF(K117:K121,K118)&gt;=5,IF(J118=5,VLOOKUP(K118+4,TPMatrix!$A$6:$B$10,2,FALSE),IF(J118=4,VLOOKUP(K118+4,TPMatrix!$D$6:$E$9,2,FALSE),0)),"")</f>
        <v>0</v>
      </c>
      <c r="Q118" s="240">
        <f t="shared" ca="1" si="40"/>
        <v>0</v>
      </c>
      <c r="R118" s="241">
        <f t="shared" ca="1" si="41"/>
        <v>5</v>
      </c>
      <c r="S118" s="239">
        <f t="shared" ca="1" si="42"/>
        <v>0</v>
      </c>
      <c r="T118" s="240">
        <f t="shared" si="43"/>
        <v>0</v>
      </c>
      <c r="U118" s="241">
        <f t="shared" ca="1" si="44"/>
        <v>0</v>
      </c>
      <c r="W118" s="178" t="str">
        <f t="shared" ca="1" si="45"/>
        <v/>
      </c>
      <c r="X118" s="178" t="str">
        <f ca="1">IF(ISNUMBER($A118),$W118*(Methuselahs!$A$4+1)+$A118,"")</f>
        <v/>
      </c>
      <c r="Y118" s="178" t="str">
        <f t="shared" ca="1" si="46"/>
        <v/>
      </c>
      <c r="Z118" s="178" t="str">
        <f ca="1">IF(ISNUMBER($A118),VLOOKUP($A118,Methuselahs!$A$7:$X$206,5),"")</f>
        <v/>
      </c>
      <c r="AA118" s="178" t="str">
        <f t="shared" ca="1" si="47"/>
        <v/>
      </c>
    </row>
    <row r="119" spans="1:27" ht="12.95" customHeight="1" x14ac:dyDescent="0.2">
      <c r="A119" s="242" t="str">
        <f ca="1">IF(ISBLANK('Tournament Info'!$B$11),"",INDIRECT(ADDRESS(ROW(),1,1,1,"Optimal Seating "&amp;'Tournament Info'!$B$11-1&amp;"R+F")))</f>
        <v/>
      </c>
      <c r="B119" s="218" t="str">
        <f ca="1">IF(ISNUMBER(A119),VLOOKUP(A119,Methuselahs!$A$7:$E$206,2,FALSE),"")</f>
        <v/>
      </c>
      <c r="C119" s="243" t="str">
        <f ca="1">IF(ISNUMBER(A119),VLOOKUP(A119,Methuselahs!$A$7:$E$206,3,FALSE),"")</f>
        <v/>
      </c>
      <c r="D119" s="244" t="str">
        <f t="shared" ca="1" si="36"/>
        <v/>
      </c>
      <c r="E119" s="245"/>
      <c r="F119" s="243">
        <f t="shared" si="37"/>
        <v>0</v>
      </c>
      <c r="G119" s="246" t="str">
        <f t="shared" ca="1" si="38"/>
        <v/>
      </c>
      <c r="H119" s="247" t="str">
        <f ca="1">IF(ISNUMBER(A119),IF(OR($S119=$U119,NOT(ISNA(MATCH($D119*5+$V$4,Override!$C$6:$C$125,0)))),$Q119,0),"")</f>
        <v/>
      </c>
      <c r="I119" s="244" t="str">
        <f t="shared" ca="1" si="39"/>
        <v/>
      </c>
      <c r="J119" s="248">
        <f ca="1">COUNT(A117:A121)</f>
        <v>0</v>
      </c>
      <c r="K119" s="249" t="str">
        <f ca="1">IF(ISNUMBER(A119),RANK(F119,F117:F121),"")</f>
        <v/>
      </c>
      <c r="L119" s="250">
        <f ca="1">IF(J119=5,VLOOKUP(K119,TPMatrix!$A$6:$B$10,2,FALSE),IF(J119=4,VLOOKUP(K119,TPMatrix!$D$6:$E$9,2,FALSE),0))</f>
        <v>0</v>
      </c>
      <c r="M119" s="250">
        <f ca="1">IF(COUNTIF(K117:K121,K119)&gt;=2,IF(J119=5,VLOOKUP(K119+1,TPMatrix!$A$6:$B$10,2,FALSE),IF(J119=4,VLOOKUP(K119+1,TPMatrix!$D$6:$E$9,2,FALSE),0)),"")</f>
        <v>0</v>
      </c>
      <c r="N119" s="250">
        <f ca="1">IF(COUNTIF(K117:K121,K119)&gt;=3,IF(J119=5,VLOOKUP(K119+2,TPMatrix!$A$6:$B$10,2,FALSE),IF(J119=4,VLOOKUP(K119+2,TPMatrix!$D$6:$E$9,2,FALSE),0)),"")</f>
        <v>0</v>
      </c>
      <c r="O119" s="250">
        <f ca="1">IF(COUNTIF(K117:K121,K119)&gt;=4,IF(J119=5,VLOOKUP(K119+3,TPMatrix!$A$6:$B$10,2,FALSE),IF(J119=4,VLOOKUP(K119+3,TPMatrix!$D$6:$E$9,2,FALSE),0)),"")</f>
        <v>0</v>
      </c>
      <c r="P119" s="250">
        <f ca="1">IF(COUNTIF(K117:K121,K119)&gt;=5,IF(J119=5,VLOOKUP(K119+4,TPMatrix!$A$6:$B$10,2,FALSE),IF(J119=4,VLOOKUP(K119+4,TPMatrix!$D$6:$E$9,2,FALSE),0)),"")</f>
        <v>0</v>
      </c>
      <c r="Q119" s="250">
        <f t="shared" ca="1" si="40"/>
        <v>0</v>
      </c>
      <c r="R119" s="251">
        <f t="shared" ca="1" si="41"/>
        <v>5</v>
      </c>
      <c r="S119" s="249">
        <f t="shared" ca="1" si="42"/>
        <v>0</v>
      </c>
      <c r="T119" s="250">
        <f t="shared" si="43"/>
        <v>0</v>
      </c>
      <c r="U119" s="251">
        <f t="shared" ca="1" si="44"/>
        <v>0</v>
      </c>
      <c r="W119" s="178" t="str">
        <f t="shared" ca="1" si="45"/>
        <v/>
      </c>
      <c r="X119" s="178" t="str">
        <f ca="1">IF(ISNUMBER($A119),$W119*(Methuselahs!$A$4+1)+$A119,"")</f>
        <v/>
      </c>
      <c r="Y119" s="178" t="str">
        <f t="shared" ca="1" si="46"/>
        <v/>
      </c>
      <c r="Z119" s="178" t="str">
        <f ca="1">IF(ISNUMBER($A119),VLOOKUP($A119,Methuselahs!$A$7:$X$206,5),"")</f>
        <v/>
      </c>
      <c r="AA119" s="178" t="str">
        <f t="shared" ca="1" si="47"/>
        <v/>
      </c>
    </row>
    <row r="120" spans="1:27" ht="12.95" customHeight="1" x14ac:dyDescent="0.2">
      <c r="A120" s="252" t="str">
        <f ca="1">IF(ISBLANK('Tournament Info'!$B$11),"",INDIRECT(ADDRESS(ROW(),1,1,1,"Optimal Seating "&amp;'Tournament Info'!$B$11-1&amp;"R+F")))</f>
        <v/>
      </c>
      <c r="B120" s="253" t="str">
        <f ca="1">IF(ISNUMBER(A120),VLOOKUP(A120,Methuselahs!$A$7:$E$206,2,FALSE),"")</f>
        <v/>
      </c>
      <c r="C120" s="254" t="str">
        <f ca="1">IF(ISNUMBER(A120),VLOOKUP(A120,Methuselahs!$A$7:$E$206,3,FALSE),"")</f>
        <v/>
      </c>
      <c r="D120" s="255" t="str">
        <f t="shared" ca="1" si="36"/>
        <v/>
      </c>
      <c r="E120" s="256"/>
      <c r="F120" s="254">
        <f t="shared" si="37"/>
        <v>0</v>
      </c>
      <c r="G120" s="236" t="str">
        <f t="shared" ca="1" si="38"/>
        <v/>
      </c>
      <c r="H120" s="237" t="str">
        <f ca="1">IF(ISNUMBER(A120),IF(OR($S120=$U120,NOT(ISNA(MATCH($D120*5+$V$4,Override!$C$6:$C$125,0)))),$Q120,0),"")</f>
        <v/>
      </c>
      <c r="I120" s="255" t="str">
        <f t="shared" ca="1" si="39"/>
        <v/>
      </c>
      <c r="J120" s="257">
        <f ca="1">COUNT(A117:A121)</f>
        <v>0</v>
      </c>
      <c r="K120" s="239" t="str">
        <f ca="1">IF(ISNUMBER(A120),RANK(F120,F117:F121),"")</f>
        <v/>
      </c>
      <c r="L120" s="240">
        <f ca="1">IF(J120=5,VLOOKUP(K120,TPMatrix!$A$6:$B$10,2,FALSE),IF(J120=4,VLOOKUP(K120,TPMatrix!$D$6:$E$9,2,FALSE),0))</f>
        <v>0</v>
      </c>
      <c r="M120" s="240">
        <f ca="1">IF(COUNTIF(K117:K121,K120)&gt;=2,IF(J120=5,VLOOKUP(K120+1,TPMatrix!$A$6:$B$10,2,FALSE),IF(J120=4,VLOOKUP(K120+1,TPMatrix!$D$6:$E$9,2,FALSE),0)),"")</f>
        <v>0</v>
      </c>
      <c r="N120" s="240">
        <f ca="1">IF(COUNTIF(K117:K121,K120)&gt;=3,IF(J120=5,VLOOKUP(K120+2,TPMatrix!$A$6:$B$10,2,FALSE),IF(J120=4,VLOOKUP(K120+2,TPMatrix!$D$6:$E$9,2,FALSE),0)),"")</f>
        <v>0</v>
      </c>
      <c r="O120" s="240">
        <f ca="1">IF(COUNTIF(K117:K121,K120)&gt;=4,IF(J120=5,VLOOKUP(K120+3,TPMatrix!$A$6:$B$10,2,FALSE),IF(J120=4,VLOOKUP(K120+3,TPMatrix!$D$6:$E$9,2,FALSE),0)),"")</f>
        <v>0</v>
      </c>
      <c r="P120" s="240">
        <f ca="1">IF(COUNTIF(K117:K121,K120)&gt;=5,IF(J120=5,VLOOKUP(K120+4,TPMatrix!$A$6:$B$10,2,FALSE),IF(J120=4,VLOOKUP(K120+4,TPMatrix!$D$6:$E$9,2,FALSE),0)),"")</f>
        <v>0</v>
      </c>
      <c r="Q120" s="240">
        <f t="shared" ca="1" si="40"/>
        <v>0</v>
      </c>
      <c r="R120" s="241">
        <f t="shared" ca="1" si="41"/>
        <v>5</v>
      </c>
      <c r="S120" s="239">
        <f t="shared" ca="1" si="42"/>
        <v>0</v>
      </c>
      <c r="T120" s="240">
        <f t="shared" si="43"/>
        <v>0</v>
      </c>
      <c r="U120" s="241">
        <f t="shared" ca="1" si="44"/>
        <v>0</v>
      </c>
      <c r="W120" s="178" t="str">
        <f t="shared" ca="1" si="45"/>
        <v/>
      </c>
      <c r="X120" s="178" t="str">
        <f ca="1">IF(ISNUMBER($A120),$W120*(Methuselahs!$A$4+1)+$A120,"")</f>
        <v/>
      </c>
      <c r="Y120" s="178" t="str">
        <f t="shared" ca="1" si="46"/>
        <v/>
      </c>
      <c r="Z120" s="178" t="str">
        <f ca="1">IF(ISNUMBER($A120),VLOOKUP($A120,Methuselahs!$A$7:$X$206,5),"")</f>
        <v/>
      </c>
      <c r="AA120" s="178" t="str">
        <f t="shared" ca="1" si="47"/>
        <v/>
      </c>
    </row>
    <row r="121" spans="1:27" ht="12.95" customHeight="1" thickBot="1" x14ac:dyDescent="0.25">
      <c r="A121" s="258" t="str">
        <f ca="1">IF(ISBLANK('Tournament Info'!$B$11),"",INDIRECT(ADDRESS(ROW(),1,1,1,"Optimal Seating "&amp;'Tournament Info'!$B$11-1&amp;"R+F")))</f>
        <v/>
      </c>
      <c r="B121" s="259" t="str">
        <f ca="1">IF(ISNUMBER(A121),VLOOKUP(A121,Methuselahs!$A$7:$E$206,2,FALSE),"")</f>
        <v/>
      </c>
      <c r="C121" s="260" t="str">
        <f ca="1">IF(ISNUMBER(A121),VLOOKUP(A121,Methuselahs!$A$7:$E$206,3,FALSE),"")</f>
        <v/>
      </c>
      <c r="D121" s="261" t="str">
        <f t="shared" ca="1" si="36"/>
        <v/>
      </c>
      <c r="E121" s="262"/>
      <c r="F121" s="260">
        <f t="shared" si="37"/>
        <v>0</v>
      </c>
      <c r="G121" s="246" t="str">
        <f t="shared" ca="1" si="38"/>
        <v/>
      </c>
      <c r="H121" s="247" t="str">
        <f ca="1">IF(ISNUMBER(A121),IF(OR($S121=$U121,NOT(ISNA(MATCH($D121*5+$V$4,Override!$C$6:$C$125,0)))),$Q121,0),"")</f>
        <v/>
      </c>
      <c r="I121" s="261" t="str">
        <f t="shared" ca="1" si="39"/>
        <v/>
      </c>
      <c r="J121" s="263">
        <f ca="1">COUNT(A117:A121)</f>
        <v>0</v>
      </c>
      <c r="K121" s="264" t="str">
        <f ca="1">IF(ISNUMBER(A121),RANK(F121,F117:F121),"")</f>
        <v/>
      </c>
      <c r="L121" s="265">
        <f ca="1">IF(J121=5,VLOOKUP(K121,TPMatrix!$A$6:$B$10,2,FALSE),IF(J121=4,VLOOKUP(K121,TPMatrix!$D$6:$E$9,2,FALSE),0))</f>
        <v>0</v>
      </c>
      <c r="M121" s="265">
        <f ca="1">IF(COUNTIF(K117:K121,K121)&gt;=2,IF(J121=5,VLOOKUP(K121+1,TPMatrix!$A$6:$B$10,2,FALSE),IF(J121=4,VLOOKUP(K121+1,TPMatrix!$D$6:$E$9,2,FALSE),0)),"")</f>
        <v>0</v>
      </c>
      <c r="N121" s="265">
        <f ca="1">IF(COUNTIF(K117:K121,K121)&gt;=3,IF(J121=5,VLOOKUP(K121+2,TPMatrix!$A$6:$B$10,2,FALSE),IF(J121=4,VLOOKUP(K121+2,TPMatrix!$D$6:$E$9,2,FALSE),0)),"")</f>
        <v>0</v>
      </c>
      <c r="O121" s="265">
        <f ca="1">IF(COUNTIF(K117:K121,K121)&gt;=4,IF(J121=5,VLOOKUP(K121+3,TPMatrix!$A$6:$B$10,2,FALSE),IF(J121=4,VLOOKUP(K121+3,TPMatrix!$D$6:$E$9,2,FALSE),0)),"")</f>
        <v>0</v>
      </c>
      <c r="P121" s="265">
        <f ca="1">IF(COUNTIF(K117:K121,K121)&gt;=5,IF(J121=5,VLOOKUP(K121+4,TPMatrix!$A$6:$B$10,2,FALSE),IF(J121=4,VLOOKUP(K121+4,TPMatrix!$D$6:$E$9,2,FALSE),0)),"")</f>
        <v>0</v>
      </c>
      <c r="Q121" s="265">
        <f t="shared" ca="1" si="40"/>
        <v>0</v>
      </c>
      <c r="R121" s="266">
        <f t="shared" ca="1" si="41"/>
        <v>5</v>
      </c>
      <c r="S121" s="264">
        <f t="shared" ca="1" si="42"/>
        <v>0</v>
      </c>
      <c r="T121" s="265">
        <f t="shared" si="43"/>
        <v>0</v>
      </c>
      <c r="U121" s="266">
        <f t="shared" ca="1" si="44"/>
        <v>0</v>
      </c>
      <c r="W121" s="178" t="str">
        <f t="shared" ca="1" si="45"/>
        <v/>
      </c>
      <c r="X121" s="178" t="str">
        <f ca="1">IF(ISNUMBER($A121),$W121*(Methuselahs!$A$4+1)+$A121,"")</f>
        <v/>
      </c>
      <c r="Y121" s="178" t="str">
        <f t="shared" ca="1" si="46"/>
        <v/>
      </c>
      <c r="Z121" s="178" t="str">
        <f ca="1">IF(ISNUMBER($A121),VLOOKUP($A121,Methuselahs!$A$7:$X$206,5),"")</f>
        <v/>
      </c>
      <c r="AA121" s="178" t="str">
        <f t="shared" ca="1" si="47"/>
        <v/>
      </c>
    </row>
    <row r="122" spans="1:27" ht="12.95" customHeight="1" thickTop="1" x14ac:dyDescent="0.2">
      <c r="A122" s="217" t="str">
        <f ca="1">IF(ISBLANK('Tournament Info'!$B$11),"",INDIRECT(ADDRESS(ROW(),1,1,1,"Optimal Seating "&amp;'Tournament Info'!$B$11-1&amp;"R+F")))</f>
        <v/>
      </c>
      <c r="B122" s="218" t="str">
        <f ca="1">IF(ISNUMBER(A122),VLOOKUP(A122,Methuselahs!$A$7:$E$206,2,FALSE),"")</f>
        <v/>
      </c>
      <c r="C122" s="219" t="str">
        <f ca="1">IF(ISNUMBER(A122),VLOOKUP(A122,Methuselahs!$A$7:$E$206,3,FALSE),"")</f>
        <v/>
      </c>
      <c r="D122" s="220" t="str">
        <f t="shared" ca="1" si="36"/>
        <v/>
      </c>
      <c r="E122" s="221"/>
      <c r="F122" s="219">
        <f t="shared" si="37"/>
        <v>0</v>
      </c>
      <c r="G122" s="222" t="str">
        <f t="shared" ca="1" si="38"/>
        <v/>
      </c>
      <c r="H122" s="223" t="str">
        <f ca="1">IF(ISNUMBER(A122),IF(OR($S122=$U122,NOT(ISNA(MATCH($D122*5+$V$4,Override!$C$6:$C$125,0)))),$Q122,0),"")</f>
        <v/>
      </c>
      <c r="I122" s="220" t="str">
        <f t="shared" ca="1" si="39"/>
        <v/>
      </c>
      <c r="J122" s="224">
        <f ca="1">COUNT(A122:A126)</f>
        <v>0</v>
      </c>
      <c r="K122" s="225" t="str">
        <f ca="1">IF(ISNUMBER(A122),RANK(F122,F122:F126),"")</f>
        <v/>
      </c>
      <c r="L122" s="226">
        <f ca="1">IF(J122=5,VLOOKUP(K122,TPMatrix!$A$6:$B$10,2,FALSE),IF(J122=4,VLOOKUP(K122,TPMatrix!$D$6:$E$9,2,FALSE),0))</f>
        <v>0</v>
      </c>
      <c r="M122" s="226">
        <f ca="1">IF(COUNTIF(K122:K126,K122)&gt;=2,IF(J122=5,VLOOKUP(K122+1,TPMatrix!$A$6:$B$10,2,FALSE),IF(J122=4,VLOOKUP(K122+1,TPMatrix!$D$6:$E$9,2,FALSE),0)),"")</f>
        <v>0</v>
      </c>
      <c r="N122" s="226">
        <f ca="1">IF(COUNTIF(K122:K126,K122)&gt;=3,IF(J122=5,VLOOKUP(K122+2,TPMatrix!$A$6:$B$10,2,FALSE),IF(J122=4,VLOOKUP(K122+2,TPMatrix!$D$6:$E$9,2,FALSE),0)),"")</f>
        <v>0</v>
      </c>
      <c r="O122" s="226">
        <f ca="1">IF(COUNTIF(K122:K126,K122)&gt;=4,IF(J122=5,VLOOKUP(K122+3,TPMatrix!$A$6:$B$10,2,FALSE),IF(J122=4,VLOOKUP(K122+3,TPMatrix!$D$6:$E$9,2,FALSE),0)),"")</f>
        <v>0</v>
      </c>
      <c r="P122" s="226">
        <f ca="1">IF(COUNTIF(K122:K126,K122)&gt;=5,IF(J122=5,VLOOKUP(K122+4,TPMatrix!$A$6:$B$10,2,FALSE),IF(J122=4,VLOOKUP(K122+4,TPMatrix!$D$6:$E$9,2,FALSE),0)),"")</f>
        <v>0</v>
      </c>
      <c r="Q122" s="226">
        <f t="shared" ca="1" si="40"/>
        <v>0</v>
      </c>
      <c r="R122" s="227">
        <f t="shared" ca="1" si="41"/>
        <v>5</v>
      </c>
      <c r="S122" s="228">
        <f t="shared" ca="1" si="42"/>
        <v>0</v>
      </c>
      <c r="T122" s="229">
        <f t="shared" si="43"/>
        <v>0</v>
      </c>
      <c r="U122" s="230">
        <f t="shared" ca="1" si="44"/>
        <v>0</v>
      </c>
      <c r="W122" s="178" t="str">
        <f t="shared" ca="1" si="45"/>
        <v/>
      </c>
      <c r="X122" s="178" t="str">
        <f ca="1">IF(ISNUMBER($A122),$W122*(Methuselahs!$A$4+1)+$A122,"")</f>
        <v/>
      </c>
      <c r="Y122" s="178" t="str">
        <f t="shared" ca="1" si="46"/>
        <v/>
      </c>
      <c r="Z122" s="178" t="str">
        <f ca="1">IF(ISNUMBER($A122),VLOOKUP($A122,Methuselahs!$A$7:$X$206,5),"")</f>
        <v/>
      </c>
      <c r="AA122" s="178" t="str">
        <f t="shared" ca="1" si="47"/>
        <v/>
      </c>
    </row>
    <row r="123" spans="1:27" ht="12.95" customHeight="1" x14ac:dyDescent="0.2">
      <c r="A123" s="231" t="str">
        <f ca="1">IF(ISBLANK('Tournament Info'!$B$11),"",INDIRECT(ADDRESS(ROW(),1,1,1,"Optimal Seating "&amp;'Tournament Info'!$B$11-1&amp;"R+F")))</f>
        <v/>
      </c>
      <c r="B123" s="232" t="str">
        <f ca="1">IF(ISNUMBER(A123),VLOOKUP(A123,Methuselahs!$A$7:$E$206,2,FALSE),"")</f>
        <v/>
      </c>
      <c r="C123" s="233" t="str">
        <f ca="1">IF(ISNUMBER(A123),VLOOKUP(A123,Methuselahs!$A$7:$E$206,3,FALSE),"")</f>
        <v/>
      </c>
      <c r="D123" s="234" t="str">
        <f t="shared" ca="1" si="36"/>
        <v/>
      </c>
      <c r="E123" s="235"/>
      <c r="F123" s="233">
        <f t="shared" si="37"/>
        <v>0</v>
      </c>
      <c r="G123" s="236" t="str">
        <f t="shared" ca="1" si="38"/>
        <v/>
      </c>
      <c r="H123" s="237" t="str">
        <f ca="1">IF(ISNUMBER(A123),IF(OR($S123=$U123,NOT(ISNA(MATCH($D123*5+$V$4,Override!$C$6:$C$125,0)))),$Q123,0),"")</f>
        <v/>
      </c>
      <c r="I123" s="234" t="str">
        <f t="shared" ca="1" si="39"/>
        <v/>
      </c>
      <c r="J123" s="238">
        <f ca="1">COUNT(A122:A126)</f>
        <v>0</v>
      </c>
      <c r="K123" s="239" t="str">
        <f ca="1">IF(ISNUMBER(A123),RANK(F123,F122:F126),"")</f>
        <v/>
      </c>
      <c r="L123" s="240">
        <f ca="1">IF(J123=5,VLOOKUP(K123,TPMatrix!$A$6:$B$10,2,FALSE),IF(J123=4,VLOOKUP(K123,TPMatrix!$D$6:$E$9,2,FALSE),0))</f>
        <v>0</v>
      </c>
      <c r="M123" s="240">
        <f ca="1">IF(COUNTIF(K122:K126,K123)&gt;=2,IF(J123=5,VLOOKUP(K123+1,TPMatrix!$A$6:$B$10,2,FALSE),IF(J123=4,VLOOKUP(K123+1,TPMatrix!$D$6:$E$9,2,FALSE),0)),"")</f>
        <v>0</v>
      </c>
      <c r="N123" s="240">
        <f ca="1">IF(COUNTIF(K122:K126,K123)&gt;=3,IF(J123=5,VLOOKUP(K123+2,TPMatrix!$A$6:$B$10,2,FALSE),IF(J123=4,VLOOKUP(K123+2,TPMatrix!$D$6:$E$9,2,FALSE),0)),"")</f>
        <v>0</v>
      </c>
      <c r="O123" s="240">
        <f ca="1">IF(COUNTIF(K122:K126,K123)&gt;=4,IF(J123=5,VLOOKUP(K123+3,TPMatrix!$A$6:$B$10,2,FALSE),IF(J123=4,VLOOKUP(K123+3,TPMatrix!$D$6:$E$9,2,FALSE),0)),"")</f>
        <v>0</v>
      </c>
      <c r="P123" s="240">
        <f ca="1">IF(COUNTIF(K122:K126,K123)&gt;=5,IF(J123=5,VLOOKUP(K123+4,TPMatrix!$A$6:$B$10,2,FALSE),IF(J123=4,VLOOKUP(K123+4,TPMatrix!$D$6:$E$9,2,FALSE),0)),"")</f>
        <v>0</v>
      </c>
      <c r="Q123" s="240">
        <f t="shared" ca="1" si="40"/>
        <v>0</v>
      </c>
      <c r="R123" s="241">
        <f t="shared" ca="1" si="41"/>
        <v>5</v>
      </c>
      <c r="S123" s="239">
        <f t="shared" ca="1" si="42"/>
        <v>0</v>
      </c>
      <c r="T123" s="240">
        <f t="shared" si="43"/>
        <v>0</v>
      </c>
      <c r="U123" s="241">
        <f t="shared" ca="1" si="44"/>
        <v>0</v>
      </c>
      <c r="W123" s="178" t="str">
        <f t="shared" ca="1" si="45"/>
        <v/>
      </c>
      <c r="X123" s="178" t="str">
        <f ca="1">IF(ISNUMBER($A123),$W123*(Methuselahs!$A$4+1)+$A123,"")</f>
        <v/>
      </c>
      <c r="Y123" s="178" t="str">
        <f t="shared" ca="1" si="46"/>
        <v/>
      </c>
      <c r="Z123" s="178" t="str">
        <f ca="1">IF(ISNUMBER($A123),VLOOKUP($A123,Methuselahs!$A$7:$X$206,5),"")</f>
        <v/>
      </c>
      <c r="AA123" s="178" t="str">
        <f t="shared" ca="1" si="47"/>
        <v/>
      </c>
    </row>
    <row r="124" spans="1:27" ht="12.95" customHeight="1" x14ac:dyDescent="0.2">
      <c r="A124" s="242" t="str">
        <f ca="1">IF(ISBLANK('Tournament Info'!$B$11),"",INDIRECT(ADDRESS(ROW(),1,1,1,"Optimal Seating "&amp;'Tournament Info'!$B$11-1&amp;"R+F")))</f>
        <v/>
      </c>
      <c r="B124" s="218" t="str">
        <f ca="1">IF(ISNUMBER(A124),VLOOKUP(A124,Methuselahs!$A$7:$E$206,2,FALSE),"")</f>
        <v/>
      </c>
      <c r="C124" s="243" t="str">
        <f ca="1">IF(ISNUMBER(A124),VLOOKUP(A124,Methuselahs!$A$7:$E$206,3,FALSE),"")</f>
        <v/>
      </c>
      <c r="D124" s="244" t="str">
        <f t="shared" ca="1" si="36"/>
        <v/>
      </c>
      <c r="E124" s="245"/>
      <c r="F124" s="243">
        <f t="shared" si="37"/>
        <v>0</v>
      </c>
      <c r="G124" s="246" t="str">
        <f t="shared" ca="1" si="38"/>
        <v/>
      </c>
      <c r="H124" s="247" t="str">
        <f ca="1">IF(ISNUMBER(A124),IF(OR($S124=$U124,NOT(ISNA(MATCH($D124*5+$V$4,Override!$C$6:$C$125,0)))),$Q124,0),"")</f>
        <v/>
      </c>
      <c r="I124" s="244" t="str">
        <f t="shared" ca="1" si="39"/>
        <v/>
      </c>
      <c r="J124" s="248">
        <f ca="1">COUNT(A122:A126)</f>
        <v>0</v>
      </c>
      <c r="K124" s="249" t="str">
        <f ca="1">IF(ISNUMBER(A124),RANK(F124,F122:F126),"")</f>
        <v/>
      </c>
      <c r="L124" s="250">
        <f ca="1">IF(J124=5,VLOOKUP(K124,TPMatrix!$A$6:$B$10,2,FALSE),IF(J124=4,VLOOKUP(K124,TPMatrix!$D$6:$E$9,2,FALSE),0))</f>
        <v>0</v>
      </c>
      <c r="M124" s="250">
        <f ca="1">IF(COUNTIF(K122:K126,K124)&gt;=2,IF(J124=5,VLOOKUP(K124+1,TPMatrix!$A$6:$B$10,2,FALSE),IF(J124=4,VLOOKUP(K124+1,TPMatrix!$D$6:$E$9,2,FALSE),0)),"")</f>
        <v>0</v>
      </c>
      <c r="N124" s="250">
        <f ca="1">IF(COUNTIF(K122:K126,K124)&gt;=3,IF(J124=5,VLOOKUP(K124+2,TPMatrix!$A$6:$B$10,2,FALSE),IF(J124=4,VLOOKUP(K124+2,TPMatrix!$D$6:$E$9,2,FALSE),0)),"")</f>
        <v>0</v>
      </c>
      <c r="O124" s="250">
        <f ca="1">IF(COUNTIF(K122:K126,K124)&gt;=4,IF(J124=5,VLOOKUP(K124+3,TPMatrix!$A$6:$B$10,2,FALSE),IF(J124=4,VLOOKUP(K124+3,TPMatrix!$D$6:$E$9,2,FALSE),0)),"")</f>
        <v>0</v>
      </c>
      <c r="P124" s="250">
        <f ca="1">IF(COUNTIF(K122:K126,K124)&gt;=5,IF(J124=5,VLOOKUP(K124+4,TPMatrix!$A$6:$B$10,2,FALSE),IF(J124=4,VLOOKUP(K124+4,TPMatrix!$D$6:$E$9,2,FALSE),0)),"")</f>
        <v>0</v>
      </c>
      <c r="Q124" s="250">
        <f t="shared" ca="1" si="40"/>
        <v>0</v>
      </c>
      <c r="R124" s="251">
        <f t="shared" ca="1" si="41"/>
        <v>5</v>
      </c>
      <c r="S124" s="249">
        <f t="shared" ca="1" si="42"/>
        <v>0</v>
      </c>
      <c r="T124" s="250">
        <f t="shared" si="43"/>
        <v>0</v>
      </c>
      <c r="U124" s="251">
        <f t="shared" ca="1" si="44"/>
        <v>0</v>
      </c>
      <c r="W124" s="178" t="str">
        <f t="shared" ca="1" si="45"/>
        <v/>
      </c>
      <c r="X124" s="178" t="str">
        <f ca="1">IF(ISNUMBER($A124),$W124*(Methuselahs!$A$4+1)+$A124,"")</f>
        <v/>
      </c>
      <c r="Y124" s="178" t="str">
        <f t="shared" ca="1" si="46"/>
        <v/>
      </c>
      <c r="Z124" s="178" t="str">
        <f ca="1">IF(ISNUMBER($A124),VLOOKUP($A124,Methuselahs!$A$7:$X$206,5),"")</f>
        <v/>
      </c>
      <c r="AA124" s="178" t="str">
        <f t="shared" ca="1" si="47"/>
        <v/>
      </c>
    </row>
    <row r="125" spans="1:27" ht="12.95" customHeight="1" x14ac:dyDescent="0.2">
      <c r="A125" s="252" t="str">
        <f ca="1">IF(ISBLANK('Tournament Info'!$B$11),"",INDIRECT(ADDRESS(ROW(),1,1,1,"Optimal Seating "&amp;'Tournament Info'!$B$11-1&amp;"R+F")))</f>
        <v/>
      </c>
      <c r="B125" s="253" t="str">
        <f ca="1">IF(ISNUMBER(A125),VLOOKUP(A125,Methuselahs!$A$7:$E$206,2,FALSE),"")</f>
        <v/>
      </c>
      <c r="C125" s="254" t="str">
        <f ca="1">IF(ISNUMBER(A125),VLOOKUP(A125,Methuselahs!$A$7:$E$206,3,FALSE),"")</f>
        <v/>
      </c>
      <c r="D125" s="255" t="str">
        <f t="shared" ca="1" si="36"/>
        <v/>
      </c>
      <c r="E125" s="256"/>
      <c r="F125" s="254">
        <f t="shared" si="37"/>
        <v>0</v>
      </c>
      <c r="G125" s="236" t="str">
        <f t="shared" ca="1" si="38"/>
        <v/>
      </c>
      <c r="H125" s="237" t="str">
        <f ca="1">IF(ISNUMBER(A125),IF(OR($S125=$U125,NOT(ISNA(MATCH($D125*5+$V$4,Override!$C$6:$C$125,0)))),$Q125,0),"")</f>
        <v/>
      </c>
      <c r="I125" s="255" t="str">
        <f t="shared" ca="1" si="39"/>
        <v/>
      </c>
      <c r="J125" s="257">
        <f ca="1">COUNT(A122:A126)</f>
        <v>0</v>
      </c>
      <c r="K125" s="239" t="str">
        <f ca="1">IF(ISNUMBER(A125),RANK(F125,F122:F126),"")</f>
        <v/>
      </c>
      <c r="L125" s="240">
        <f ca="1">IF(J125=5,VLOOKUP(K125,TPMatrix!$A$6:$B$10,2,FALSE),IF(J125=4,VLOOKUP(K125,TPMatrix!$D$6:$E$9,2,FALSE),0))</f>
        <v>0</v>
      </c>
      <c r="M125" s="240">
        <f ca="1">IF(COUNTIF(K122:K126,K125)&gt;=2,IF(J125=5,VLOOKUP(K125+1,TPMatrix!$A$6:$B$10,2,FALSE),IF(J125=4,VLOOKUP(K125+1,TPMatrix!$D$6:$E$9,2,FALSE),0)),"")</f>
        <v>0</v>
      </c>
      <c r="N125" s="240">
        <f ca="1">IF(COUNTIF(K122:K126,K125)&gt;=3,IF(J125=5,VLOOKUP(K125+2,TPMatrix!$A$6:$B$10,2,FALSE),IF(J125=4,VLOOKUP(K125+2,TPMatrix!$D$6:$E$9,2,FALSE),0)),"")</f>
        <v>0</v>
      </c>
      <c r="O125" s="240">
        <f ca="1">IF(COUNTIF(K122:K126,K125)&gt;=4,IF(J125=5,VLOOKUP(K125+3,TPMatrix!$A$6:$B$10,2,FALSE),IF(J125=4,VLOOKUP(K125+3,TPMatrix!$D$6:$E$9,2,FALSE),0)),"")</f>
        <v>0</v>
      </c>
      <c r="P125" s="240">
        <f ca="1">IF(COUNTIF(K122:K126,K125)&gt;=5,IF(J125=5,VLOOKUP(K125+4,TPMatrix!$A$6:$B$10,2,FALSE),IF(J125=4,VLOOKUP(K125+4,TPMatrix!$D$6:$E$9,2,FALSE),0)),"")</f>
        <v>0</v>
      </c>
      <c r="Q125" s="240">
        <f t="shared" ca="1" si="40"/>
        <v>0</v>
      </c>
      <c r="R125" s="241">
        <f t="shared" ca="1" si="41"/>
        <v>5</v>
      </c>
      <c r="S125" s="239">
        <f t="shared" ca="1" si="42"/>
        <v>0</v>
      </c>
      <c r="T125" s="240">
        <f t="shared" si="43"/>
        <v>0</v>
      </c>
      <c r="U125" s="241">
        <f t="shared" ca="1" si="44"/>
        <v>0</v>
      </c>
      <c r="W125" s="178" t="str">
        <f t="shared" ca="1" si="45"/>
        <v/>
      </c>
      <c r="X125" s="178" t="str">
        <f ca="1">IF(ISNUMBER($A125),$W125*(Methuselahs!$A$4+1)+$A125,"")</f>
        <v/>
      </c>
      <c r="Y125" s="178" t="str">
        <f t="shared" ca="1" si="46"/>
        <v/>
      </c>
      <c r="Z125" s="178" t="str">
        <f ca="1">IF(ISNUMBER($A125),VLOOKUP($A125,Methuselahs!$A$7:$X$206,5),"")</f>
        <v/>
      </c>
      <c r="AA125" s="178" t="str">
        <f t="shared" ca="1" si="47"/>
        <v/>
      </c>
    </row>
    <row r="126" spans="1:27" ht="12.95" customHeight="1" thickBot="1" x14ac:dyDescent="0.25">
      <c r="A126" s="258" t="str">
        <f ca="1">IF(ISBLANK('Tournament Info'!$B$11),"",INDIRECT(ADDRESS(ROW(),1,1,1,"Optimal Seating "&amp;'Tournament Info'!$B$11-1&amp;"R+F")))</f>
        <v/>
      </c>
      <c r="B126" s="259" t="str">
        <f ca="1">IF(ISNUMBER(A126),VLOOKUP(A126,Methuselahs!$A$7:$E$206,2,FALSE),"")</f>
        <v/>
      </c>
      <c r="C126" s="260" t="str">
        <f ca="1">IF(ISNUMBER(A126),VLOOKUP(A126,Methuselahs!$A$7:$E$206,3,FALSE),"")</f>
        <v/>
      </c>
      <c r="D126" s="261" t="str">
        <f t="shared" ca="1" si="36"/>
        <v/>
      </c>
      <c r="E126" s="262"/>
      <c r="F126" s="260">
        <f t="shared" si="37"/>
        <v>0</v>
      </c>
      <c r="G126" s="246" t="str">
        <f t="shared" ca="1" si="38"/>
        <v/>
      </c>
      <c r="H126" s="247" t="str">
        <f ca="1">IF(ISNUMBER(A126),IF(OR($S126=$U126,NOT(ISNA(MATCH($D126*5+$V$4,Override!$C$6:$C$125,0)))),$Q126,0),"")</f>
        <v/>
      </c>
      <c r="I126" s="261" t="str">
        <f t="shared" ca="1" si="39"/>
        <v/>
      </c>
      <c r="J126" s="263">
        <f ca="1">COUNT(A122:A126)</f>
        <v>0</v>
      </c>
      <c r="K126" s="264" t="str">
        <f ca="1">IF(ISNUMBER(A126),RANK(F126,F122:F126),"")</f>
        <v/>
      </c>
      <c r="L126" s="265">
        <f ca="1">IF(J126=5,VLOOKUP(K126,TPMatrix!$A$6:$B$10,2,FALSE),IF(J126=4,VLOOKUP(K126,TPMatrix!$D$6:$E$9,2,FALSE),0))</f>
        <v>0</v>
      </c>
      <c r="M126" s="265">
        <f ca="1">IF(COUNTIF(K122:K126,K126)&gt;=2,IF(J126=5,VLOOKUP(K126+1,TPMatrix!$A$6:$B$10,2,FALSE),IF(J126=4,VLOOKUP(K126+1,TPMatrix!$D$6:$E$9,2,FALSE),0)),"")</f>
        <v>0</v>
      </c>
      <c r="N126" s="265">
        <f ca="1">IF(COUNTIF(K122:K126,K126)&gt;=3,IF(J126=5,VLOOKUP(K126+2,TPMatrix!$A$6:$B$10,2,FALSE),IF(J126=4,VLOOKUP(K126+2,TPMatrix!$D$6:$E$9,2,FALSE),0)),"")</f>
        <v>0</v>
      </c>
      <c r="O126" s="265">
        <f ca="1">IF(COUNTIF(K122:K126,K126)&gt;=4,IF(J126=5,VLOOKUP(K126+3,TPMatrix!$A$6:$B$10,2,FALSE),IF(J126=4,VLOOKUP(K126+3,TPMatrix!$D$6:$E$9,2,FALSE),0)),"")</f>
        <v>0</v>
      </c>
      <c r="P126" s="265">
        <f ca="1">IF(COUNTIF(K122:K126,K126)&gt;=5,IF(J126=5,VLOOKUP(K126+4,TPMatrix!$A$6:$B$10,2,FALSE),IF(J126=4,VLOOKUP(K126+4,TPMatrix!$D$6:$E$9,2,FALSE),0)),"")</f>
        <v>0</v>
      </c>
      <c r="Q126" s="265">
        <f t="shared" ca="1" si="40"/>
        <v>0</v>
      </c>
      <c r="R126" s="266">
        <f t="shared" ca="1" si="41"/>
        <v>5</v>
      </c>
      <c r="S126" s="264">
        <f t="shared" ca="1" si="42"/>
        <v>0</v>
      </c>
      <c r="T126" s="265">
        <f t="shared" si="43"/>
        <v>0</v>
      </c>
      <c r="U126" s="266">
        <f t="shared" ca="1" si="44"/>
        <v>0</v>
      </c>
      <c r="W126" s="178" t="str">
        <f t="shared" ca="1" si="45"/>
        <v/>
      </c>
      <c r="X126" s="178" t="str">
        <f ca="1">IF(ISNUMBER($A126),$W126*(Methuselahs!$A$4+1)+$A126,"")</f>
        <v/>
      </c>
      <c r="Y126" s="178" t="str">
        <f t="shared" ca="1" si="46"/>
        <v/>
      </c>
      <c r="Z126" s="178" t="str">
        <f ca="1">IF(ISNUMBER($A126),VLOOKUP($A126,Methuselahs!$A$7:$X$206,5),"")</f>
        <v/>
      </c>
      <c r="AA126" s="178" t="str">
        <f t="shared" ca="1" si="47"/>
        <v/>
      </c>
    </row>
    <row r="127" spans="1:27" ht="12.95" customHeight="1" thickTop="1" x14ac:dyDescent="0.2">
      <c r="A127" s="217" t="str">
        <f ca="1">IF(ISBLANK('Tournament Info'!$B$11),"",INDIRECT(ADDRESS(ROW(),1,1,1,"Optimal Seating "&amp;'Tournament Info'!$B$11-1&amp;"R+F")))</f>
        <v/>
      </c>
      <c r="B127" s="218" t="str">
        <f ca="1">IF(ISNUMBER(A127),VLOOKUP(A127,Methuselahs!$A$7:$E$206,2,FALSE),"")</f>
        <v/>
      </c>
      <c r="C127" s="219" t="str">
        <f ca="1">IF(ISNUMBER(A127),VLOOKUP(A127,Methuselahs!$A$7:$E$206,3,FALSE),"")</f>
        <v/>
      </c>
      <c r="D127" s="220" t="str">
        <f t="shared" ca="1" si="36"/>
        <v/>
      </c>
      <c r="E127" s="221"/>
      <c r="F127" s="219">
        <f t="shared" si="37"/>
        <v>0</v>
      </c>
      <c r="G127" s="222" t="str">
        <f t="shared" ca="1" si="38"/>
        <v/>
      </c>
      <c r="H127" s="223" t="str">
        <f ca="1">IF(ISNUMBER(A127),IF(OR($S127=$U127,NOT(ISNA(MATCH($D127*5+$V$4,Override!$C$6:$C$125,0)))),$Q127,0),"")</f>
        <v/>
      </c>
      <c r="I127" s="220" t="str">
        <f t="shared" ca="1" si="39"/>
        <v/>
      </c>
      <c r="J127" s="224">
        <f ca="1">COUNT(A127:A131)</f>
        <v>0</v>
      </c>
      <c r="K127" s="225" t="str">
        <f ca="1">IF(ISNUMBER(A127),RANK(F127,F127:F131),"")</f>
        <v/>
      </c>
      <c r="L127" s="226">
        <f ca="1">IF(J127=5,VLOOKUP(K127,TPMatrix!$A$6:$B$10,2,FALSE),IF(J127=4,VLOOKUP(K127,TPMatrix!$D$6:$E$9,2,FALSE),0))</f>
        <v>0</v>
      </c>
      <c r="M127" s="226">
        <f ca="1">IF(COUNTIF(K127:K131,K127)&gt;=2,IF(J127=5,VLOOKUP(K127+1,TPMatrix!$A$6:$B$10,2,FALSE),IF(J127=4,VLOOKUP(K127+1,TPMatrix!$D$6:$E$9,2,FALSE),0)),"")</f>
        <v>0</v>
      </c>
      <c r="N127" s="226">
        <f ca="1">IF(COUNTIF(K127:K131,K127)&gt;=3,IF(J127=5,VLOOKUP(K127+2,TPMatrix!$A$6:$B$10,2,FALSE),IF(J127=4,VLOOKUP(K127+2,TPMatrix!$D$6:$E$9,2,FALSE),0)),"")</f>
        <v>0</v>
      </c>
      <c r="O127" s="226">
        <f ca="1">IF(COUNTIF(K127:K131,K127)&gt;=4,IF(J127=5,VLOOKUP(K127+3,TPMatrix!$A$6:$B$10,2,FALSE),IF(J127=4,VLOOKUP(K127+3,TPMatrix!$D$6:$E$9,2,FALSE),0)),"")</f>
        <v>0</v>
      </c>
      <c r="P127" s="226">
        <f ca="1">IF(COUNTIF(K127:K131,K127)&gt;=5,IF(J127=5,VLOOKUP(K127+4,TPMatrix!$A$6:$B$10,2,FALSE),IF(J127=4,VLOOKUP(K127+4,TPMatrix!$D$6:$E$9,2,FALSE),0)),"")</f>
        <v>0</v>
      </c>
      <c r="Q127" s="226">
        <f t="shared" ca="1" si="40"/>
        <v>0</v>
      </c>
      <c r="R127" s="227">
        <f t="shared" ca="1" si="41"/>
        <v>5</v>
      </c>
      <c r="S127" s="228">
        <f t="shared" ca="1" si="42"/>
        <v>0</v>
      </c>
      <c r="T127" s="229">
        <f t="shared" si="43"/>
        <v>0</v>
      </c>
      <c r="U127" s="230">
        <f t="shared" ca="1" si="44"/>
        <v>0</v>
      </c>
      <c r="W127" s="178" t="str">
        <f t="shared" ca="1" si="45"/>
        <v/>
      </c>
      <c r="X127" s="178" t="str">
        <f ca="1">IF(ISNUMBER($A127),$W127*(Methuselahs!$A$4+1)+$A127,"")</f>
        <v/>
      </c>
      <c r="Y127" s="178" t="str">
        <f t="shared" ca="1" si="46"/>
        <v/>
      </c>
      <c r="Z127" s="178" t="str">
        <f ca="1">IF(ISNUMBER($A127),VLOOKUP($A127,Methuselahs!$A$7:$X$206,5),"")</f>
        <v/>
      </c>
      <c r="AA127" s="178" t="str">
        <f t="shared" ca="1" si="47"/>
        <v/>
      </c>
    </row>
    <row r="128" spans="1:27" ht="12.95" customHeight="1" x14ac:dyDescent="0.2">
      <c r="A128" s="231" t="str">
        <f ca="1">IF(ISBLANK('Tournament Info'!$B$11),"",INDIRECT(ADDRESS(ROW(),1,1,1,"Optimal Seating "&amp;'Tournament Info'!$B$11-1&amp;"R+F")))</f>
        <v/>
      </c>
      <c r="B128" s="232" t="str">
        <f ca="1">IF(ISNUMBER(A128),VLOOKUP(A128,Methuselahs!$A$7:$E$206,2,FALSE),"")</f>
        <v/>
      </c>
      <c r="C128" s="233" t="str">
        <f ca="1">IF(ISNUMBER(A128),VLOOKUP(A128,Methuselahs!$A$7:$E$206,3,FALSE),"")</f>
        <v/>
      </c>
      <c r="D128" s="234" t="str">
        <f t="shared" ca="1" si="36"/>
        <v/>
      </c>
      <c r="E128" s="235"/>
      <c r="F128" s="233">
        <f t="shared" si="37"/>
        <v>0</v>
      </c>
      <c r="G128" s="236" t="str">
        <f t="shared" ca="1" si="38"/>
        <v/>
      </c>
      <c r="H128" s="237" t="str">
        <f ca="1">IF(ISNUMBER(A128),IF(OR($S128=$U128,NOT(ISNA(MATCH($D128*5+$V$4,Override!$C$6:$C$125,0)))),$Q128,0),"")</f>
        <v/>
      </c>
      <c r="I128" s="234" t="str">
        <f t="shared" ca="1" si="39"/>
        <v/>
      </c>
      <c r="J128" s="238">
        <f ca="1">COUNT(A127:A131)</f>
        <v>0</v>
      </c>
      <c r="K128" s="239" t="str">
        <f ca="1">IF(ISNUMBER(A128),RANK(F128,F127:F131),"")</f>
        <v/>
      </c>
      <c r="L128" s="240">
        <f ca="1">IF(J128=5,VLOOKUP(K128,TPMatrix!$A$6:$B$10,2,FALSE),IF(J128=4,VLOOKUP(K128,TPMatrix!$D$6:$E$9,2,FALSE),0))</f>
        <v>0</v>
      </c>
      <c r="M128" s="240">
        <f ca="1">IF(COUNTIF(K127:K131,K128)&gt;=2,IF(J128=5,VLOOKUP(K128+1,TPMatrix!$A$6:$B$10,2,FALSE),IF(J128=4,VLOOKUP(K128+1,TPMatrix!$D$6:$E$9,2,FALSE),0)),"")</f>
        <v>0</v>
      </c>
      <c r="N128" s="240">
        <f ca="1">IF(COUNTIF(K127:K131,K128)&gt;=3,IF(J128=5,VLOOKUP(K128+2,TPMatrix!$A$6:$B$10,2,FALSE),IF(J128=4,VLOOKUP(K128+2,TPMatrix!$D$6:$E$9,2,FALSE),0)),"")</f>
        <v>0</v>
      </c>
      <c r="O128" s="240">
        <f ca="1">IF(COUNTIF(K127:K131,K128)&gt;=4,IF(J128=5,VLOOKUP(K128+3,TPMatrix!$A$6:$B$10,2,FALSE),IF(J128=4,VLOOKUP(K128+3,TPMatrix!$D$6:$E$9,2,FALSE),0)),"")</f>
        <v>0</v>
      </c>
      <c r="P128" s="240">
        <f ca="1">IF(COUNTIF(K127:K131,K128)&gt;=5,IF(J128=5,VLOOKUP(K128+4,TPMatrix!$A$6:$B$10,2,FALSE),IF(J128=4,VLOOKUP(K128+4,TPMatrix!$D$6:$E$9,2,FALSE),0)),"")</f>
        <v>0</v>
      </c>
      <c r="Q128" s="240">
        <f t="shared" ca="1" si="40"/>
        <v>0</v>
      </c>
      <c r="R128" s="241">
        <f t="shared" ca="1" si="41"/>
        <v>5</v>
      </c>
      <c r="S128" s="239">
        <f t="shared" ca="1" si="42"/>
        <v>0</v>
      </c>
      <c r="T128" s="240">
        <f t="shared" si="43"/>
        <v>0</v>
      </c>
      <c r="U128" s="241">
        <f t="shared" ca="1" si="44"/>
        <v>0</v>
      </c>
      <c r="W128" s="178" t="str">
        <f t="shared" ca="1" si="45"/>
        <v/>
      </c>
      <c r="X128" s="178" t="str">
        <f ca="1">IF(ISNUMBER($A128),$W128*(Methuselahs!$A$4+1)+$A128,"")</f>
        <v/>
      </c>
      <c r="Y128" s="178" t="str">
        <f t="shared" ca="1" si="46"/>
        <v/>
      </c>
      <c r="Z128" s="178" t="str">
        <f ca="1">IF(ISNUMBER($A128),VLOOKUP($A128,Methuselahs!$A$7:$X$206,5),"")</f>
        <v/>
      </c>
      <c r="AA128" s="178" t="str">
        <f t="shared" ca="1" si="47"/>
        <v/>
      </c>
    </row>
    <row r="129" spans="1:27" ht="12.95" customHeight="1" x14ac:dyDescent="0.2">
      <c r="A129" s="242" t="str">
        <f ca="1">IF(ISBLANK('Tournament Info'!$B$11),"",INDIRECT(ADDRESS(ROW(),1,1,1,"Optimal Seating "&amp;'Tournament Info'!$B$11-1&amp;"R+F")))</f>
        <v/>
      </c>
      <c r="B129" s="218" t="str">
        <f ca="1">IF(ISNUMBER(A129),VLOOKUP(A129,Methuselahs!$A$7:$E$206,2,FALSE),"")</f>
        <v/>
      </c>
      <c r="C129" s="243" t="str">
        <f ca="1">IF(ISNUMBER(A129),VLOOKUP(A129,Methuselahs!$A$7:$E$206,3,FALSE),"")</f>
        <v/>
      </c>
      <c r="D129" s="244" t="str">
        <f t="shared" ca="1" si="36"/>
        <v/>
      </c>
      <c r="E129" s="245"/>
      <c r="F129" s="243">
        <f t="shared" si="37"/>
        <v>0</v>
      </c>
      <c r="G129" s="246" t="str">
        <f t="shared" ca="1" si="38"/>
        <v/>
      </c>
      <c r="H129" s="247" t="str">
        <f ca="1">IF(ISNUMBER(A129),IF(OR($S129=$U129,NOT(ISNA(MATCH($D129*5+$V$4,Override!$C$6:$C$125,0)))),$Q129,0),"")</f>
        <v/>
      </c>
      <c r="I129" s="244" t="str">
        <f t="shared" ca="1" si="39"/>
        <v/>
      </c>
      <c r="J129" s="248">
        <f ca="1">COUNT(A127:A131)</f>
        <v>0</v>
      </c>
      <c r="K129" s="249" t="str">
        <f ca="1">IF(ISNUMBER(A129),RANK(F129,F127:F131),"")</f>
        <v/>
      </c>
      <c r="L129" s="250">
        <f ca="1">IF(J129=5,VLOOKUP(K129,TPMatrix!$A$6:$B$10,2,FALSE),IF(J129=4,VLOOKUP(K129,TPMatrix!$D$6:$E$9,2,FALSE),0))</f>
        <v>0</v>
      </c>
      <c r="M129" s="250">
        <f ca="1">IF(COUNTIF(K127:K131,K129)&gt;=2,IF(J129=5,VLOOKUP(K129+1,TPMatrix!$A$6:$B$10,2,FALSE),IF(J129=4,VLOOKUP(K129+1,TPMatrix!$D$6:$E$9,2,FALSE),0)),"")</f>
        <v>0</v>
      </c>
      <c r="N129" s="250">
        <f ca="1">IF(COUNTIF(K127:K131,K129)&gt;=3,IF(J129=5,VLOOKUP(K129+2,TPMatrix!$A$6:$B$10,2,FALSE),IF(J129=4,VLOOKUP(K129+2,TPMatrix!$D$6:$E$9,2,FALSE),0)),"")</f>
        <v>0</v>
      </c>
      <c r="O129" s="250">
        <f ca="1">IF(COUNTIF(K127:K131,K129)&gt;=4,IF(J129=5,VLOOKUP(K129+3,TPMatrix!$A$6:$B$10,2,FALSE),IF(J129=4,VLOOKUP(K129+3,TPMatrix!$D$6:$E$9,2,FALSE),0)),"")</f>
        <v>0</v>
      </c>
      <c r="P129" s="250">
        <f ca="1">IF(COUNTIF(K127:K131,K129)&gt;=5,IF(J129=5,VLOOKUP(K129+4,TPMatrix!$A$6:$B$10,2,FALSE),IF(J129=4,VLOOKUP(K129+4,TPMatrix!$D$6:$E$9,2,FALSE),0)),"")</f>
        <v>0</v>
      </c>
      <c r="Q129" s="250">
        <f t="shared" ca="1" si="40"/>
        <v>0</v>
      </c>
      <c r="R129" s="251">
        <f t="shared" ca="1" si="41"/>
        <v>5</v>
      </c>
      <c r="S129" s="249">
        <f t="shared" ca="1" si="42"/>
        <v>0</v>
      </c>
      <c r="T129" s="250">
        <f t="shared" si="43"/>
        <v>0</v>
      </c>
      <c r="U129" s="251">
        <f t="shared" ca="1" si="44"/>
        <v>0</v>
      </c>
      <c r="W129" s="178" t="str">
        <f t="shared" ca="1" si="45"/>
        <v/>
      </c>
      <c r="X129" s="178" t="str">
        <f ca="1">IF(ISNUMBER($A129),$W129*(Methuselahs!$A$4+1)+$A129,"")</f>
        <v/>
      </c>
      <c r="Y129" s="178" t="str">
        <f t="shared" ca="1" si="46"/>
        <v/>
      </c>
      <c r="Z129" s="178" t="str">
        <f ca="1">IF(ISNUMBER($A129),VLOOKUP($A129,Methuselahs!$A$7:$X$206,5),"")</f>
        <v/>
      </c>
      <c r="AA129" s="178" t="str">
        <f t="shared" ca="1" si="47"/>
        <v/>
      </c>
    </row>
    <row r="130" spans="1:27" ht="12.95" customHeight="1" x14ac:dyDescent="0.2">
      <c r="A130" s="252" t="str">
        <f ca="1">IF(ISBLANK('Tournament Info'!$B$11),"",INDIRECT(ADDRESS(ROW(),1,1,1,"Optimal Seating "&amp;'Tournament Info'!$B$11-1&amp;"R+F")))</f>
        <v/>
      </c>
      <c r="B130" s="253" t="str">
        <f ca="1">IF(ISNUMBER(A130),VLOOKUP(A130,Methuselahs!$A$7:$E$206,2,FALSE),"")</f>
        <v/>
      </c>
      <c r="C130" s="254" t="str">
        <f ca="1">IF(ISNUMBER(A130),VLOOKUP(A130,Methuselahs!$A$7:$E$206,3,FALSE),"")</f>
        <v/>
      </c>
      <c r="D130" s="255" t="str">
        <f t="shared" ca="1" si="36"/>
        <v/>
      </c>
      <c r="E130" s="256"/>
      <c r="F130" s="254">
        <f t="shared" si="37"/>
        <v>0</v>
      </c>
      <c r="G130" s="236" t="str">
        <f t="shared" ca="1" si="38"/>
        <v/>
      </c>
      <c r="H130" s="237" t="str">
        <f ca="1">IF(ISNUMBER(A130),IF(OR($S130=$U130,NOT(ISNA(MATCH($D130*5+$V$4,Override!$C$6:$C$125,0)))),$Q130,0),"")</f>
        <v/>
      </c>
      <c r="I130" s="255" t="str">
        <f t="shared" ca="1" si="39"/>
        <v/>
      </c>
      <c r="J130" s="257">
        <f ca="1">COUNT(A127:A131)</f>
        <v>0</v>
      </c>
      <c r="K130" s="239" t="str">
        <f ca="1">IF(ISNUMBER(A130),RANK(F130,F127:F131),"")</f>
        <v/>
      </c>
      <c r="L130" s="240">
        <f ca="1">IF(J130=5,VLOOKUP(K130,TPMatrix!$A$6:$B$10,2,FALSE),IF(J130=4,VLOOKUP(K130,TPMatrix!$D$6:$E$9,2,FALSE),0))</f>
        <v>0</v>
      </c>
      <c r="M130" s="240">
        <f ca="1">IF(COUNTIF(K127:K131,K130)&gt;=2,IF(J130=5,VLOOKUP(K130+1,TPMatrix!$A$6:$B$10,2,FALSE),IF(J130=4,VLOOKUP(K130+1,TPMatrix!$D$6:$E$9,2,FALSE),0)),"")</f>
        <v>0</v>
      </c>
      <c r="N130" s="240">
        <f ca="1">IF(COUNTIF(K127:K131,K130)&gt;=3,IF(J130=5,VLOOKUP(K130+2,TPMatrix!$A$6:$B$10,2,FALSE),IF(J130=4,VLOOKUP(K130+2,TPMatrix!$D$6:$E$9,2,FALSE),0)),"")</f>
        <v>0</v>
      </c>
      <c r="O130" s="240">
        <f ca="1">IF(COUNTIF(K127:K131,K130)&gt;=4,IF(J130=5,VLOOKUP(K130+3,TPMatrix!$A$6:$B$10,2,FALSE),IF(J130=4,VLOOKUP(K130+3,TPMatrix!$D$6:$E$9,2,FALSE),0)),"")</f>
        <v>0</v>
      </c>
      <c r="P130" s="240">
        <f ca="1">IF(COUNTIF(K127:K131,K130)&gt;=5,IF(J130=5,VLOOKUP(K130+4,TPMatrix!$A$6:$B$10,2,FALSE),IF(J130=4,VLOOKUP(K130+4,TPMatrix!$D$6:$E$9,2,FALSE),0)),"")</f>
        <v>0</v>
      </c>
      <c r="Q130" s="240">
        <f t="shared" ca="1" si="40"/>
        <v>0</v>
      </c>
      <c r="R130" s="241">
        <f t="shared" ca="1" si="41"/>
        <v>5</v>
      </c>
      <c r="S130" s="239">
        <f t="shared" ca="1" si="42"/>
        <v>0</v>
      </c>
      <c r="T130" s="240">
        <f t="shared" si="43"/>
        <v>0</v>
      </c>
      <c r="U130" s="241">
        <f t="shared" ca="1" si="44"/>
        <v>0</v>
      </c>
      <c r="W130" s="178" t="str">
        <f t="shared" ca="1" si="45"/>
        <v/>
      </c>
      <c r="X130" s="178" t="str">
        <f ca="1">IF(ISNUMBER($A130),$W130*(Methuselahs!$A$4+1)+$A130,"")</f>
        <v/>
      </c>
      <c r="Y130" s="178" t="str">
        <f t="shared" ca="1" si="46"/>
        <v/>
      </c>
      <c r="Z130" s="178" t="str">
        <f ca="1">IF(ISNUMBER($A130),VLOOKUP($A130,Methuselahs!$A$7:$X$206,5),"")</f>
        <v/>
      </c>
      <c r="AA130" s="178" t="str">
        <f t="shared" ca="1" si="47"/>
        <v/>
      </c>
    </row>
    <row r="131" spans="1:27" ht="12.95" customHeight="1" thickBot="1" x14ac:dyDescent="0.25">
      <c r="A131" s="258" t="str">
        <f ca="1">IF(ISBLANK('Tournament Info'!$B$11),"",INDIRECT(ADDRESS(ROW(),1,1,1,"Optimal Seating "&amp;'Tournament Info'!$B$11-1&amp;"R+F")))</f>
        <v/>
      </c>
      <c r="B131" s="259" t="str">
        <f ca="1">IF(ISNUMBER(A131),VLOOKUP(A131,Methuselahs!$A$7:$E$206,2,FALSE),"")</f>
        <v/>
      </c>
      <c r="C131" s="260" t="str">
        <f ca="1">IF(ISNUMBER(A131),VLOOKUP(A131,Methuselahs!$A$7:$E$206,3,FALSE),"")</f>
        <v/>
      </c>
      <c r="D131" s="261" t="str">
        <f t="shared" ca="1" si="36"/>
        <v/>
      </c>
      <c r="E131" s="262"/>
      <c r="F131" s="260">
        <f t="shared" si="37"/>
        <v>0</v>
      </c>
      <c r="G131" s="246" t="str">
        <f t="shared" ca="1" si="38"/>
        <v/>
      </c>
      <c r="H131" s="247" t="str">
        <f ca="1">IF(ISNUMBER(A131),IF(OR($S131=$U131,NOT(ISNA(MATCH($D131*5+$V$4,Override!$C$6:$C$125,0)))),$Q131,0),"")</f>
        <v/>
      </c>
      <c r="I131" s="261" t="str">
        <f t="shared" ca="1" si="39"/>
        <v/>
      </c>
      <c r="J131" s="263">
        <f ca="1">COUNT(A127:A131)</f>
        <v>0</v>
      </c>
      <c r="K131" s="264" t="str">
        <f ca="1">IF(ISNUMBER(A131),RANK(F131,F127:F131),"")</f>
        <v/>
      </c>
      <c r="L131" s="265">
        <f ca="1">IF(J131=5,VLOOKUP(K131,TPMatrix!$A$6:$B$10,2,FALSE),IF(J131=4,VLOOKUP(K131,TPMatrix!$D$6:$E$9,2,FALSE),0))</f>
        <v>0</v>
      </c>
      <c r="M131" s="265">
        <f ca="1">IF(COUNTIF(K127:K131,K131)&gt;=2,IF(J131=5,VLOOKUP(K131+1,TPMatrix!$A$6:$B$10,2,FALSE),IF(J131=4,VLOOKUP(K131+1,TPMatrix!$D$6:$E$9,2,FALSE),0)),"")</f>
        <v>0</v>
      </c>
      <c r="N131" s="265">
        <f ca="1">IF(COUNTIF(K127:K131,K131)&gt;=3,IF(J131=5,VLOOKUP(K131+2,TPMatrix!$A$6:$B$10,2,FALSE),IF(J131=4,VLOOKUP(K131+2,TPMatrix!$D$6:$E$9,2,FALSE),0)),"")</f>
        <v>0</v>
      </c>
      <c r="O131" s="265">
        <f ca="1">IF(COUNTIF(K127:K131,K131)&gt;=4,IF(J131=5,VLOOKUP(K131+3,TPMatrix!$A$6:$B$10,2,FALSE),IF(J131=4,VLOOKUP(K131+3,TPMatrix!$D$6:$E$9,2,FALSE),0)),"")</f>
        <v>0</v>
      </c>
      <c r="P131" s="265">
        <f ca="1">IF(COUNTIF(K127:K131,K131)&gt;=5,IF(J131=5,VLOOKUP(K131+4,TPMatrix!$A$6:$B$10,2,FALSE),IF(J131=4,VLOOKUP(K131+4,TPMatrix!$D$6:$E$9,2,FALSE),0)),"")</f>
        <v>0</v>
      </c>
      <c r="Q131" s="265">
        <f t="shared" ca="1" si="40"/>
        <v>0</v>
      </c>
      <c r="R131" s="266">
        <f t="shared" ca="1" si="41"/>
        <v>5</v>
      </c>
      <c r="S131" s="264">
        <f t="shared" ca="1" si="42"/>
        <v>0</v>
      </c>
      <c r="T131" s="265">
        <f t="shared" si="43"/>
        <v>0</v>
      </c>
      <c r="U131" s="266">
        <f t="shared" ca="1" si="44"/>
        <v>0</v>
      </c>
      <c r="W131" s="178" t="str">
        <f t="shared" ca="1" si="45"/>
        <v/>
      </c>
      <c r="X131" s="178" t="str">
        <f ca="1">IF(ISNUMBER($A131),$W131*(Methuselahs!$A$4+1)+$A131,"")</f>
        <v/>
      </c>
      <c r="Y131" s="178" t="str">
        <f t="shared" ca="1" si="46"/>
        <v/>
      </c>
      <c r="Z131" s="178" t="str">
        <f ca="1">IF(ISNUMBER($A131),VLOOKUP($A131,Methuselahs!$A$7:$X$206,5),"")</f>
        <v/>
      </c>
      <c r="AA131" s="178" t="str">
        <f t="shared" ca="1" si="47"/>
        <v/>
      </c>
    </row>
    <row r="132" spans="1:27" ht="12.95" customHeight="1" thickTop="1" x14ac:dyDescent="0.2">
      <c r="A132" s="217" t="str">
        <f ca="1">IF(ISBLANK('Tournament Info'!$B$11),"",INDIRECT(ADDRESS(ROW(),1,1,1,"Optimal Seating "&amp;'Tournament Info'!$B$11-1&amp;"R+F")))</f>
        <v/>
      </c>
      <c r="B132" s="218" t="str">
        <f ca="1">IF(ISNUMBER(A132),VLOOKUP(A132,Methuselahs!$A$7:$E$206,2,FALSE),"")</f>
        <v/>
      </c>
      <c r="C132" s="219" t="str">
        <f ca="1">IF(ISNUMBER(A132),VLOOKUP(A132,Methuselahs!$A$7:$E$206,3,FALSE),"")</f>
        <v/>
      </c>
      <c r="D132" s="220" t="str">
        <f t="shared" ca="1" si="36"/>
        <v/>
      </c>
      <c r="E132" s="221"/>
      <c r="F132" s="219">
        <f t="shared" si="37"/>
        <v>0</v>
      </c>
      <c r="G132" s="222" t="str">
        <f t="shared" ca="1" si="38"/>
        <v/>
      </c>
      <c r="H132" s="223" t="str">
        <f ca="1">IF(ISNUMBER(A132),IF(OR($S132=$U132,NOT(ISNA(MATCH($D132*5+$V$4,Override!$C$6:$C$125,0)))),$Q132,0),"")</f>
        <v/>
      </c>
      <c r="I132" s="220" t="str">
        <f t="shared" ca="1" si="39"/>
        <v/>
      </c>
      <c r="J132" s="224">
        <f ca="1">COUNT(A132:A136)</f>
        <v>0</v>
      </c>
      <c r="K132" s="225" t="str">
        <f ca="1">IF(ISNUMBER(A132),RANK(F132,F132:F136),"")</f>
        <v/>
      </c>
      <c r="L132" s="226">
        <f ca="1">IF(J132=5,VLOOKUP(K132,TPMatrix!$A$6:$B$10,2,FALSE),IF(J132=4,VLOOKUP(K132,TPMatrix!$D$6:$E$9,2,FALSE),0))</f>
        <v>0</v>
      </c>
      <c r="M132" s="226">
        <f ca="1">IF(COUNTIF(K132:K136,K132)&gt;=2,IF(J132=5,VLOOKUP(K132+1,TPMatrix!$A$6:$B$10,2,FALSE),IF(J132=4,VLOOKUP(K132+1,TPMatrix!$D$6:$E$9,2,FALSE),0)),"")</f>
        <v>0</v>
      </c>
      <c r="N132" s="226">
        <f ca="1">IF(COUNTIF(K132:K136,K132)&gt;=3,IF(J132=5,VLOOKUP(K132+2,TPMatrix!$A$6:$B$10,2,FALSE),IF(J132=4,VLOOKUP(K132+2,TPMatrix!$D$6:$E$9,2,FALSE),0)),"")</f>
        <v>0</v>
      </c>
      <c r="O132" s="226">
        <f ca="1">IF(COUNTIF(K132:K136,K132)&gt;=4,IF(J132=5,VLOOKUP(K132+3,TPMatrix!$A$6:$B$10,2,FALSE),IF(J132=4,VLOOKUP(K132+3,TPMatrix!$D$6:$E$9,2,FALSE),0)),"")</f>
        <v>0</v>
      </c>
      <c r="P132" s="226">
        <f ca="1">IF(COUNTIF(K132:K136,K132)&gt;=5,IF(J132=5,VLOOKUP(K132+4,TPMatrix!$A$6:$B$10,2,FALSE),IF(J132=4,VLOOKUP(K132+4,TPMatrix!$D$6:$E$9,2,FALSE),0)),"")</f>
        <v>0</v>
      </c>
      <c r="Q132" s="226">
        <f t="shared" ca="1" si="40"/>
        <v>0</v>
      </c>
      <c r="R132" s="227">
        <f t="shared" ca="1" si="41"/>
        <v>5</v>
      </c>
      <c r="S132" s="228">
        <f t="shared" ca="1" si="42"/>
        <v>0</v>
      </c>
      <c r="T132" s="229">
        <f t="shared" si="43"/>
        <v>0</v>
      </c>
      <c r="U132" s="230">
        <f t="shared" ca="1" si="44"/>
        <v>0</v>
      </c>
      <c r="W132" s="178" t="str">
        <f t="shared" ca="1" si="45"/>
        <v/>
      </c>
      <c r="X132" s="178" t="str">
        <f ca="1">IF(ISNUMBER($A132),$W132*(Methuselahs!$A$4+1)+$A132,"")</f>
        <v/>
      </c>
      <c r="Y132" s="178" t="str">
        <f t="shared" ca="1" si="46"/>
        <v/>
      </c>
      <c r="Z132" s="178" t="str">
        <f ca="1">IF(ISNUMBER($A132),VLOOKUP($A132,Methuselahs!$A$7:$X$206,5),"")</f>
        <v/>
      </c>
      <c r="AA132" s="178" t="str">
        <f t="shared" ca="1" si="47"/>
        <v/>
      </c>
    </row>
    <row r="133" spans="1:27" ht="12.95" customHeight="1" x14ac:dyDescent="0.2">
      <c r="A133" s="231" t="str">
        <f ca="1">IF(ISBLANK('Tournament Info'!$B$11),"",INDIRECT(ADDRESS(ROW(),1,1,1,"Optimal Seating "&amp;'Tournament Info'!$B$11-1&amp;"R+F")))</f>
        <v/>
      </c>
      <c r="B133" s="232" t="str">
        <f ca="1">IF(ISNUMBER(A133),VLOOKUP(A133,Methuselahs!$A$7:$E$206,2,FALSE),"")</f>
        <v/>
      </c>
      <c r="C133" s="233" t="str">
        <f ca="1">IF(ISNUMBER(A133),VLOOKUP(A133,Methuselahs!$A$7:$E$206,3,FALSE),"")</f>
        <v/>
      </c>
      <c r="D133" s="234" t="str">
        <f t="shared" ca="1" si="36"/>
        <v/>
      </c>
      <c r="E133" s="235"/>
      <c r="F133" s="233">
        <f t="shared" si="37"/>
        <v>0</v>
      </c>
      <c r="G133" s="236" t="str">
        <f t="shared" ca="1" si="38"/>
        <v/>
      </c>
      <c r="H133" s="237" t="str">
        <f ca="1">IF(ISNUMBER(A133),IF(OR($S133=$U133,NOT(ISNA(MATCH($D133*5+$V$4,Override!$C$6:$C$125,0)))),$Q133,0),"")</f>
        <v/>
      </c>
      <c r="I133" s="234" t="str">
        <f t="shared" ca="1" si="39"/>
        <v/>
      </c>
      <c r="J133" s="238">
        <f ca="1">COUNT(A132:A136)</f>
        <v>0</v>
      </c>
      <c r="K133" s="239" t="str">
        <f ca="1">IF(ISNUMBER(A133),RANK(F133,F132:F136),"")</f>
        <v/>
      </c>
      <c r="L133" s="240">
        <f ca="1">IF(J133=5,VLOOKUP(K133,TPMatrix!$A$6:$B$10,2,FALSE),IF(J133=4,VLOOKUP(K133,TPMatrix!$D$6:$E$9,2,FALSE),0))</f>
        <v>0</v>
      </c>
      <c r="M133" s="240">
        <f ca="1">IF(COUNTIF(K132:K136,K133)&gt;=2,IF(J133=5,VLOOKUP(K133+1,TPMatrix!$A$6:$B$10,2,FALSE),IF(J133=4,VLOOKUP(K133+1,TPMatrix!$D$6:$E$9,2,FALSE),0)),"")</f>
        <v>0</v>
      </c>
      <c r="N133" s="240">
        <f ca="1">IF(COUNTIF(K132:K136,K133)&gt;=3,IF(J133=5,VLOOKUP(K133+2,TPMatrix!$A$6:$B$10,2,FALSE),IF(J133=4,VLOOKUP(K133+2,TPMatrix!$D$6:$E$9,2,FALSE),0)),"")</f>
        <v>0</v>
      </c>
      <c r="O133" s="240">
        <f ca="1">IF(COUNTIF(K132:K136,K133)&gt;=4,IF(J133=5,VLOOKUP(K133+3,TPMatrix!$A$6:$B$10,2,FALSE),IF(J133=4,VLOOKUP(K133+3,TPMatrix!$D$6:$E$9,2,FALSE),0)),"")</f>
        <v>0</v>
      </c>
      <c r="P133" s="240">
        <f ca="1">IF(COUNTIF(K132:K136,K133)&gt;=5,IF(J133=5,VLOOKUP(K133+4,TPMatrix!$A$6:$B$10,2,FALSE),IF(J133=4,VLOOKUP(K133+4,TPMatrix!$D$6:$E$9,2,FALSE),0)),"")</f>
        <v>0</v>
      </c>
      <c r="Q133" s="240">
        <f t="shared" ca="1" si="40"/>
        <v>0</v>
      </c>
      <c r="R133" s="241">
        <f t="shared" ca="1" si="41"/>
        <v>5</v>
      </c>
      <c r="S133" s="239">
        <f t="shared" ca="1" si="42"/>
        <v>0</v>
      </c>
      <c r="T133" s="240">
        <f t="shared" si="43"/>
        <v>0</v>
      </c>
      <c r="U133" s="241">
        <f t="shared" ca="1" si="44"/>
        <v>0</v>
      </c>
      <c r="W133" s="178" t="str">
        <f t="shared" ca="1" si="45"/>
        <v/>
      </c>
      <c r="X133" s="178" t="str">
        <f ca="1">IF(ISNUMBER($A133),$W133*(Methuselahs!$A$4+1)+$A133,"")</f>
        <v/>
      </c>
      <c r="Y133" s="178" t="str">
        <f t="shared" ca="1" si="46"/>
        <v/>
      </c>
      <c r="Z133" s="178" t="str">
        <f ca="1">IF(ISNUMBER($A133),VLOOKUP($A133,Methuselahs!$A$7:$X$206,5),"")</f>
        <v/>
      </c>
      <c r="AA133" s="178" t="str">
        <f t="shared" ca="1" si="47"/>
        <v/>
      </c>
    </row>
    <row r="134" spans="1:27" ht="12.95" customHeight="1" x14ac:dyDescent="0.2">
      <c r="A134" s="242" t="str">
        <f ca="1">IF(ISBLANK('Tournament Info'!$B$11),"",INDIRECT(ADDRESS(ROW(),1,1,1,"Optimal Seating "&amp;'Tournament Info'!$B$11-1&amp;"R+F")))</f>
        <v/>
      </c>
      <c r="B134" s="218" t="str">
        <f ca="1">IF(ISNUMBER(A134),VLOOKUP(A134,Methuselahs!$A$7:$E$206,2,FALSE),"")</f>
        <v/>
      </c>
      <c r="C134" s="243" t="str">
        <f ca="1">IF(ISNUMBER(A134),VLOOKUP(A134,Methuselahs!$A$7:$E$206,3,FALSE),"")</f>
        <v/>
      </c>
      <c r="D134" s="244" t="str">
        <f t="shared" ca="1" si="36"/>
        <v/>
      </c>
      <c r="E134" s="245"/>
      <c r="F134" s="243">
        <f t="shared" si="37"/>
        <v>0</v>
      </c>
      <c r="G134" s="246" t="str">
        <f t="shared" ca="1" si="38"/>
        <v/>
      </c>
      <c r="H134" s="247" t="str">
        <f ca="1">IF(ISNUMBER(A134),IF(OR($S134=$U134,NOT(ISNA(MATCH($D134*5+$V$4,Override!$C$6:$C$125,0)))),$Q134,0),"")</f>
        <v/>
      </c>
      <c r="I134" s="244" t="str">
        <f t="shared" ca="1" si="39"/>
        <v/>
      </c>
      <c r="J134" s="248">
        <f ca="1">COUNT(A132:A136)</f>
        <v>0</v>
      </c>
      <c r="K134" s="249" t="str">
        <f ca="1">IF(ISNUMBER(A134),RANK(F134,F132:F136),"")</f>
        <v/>
      </c>
      <c r="L134" s="250">
        <f ca="1">IF(J134=5,VLOOKUP(K134,TPMatrix!$A$6:$B$10,2,FALSE),IF(J134=4,VLOOKUP(K134,TPMatrix!$D$6:$E$9,2,FALSE),0))</f>
        <v>0</v>
      </c>
      <c r="M134" s="250">
        <f ca="1">IF(COUNTIF(K132:K136,K134)&gt;=2,IF(J134=5,VLOOKUP(K134+1,TPMatrix!$A$6:$B$10,2,FALSE),IF(J134=4,VLOOKUP(K134+1,TPMatrix!$D$6:$E$9,2,FALSE),0)),"")</f>
        <v>0</v>
      </c>
      <c r="N134" s="250">
        <f ca="1">IF(COUNTIF(K132:K136,K134)&gt;=3,IF(J134=5,VLOOKUP(K134+2,TPMatrix!$A$6:$B$10,2,FALSE),IF(J134=4,VLOOKUP(K134+2,TPMatrix!$D$6:$E$9,2,FALSE),0)),"")</f>
        <v>0</v>
      </c>
      <c r="O134" s="250">
        <f ca="1">IF(COUNTIF(K132:K136,K134)&gt;=4,IF(J134=5,VLOOKUP(K134+3,TPMatrix!$A$6:$B$10,2,FALSE),IF(J134=4,VLOOKUP(K134+3,TPMatrix!$D$6:$E$9,2,FALSE),0)),"")</f>
        <v>0</v>
      </c>
      <c r="P134" s="250">
        <f ca="1">IF(COUNTIF(K132:K136,K134)&gt;=5,IF(J134=5,VLOOKUP(K134+4,TPMatrix!$A$6:$B$10,2,FALSE),IF(J134=4,VLOOKUP(K134+4,TPMatrix!$D$6:$E$9,2,FALSE),0)),"")</f>
        <v>0</v>
      </c>
      <c r="Q134" s="250">
        <f t="shared" ca="1" si="40"/>
        <v>0</v>
      </c>
      <c r="R134" s="251">
        <f t="shared" ca="1" si="41"/>
        <v>5</v>
      </c>
      <c r="S134" s="249">
        <f t="shared" ca="1" si="42"/>
        <v>0</v>
      </c>
      <c r="T134" s="250">
        <f t="shared" si="43"/>
        <v>0</v>
      </c>
      <c r="U134" s="251">
        <f t="shared" ca="1" si="44"/>
        <v>0</v>
      </c>
      <c r="W134" s="178" t="str">
        <f t="shared" ca="1" si="45"/>
        <v/>
      </c>
      <c r="X134" s="178" t="str">
        <f ca="1">IF(ISNUMBER($A134),$W134*(Methuselahs!$A$4+1)+$A134,"")</f>
        <v/>
      </c>
      <c r="Y134" s="178" t="str">
        <f t="shared" ca="1" si="46"/>
        <v/>
      </c>
      <c r="Z134" s="178" t="str">
        <f ca="1">IF(ISNUMBER($A134),VLOOKUP($A134,Methuselahs!$A$7:$X$206,5),"")</f>
        <v/>
      </c>
      <c r="AA134" s="178" t="str">
        <f t="shared" ca="1" si="47"/>
        <v/>
      </c>
    </row>
    <row r="135" spans="1:27" ht="12.95" customHeight="1" x14ac:dyDescent="0.2">
      <c r="A135" s="252" t="str">
        <f ca="1">IF(ISBLANK('Tournament Info'!$B$11),"",INDIRECT(ADDRESS(ROW(),1,1,1,"Optimal Seating "&amp;'Tournament Info'!$B$11-1&amp;"R+F")))</f>
        <v/>
      </c>
      <c r="B135" s="253" t="str">
        <f ca="1">IF(ISNUMBER(A135),VLOOKUP(A135,Methuselahs!$A$7:$E$206,2,FALSE),"")</f>
        <v/>
      </c>
      <c r="C135" s="254" t="str">
        <f ca="1">IF(ISNUMBER(A135),VLOOKUP(A135,Methuselahs!$A$7:$E$206,3,FALSE),"")</f>
        <v/>
      </c>
      <c r="D135" s="255" t="str">
        <f t="shared" ref="D135:D166" ca="1" si="48">IF(ISNUMBER(A135),FLOOR((ROW()-ROW($A$7))/5,1)+1,"")</f>
        <v/>
      </c>
      <c r="E135" s="256"/>
      <c r="F135" s="254">
        <f t="shared" ref="F135:F166" si="49">IF(ISNUMBER(E135),E135,0)</f>
        <v>0</v>
      </c>
      <c r="G135" s="236" t="str">
        <f t="shared" ref="G135:G166" ca="1" si="50">IF(ISNUMBER($A135),IF(AND($F135&gt;=2,$H135=60),1,0),"")</f>
        <v/>
      </c>
      <c r="H135" s="237" t="str">
        <f ca="1">IF(ISNUMBER(A135),IF(OR($S135=$U135,NOT(ISNA(MATCH($D135*5+$V$4,Override!$C$6:$C$125,0)))),$Q135,0),"")</f>
        <v/>
      </c>
      <c r="I135" s="255" t="str">
        <f t="shared" ref="I135:I166" ca="1" si="51">IF(ISNUMBER(A135),IF(J135=5,K135,IF(AND(J135=4,OR(K135=4,K135=3)),K135+1,K135)),"")</f>
        <v/>
      </c>
      <c r="J135" s="257">
        <f ca="1">COUNT(A132:A136)</f>
        <v>0</v>
      </c>
      <c r="K135" s="239" t="str">
        <f ca="1">IF(ISNUMBER(A135),RANK(F135,F132:F136),"")</f>
        <v/>
      </c>
      <c r="L135" s="240">
        <f ca="1">IF(J135=5,VLOOKUP(K135,TPMatrix!$A$6:$B$10,2,FALSE),IF(J135=4,VLOOKUP(K135,TPMatrix!$D$6:$E$9,2,FALSE),0))</f>
        <v>0</v>
      </c>
      <c r="M135" s="240">
        <f ca="1">IF(COUNTIF(K132:K136,K135)&gt;=2,IF(J135=5,VLOOKUP(K135+1,TPMatrix!$A$6:$B$10,2,FALSE),IF(J135=4,VLOOKUP(K135+1,TPMatrix!$D$6:$E$9,2,FALSE),0)),"")</f>
        <v>0</v>
      </c>
      <c r="N135" s="240">
        <f ca="1">IF(COUNTIF(K132:K136,K135)&gt;=3,IF(J135=5,VLOOKUP(K135+2,TPMatrix!$A$6:$B$10,2,FALSE),IF(J135=4,VLOOKUP(K135+2,TPMatrix!$D$6:$E$9,2,FALSE),0)),"")</f>
        <v>0</v>
      </c>
      <c r="O135" s="240">
        <f ca="1">IF(COUNTIF(K132:K136,K135)&gt;=4,IF(J135=5,VLOOKUP(K135+3,TPMatrix!$A$6:$B$10,2,FALSE),IF(J135=4,VLOOKUP(K135+3,TPMatrix!$D$6:$E$9,2,FALSE),0)),"")</f>
        <v>0</v>
      </c>
      <c r="P135" s="240">
        <f ca="1">IF(COUNTIF(K132:K136,K135)&gt;=5,IF(J135=5,VLOOKUP(K135+4,TPMatrix!$A$6:$B$10,2,FALSE),IF(J135=4,VLOOKUP(K135+4,TPMatrix!$D$6:$E$9,2,FALSE),0)),"")</f>
        <v>0</v>
      </c>
      <c r="Q135" s="240">
        <f t="shared" ref="Q135:Q166" ca="1" si="52">SUM(L135:P135)/COUNT(L135:P135)</f>
        <v>0</v>
      </c>
      <c r="R135" s="241">
        <f t="shared" ref="R135:R166" ca="1" si="53">COUNT(L135:P135)</f>
        <v>5</v>
      </c>
      <c r="S135" s="239">
        <f t="shared" ref="S135:S166" ca="1" si="54">IF(ISNUMBER($A135),COUNTIF($D$7:$D$206,$D135),0)</f>
        <v>0</v>
      </c>
      <c r="T135" s="240">
        <f t="shared" ref="T135:T166" si="55">CEILING($F135,1)</f>
        <v>0</v>
      </c>
      <c r="U135" s="241">
        <f t="shared" ref="U135:U166" ca="1" si="56">SUM(OFFSET(T135,-MOD(ROW()-ROW($U$7),5),0,5,1))</f>
        <v>0</v>
      </c>
      <c r="W135" s="178" t="str">
        <f t="shared" ref="W135:W166" ca="1" si="57">$I135</f>
        <v/>
      </c>
      <c r="X135" s="178" t="str">
        <f ca="1">IF(ISNUMBER($A135),$W135*(Methuselahs!$A$4+1)+$A135,"")</f>
        <v/>
      </c>
      <c r="Y135" s="178" t="str">
        <f t="shared" ref="Y135:Y166" ca="1" si="58">IF(ISNUMBER($A135),RANK($X135,$X135:$X139,1),"")</f>
        <v/>
      </c>
      <c r="Z135" s="178" t="str">
        <f ca="1">IF(ISNUMBER($A135),VLOOKUP($A135,Methuselahs!$A$7:$X$206,5),"")</f>
        <v/>
      </c>
      <c r="AA135" s="178" t="str">
        <f t="shared" ref="AA135:AA166" ca="1" si="59">$I135</f>
        <v/>
      </c>
    </row>
    <row r="136" spans="1:27" ht="12.95" customHeight="1" thickBot="1" x14ac:dyDescent="0.25">
      <c r="A136" s="258" t="str">
        <f ca="1">IF(ISBLANK('Tournament Info'!$B$11),"",INDIRECT(ADDRESS(ROW(),1,1,1,"Optimal Seating "&amp;'Tournament Info'!$B$11-1&amp;"R+F")))</f>
        <v/>
      </c>
      <c r="B136" s="259" t="str">
        <f ca="1">IF(ISNUMBER(A136),VLOOKUP(A136,Methuselahs!$A$7:$E$206,2,FALSE),"")</f>
        <v/>
      </c>
      <c r="C136" s="260" t="str">
        <f ca="1">IF(ISNUMBER(A136),VLOOKUP(A136,Methuselahs!$A$7:$E$206,3,FALSE),"")</f>
        <v/>
      </c>
      <c r="D136" s="261" t="str">
        <f t="shared" ca="1" si="48"/>
        <v/>
      </c>
      <c r="E136" s="262"/>
      <c r="F136" s="260">
        <f t="shared" si="49"/>
        <v>0</v>
      </c>
      <c r="G136" s="246" t="str">
        <f t="shared" ca="1" si="50"/>
        <v/>
      </c>
      <c r="H136" s="247" t="str">
        <f ca="1">IF(ISNUMBER(A136),IF(OR($S136=$U136,NOT(ISNA(MATCH($D136*5+$V$4,Override!$C$6:$C$125,0)))),$Q136,0),"")</f>
        <v/>
      </c>
      <c r="I136" s="261" t="str">
        <f t="shared" ca="1" si="51"/>
        <v/>
      </c>
      <c r="J136" s="263">
        <f ca="1">COUNT(A132:A136)</f>
        <v>0</v>
      </c>
      <c r="K136" s="264" t="str">
        <f ca="1">IF(ISNUMBER(A136),RANK(F136,F132:F136),"")</f>
        <v/>
      </c>
      <c r="L136" s="265">
        <f ca="1">IF(J136=5,VLOOKUP(K136,TPMatrix!$A$6:$B$10,2,FALSE),IF(J136=4,VLOOKUP(K136,TPMatrix!$D$6:$E$9,2,FALSE),0))</f>
        <v>0</v>
      </c>
      <c r="M136" s="265">
        <f ca="1">IF(COUNTIF(K132:K136,K136)&gt;=2,IF(J136=5,VLOOKUP(K136+1,TPMatrix!$A$6:$B$10,2,FALSE),IF(J136=4,VLOOKUP(K136+1,TPMatrix!$D$6:$E$9,2,FALSE),0)),"")</f>
        <v>0</v>
      </c>
      <c r="N136" s="265">
        <f ca="1">IF(COUNTIF(K132:K136,K136)&gt;=3,IF(J136=5,VLOOKUP(K136+2,TPMatrix!$A$6:$B$10,2,FALSE),IF(J136=4,VLOOKUP(K136+2,TPMatrix!$D$6:$E$9,2,FALSE),0)),"")</f>
        <v>0</v>
      </c>
      <c r="O136" s="265">
        <f ca="1">IF(COUNTIF(K132:K136,K136)&gt;=4,IF(J136=5,VLOOKUP(K136+3,TPMatrix!$A$6:$B$10,2,FALSE),IF(J136=4,VLOOKUP(K136+3,TPMatrix!$D$6:$E$9,2,FALSE),0)),"")</f>
        <v>0</v>
      </c>
      <c r="P136" s="265">
        <f ca="1">IF(COUNTIF(K132:K136,K136)&gt;=5,IF(J136=5,VLOOKUP(K136+4,TPMatrix!$A$6:$B$10,2,FALSE),IF(J136=4,VLOOKUP(K136+4,TPMatrix!$D$6:$E$9,2,FALSE),0)),"")</f>
        <v>0</v>
      </c>
      <c r="Q136" s="265">
        <f t="shared" ca="1" si="52"/>
        <v>0</v>
      </c>
      <c r="R136" s="266">
        <f t="shared" ca="1" si="53"/>
        <v>5</v>
      </c>
      <c r="S136" s="264">
        <f t="shared" ca="1" si="54"/>
        <v>0</v>
      </c>
      <c r="T136" s="265">
        <f t="shared" si="55"/>
        <v>0</v>
      </c>
      <c r="U136" s="266">
        <f t="shared" ca="1" si="56"/>
        <v>0</v>
      </c>
      <c r="W136" s="178" t="str">
        <f t="shared" ca="1" si="57"/>
        <v/>
      </c>
      <c r="X136" s="178" t="str">
        <f ca="1">IF(ISNUMBER($A136),$W136*(Methuselahs!$A$4+1)+$A136,"")</f>
        <v/>
      </c>
      <c r="Y136" s="178" t="str">
        <f t="shared" ca="1" si="58"/>
        <v/>
      </c>
      <c r="Z136" s="178" t="str">
        <f ca="1">IF(ISNUMBER($A136),VLOOKUP($A136,Methuselahs!$A$7:$X$206,5),"")</f>
        <v/>
      </c>
      <c r="AA136" s="178" t="str">
        <f t="shared" ca="1" si="59"/>
        <v/>
      </c>
    </row>
    <row r="137" spans="1:27" ht="12.95" customHeight="1" thickTop="1" x14ac:dyDescent="0.2">
      <c r="A137" s="217" t="str">
        <f ca="1">IF(ISBLANK('Tournament Info'!$B$11),"",INDIRECT(ADDRESS(ROW(),1,1,1,"Optimal Seating "&amp;'Tournament Info'!$B$11-1&amp;"R+F")))</f>
        <v/>
      </c>
      <c r="B137" s="218" t="str">
        <f ca="1">IF(ISNUMBER(A137),VLOOKUP(A137,Methuselahs!$A$7:$E$206,2,FALSE),"")</f>
        <v/>
      </c>
      <c r="C137" s="219" t="str">
        <f ca="1">IF(ISNUMBER(A137),VLOOKUP(A137,Methuselahs!$A$7:$E$206,3,FALSE),"")</f>
        <v/>
      </c>
      <c r="D137" s="220" t="str">
        <f t="shared" ca="1" si="48"/>
        <v/>
      </c>
      <c r="E137" s="221"/>
      <c r="F137" s="219">
        <f t="shared" si="49"/>
        <v>0</v>
      </c>
      <c r="G137" s="222" t="str">
        <f t="shared" ca="1" si="50"/>
        <v/>
      </c>
      <c r="H137" s="223" t="str">
        <f ca="1">IF(ISNUMBER(A137),IF(OR($S137=$U137,NOT(ISNA(MATCH($D137*5+$V$4,Override!$C$6:$C$125,0)))),$Q137,0),"")</f>
        <v/>
      </c>
      <c r="I137" s="220" t="str">
        <f t="shared" ca="1" si="51"/>
        <v/>
      </c>
      <c r="J137" s="224">
        <f ca="1">COUNT(A137:A141)</f>
        <v>0</v>
      </c>
      <c r="K137" s="225" t="str">
        <f ca="1">IF(ISNUMBER(A137),RANK(F137,F137:F141),"")</f>
        <v/>
      </c>
      <c r="L137" s="226">
        <f ca="1">IF(J137=5,VLOOKUP(K137,TPMatrix!$A$6:$B$10,2,FALSE),IF(J137=4,VLOOKUP(K137,TPMatrix!$D$6:$E$9,2,FALSE),0))</f>
        <v>0</v>
      </c>
      <c r="M137" s="226">
        <f ca="1">IF(COUNTIF(K137:K141,K137)&gt;=2,IF(J137=5,VLOOKUP(K137+1,TPMatrix!$A$6:$B$10,2,FALSE),IF(J137=4,VLOOKUP(K137+1,TPMatrix!$D$6:$E$9,2,FALSE),0)),"")</f>
        <v>0</v>
      </c>
      <c r="N137" s="226">
        <f ca="1">IF(COUNTIF(K137:K141,K137)&gt;=3,IF(J137=5,VLOOKUP(K137+2,TPMatrix!$A$6:$B$10,2,FALSE),IF(J137=4,VLOOKUP(K137+2,TPMatrix!$D$6:$E$9,2,FALSE),0)),"")</f>
        <v>0</v>
      </c>
      <c r="O137" s="226">
        <f ca="1">IF(COUNTIF(K137:K141,K137)&gt;=4,IF(J137=5,VLOOKUP(K137+3,TPMatrix!$A$6:$B$10,2,FALSE),IF(J137=4,VLOOKUP(K137+3,TPMatrix!$D$6:$E$9,2,FALSE),0)),"")</f>
        <v>0</v>
      </c>
      <c r="P137" s="226">
        <f ca="1">IF(COUNTIF(K137:K141,K137)&gt;=5,IF(J137=5,VLOOKUP(K137+4,TPMatrix!$A$6:$B$10,2,FALSE),IF(J137=4,VLOOKUP(K137+4,TPMatrix!$D$6:$E$9,2,FALSE),0)),"")</f>
        <v>0</v>
      </c>
      <c r="Q137" s="226">
        <f t="shared" ca="1" si="52"/>
        <v>0</v>
      </c>
      <c r="R137" s="227">
        <f t="shared" ca="1" si="53"/>
        <v>5</v>
      </c>
      <c r="S137" s="228">
        <f t="shared" ca="1" si="54"/>
        <v>0</v>
      </c>
      <c r="T137" s="229">
        <f t="shared" si="55"/>
        <v>0</v>
      </c>
      <c r="U137" s="230">
        <f t="shared" ca="1" si="56"/>
        <v>0</v>
      </c>
      <c r="W137" s="178" t="str">
        <f t="shared" ca="1" si="57"/>
        <v/>
      </c>
      <c r="X137" s="178" t="str">
        <f ca="1">IF(ISNUMBER($A137),$W137*(Methuselahs!$A$4+1)+$A137,"")</f>
        <v/>
      </c>
      <c r="Y137" s="178" t="str">
        <f t="shared" ca="1" si="58"/>
        <v/>
      </c>
      <c r="Z137" s="178" t="str">
        <f ca="1">IF(ISNUMBER($A137),VLOOKUP($A137,Methuselahs!$A$7:$X$206,5),"")</f>
        <v/>
      </c>
      <c r="AA137" s="178" t="str">
        <f t="shared" ca="1" si="59"/>
        <v/>
      </c>
    </row>
    <row r="138" spans="1:27" ht="12.95" customHeight="1" x14ac:dyDescent="0.2">
      <c r="A138" s="231" t="str">
        <f ca="1">IF(ISBLANK('Tournament Info'!$B$11),"",INDIRECT(ADDRESS(ROW(),1,1,1,"Optimal Seating "&amp;'Tournament Info'!$B$11-1&amp;"R+F")))</f>
        <v/>
      </c>
      <c r="B138" s="232" t="str">
        <f ca="1">IF(ISNUMBER(A138),VLOOKUP(A138,Methuselahs!$A$7:$E$206,2,FALSE),"")</f>
        <v/>
      </c>
      <c r="C138" s="233" t="str">
        <f ca="1">IF(ISNUMBER(A138),VLOOKUP(A138,Methuselahs!$A$7:$E$206,3,FALSE),"")</f>
        <v/>
      </c>
      <c r="D138" s="234" t="str">
        <f t="shared" ca="1" si="48"/>
        <v/>
      </c>
      <c r="E138" s="235"/>
      <c r="F138" s="233">
        <f t="shared" si="49"/>
        <v>0</v>
      </c>
      <c r="G138" s="236" t="str">
        <f t="shared" ca="1" si="50"/>
        <v/>
      </c>
      <c r="H138" s="237" t="str">
        <f ca="1">IF(ISNUMBER(A138),IF(OR($S138=$U138,NOT(ISNA(MATCH($D138*5+$V$4,Override!$C$6:$C$125,0)))),$Q138,0),"")</f>
        <v/>
      </c>
      <c r="I138" s="234" t="str">
        <f t="shared" ca="1" si="51"/>
        <v/>
      </c>
      <c r="J138" s="238">
        <f ca="1">COUNT(A137:A141)</f>
        <v>0</v>
      </c>
      <c r="K138" s="239" t="str">
        <f ca="1">IF(ISNUMBER(A138),RANK(F138,F137:F141),"")</f>
        <v/>
      </c>
      <c r="L138" s="240">
        <f ca="1">IF(J138=5,VLOOKUP(K138,TPMatrix!$A$6:$B$10,2,FALSE),IF(J138=4,VLOOKUP(K138,TPMatrix!$D$6:$E$9,2,FALSE),0))</f>
        <v>0</v>
      </c>
      <c r="M138" s="240">
        <f ca="1">IF(COUNTIF(K137:K141,K138)&gt;=2,IF(J138=5,VLOOKUP(K138+1,TPMatrix!$A$6:$B$10,2,FALSE),IF(J138=4,VLOOKUP(K138+1,TPMatrix!$D$6:$E$9,2,FALSE),0)),"")</f>
        <v>0</v>
      </c>
      <c r="N138" s="240">
        <f ca="1">IF(COUNTIF(K137:K141,K138)&gt;=3,IF(J138=5,VLOOKUP(K138+2,TPMatrix!$A$6:$B$10,2,FALSE),IF(J138=4,VLOOKUP(K138+2,TPMatrix!$D$6:$E$9,2,FALSE),0)),"")</f>
        <v>0</v>
      </c>
      <c r="O138" s="240">
        <f ca="1">IF(COUNTIF(K137:K141,K138)&gt;=4,IF(J138=5,VLOOKUP(K138+3,TPMatrix!$A$6:$B$10,2,FALSE),IF(J138=4,VLOOKUP(K138+3,TPMatrix!$D$6:$E$9,2,FALSE),0)),"")</f>
        <v>0</v>
      </c>
      <c r="P138" s="240">
        <f ca="1">IF(COUNTIF(K137:K141,K138)&gt;=5,IF(J138=5,VLOOKUP(K138+4,TPMatrix!$A$6:$B$10,2,FALSE),IF(J138=4,VLOOKUP(K138+4,TPMatrix!$D$6:$E$9,2,FALSE),0)),"")</f>
        <v>0</v>
      </c>
      <c r="Q138" s="240">
        <f t="shared" ca="1" si="52"/>
        <v>0</v>
      </c>
      <c r="R138" s="241">
        <f t="shared" ca="1" si="53"/>
        <v>5</v>
      </c>
      <c r="S138" s="239">
        <f t="shared" ca="1" si="54"/>
        <v>0</v>
      </c>
      <c r="T138" s="240">
        <f t="shared" si="55"/>
        <v>0</v>
      </c>
      <c r="U138" s="241">
        <f t="shared" ca="1" si="56"/>
        <v>0</v>
      </c>
      <c r="W138" s="178" t="str">
        <f t="shared" ca="1" si="57"/>
        <v/>
      </c>
      <c r="X138" s="178" t="str">
        <f ca="1">IF(ISNUMBER($A138),$W138*(Methuselahs!$A$4+1)+$A138,"")</f>
        <v/>
      </c>
      <c r="Y138" s="178" t="str">
        <f t="shared" ca="1" si="58"/>
        <v/>
      </c>
      <c r="Z138" s="178" t="str">
        <f ca="1">IF(ISNUMBER($A138),VLOOKUP($A138,Methuselahs!$A$7:$X$206,5),"")</f>
        <v/>
      </c>
      <c r="AA138" s="178" t="str">
        <f t="shared" ca="1" si="59"/>
        <v/>
      </c>
    </row>
    <row r="139" spans="1:27" ht="12.95" customHeight="1" x14ac:dyDescent="0.2">
      <c r="A139" s="242" t="str">
        <f ca="1">IF(ISBLANK('Tournament Info'!$B$11),"",INDIRECT(ADDRESS(ROW(),1,1,1,"Optimal Seating "&amp;'Tournament Info'!$B$11-1&amp;"R+F")))</f>
        <v/>
      </c>
      <c r="B139" s="218" t="str">
        <f ca="1">IF(ISNUMBER(A139),VLOOKUP(A139,Methuselahs!$A$7:$E$206,2,FALSE),"")</f>
        <v/>
      </c>
      <c r="C139" s="243" t="str">
        <f ca="1">IF(ISNUMBER(A139),VLOOKUP(A139,Methuselahs!$A$7:$E$206,3,FALSE),"")</f>
        <v/>
      </c>
      <c r="D139" s="244" t="str">
        <f t="shared" ca="1" si="48"/>
        <v/>
      </c>
      <c r="E139" s="245"/>
      <c r="F139" s="243">
        <f t="shared" si="49"/>
        <v>0</v>
      </c>
      <c r="G139" s="246" t="str">
        <f t="shared" ca="1" si="50"/>
        <v/>
      </c>
      <c r="H139" s="247" t="str">
        <f ca="1">IF(ISNUMBER(A139),IF(OR($S139=$U139,NOT(ISNA(MATCH($D139*5+$V$4,Override!$C$6:$C$125,0)))),$Q139,0),"")</f>
        <v/>
      </c>
      <c r="I139" s="244" t="str">
        <f t="shared" ca="1" si="51"/>
        <v/>
      </c>
      <c r="J139" s="248">
        <f ca="1">COUNT(A137:A141)</f>
        <v>0</v>
      </c>
      <c r="K139" s="249" t="str">
        <f ca="1">IF(ISNUMBER(A139),RANK(F139,F137:F141),"")</f>
        <v/>
      </c>
      <c r="L139" s="250">
        <f ca="1">IF(J139=5,VLOOKUP(K139,TPMatrix!$A$6:$B$10,2,FALSE),IF(J139=4,VLOOKUP(K139,TPMatrix!$D$6:$E$9,2,FALSE),0))</f>
        <v>0</v>
      </c>
      <c r="M139" s="250">
        <f ca="1">IF(COUNTIF(K137:K141,K139)&gt;=2,IF(J139=5,VLOOKUP(K139+1,TPMatrix!$A$6:$B$10,2,FALSE),IF(J139=4,VLOOKUP(K139+1,TPMatrix!$D$6:$E$9,2,FALSE),0)),"")</f>
        <v>0</v>
      </c>
      <c r="N139" s="250">
        <f ca="1">IF(COUNTIF(K137:K141,K139)&gt;=3,IF(J139=5,VLOOKUP(K139+2,TPMatrix!$A$6:$B$10,2,FALSE),IF(J139=4,VLOOKUP(K139+2,TPMatrix!$D$6:$E$9,2,FALSE),0)),"")</f>
        <v>0</v>
      </c>
      <c r="O139" s="250">
        <f ca="1">IF(COUNTIF(K137:K141,K139)&gt;=4,IF(J139=5,VLOOKUP(K139+3,TPMatrix!$A$6:$B$10,2,FALSE),IF(J139=4,VLOOKUP(K139+3,TPMatrix!$D$6:$E$9,2,FALSE),0)),"")</f>
        <v>0</v>
      </c>
      <c r="P139" s="250">
        <f ca="1">IF(COUNTIF(K137:K141,K139)&gt;=5,IF(J139=5,VLOOKUP(K139+4,TPMatrix!$A$6:$B$10,2,FALSE),IF(J139=4,VLOOKUP(K139+4,TPMatrix!$D$6:$E$9,2,FALSE),0)),"")</f>
        <v>0</v>
      </c>
      <c r="Q139" s="250">
        <f t="shared" ca="1" si="52"/>
        <v>0</v>
      </c>
      <c r="R139" s="251">
        <f t="shared" ca="1" si="53"/>
        <v>5</v>
      </c>
      <c r="S139" s="249">
        <f t="shared" ca="1" si="54"/>
        <v>0</v>
      </c>
      <c r="T139" s="250">
        <f t="shared" si="55"/>
        <v>0</v>
      </c>
      <c r="U139" s="251">
        <f t="shared" ca="1" si="56"/>
        <v>0</v>
      </c>
      <c r="W139" s="178" t="str">
        <f t="shared" ca="1" si="57"/>
        <v/>
      </c>
      <c r="X139" s="178" t="str">
        <f ca="1">IF(ISNUMBER($A139),$W139*(Methuselahs!$A$4+1)+$A139,"")</f>
        <v/>
      </c>
      <c r="Y139" s="178" t="str">
        <f t="shared" ca="1" si="58"/>
        <v/>
      </c>
      <c r="Z139" s="178" t="str">
        <f ca="1">IF(ISNUMBER($A139),VLOOKUP($A139,Methuselahs!$A$7:$X$206,5),"")</f>
        <v/>
      </c>
      <c r="AA139" s="178" t="str">
        <f t="shared" ca="1" si="59"/>
        <v/>
      </c>
    </row>
    <row r="140" spans="1:27" ht="12.95" customHeight="1" x14ac:dyDescent="0.2">
      <c r="A140" s="252" t="str">
        <f ca="1">IF(ISBLANK('Tournament Info'!$B$11),"",INDIRECT(ADDRESS(ROW(),1,1,1,"Optimal Seating "&amp;'Tournament Info'!$B$11-1&amp;"R+F")))</f>
        <v/>
      </c>
      <c r="B140" s="253" t="str">
        <f ca="1">IF(ISNUMBER(A140),VLOOKUP(A140,Methuselahs!$A$7:$E$206,2,FALSE),"")</f>
        <v/>
      </c>
      <c r="C140" s="254" t="str">
        <f ca="1">IF(ISNUMBER(A140),VLOOKUP(A140,Methuselahs!$A$7:$E$206,3,FALSE),"")</f>
        <v/>
      </c>
      <c r="D140" s="255" t="str">
        <f t="shared" ca="1" si="48"/>
        <v/>
      </c>
      <c r="E140" s="256"/>
      <c r="F140" s="254">
        <f t="shared" si="49"/>
        <v>0</v>
      </c>
      <c r="G140" s="236" t="str">
        <f t="shared" ca="1" si="50"/>
        <v/>
      </c>
      <c r="H140" s="237" t="str">
        <f ca="1">IF(ISNUMBER(A140),IF(OR($S140=$U140,NOT(ISNA(MATCH($D140*5+$V$4,Override!$C$6:$C$125,0)))),$Q140,0),"")</f>
        <v/>
      </c>
      <c r="I140" s="255" t="str">
        <f t="shared" ca="1" si="51"/>
        <v/>
      </c>
      <c r="J140" s="257">
        <f ca="1">COUNT(A137:A141)</f>
        <v>0</v>
      </c>
      <c r="K140" s="239" t="str">
        <f ca="1">IF(ISNUMBER(A140),RANK(F140,F137:F141),"")</f>
        <v/>
      </c>
      <c r="L140" s="240">
        <f ca="1">IF(J140=5,VLOOKUP(K140,TPMatrix!$A$6:$B$10,2,FALSE),IF(J140=4,VLOOKUP(K140,TPMatrix!$D$6:$E$9,2,FALSE),0))</f>
        <v>0</v>
      </c>
      <c r="M140" s="240">
        <f ca="1">IF(COUNTIF(K137:K141,K140)&gt;=2,IF(J140=5,VLOOKUP(K140+1,TPMatrix!$A$6:$B$10,2,FALSE),IF(J140=4,VLOOKUP(K140+1,TPMatrix!$D$6:$E$9,2,FALSE),0)),"")</f>
        <v>0</v>
      </c>
      <c r="N140" s="240">
        <f ca="1">IF(COUNTIF(K137:K141,K140)&gt;=3,IF(J140=5,VLOOKUP(K140+2,TPMatrix!$A$6:$B$10,2,FALSE),IF(J140=4,VLOOKUP(K140+2,TPMatrix!$D$6:$E$9,2,FALSE),0)),"")</f>
        <v>0</v>
      </c>
      <c r="O140" s="240">
        <f ca="1">IF(COUNTIF(K137:K141,K140)&gt;=4,IF(J140=5,VLOOKUP(K140+3,TPMatrix!$A$6:$B$10,2,FALSE),IF(J140=4,VLOOKUP(K140+3,TPMatrix!$D$6:$E$9,2,FALSE),0)),"")</f>
        <v>0</v>
      </c>
      <c r="P140" s="240">
        <f ca="1">IF(COUNTIF(K137:K141,K140)&gt;=5,IF(J140=5,VLOOKUP(K140+4,TPMatrix!$A$6:$B$10,2,FALSE),IF(J140=4,VLOOKUP(K140+4,TPMatrix!$D$6:$E$9,2,FALSE),0)),"")</f>
        <v>0</v>
      </c>
      <c r="Q140" s="240">
        <f t="shared" ca="1" si="52"/>
        <v>0</v>
      </c>
      <c r="R140" s="241">
        <f t="shared" ca="1" si="53"/>
        <v>5</v>
      </c>
      <c r="S140" s="239">
        <f t="shared" ca="1" si="54"/>
        <v>0</v>
      </c>
      <c r="T140" s="240">
        <f t="shared" si="55"/>
        <v>0</v>
      </c>
      <c r="U140" s="241">
        <f t="shared" ca="1" si="56"/>
        <v>0</v>
      </c>
      <c r="W140" s="178" t="str">
        <f t="shared" ca="1" si="57"/>
        <v/>
      </c>
      <c r="X140" s="178" t="str">
        <f ca="1">IF(ISNUMBER($A140),$W140*(Methuselahs!$A$4+1)+$A140,"")</f>
        <v/>
      </c>
      <c r="Y140" s="178" t="str">
        <f t="shared" ca="1" si="58"/>
        <v/>
      </c>
      <c r="Z140" s="178" t="str">
        <f ca="1">IF(ISNUMBER($A140),VLOOKUP($A140,Methuselahs!$A$7:$X$206,5),"")</f>
        <v/>
      </c>
      <c r="AA140" s="178" t="str">
        <f t="shared" ca="1" si="59"/>
        <v/>
      </c>
    </row>
    <row r="141" spans="1:27" ht="12.95" customHeight="1" thickBot="1" x14ac:dyDescent="0.25">
      <c r="A141" s="258" t="str">
        <f ca="1">IF(ISBLANK('Tournament Info'!$B$11),"",INDIRECT(ADDRESS(ROW(),1,1,1,"Optimal Seating "&amp;'Tournament Info'!$B$11-1&amp;"R+F")))</f>
        <v/>
      </c>
      <c r="B141" s="259" t="str">
        <f ca="1">IF(ISNUMBER(A141),VLOOKUP(A141,Methuselahs!$A$7:$E$206,2,FALSE),"")</f>
        <v/>
      </c>
      <c r="C141" s="260" t="str">
        <f ca="1">IF(ISNUMBER(A141),VLOOKUP(A141,Methuselahs!$A$7:$E$206,3,FALSE),"")</f>
        <v/>
      </c>
      <c r="D141" s="261" t="str">
        <f t="shared" ca="1" si="48"/>
        <v/>
      </c>
      <c r="E141" s="262"/>
      <c r="F141" s="260">
        <f t="shared" si="49"/>
        <v>0</v>
      </c>
      <c r="G141" s="246" t="str">
        <f t="shared" ca="1" si="50"/>
        <v/>
      </c>
      <c r="H141" s="247" t="str">
        <f ca="1">IF(ISNUMBER(A141),IF(OR($S141=$U141,NOT(ISNA(MATCH($D141*5+$V$4,Override!$C$6:$C$125,0)))),$Q141,0),"")</f>
        <v/>
      </c>
      <c r="I141" s="261" t="str">
        <f t="shared" ca="1" si="51"/>
        <v/>
      </c>
      <c r="J141" s="263">
        <f ca="1">COUNT(A137:A141)</f>
        <v>0</v>
      </c>
      <c r="K141" s="264" t="str">
        <f ca="1">IF(ISNUMBER(A141),RANK(F141,F137:F141),"")</f>
        <v/>
      </c>
      <c r="L141" s="265">
        <f ca="1">IF(J141=5,VLOOKUP(K141,TPMatrix!$A$6:$B$10,2,FALSE),IF(J141=4,VLOOKUP(K141,TPMatrix!$D$6:$E$9,2,FALSE),0))</f>
        <v>0</v>
      </c>
      <c r="M141" s="265">
        <f ca="1">IF(COUNTIF(K137:K141,K141)&gt;=2,IF(J141=5,VLOOKUP(K141+1,TPMatrix!$A$6:$B$10,2,FALSE),IF(J141=4,VLOOKUP(K141+1,TPMatrix!$D$6:$E$9,2,FALSE),0)),"")</f>
        <v>0</v>
      </c>
      <c r="N141" s="265">
        <f ca="1">IF(COUNTIF(K137:K141,K141)&gt;=3,IF(J141=5,VLOOKUP(K141+2,TPMatrix!$A$6:$B$10,2,FALSE),IF(J141=4,VLOOKUP(K141+2,TPMatrix!$D$6:$E$9,2,FALSE),0)),"")</f>
        <v>0</v>
      </c>
      <c r="O141" s="265">
        <f ca="1">IF(COUNTIF(K137:K141,K141)&gt;=4,IF(J141=5,VLOOKUP(K141+3,TPMatrix!$A$6:$B$10,2,FALSE),IF(J141=4,VLOOKUP(K141+3,TPMatrix!$D$6:$E$9,2,FALSE),0)),"")</f>
        <v>0</v>
      </c>
      <c r="P141" s="265">
        <f ca="1">IF(COUNTIF(K137:K141,K141)&gt;=5,IF(J141=5,VLOOKUP(K141+4,TPMatrix!$A$6:$B$10,2,FALSE),IF(J141=4,VLOOKUP(K141+4,TPMatrix!$D$6:$E$9,2,FALSE),0)),"")</f>
        <v>0</v>
      </c>
      <c r="Q141" s="265">
        <f t="shared" ca="1" si="52"/>
        <v>0</v>
      </c>
      <c r="R141" s="266">
        <f t="shared" ca="1" si="53"/>
        <v>5</v>
      </c>
      <c r="S141" s="264">
        <f t="shared" ca="1" si="54"/>
        <v>0</v>
      </c>
      <c r="T141" s="265">
        <f t="shared" si="55"/>
        <v>0</v>
      </c>
      <c r="U141" s="266">
        <f t="shared" ca="1" si="56"/>
        <v>0</v>
      </c>
      <c r="W141" s="178" t="str">
        <f t="shared" ca="1" si="57"/>
        <v/>
      </c>
      <c r="X141" s="178" t="str">
        <f ca="1">IF(ISNUMBER($A141),$W141*(Methuselahs!$A$4+1)+$A141,"")</f>
        <v/>
      </c>
      <c r="Y141" s="178" t="str">
        <f t="shared" ca="1" si="58"/>
        <v/>
      </c>
      <c r="Z141" s="178" t="str">
        <f ca="1">IF(ISNUMBER($A141),VLOOKUP($A141,Methuselahs!$A$7:$X$206,5),"")</f>
        <v/>
      </c>
      <c r="AA141" s="178" t="str">
        <f t="shared" ca="1" si="59"/>
        <v/>
      </c>
    </row>
    <row r="142" spans="1:27" ht="12.95" customHeight="1" thickTop="1" x14ac:dyDescent="0.2">
      <c r="A142" s="217" t="str">
        <f ca="1">IF(ISBLANK('Tournament Info'!$B$11),"",INDIRECT(ADDRESS(ROW(),1,1,1,"Optimal Seating "&amp;'Tournament Info'!$B$11-1&amp;"R+F")))</f>
        <v/>
      </c>
      <c r="B142" s="218" t="str">
        <f ca="1">IF(ISNUMBER(A142),VLOOKUP(A142,Methuselahs!$A$7:$E$206,2,FALSE),"")</f>
        <v/>
      </c>
      <c r="C142" s="219" t="str">
        <f ca="1">IF(ISNUMBER(A142),VLOOKUP(A142,Methuselahs!$A$7:$E$206,3,FALSE),"")</f>
        <v/>
      </c>
      <c r="D142" s="220" t="str">
        <f t="shared" ca="1" si="48"/>
        <v/>
      </c>
      <c r="E142" s="221"/>
      <c r="F142" s="219">
        <f t="shared" si="49"/>
        <v>0</v>
      </c>
      <c r="G142" s="222" t="str">
        <f t="shared" ca="1" si="50"/>
        <v/>
      </c>
      <c r="H142" s="223" t="str">
        <f ca="1">IF(ISNUMBER(A142),IF(OR($S142=$U142,NOT(ISNA(MATCH($D142*5+$V$4,Override!$C$6:$C$125,0)))),$Q142,0),"")</f>
        <v/>
      </c>
      <c r="I142" s="220" t="str">
        <f t="shared" ca="1" si="51"/>
        <v/>
      </c>
      <c r="J142" s="224">
        <f ca="1">COUNT(A142:A146)</f>
        <v>0</v>
      </c>
      <c r="K142" s="225" t="str">
        <f ca="1">IF(ISNUMBER(A142),RANK(F142,F142:F146),"")</f>
        <v/>
      </c>
      <c r="L142" s="226">
        <f ca="1">IF(J142=5,VLOOKUP(K142,TPMatrix!$A$6:$B$10,2,FALSE),IF(J142=4,VLOOKUP(K142,TPMatrix!$D$6:$E$9,2,FALSE),0))</f>
        <v>0</v>
      </c>
      <c r="M142" s="226">
        <f ca="1">IF(COUNTIF(K142:K146,K142)&gt;=2,IF(J142=5,VLOOKUP(K142+1,TPMatrix!$A$6:$B$10,2,FALSE),IF(J142=4,VLOOKUP(K142+1,TPMatrix!$D$6:$E$9,2,FALSE),0)),"")</f>
        <v>0</v>
      </c>
      <c r="N142" s="226">
        <f ca="1">IF(COUNTIF(K142:K146,K142)&gt;=3,IF(J142=5,VLOOKUP(K142+2,TPMatrix!$A$6:$B$10,2,FALSE),IF(J142=4,VLOOKUP(K142+2,TPMatrix!$D$6:$E$9,2,FALSE),0)),"")</f>
        <v>0</v>
      </c>
      <c r="O142" s="226">
        <f ca="1">IF(COUNTIF(K142:K146,K142)&gt;=4,IF(J142=5,VLOOKUP(K142+3,TPMatrix!$A$6:$B$10,2,FALSE),IF(J142=4,VLOOKUP(K142+3,TPMatrix!$D$6:$E$9,2,FALSE),0)),"")</f>
        <v>0</v>
      </c>
      <c r="P142" s="226">
        <f ca="1">IF(COUNTIF(K142:K146,K142)&gt;=5,IF(J142=5,VLOOKUP(K142+4,TPMatrix!$A$6:$B$10,2,FALSE),IF(J142=4,VLOOKUP(K142+4,TPMatrix!$D$6:$E$9,2,FALSE),0)),"")</f>
        <v>0</v>
      </c>
      <c r="Q142" s="226">
        <f t="shared" ca="1" si="52"/>
        <v>0</v>
      </c>
      <c r="R142" s="227">
        <f t="shared" ca="1" si="53"/>
        <v>5</v>
      </c>
      <c r="S142" s="228">
        <f t="shared" ca="1" si="54"/>
        <v>0</v>
      </c>
      <c r="T142" s="229">
        <f t="shared" si="55"/>
        <v>0</v>
      </c>
      <c r="U142" s="230">
        <f t="shared" ca="1" si="56"/>
        <v>0</v>
      </c>
      <c r="W142" s="178" t="str">
        <f t="shared" ca="1" si="57"/>
        <v/>
      </c>
      <c r="X142" s="178" t="str">
        <f ca="1">IF(ISNUMBER($A142),$W142*(Methuselahs!$A$4+1)+$A142,"")</f>
        <v/>
      </c>
      <c r="Y142" s="178" t="str">
        <f t="shared" ca="1" si="58"/>
        <v/>
      </c>
      <c r="Z142" s="178" t="str">
        <f ca="1">IF(ISNUMBER($A142),VLOOKUP($A142,Methuselahs!$A$7:$X$206,5),"")</f>
        <v/>
      </c>
      <c r="AA142" s="178" t="str">
        <f t="shared" ca="1" si="59"/>
        <v/>
      </c>
    </row>
    <row r="143" spans="1:27" ht="12.95" customHeight="1" x14ac:dyDescent="0.2">
      <c r="A143" s="231" t="str">
        <f ca="1">IF(ISBLANK('Tournament Info'!$B$11),"",INDIRECT(ADDRESS(ROW(),1,1,1,"Optimal Seating "&amp;'Tournament Info'!$B$11-1&amp;"R+F")))</f>
        <v/>
      </c>
      <c r="B143" s="232" t="str">
        <f ca="1">IF(ISNUMBER(A143),VLOOKUP(A143,Methuselahs!$A$7:$E$206,2,FALSE),"")</f>
        <v/>
      </c>
      <c r="C143" s="233" t="str">
        <f ca="1">IF(ISNUMBER(A143),VLOOKUP(A143,Methuselahs!$A$7:$E$206,3,FALSE),"")</f>
        <v/>
      </c>
      <c r="D143" s="234" t="str">
        <f t="shared" ca="1" si="48"/>
        <v/>
      </c>
      <c r="E143" s="235"/>
      <c r="F143" s="233">
        <f t="shared" si="49"/>
        <v>0</v>
      </c>
      <c r="G143" s="236" t="str">
        <f t="shared" ca="1" si="50"/>
        <v/>
      </c>
      <c r="H143" s="237" t="str">
        <f ca="1">IF(ISNUMBER(A143),IF(OR($S143=$U143,NOT(ISNA(MATCH($D143*5+$V$4,Override!$C$6:$C$125,0)))),$Q143,0),"")</f>
        <v/>
      </c>
      <c r="I143" s="234" t="str">
        <f t="shared" ca="1" si="51"/>
        <v/>
      </c>
      <c r="J143" s="238">
        <f ca="1">COUNT(A142:A146)</f>
        <v>0</v>
      </c>
      <c r="K143" s="239" t="str">
        <f ca="1">IF(ISNUMBER(A143),RANK(F143,F142:F146),"")</f>
        <v/>
      </c>
      <c r="L143" s="240">
        <f ca="1">IF(J143=5,VLOOKUP(K143,TPMatrix!$A$6:$B$10,2,FALSE),IF(J143=4,VLOOKUP(K143,TPMatrix!$D$6:$E$9,2,FALSE),0))</f>
        <v>0</v>
      </c>
      <c r="M143" s="240">
        <f ca="1">IF(COUNTIF(K142:K146,K143)&gt;=2,IF(J143=5,VLOOKUP(K143+1,TPMatrix!$A$6:$B$10,2,FALSE),IF(J143=4,VLOOKUP(K143+1,TPMatrix!$D$6:$E$9,2,FALSE),0)),"")</f>
        <v>0</v>
      </c>
      <c r="N143" s="240">
        <f ca="1">IF(COUNTIF(K142:K146,K143)&gt;=3,IF(J143=5,VLOOKUP(K143+2,TPMatrix!$A$6:$B$10,2,FALSE),IF(J143=4,VLOOKUP(K143+2,TPMatrix!$D$6:$E$9,2,FALSE),0)),"")</f>
        <v>0</v>
      </c>
      <c r="O143" s="240">
        <f ca="1">IF(COUNTIF(K142:K146,K143)&gt;=4,IF(J143=5,VLOOKUP(K143+3,TPMatrix!$A$6:$B$10,2,FALSE),IF(J143=4,VLOOKUP(K143+3,TPMatrix!$D$6:$E$9,2,FALSE),0)),"")</f>
        <v>0</v>
      </c>
      <c r="P143" s="240">
        <f ca="1">IF(COUNTIF(K142:K146,K143)&gt;=5,IF(J143=5,VLOOKUP(K143+4,TPMatrix!$A$6:$B$10,2,FALSE),IF(J143=4,VLOOKUP(K143+4,TPMatrix!$D$6:$E$9,2,FALSE),0)),"")</f>
        <v>0</v>
      </c>
      <c r="Q143" s="240">
        <f t="shared" ca="1" si="52"/>
        <v>0</v>
      </c>
      <c r="R143" s="241">
        <f t="shared" ca="1" si="53"/>
        <v>5</v>
      </c>
      <c r="S143" s="239">
        <f t="shared" ca="1" si="54"/>
        <v>0</v>
      </c>
      <c r="T143" s="240">
        <f t="shared" si="55"/>
        <v>0</v>
      </c>
      <c r="U143" s="241">
        <f t="shared" ca="1" si="56"/>
        <v>0</v>
      </c>
      <c r="W143" s="178" t="str">
        <f t="shared" ca="1" si="57"/>
        <v/>
      </c>
      <c r="X143" s="178" t="str">
        <f ca="1">IF(ISNUMBER($A143),$W143*(Methuselahs!$A$4+1)+$A143,"")</f>
        <v/>
      </c>
      <c r="Y143" s="178" t="str">
        <f t="shared" ca="1" si="58"/>
        <v/>
      </c>
      <c r="Z143" s="178" t="str">
        <f ca="1">IF(ISNUMBER($A143),VLOOKUP($A143,Methuselahs!$A$7:$X$206,5),"")</f>
        <v/>
      </c>
      <c r="AA143" s="178" t="str">
        <f t="shared" ca="1" si="59"/>
        <v/>
      </c>
    </row>
    <row r="144" spans="1:27" ht="12.95" customHeight="1" x14ac:dyDescent="0.2">
      <c r="A144" s="242" t="str">
        <f ca="1">IF(ISBLANK('Tournament Info'!$B$11),"",INDIRECT(ADDRESS(ROW(),1,1,1,"Optimal Seating "&amp;'Tournament Info'!$B$11-1&amp;"R+F")))</f>
        <v/>
      </c>
      <c r="B144" s="218" t="str">
        <f ca="1">IF(ISNUMBER(A144),VLOOKUP(A144,Methuselahs!$A$7:$E$206,2,FALSE),"")</f>
        <v/>
      </c>
      <c r="C144" s="243" t="str">
        <f ca="1">IF(ISNUMBER(A144),VLOOKUP(A144,Methuselahs!$A$7:$E$206,3,FALSE),"")</f>
        <v/>
      </c>
      <c r="D144" s="244" t="str">
        <f t="shared" ca="1" si="48"/>
        <v/>
      </c>
      <c r="E144" s="245"/>
      <c r="F144" s="243">
        <f t="shared" si="49"/>
        <v>0</v>
      </c>
      <c r="G144" s="246" t="str">
        <f t="shared" ca="1" si="50"/>
        <v/>
      </c>
      <c r="H144" s="247" t="str">
        <f ca="1">IF(ISNUMBER(A144),IF(OR($S144=$U144,NOT(ISNA(MATCH($D144*5+$V$4,Override!$C$6:$C$125,0)))),$Q144,0),"")</f>
        <v/>
      </c>
      <c r="I144" s="244" t="str">
        <f t="shared" ca="1" si="51"/>
        <v/>
      </c>
      <c r="J144" s="248">
        <f ca="1">COUNT(A142:A146)</f>
        <v>0</v>
      </c>
      <c r="K144" s="249" t="str">
        <f ca="1">IF(ISNUMBER(A144),RANK(F144,F142:F146),"")</f>
        <v/>
      </c>
      <c r="L144" s="250">
        <f ca="1">IF(J144=5,VLOOKUP(K144,TPMatrix!$A$6:$B$10,2,FALSE),IF(J144=4,VLOOKUP(K144,TPMatrix!$D$6:$E$9,2,FALSE),0))</f>
        <v>0</v>
      </c>
      <c r="M144" s="250">
        <f ca="1">IF(COUNTIF(K142:K146,K144)&gt;=2,IF(J144=5,VLOOKUP(K144+1,TPMatrix!$A$6:$B$10,2,FALSE),IF(J144=4,VLOOKUP(K144+1,TPMatrix!$D$6:$E$9,2,FALSE),0)),"")</f>
        <v>0</v>
      </c>
      <c r="N144" s="250">
        <f ca="1">IF(COUNTIF(K142:K146,K144)&gt;=3,IF(J144=5,VLOOKUP(K144+2,TPMatrix!$A$6:$B$10,2,FALSE),IF(J144=4,VLOOKUP(K144+2,TPMatrix!$D$6:$E$9,2,FALSE),0)),"")</f>
        <v>0</v>
      </c>
      <c r="O144" s="250">
        <f ca="1">IF(COUNTIF(K142:K146,K144)&gt;=4,IF(J144=5,VLOOKUP(K144+3,TPMatrix!$A$6:$B$10,2,FALSE),IF(J144=4,VLOOKUP(K144+3,TPMatrix!$D$6:$E$9,2,FALSE),0)),"")</f>
        <v>0</v>
      </c>
      <c r="P144" s="250">
        <f ca="1">IF(COUNTIF(K142:K146,K144)&gt;=5,IF(J144=5,VLOOKUP(K144+4,TPMatrix!$A$6:$B$10,2,FALSE),IF(J144=4,VLOOKUP(K144+4,TPMatrix!$D$6:$E$9,2,FALSE),0)),"")</f>
        <v>0</v>
      </c>
      <c r="Q144" s="250">
        <f t="shared" ca="1" si="52"/>
        <v>0</v>
      </c>
      <c r="R144" s="251">
        <f t="shared" ca="1" si="53"/>
        <v>5</v>
      </c>
      <c r="S144" s="249">
        <f t="shared" ca="1" si="54"/>
        <v>0</v>
      </c>
      <c r="T144" s="250">
        <f t="shared" si="55"/>
        <v>0</v>
      </c>
      <c r="U144" s="251">
        <f t="shared" ca="1" si="56"/>
        <v>0</v>
      </c>
      <c r="W144" s="178" t="str">
        <f t="shared" ca="1" si="57"/>
        <v/>
      </c>
      <c r="X144" s="178" t="str">
        <f ca="1">IF(ISNUMBER($A144),$W144*(Methuselahs!$A$4+1)+$A144,"")</f>
        <v/>
      </c>
      <c r="Y144" s="178" t="str">
        <f t="shared" ca="1" si="58"/>
        <v/>
      </c>
      <c r="Z144" s="178" t="str">
        <f ca="1">IF(ISNUMBER($A144),VLOOKUP($A144,Methuselahs!$A$7:$X$206,5),"")</f>
        <v/>
      </c>
      <c r="AA144" s="178" t="str">
        <f t="shared" ca="1" si="59"/>
        <v/>
      </c>
    </row>
    <row r="145" spans="1:27" ht="12.95" customHeight="1" x14ac:dyDescent="0.2">
      <c r="A145" s="252" t="str">
        <f ca="1">IF(ISBLANK('Tournament Info'!$B$11),"",INDIRECT(ADDRESS(ROW(),1,1,1,"Optimal Seating "&amp;'Tournament Info'!$B$11-1&amp;"R+F")))</f>
        <v/>
      </c>
      <c r="B145" s="253" t="str">
        <f ca="1">IF(ISNUMBER(A145),VLOOKUP(A145,Methuselahs!$A$7:$E$206,2,FALSE),"")</f>
        <v/>
      </c>
      <c r="C145" s="254" t="str">
        <f ca="1">IF(ISNUMBER(A145),VLOOKUP(A145,Methuselahs!$A$7:$E$206,3,FALSE),"")</f>
        <v/>
      </c>
      <c r="D145" s="255" t="str">
        <f t="shared" ca="1" si="48"/>
        <v/>
      </c>
      <c r="E145" s="256"/>
      <c r="F145" s="254">
        <f t="shared" si="49"/>
        <v>0</v>
      </c>
      <c r="G145" s="236" t="str">
        <f t="shared" ca="1" si="50"/>
        <v/>
      </c>
      <c r="H145" s="237" t="str">
        <f ca="1">IF(ISNUMBER(A145),IF(OR($S145=$U145,NOT(ISNA(MATCH($D145*5+$V$4,Override!$C$6:$C$125,0)))),$Q145,0),"")</f>
        <v/>
      </c>
      <c r="I145" s="255" t="str">
        <f t="shared" ca="1" si="51"/>
        <v/>
      </c>
      <c r="J145" s="257">
        <f ca="1">COUNT(A142:A146)</f>
        <v>0</v>
      </c>
      <c r="K145" s="239" t="str">
        <f ca="1">IF(ISNUMBER(A145),RANK(F145,F142:F146),"")</f>
        <v/>
      </c>
      <c r="L145" s="240">
        <f ca="1">IF(J145=5,VLOOKUP(K145,TPMatrix!$A$6:$B$10,2,FALSE),IF(J145=4,VLOOKUP(K145,TPMatrix!$D$6:$E$9,2,FALSE),0))</f>
        <v>0</v>
      </c>
      <c r="M145" s="240">
        <f ca="1">IF(COUNTIF(K142:K146,K145)&gt;=2,IF(J145=5,VLOOKUP(K145+1,TPMatrix!$A$6:$B$10,2,FALSE),IF(J145=4,VLOOKUP(K145+1,TPMatrix!$D$6:$E$9,2,FALSE),0)),"")</f>
        <v>0</v>
      </c>
      <c r="N145" s="240">
        <f ca="1">IF(COUNTIF(K142:K146,K145)&gt;=3,IF(J145=5,VLOOKUP(K145+2,TPMatrix!$A$6:$B$10,2,FALSE),IF(J145=4,VLOOKUP(K145+2,TPMatrix!$D$6:$E$9,2,FALSE),0)),"")</f>
        <v>0</v>
      </c>
      <c r="O145" s="240">
        <f ca="1">IF(COUNTIF(K142:K146,K145)&gt;=4,IF(J145=5,VLOOKUP(K145+3,TPMatrix!$A$6:$B$10,2,FALSE),IF(J145=4,VLOOKUP(K145+3,TPMatrix!$D$6:$E$9,2,FALSE),0)),"")</f>
        <v>0</v>
      </c>
      <c r="P145" s="240">
        <f ca="1">IF(COUNTIF(K142:K146,K145)&gt;=5,IF(J145=5,VLOOKUP(K145+4,TPMatrix!$A$6:$B$10,2,FALSE),IF(J145=4,VLOOKUP(K145+4,TPMatrix!$D$6:$E$9,2,FALSE),0)),"")</f>
        <v>0</v>
      </c>
      <c r="Q145" s="240">
        <f t="shared" ca="1" si="52"/>
        <v>0</v>
      </c>
      <c r="R145" s="241">
        <f t="shared" ca="1" si="53"/>
        <v>5</v>
      </c>
      <c r="S145" s="239">
        <f t="shared" ca="1" si="54"/>
        <v>0</v>
      </c>
      <c r="T145" s="240">
        <f t="shared" si="55"/>
        <v>0</v>
      </c>
      <c r="U145" s="241">
        <f t="shared" ca="1" si="56"/>
        <v>0</v>
      </c>
      <c r="W145" s="178" t="str">
        <f t="shared" ca="1" si="57"/>
        <v/>
      </c>
      <c r="X145" s="178" t="str">
        <f ca="1">IF(ISNUMBER($A145),$W145*(Methuselahs!$A$4+1)+$A145,"")</f>
        <v/>
      </c>
      <c r="Y145" s="178" t="str">
        <f t="shared" ca="1" si="58"/>
        <v/>
      </c>
      <c r="Z145" s="178" t="str">
        <f ca="1">IF(ISNUMBER($A145),VLOOKUP($A145,Methuselahs!$A$7:$X$206,5),"")</f>
        <v/>
      </c>
      <c r="AA145" s="178" t="str">
        <f t="shared" ca="1" si="59"/>
        <v/>
      </c>
    </row>
    <row r="146" spans="1:27" ht="12.95" customHeight="1" thickBot="1" x14ac:dyDescent="0.25">
      <c r="A146" s="258" t="str">
        <f ca="1">IF(ISBLANK('Tournament Info'!$B$11),"",INDIRECT(ADDRESS(ROW(),1,1,1,"Optimal Seating "&amp;'Tournament Info'!$B$11-1&amp;"R+F")))</f>
        <v/>
      </c>
      <c r="B146" s="259" t="str">
        <f ca="1">IF(ISNUMBER(A146),VLOOKUP(A146,Methuselahs!$A$7:$E$206,2,FALSE),"")</f>
        <v/>
      </c>
      <c r="C146" s="260" t="str">
        <f ca="1">IF(ISNUMBER(A146),VLOOKUP(A146,Methuselahs!$A$7:$E$206,3,FALSE),"")</f>
        <v/>
      </c>
      <c r="D146" s="261" t="str">
        <f t="shared" ca="1" si="48"/>
        <v/>
      </c>
      <c r="E146" s="262"/>
      <c r="F146" s="260">
        <f t="shared" si="49"/>
        <v>0</v>
      </c>
      <c r="G146" s="246" t="str">
        <f t="shared" ca="1" si="50"/>
        <v/>
      </c>
      <c r="H146" s="247" t="str">
        <f ca="1">IF(ISNUMBER(A146),IF(OR($S146=$U146,NOT(ISNA(MATCH($D146*5+$V$4,Override!$C$6:$C$125,0)))),$Q146,0),"")</f>
        <v/>
      </c>
      <c r="I146" s="261" t="str">
        <f t="shared" ca="1" si="51"/>
        <v/>
      </c>
      <c r="J146" s="263">
        <f ca="1">COUNT(A142:A146)</f>
        <v>0</v>
      </c>
      <c r="K146" s="264" t="str">
        <f ca="1">IF(ISNUMBER(A146),RANK(F146,F142:F146),"")</f>
        <v/>
      </c>
      <c r="L146" s="265">
        <f ca="1">IF(J146=5,VLOOKUP(K146,TPMatrix!$A$6:$B$10,2,FALSE),IF(J146=4,VLOOKUP(K146,TPMatrix!$D$6:$E$9,2,FALSE),0))</f>
        <v>0</v>
      </c>
      <c r="M146" s="265">
        <f ca="1">IF(COUNTIF(K142:K146,K146)&gt;=2,IF(J146=5,VLOOKUP(K146+1,TPMatrix!$A$6:$B$10,2,FALSE),IF(J146=4,VLOOKUP(K146+1,TPMatrix!$D$6:$E$9,2,FALSE),0)),"")</f>
        <v>0</v>
      </c>
      <c r="N146" s="265">
        <f ca="1">IF(COUNTIF(K142:K146,K146)&gt;=3,IF(J146=5,VLOOKUP(K146+2,TPMatrix!$A$6:$B$10,2,FALSE),IF(J146=4,VLOOKUP(K146+2,TPMatrix!$D$6:$E$9,2,FALSE),0)),"")</f>
        <v>0</v>
      </c>
      <c r="O146" s="265">
        <f ca="1">IF(COUNTIF(K142:K146,K146)&gt;=4,IF(J146=5,VLOOKUP(K146+3,TPMatrix!$A$6:$B$10,2,FALSE),IF(J146=4,VLOOKUP(K146+3,TPMatrix!$D$6:$E$9,2,FALSE),0)),"")</f>
        <v>0</v>
      </c>
      <c r="P146" s="265">
        <f ca="1">IF(COUNTIF(K142:K146,K146)&gt;=5,IF(J146=5,VLOOKUP(K146+4,TPMatrix!$A$6:$B$10,2,FALSE),IF(J146=4,VLOOKUP(K146+4,TPMatrix!$D$6:$E$9,2,FALSE),0)),"")</f>
        <v>0</v>
      </c>
      <c r="Q146" s="265">
        <f t="shared" ca="1" si="52"/>
        <v>0</v>
      </c>
      <c r="R146" s="266">
        <f t="shared" ca="1" si="53"/>
        <v>5</v>
      </c>
      <c r="S146" s="264">
        <f t="shared" ca="1" si="54"/>
        <v>0</v>
      </c>
      <c r="T146" s="265">
        <f t="shared" si="55"/>
        <v>0</v>
      </c>
      <c r="U146" s="266">
        <f t="shared" ca="1" si="56"/>
        <v>0</v>
      </c>
      <c r="W146" s="178" t="str">
        <f t="shared" ca="1" si="57"/>
        <v/>
      </c>
      <c r="X146" s="178" t="str">
        <f ca="1">IF(ISNUMBER($A146),$W146*(Methuselahs!$A$4+1)+$A146,"")</f>
        <v/>
      </c>
      <c r="Y146" s="178" t="str">
        <f t="shared" ca="1" si="58"/>
        <v/>
      </c>
      <c r="Z146" s="178" t="str">
        <f ca="1">IF(ISNUMBER($A146),VLOOKUP($A146,Methuselahs!$A$7:$X$206,5),"")</f>
        <v/>
      </c>
      <c r="AA146" s="178" t="str">
        <f t="shared" ca="1" si="59"/>
        <v/>
      </c>
    </row>
    <row r="147" spans="1:27" ht="12.95" customHeight="1" thickTop="1" x14ac:dyDescent="0.2">
      <c r="A147" s="217" t="str">
        <f ca="1">IF(ISBLANK('Tournament Info'!$B$11),"",INDIRECT(ADDRESS(ROW(),1,1,1,"Optimal Seating "&amp;'Tournament Info'!$B$11-1&amp;"R+F")))</f>
        <v/>
      </c>
      <c r="B147" s="218" t="str">
        <f ca="1">IF(ISNUMBER(A147),VLOOKUP(A147,Methuselahs!$A$7:$E$206,2,FALSE),"")</f>
        <v/>
      </c>
      <c r="C147" s="219" t="str">
        <f ca="1">IF(ISNUMBER(A147),VLOOKUP(A147,Methuselahs!$A$7:$E$206,3,FALSE),"")</f>
        <v/>
      </c>
      <c r="D147" s="220" t="str">
        <f t="shared" ca="1" si="48"/>
        <v/>
      </c>
      <c r="E147" s="221"/>
      <c r="F147" s="219">
        <f t="shared" si="49"/>
        <v>0</v>
      </c>
      <c r="G147" s="222" t="str">
        <f t="shared" ca="1" si="50"/>
        <v/>
      </c>
      <c r="H147" s="223" t="str">
        <f ca="1">IF(ISNUMBER(A147),IF(OR($S147=$U147,NOT(ISNA(MATCH($D147*5+$V$4,Override!$C$6:$C$125,0)))),$Q147,0),"")</f>
        <v/>
      </c>
      <c r="I147" s="220" t="str">
        <f t="shared" ca="1" si="51"/>
        <v/>
      </c>
      <c r="J147" s="224">
        <f ca="1">COUNT(A147:A151)</f>
        <v>0</v>
      </c>
      <c r="K147" s="225" t="str">
        <f ca="1">IF(ISNUMBER(A147),RANK(F147,F147:F151),"")</f>
        <v/>
      </c>
      <c r="L147" s="226">
        <f ca="1">IF(J147=5,VLOOKUP(K147,TPMatrix!$A$6:$B$10,2,FALSE),IF(J147=4,VLOOKUP(K147,TPMatrix!$D$6:$E$9,2,FALSE),0))</f>
        <v>0</v>
      </c>
      <c r="M147" s="226">
        <f ca="1">IF(COUNTIF(K147:K151,K147)&gt;=2,IF(J147=5,VLOOKUP(K147+1,TPMatrix!$A$6:$B$10,2,FALSE),IF(J147=4,VLOOKUP(K147+1,TPMatrix!$D$6:$E$9,2,FALSE),0)),"")</f>
        <v>0</v>
      </c>
      <c r="N147" s="226">
        <f ca="1">IF(COUNTIF(K147:K151,K147)&gt;=3,IF(J147=5,VLOOKUP(K147+2,TPMatrix!$A$6:$B$10,2,FALSE),IF(J147=4,VLOOKUP(K147+2,TPMatrix!$D$6:$E$9,2,FALSE),0)),"")</f>
        <v>0</v>
      </c>
      <c r="O147" s="226">
        <f ca="1">IF(COUNTIF(K147:K151,K147)&gt;=4,IF(J147=5,VLOOKUP(K147+3,TPMatrix!$A$6:$B$10,2,FALSE),IF(J147=4,VLOOKUP(K147+3,TPMatrix!$D$6:$E$9,2,FALSE),0)),"")</f>
        <v>0</v>
      </c>
      <c r="P147" s="226">
        <f ca="1">IF(COUNTIF(K147:K151,K147)&gt;=5,IF(J147=5,VLOOKUP(K147+4,TPMatrix!$A$6:$B$10,2,FALSE),IF(J147=4,VLOOKUP(K147+4,TPMatrix!$D$6:$E$9,2,FALSE),0)),"")</f>
        <v>0</v>
      </c>
      <c r="Q147" s="226">
        <f t="shared" ca="1" si="52"/>
        <v>0</v>
      </c>
      <c r="R147" s="227">
        <f t="shared" ca="1" si="53"/>
        <v>5</v>
      </c>
      <c r="S147" s="228">
        <f t="shared" ca="1" si="54"/>
        <v>0</v>
      </c>
      <c r="T147" s="229">
        <f t="shared" si="55"/>
        <v>0</v>
      </c>
      <c r="U147" s="230">
        <f t="shared" ca="1" si="56"/>
        <v>0</v>
      </c>
      <c r="W147" s="178" t="str">
        <f t="shared" ca="1" si="57"/>
        <v/>
      </c>
      <c r="X147" s="178" t="str">
        <f ca="1">IF(ISNUMBER($A147),$W147*(Methuselahs!$A$4+1)+$A147,"")</f>
        <v/>
      </c>
      <c r="Y147" s="178" t="str">
        <f t="shared" ca="1" si="58"/>
        <v/>
      </c>
      <c r="Z147" s="178" t="str">
        <f ca="1">IF(ISNUMBER($A147),VLOOKUP($A147,Methuselahs!$A$7:$X$206,5),"")</f>
        <v/>
      </c>
      <c r="AA147" s="178" t="str">
        <f t="shared" ca="1" si="59"/>
        <v/>
      </c>
    </row>
    <row r="148" spans="1:27" ht="12.95" customHeight="1" x14ac:dyDescent="0.2">
      <c r="A148" s="231" t="str">
        <f ca="1">IF(ISBLANK('Tournament Info'!$B$11),"",INDIRECT(ADDRESS(ROW(),1,1,1,"Optimal Seating "&amp;'Tournament Info'!$B$11-1&amp;"R+F")))</f>
        <v/>
      </c>
      <c r="B148" s="232" t="str">
        <f ca="1">IF(ISNUMBER(A148),VLOOKUP(A148,Methuselahs!$A$7:$E$206,2,FALSE),"")</f>
        <v/>
      </c>
      <c r="C148" s="233" t="str">
        <f ca="1">IF(ISNUMBER(A148),VLOOKUP(A148,Methuselahs!$A$7:$E$206,3,FALSE),"")</f>
        <v/>
      </c>
      <c r="D148" s="234" t="str">
        <f t="shared" ca="1" si="48"/>
        <v/>
      </c>
      <c r="E148" s="235"/>
      <c r="F148" s="233">
        <f t="shared" si="49"/>
        <v>0</v>
      </c>
      <c r="G148" s="236" t="str">
        <f t="shared" ca="1" si="50"/>
        <v/>
      </c>
      <c r="H148" s="237" t="str">
        <f ca="1">IF(ISNUMBER(A148),IF(OR($S148=$U148,NOT(ISNA(MATCH($D148*5+$V$4,Override!$C$6:$C$125,0)))),$Q148,0),"")</f>
        <v/>
      </c>
      <c r="I148" s="234" t="str">
        <f t="shared" ca="1" si="51"/>
        <v/>
      </c>
      <c r="J148" s="238">
        <f ca="1">COUNT(A147:A151)</f>
        <v>0</v>
      </c>
      <c r="K148" s="239" t="str">
        <f ca="1">IF(ISNUMBER(A148),RANK(F148,F147:F151),"")</f>
        <v/>
      </c>
      <c r="L148" s="240">
        <f ca="1">IF(J148=5,VLOOKUP(K148,TPMatrix!$A$6:$B$10,2,FALSE),IF(J148=4,VLOOKUP(K148,TPMatrix!$D$6:$E$9,2,FALSE),0))</f>
        <v>0</v>
      </c>
      <c r="M148" s="240">
        <f ca="1">IF(COUNTIF(K147:K151,K148)&gt;=2,IF(J148=5,VLOOKUP(K148+1,TPMatrix!$A$6:$B$10,2,FALSE),IF(J148=4,VLOOKUP(K148+1,TPMatrix!$D$6:$E$9,2,FALSE),0)),"")</f>
        <v>0</v>
      </c>
      <c r="N148" s="240">
        <f ca="1">IF(COUNTIF(K147:K151,K148)&gt;=3,IF(J148=5,VLOOKUP(K148+2,TPMatrix!$A$6:$B$10,2,FALSE),IF(J148=4,VLOOKUP(K148+2,TPMatrix!$D$6:$E$9,2,FALSE),0)),"")</f>
        <v>0</v>
      </c>
      <c r="O148" s="240">
        <f ca="1">IF(COUNTIF(K147:K151,K148)&gt;=4,IF(J148=5,VLOOKUP(K148+3,TPMatrix!$A$6:$B$10,2,FALSE),IF(J148=4,VLOOKUP(K148+3,TPMatrix!$D$6:$E$9,2,FALSE),0)),"")</f>
        <v>0</v>
      </c>
      <c r="P148" s="240">
        <f ca="1">IF(COUNTIF(K147:K151,K148)&gt;=5,IF(J148=5,VLOOKUP(K148+4,TPMatrix!$A$6:$B$10,2,FALSE),IF(J148=4,VLOOKUP(K148+4,TPMatrix!$D$6:$E$9,2,FALSE),0)),"")</f>
        <v>0</v>
      </c>
      <c r="Q148" s="240">
        <f t="shared" ca="1" si="52"/>
        <v>0</v>
      </c>
      <c r="R148" s="241">
        <f t="shared" ca="1" si="53"/>
        <v>5</v>
      </c>
      <c r="S148" s="239">
        <f t="shared" ca="1" si="54"/>
        <v>0</v>
      </c>
      <c r="T148" s="240">
        <f t="shared" si="55"/>
        <v>0</v>
      </c>
      <c r="U148" s="241">
        <f t="shared" ca="1" si="56"/>
        <v>0</v>
      </c>
      <c r="W148" s="178" t="str">
        <f t="shared" ca="1" si="57"/>
        <v/>
      </c>
      <c r="X148" s="178" t="str">
        <f ca="1">IF(ISNUMBER($A148),$W148*(Methuselahs!$A$4+1)+$A148,"")</f>
        <v/>
      </c>
      <c r="Y148" s="178" t="str">
        <f t="shared" ca="1" si="58"/>
        <v/>
      </c>
      <c r="Z148" s="178" t="str">
        <f ca="1">IF(ISNUMBER($A148),VLOOKUP($A148,Methuselahs!$A$7:$X$206,5),"")</f>
        <v/>
      </c>
      <c r="AA148" s="178" t="str">
        <f t="shared" ca="1" si="59"/>
        <v/>
      </c>
    </row>
    <row r="149" spans="1:27" ht="12.95" customHeight="1" x14ac:dyDescent="0.2">
      <c r="A149" s="242" t="str">
        <f ca="1">IF(ISBLANK('Tournament Info'!$B$11),"",INDIRECT(ADDRESS(ROW(),1,1,1,"Optimal Seating "&amp;'Tournament Info'!$B$11-1&amp;"R+F")))</f>
        <v/>
      </c>
      <c r="B149" s="218" t="str">
        <f ca="1">IF(ISNUMBER(A149),VLOOKUP(A149,Methuselahs!$A$7:$E$206,2,FALSE),"")</f>
        <v/>
      </c>
      <c r="C149" s="243" t="str">
        <f ca="1">IF(ISNUMBER(A149),VLOOKUP(A149,Methuselahs!$A$7:$E$206,3,FALSE),"")</f>
        <v/>
      </c>
      <c r="D149" s="244" t="str">
        <f t="shared" ca="1" si="48"/>
        <v/>
      </c>
      <c r="E149" s="245"/>
      <c r="F149" s="243">
        <f t="shared" si="49"/>
        <v>0</v>
      </c>
      <c r="G149" s="246" t="str">
        <f t="shared" ca="1" si="50"/>
        <v/>
      </c>
      <c r="H149" s="247" t="str">
        <f ca="1">IF(ISNUMBER(A149),IF(OR($S149=$U149,NOT(ISNA(MATCH($D149*5+$V$4,Override!$C$6:$C$125,0)))),$Q149,0),"")</f>
        <v/>
      </c>
      <c r="I149" s="244" t="str">
        <f t="shared" ca="1" si="51"/>
        <v/>
      </c>
      <c r="J149" s="248">
        <f ca="1">COUNT(A147:A151)</f>
        <v>0</v>
      </c>
      <c r="K149" s="249" t="str">
        <f ca="1">IF(ISNUMBER(A149),RANK(F149,F147:F151),"")</f>
        <v/>
      </c>
      <c r="L149" s="250">
        <f ca="1">IF(J149=5,VLOOKUP(K149,TPMatrix!$A$6:$B$10,2,FALSE),IF(J149=4,VLOOKUP(K149,TPMatrix!$D$6:$E$9,2,FALSE),0))</f>
        <v>0</v>
      </c>
      <c r="M149" s="250">
        <f ca="1">IF(COUNTIF(K147:K151,K149)&gt;=2,IF(J149=5,VLOOKUP(K149+1,TPMatrix!$A$6:$B$10,2,FALSE),IF(J149=4,VLOOKUP(K149+1,TPMatrix!$D$6:$E$9,2,FALSE),0)),"")</f>
        <v>0</v>
      </c>
      <c r="N149" s="250">
        <f ca="1">IF(COUNTIF(K147:K151,K149)&gt;=3,IF(J149=5,VLOOKUP(K149+2,TPMatrix!$A$6:$B$10,2,FALSE),IF(J149=4,VLOOKUP(K149+2,TPMatrix!$D$6:$E$9,2,FALSE),0)),"")</f>
        <v>0</v>
      </c>
      <c r="O149" s="250">
        <f ca="1">IF(COUNTIF(K147:K151,K149)&gt;=4,IF(J149=5,VLOOKUP(K149+3,TPMatrix!$A$6:$B$10,2,FALSE),IF(J149=4,VLOOKUP(K149+3,TPMatrix!$D$6:$E$9,2,FALSE),0)),"")</f>
        <v>0</v>
      </c>
      <c r="P149" s="250">
        <f ca="1">IF(COUNTIF(K147:K151,K149)&gt;=5,IF(J149=5,VLOOKUP(K149+4,TPMatrix!$A$6:$B$10,2,FALSE),IF(J149=4,VLOOKUP(K149+4,TPMatrix!$D$6:$E$9,2,FALSE),0)),"")</f>
        <v>0</v>
      </c>
      <c r="Q149" s="250">
        <f t="shared" ca="1" si="52"/>
        <v>0</v>
      </c>
      <c r="R149" s="251">
        <f t="shared" ca="1" si="53"/>
        <v>5</v>
      </c>
      <c r="S149" s="249">
        <f t="shared" ca="1" si="54"/>
        <v>0</v>
      </c>
      <c r="T149" s="250">
        <f t="shared" si="55"/>
        <v>0</v>
      </c>
      <c r="U149" s="251">
        <f t="shared" ca="1" si="56"/>
        <v>0</v>
      </c>
      <c r="W149" s="178" t="str">
        <f t="shared" ca="1" si="57"/>
        <v/>
      </c>
      <c r="X149" s="178" t="str">
        <f ca="1">IF(ISNUMBER($A149),$W149*(Methuselahs!$A$4+1)+$A149,"")</f>
        <v/>
      </c>
      <c r="Y149" s="178" t="str">
        <f t="shared" ca="1" si="58"/>
        <v/>
      </c>
      <c r="Z149" s="178" t="str">
        <f ca="1">IF(ISNUMBER($A149),VLOOKUP($A149,Methuselahs!$A$7:$X$206,5),"")</f>
        <v/>
      </c>
      <c r="AA149" s="178" t="str">
        <f t="shared" ca="1" si="59"/>
        <v/>
      </c>
    </row>
    <row r="150" spans="1:27" ht="12.95" customHeight="1" x14ac:dyDescent="0.2">
      <c r="A150" s="252" t="str">
        <f ca="1">IF(ISBLANK('Tournament Info'!$B$11),"",INDIRECT(ADDRESS(ROW(),1,1,1,"Optimal Seating "&amp;'Tournament Info'!$B$11-1&amp;"R+F")))</f>
        <v/>
      </c>
      <c r="B150" s="253" t="str">
        <f ca="1">IF(ISNUMBER(A150),VLOOKUP(A150,Methuselahs!$A$7:$E$206,2,FALSE),"")</f>
        <v/>
      </c>
      <c r="C150" s="254" t="str">
        <f ca="1">IF(ISNUMBER(A150),VLOOKUP(A150,Methuselahs!$A$7:$E$206,3,FALSE),"")</f>
        <v/>
      </c>
      <c r="D150" s="255" t="str">
        <f t="shared" ca="1" si="48"/>
        <v/>
      </c>
      <c r="E150" s="256"/>
      <c r="F150" s="254">
        <f t="shared" si="49"/>
        <v>0</v>
      </c>
      <c r="G150" s="236" t="str">
        <f t="shared" ca="1" si="50"/>
        <v/>
      </c>
      <c r="H150" s="237" t="str">
        <f ca="1">IF(ISNUMBER(A150),IF(OR($S150=$U150,NOT(ISNA(MATCH($D150*5+$V$4,Override!$C$6:$C$125,0)))),$Q150,0),"")</f>
        <v/>
      </c>
      <c r="I150" s="255" t="str">
        <f t="shared" ca="1" si="51"/>
        <v/>
      </c>
      <c r="J150" s="257">
        <f ca="1">COUNT(A147:A151)</f>
        <v>0</v>
      </c>
      <c r="K150" s="239" t="str">
        <f ca="1">IF(ISNUMBER(A150),RANK(F150,F147:F151),"")</f>
        <v/>
      </c>
      <c r="L150" s="240">
        <f ca="1">IF(J150=5,VLOOKUP(K150,TPMatrix!$A$6:$B$10,2,FALSE),IF(J150=4,VLOOKUP(K150,TPMatrix!$D$6:$E$9,2,FALSE),0))</f>
        <v>0</v>
      </c>
      <c r="M150" s="240">
        <f ca="1">IF(COUNTIF(K147:K151,K150)&gt;=2,IF(J150=5,VLOOKUP(K150+1,TPMatrix!$A$6:$B$10,2,FALSE),IF(J150=4,VLOOKUP(K150+1,TPMatrix!$D$6:$E$9,2,FALSE),0)),"")</f>
        <v>0</v>
      </c>
      <c r="N150" s="240">
        <f ca="1">IF(COUNTIF(K147:K151,K150)&gt;=3,IF(J150=5,VLOOKUP(K150+2,TPMatrix!$A$6:$B$10,2,FALSE),IF(J150=4,VLOOKUP(K150+2,TPMatrix!$D$6:$E$9,2,FALSE),0)),"")</f>
        <v>0</v>
      </c>
      <c r="O150" s="240">
        <f ca="1">IF(COUNTIF(K147:K151,K150)&gt;=4,IF(J150=5,VLOOKUP(K150+3,TPMatrix!$A$6:$B$10,2,FALSE),IF(J150=4,VLOOKUP(K150+3,TPMatrix!$D$6:$E$9,2,FALSE),0)),"")</f>
        <v>0</v>
      </c>
      <c r="P150" s="240">
        <f ca="1">IF(COUNTIF(K147:K151,K150)&gt;=5,IF(J150=5,VLOOKUP(K150+4,TPMatrix!$A$6:$B$10,2,FALSE),IF(J150=4,VLOOKUP(K150+4,TPMatrix!$D$6:$E$9,2,FALSE),0)),"")</f>
        <v>0</v>
      </c>
      <c r="Q150" s="240">
        <f t="shared" ca="1" si="52"/>
        <v>0</v>
      </c>
      <c r="R150" s="241">
        <f t="shared" ca="1" si="53"/>
        <v>5</v>
      </c>
      <c r="S150" s="239">
        <f t="shared" ca="1" si="54"/>
        <v>0</v>
      </c>
      <c r="T150" s="240">
        <f t="shared" si="55"/>
        <v>0</v>
      </c>
      <c r="U150" s="241">
        <f t="shared" ca="1" si="56"/>
        <v>0</v>
      </c>
      <c r="W150" s="178" t="str">
        <f t="shared" ca="1" si="57"/>
        <v/>
      </c>
      <c r="X150" s="178" t="str">
        <f ca="1">IF(ISNUMBER($A150),$W150*(Methuselahs!$A$4+1)+$A150,"")</f>
        <v/>
      </c>
      <c r="Y150" s="178" t="str">
        <f t="shared" ca="1" si="58"/>
        <v/>
      </c>
      <c r="Z150" s="178" t="str">
        <f ca="1">IF(ISNUMBER($A150),VLOOKUP($A150,Methuselahs!$A$7:$X$206,5),"")</f>
        <v/>
      </c>
      <c r="AA150" s="178" t="str">
        <f t="shared" ca="1" si="59"/>
        <v/>
      </c>
    </row>
    <row r="151" spans="1:27" ht="12.95" customHeight="1" thickBot="1" x14ac:dyDescent="0.25">
      <c r="A151" s="258" t="str">
        <f ca="1">IF(ISBLANK('Tournament Info'!$B$11),"",INDIRECT(ADDRESS(ROW(),1,1,1,"Optimal Seating "&amp;'Tournament Info'!$B$11-1&amp;"R+F")))</f>
        <v/>
      </c>
      <c r="B151" s="259" t="str">
        <f ca="1">IF(ISNUMBER(A151),VLOOKUP(A151,Methuselahs!$A$7:$E$206,2,FALSE),"")</f>
        <v/>
      </c>
      <c r="C151" s="260" t="str">
        <f ca="1">IF(ISNUMBER(A151),VLOOKUP(A151,Methuselahs!$A$7:$E$206,3,FALSE),"")</f>
        <v/>
      </c>
      <c r="D151" s="261" t="str">
        <f t="shared" ca="1" si="48"/>
        <v/>
      </c>
      <c r="E151" s="262"/>
      <c r="F151" s="260">
        <f t="shared" si="49"/>
        <v>0</v>
      </c>
      <c r="G151" s="246" t="str">
        <f t="shared" ca="1" si="50"/>
        <v/>
      </c>
      <c r="H151" s="247" t="str">
        <f ca="1">IF(ISNUMBER(A151),IF(OR($S151=$U151,NOT(ISNA(MATCH($D151*5+$V$4,Override!$C$6:$C$125,0)))),$Q151,0),"")</f>
        <v/>
      </c>
      <c r="I151" s="261" t="str">
        <f t="shared" ca="1" si="51"/>
        <v/>
      </c>
      <c r="J151" s="263">
        <f ca="1">COUNT(A147:A151)</f>
        <v>0</v>
      </c>
      <c r="K151" s="264" t="str">
        <f ca="1">IF(ISNUMBER(A151),RANK(F151,F147:F151),"")</f>
        <v/>
      </c>
      <c r="L151" s="265">
        <f ca="1">IF(J151=5,VLOOKUP(K151,TPMatrix!$A$6:$B$10,2,FALSE),IF(J151=4,VLOOKUP(K151,TPMatrix!$D$6:$E$9,2,FALSE),0))</f>
        <v>0</v>
      </c>
      <c r="M151" s="265">
        <f ca="1">IF(COUNTIF(K147:K151,K151)&gt;=2,IF(J151=5,VLOOKUP(K151+1,TPMatrix!$A$6:$B$10,2,FALSE),IF(J151=4,VLOOKUP(K151+1,TPMatrix!$D$6:$E$9,2,FALSE),0)),"")</f>
        <v>0</v>
      </c>
      <c r="N151" s="265">
        <f ca="1">IF(COUNTIF(K147:K151,K151)&gt;=3,IF(J151=5,VLOOKUP(K151+2,TPMatrix!$A$6:$B$10,2,FALSE),IF(J151=4,VLOOKUP(K151+2,TPMatrix!$D$6:$E$9,2,FALSE),0)),"")</f>
        <v>0</v>
      </c>
      <c r="O151" s="265">
        <f ca="1">IF(COUNTIF(K147:K151,K151)&gt;=4,IF(J151=5,VLOOKUP(K151+3,TPMatrix!$A$6:$B$10,2,FALSE),IF(J151=4,VLOOKUP(K151+3,TPMatrix!$D$6:$E$9,2,FALSE),0)),"")</f>
        <v>0</v>
      </c>
      <c r="P151" s="265">
        <f ca="1">IF(COUNTIF(K147:K151,K151)&gt;=5,IF(J151=5,VLOOKUP(K151+4,TPMatrix!$A$6:$B$10,2,FALSE),IF(J151=4,VLOOKUP(K151+4,TPMatrix!$D$6:$E$9,2,FALSE),0)),"")</f>
        <v>0</v>
      </c>
      <c r="Q151" s="265">
        <f t="shared" ca="1" si="52"/>
        <v>0</v>
      </c>
      <c r="R151" s="266">
        <f t="shared" ca="1" si="53"/>
        <v>5</v>
      </c>
      <c r="S151" s="264">
        <f t="shared" ca="1" si="54"/>
        <v>0</v>
      </c>
      <c r="T151" s="265">
        <f t="shared" si="55"/>
        <v>0</v>
      </c>
      <c r="U151" s="266">
        <f t="shared" ca="1" si="56"/>
        <v>0</v>
      </c>
      <c r="W151" s="178" t="str">
        <f t="shared" ca="1" si="57"/>
        <v/>
      </c>
      <c r="X151" s="178" t="str">
        <f ca="1">IF(ISNUMBER($A151),$W151*(Methuselahs!$A$4+1)+$A151,"")</f>
        <v/>
      </c>
      <c r="Y151" s="178" t="str">
        <f t="shared" ca="1" si="58"/>
        <v/>
      </c>
      <c r="Z151" s="178" t="str">
        <f ca="1">IF(ISNUMBER($A151),VLOOKUP($A151,Methuselahs!$A$7:$X$206,5),"")</f>
        <v/>
      </c>
      <c r="AA151" s="178" t="str">
        <f t="shared" ca="1" si="59"/>
        <v/>
      </c>
    </row>
    <row r="152" spans="1:27" ht="12.95" customHeight="1" thickTop="1" x14ac:dyDescent="0.2">
      <c r="A152" s="217" t="str">
        <f ca="1">IF(ISBLANK('Tournament Info'!$B$11),"",INDIRECT(ADDRESS(ROW(),1,1,1,"Optimal Seating "&amp;'Tournament Info'!$B$11-1&amp;"R+F")))</f>
        <v/>
      </c>
      <c r="B152" s="218" t="str">
        <f ca="1">IF(ISNUMBER(A152),VLOOKUP(A152,Methuselahs!$A$7:$E$206,2,FALSE),"")</f>
        <v/>
      </c>
      <c r="C152" s="219" t="str">
        <f ca="1">IF(ISNUMBER(A152),VLOOKUP(A152,Methuselahs!$A$7:$E$206,3,FALSE),"")</f>
        <v/>
      </c>
      <c r="D152" s="220" t="str">
        <f t="shared" ca="1" si="48"/>
        <v/>
      </c>
      <c r="E152" s="221"/>
      <c r="F152" s="219">
        <f t="shared" si="49"/>
        <v>0</v>
      </c>
      <c r="G152" s="222" t="str">
        <f t="shared" ca="1" si="50"/>
        <v/>
      </c>
      <c r="H152" s="223" t="str">
        <f ca="1">IF(ISNUMBER(A152),IF(OR($S152=$U152,NOT(ISNA(MATCH($D152*5+$V$4,Override!$C$6:$C$125,0)))),$Q152,0),"")</f>
        <v/>
      </c>
      <c r="I152" s="220" t="str">
        <f t="shared" ca="1" si="51"/>
        <v/>
      </c>
      <c r="J152" s="224">
        <f ca="1">COUNT(A152:A156)</f>
        <v>0</v>
      </c>
      <c r="K152" s="225" t="str">
        <f ca="1">IF(ISNUMBER(A152),RANK(F152,F152:F156),"")</f>
        <v/>
      </c>
      <c r="L152" s="226">
        <f ca="1">IF(J152=5,VLOOKUP(K152,TPMatrix!$A$6:$B$10,2,FALSE),IF(J152=4,VLOOKUP(K152,TPMatrix!$D$6:$E$9,2,FALSE),0))</f>
        <v>0</v>
      </c>
      <c r="M152" s="226">
        <f ca="1">IF(COUNTIF(K152:K156,K152)&gt;=2,IF(J152=5,VLOOKUP(K152+1,TPMatrix!$A$6:$B$10,2,FALSE),IF(J152=4,VLOOKUP(K152+1,TPMatrix!$D$6:$E$9,2,FALSE),0)),"")</f>
        <v>0</v>
      </c>
      <c r="N152" s="226">
        <f ca="1">IF(COUNTIF(K152:K156,K152)&gt;=3,IF(J152=5,VLOOKUP(K152+2,TPMatrix!$A$6:$B$10,2,FALSE),IF(J152=4,VLOOKUP(K152+2,TPMatrix!$D$6:$E$9,2,FALSE),0)),"")</f>
        <v>0</v>
      </c>
      <c r="O152" s="226">
        <f ca="1">IF(COUNTIF(K152:K156,K152)&gt;=4,IF(J152=5,VLOOKUP(K152+3,TPMatrix!$A$6:$B$10,2,FALSE),IF(J152=4,VLOOKUP(K152+3,TPMatrix!$D$6:$E$9,2,FALSE),0)),"")</f>
        <v>0</v>
      </c>
      <c r="P152" s="226">
        <f ca="1">IF(COUNTIF(K152:K156,K152)&gt;=5,IF(J152=5,VLOOKUP(K152+4,TPMatrix!$A$6:$B$10,2,FALSE),IF(J152=4,VLOOKUP(K152+4,TPMatrix!$D$6:$E$9,2,FALSE),0)),"")</f>
        <v>0</v>
      </c>
      <c r="Q152" s="226">
        <f t="shared" ca="1" si="52"/>
        <v>0</v>
      </c>
      <c r="R152" s="227">
        <f t="shared" ca="1" si="53"/>
        <v>5</v>
      </c>
      <c r="S152" s="228">
        <f t="shared" ca="1" si="54"/>
        <v>0</v>
      </c>
      <c r="T152" s="229">
        <f t="shared" si="55"/>
        <v>0</v>
      </c>
      <c r="U152" s="230">
        <f t="shared" ca="1" si="56"/>
        <v>0</v>
      </c>
      <c r="W152" s="178" t="str">
        <f t="shared" ca="1" si="57"/>
        <v/>
      </c>
      <c r="X152" s="178" t="str">
        <f ca="1">IF(ISNUMBER($A152),$W152*(Methuselahs!$A$4+1)+$A152,"")</f>
        <v/>
      </c>
      <c r="Y152" s="178" t="str">
        <f t="shared" ca="1" si="58"/>
        <v/>
      </c>
      <c r="Z152" s="178" t="str">
        <f ca="1">IF(ISNUMBER($A152),VLOOKUP($A152,Methuselahs!$A$7:$X$206,5),"")</f>
        <v/>
      </c>
      <c r="AA152" s="178" t="str">
        <f t="shared" ca="1" si="59"/>
        <v/>
      </c>
    </row>
    <row r="153" spans="1:27" ht="12.95" customHeight="1" x14ac:dyDescent="0.2">
      <c r="A153" s="231" t="str">
        <f ca="1">IF(ISBLANK('Tournament Info'!$B$11),"",INDIRECT(ADDRESS(ROW(),1,1,1,"Optimal Seating "&amp;'Tournament Info'!$B$11-1&amp;"R+F")))</f>
        <v/>
      </c>
      <c r="B153" s="232" t="str">
        <f ca="1">IF(ISNUMBER(A153),VLOOKUP(A153,Methuselahs!$A$7:$E$206,2,FALSE),"")</f>
        <v/>
      </c>
      <c r="C153" s="233" t="str">
        <f ca="1">IF(ISNUMBER(A153),VLOOKUP(A153,Methuselahs!$A$7:$E$206,3,FALSE),"")</f>
        <v/>
      </c>
      <c r="D153" s="234" t="str">
        <f t="shared" ca="1" si="48"/>
        <v/>
      </c>
      <c r="E153" s="235"/>
      <c r="F153" s="233">
        <f t="shared" si="49"/>
        <v>0</v>
      </c>
      <c r="G153" s="236" t="str">
        <f t="shared" ca="1" si="50"/>
        <v/>
      </c>
      <c r="H153" s="237" t="str">
        <f ca="1">IF(ISNUMBER(A153),IF(OR($S153=$U153,NOT(ISNA(MATCH($D153*5+$V$4,Override!$C$6:$C$125,0)))),$Q153,0),"")</f>
        <v/>
      </c>
      <c r="I153" s="234" t="str">
        <f t="shared" ca="1" si="51"/>
        <v/>
      </c>
      <c r="J153" s="238">
        <f ca="1">COUNT(A152:A156)</f>
        <v>0</v>
      </c>
      <c r="K153" s="239" t="str">
        <f ca="1">IF(ISNUMBER(A153),RANK(F153,F152:F156),"")</f>
        <v/>
      </c>
      <c r="L153" s="240">
        <f ca="1">IF(J153=5,VLOOKUP(K153,TPMatrix!$A$6:$B$10,2,FALSE),IF(J153=4,VLOOKUP(K153,TPMatrix!$D$6:$E$9,2,FALSE),0))</f>
        <v>0</v>
      </c>
      <c r="M153" s="240">
        <f ca="1">IF(COUNTIF(K152:K156,K153)&gt;=2,IF(J153=5,VLOOKUP(K153+1,TPMatrix!$A$6:$B$10,2,FALSE),IF(J153=4,VLOOKUP(K153+1,TPMatrix!$D$6:$E$9,2,FALSE),0)),"")</f>
        <v>0</v>
      </c>
      <c r="N153" s="240">
        <f ca="1">IF(COUNTIF(K152:K156,K153)&gt;=3,IF(J153=5,VLOOKUP(K153+2,TPMatrix!$A$6:$B$10,2,FALSE),IF(J153=4,VLOOKUP(K153+2,TPMatrix!$D$6:$E$9,2,FALSE),0)),"")</f>
        <v>0</v>
      </c>
      <c r="O153" s="240">
        <f ca="1">IF(COUNTIF(K152:K156,K153)&gt;=4,IF(J153=5,VLOOKUP(K153+3,TPMatrix!$A$6:$B$10,2,FALSE),IF(J153=4,VLOOKUP(K153+3,TPMatrix!$D$6:$E$9,2,FALSE),0)),"")</f>
        <v>0</v>
      </c>
      <c r="P153" s="240">
        <f ca="1">IF(COUNTIF(K152:K156,K153)&gt;=5,IF(J153=5,VLOOKUP(K153+4,TPMatrix!$A$6:$B$10,2,FALSE),IF(J153=4,VLOOKUP(K153+4,TPMatrix!$D$6:$E$9,2,FALSE),0)),"")</f>
        <v>0</v>
      </c>
      <c r="Q153" s="240">
        <f t="shared" ca="1" si="52"/>
        <v>0</v>
      </c>
      <c r="R153" s="241">
        <f t="shared" ca="1" si="53"/>
        <v>5</v>
      </c>
      <c r="S153" s="239">
        <f t="shared" ca="1" si="54"/>
        <v>0</v>
      </c>
      <c r="T153" s="240">
        <f t="shared" si="55"/>
        <v>0</v>
      </c>
      <c r="U153" s="241">
        <f t="shared" ca="1" si="56"/>
        <v>0</v>
      </c>
      <c r="W153" s="178" t="str">
        <f t="shared" ca="1" si="57"/>
        <v/>
      </c>
      <c r="X153" s="178" t="str">
        <f ca="1">IF(ISNUMBER($A153),$W153*(Methuselahs!$A$4+1)+$A153,"")</f>
        <v/>
      </c>
      <c r="Y153" s="178" t="str">
        <f t="shared" ca="1" si="58"/>
        <v/>
      </c>
      <c r="Z153" s="178" t="str">
        <f ca="1">IF(ISNUMBER($A153),VLOOKUP($A153,Methuselahs!$A$7:$X$206,5),"")</f>
        <v/>
      </c>
      <c r="AA153" s="178" t="str">
        <f t="shared" ca="1" si="59"/>
        <v/>
      </c>
    </row>
    <row r="154" spans="1:27" ht="12.95" customHeight="1" x14ac:dyDescent="0.2">
      <c r="A154" s="242" t="str">
        <f ca="1">IF(ISBLANK('Tournament Info'!$B$11),"",INDIRECT(ADDRESS(ROW(),1,1,1,"Optimal Seating "&amp;'Tournament Info'!$B$11-1&amp;"R+F")))</f>
        <v/>
      </c>
      <c r="B154" s="218" t="str">
        <f ca="1">IF(ISNUMBER(A154),VLOOKUP(A154,Methuselahs!$A$7:$E$206,2,FALSE),"")</f>
        <v/>
      </c>
      <c r="C154" s="243" t="str">
        <f ca="1">IF(ISNUMBER(A154),VLOOKUP(A154,Methuselahs!$A$7:$E$206,3,FALSE),"")</f>
        <v/>
      </c>
      <c r="D154" s="244" t="str">
        <f t="shared" ca="1" si="48"/>
        <v/>
      </c>
      <c r="E154" s="245"/>
      <c r="F154" s="243">
        <f t="shared" si="49"/>
        <v>0</v>
      </c>
      <c r="G154" s="246" t="str">
        <f t="shared" ca="1" si="50"/>
        <v/>
      </c>
      <c r="H154" s="247" t="str">
        <f ca="1">IF(ISNUMBER(A154),IF(OR($S154=$U154,NOT(ISNA(MATCH($D154*5+$V$4,Override!$C$6:$C$125,0)))),$Q154,0),"")</f>
        <v/>
      </c>
      <c r="I154" s="244" t="str">
        <f t="shared" ca="1" si="51"/>
        <v/>
      </c>
      <c r="J154" s="248">
        <f ca="1">COUNT(A152:A156)</f>
        <v>0</v>
      </c>
      <c r="K154" s="249" t="str">
        <f ca="1">IF(ISNUMBER(A154),RANK(F154,F152:F156),"")</f>
        <v/>
      </c>
      <c r="L154" s="250">
        <f ca="1">IF(J154=5,VLOOKUP(K154,TPMatrix!$A$6:$B$10,2,FALSE),IF(J154=4,VLOOKUP(K154,TPMatrix!$D$6:$E$9,2,FALSE),0))</f>
        <v>0</v>
      </c>
      <c r="M154" s="250">
        <f ca="1">IF(COUNTIF(K152:K156,K154)&gt;=2,IF(J154=5,VLOOKUP(K154+1,TPMatrix!$A$6:$B$10,2,FALSE),IF(J154=4,VLOOKUP(K154+1,TPMatrix!$D$6:$E$9,2,FALSE),0)),"")</f>
        <v>0</v>
      </c>
      <c r="N154" s="250">
        <f ca="1">IF(COUNTIF(K152:K156,K154)&gt;=3,IF(J154=5,VLOOKUP(K154+2,TPMatrix!$A$6:$B$10,2,FALSE),IF(J154=4,VLOOKUP(K154+2,TPMatrix!$D$6:$E$9,2,FALSE),0)),"")</f>
        <v>0</v>
      </c>
      <c r="O154" s="250">
        <f ca="1">IF(COUNTIF(K152:K156,K154)&gt;=4,IF(J154=5,VLOOKUP(K154+3,TPMatrix!$A$6:$B$10,2,FALSE),IF(J154=4,VLOOKUP(K154+3,TPMatrix!$D$6:$E$9,2,FALSE),0)),"")</f>
        <v>0</v>
      </c>
      <c r="P154" s="250">
        <f ca="1">IF(COUNTIF(K152:K156,K154)&gt;=5,IF(J154=5,VLOOKUP(K154+4,TPMatrix!$A$6:$B$10,2,FALSE),IF(J154=4,VLOOKUP(K154+4,TPMatrix!$D$6:$E$9,2,FALSE),0)),"")</f>
        <v>0</v>
      </c>
      <c r="Q154" s="250">
        <f t="shared" ca="1" si="52"/>
        <v>0</v>
      </c>
      <c r="R154" s="251">
        <f t="shared" ca="1" si="53"/>
        <v>5</v>
      </c>
      <c r="S154" s="249">
        <f t="shared" ca="1" si="54"/>
        <v>0</v>
      </c>
      <c r="T154" s="250">
        <f t="shared" si="55"/>
        <v>0</v>
      </c>
      <c r="U154" s="251">
        <f t="shared" ca="1" si="56"/>
        <v>0</v>
      </c>
      <c r="W154" s="178" t="str">
        <f t="shared" ca="1" si="57"/>
        <v/>
      </c>
      <c r="X154" s="178" t="str">
        <f ca="1">IF(ISNUMBER($A154),$W154*(Methuselahs!$A$4+1)+$A154,"")</f>
        <v/>
      </c>
      <c r="Y154" s="178" t="str">
        <f t="shared" ca="1" si="58"/>
        <v/>
      </c>
      <c r="Z154" s="178" t="str">
        <f ca="1">IF(ISNUMBER($A154),VLOOKUP($A154,Methuselahs!$A$7:$X$206,5),"")</f>
        <v/>
      </c>
      <c r="AA154" s="178" t="str">
        <f t="shared" ca="1" si="59"/>
        <v/>
      </c>
    </row>
    <row r="155" spans="1:27" ht="12.95" customHeight="1" x14ac:dyDescent="0.2">
      <c r="A155" s="252" t="str">
        <f ca="1">IF(ISBLANK('Tournament Info'!$B$11),"",INDIRECT(ADDRESS(ROW(),1,1,1,"Optimal Seating "&amp;'Tournament Info'!$B$11-1&amp;"R+F")))</f>
        <v/>
      </c>
      <c r="B155" s="253" t="str">
        <f ca="1">IF(ISNUMBER(A155),VLOOKUP(A155,Methuselahs!$A$7:$E$206,2,FALSE),"")</f>
        <v/>
      </c>
      <c r="C155" s="254" t="str">
        <f ca="1">IF(ISNUMBER(A155),VLOOKUP(A155,Methuselahs!$A$7:$E$206,3,FALSE),"")</f>
        <v/>
      </c>
      <c r="D155" s="255" t="str">
        <f t="shared" ca="1" si="48"/>
        <v/>
      </c>
      <c r="E155" s="256"/>
      <c r="F155" s="254">
        <f t="shared" si="49"/>
        <v>0</v>
      </c>
      <c r="G155" s="236" t="str">
        <f t="shared" ca="1" si="50"/>
        <v/>
      </c>
      <c r="H155" s="237" t="str">
        <f ca="1">IF(ISNUMBER(A155),IF(OR($S155=$U155,NOT(ISNA(MATCH($D155*5+$V$4,Override!$C$6:$C$125,0)))),$Q155,0),"")</f>
        <v/>
      </c>
      <c r="I155" s="255" t="str">
        <f t="shared" ca="1" si="51"/>
        <v/>
      </c>
      <c r="J155" s="257">
        <f ca="1">COUNT(A152:A156)</f>
        <v>0</v>
      </c>
      <c r="K155" s="239" t="str">
        <f ca="1">IF(ISNUMBER(A155),RANK(F155,F152:F156),"")</f>
        <v/>
      </c>
      <c r="L155" s="240">
        <f ca="1">IF(J155=5,VLOOKUP(K155,TPMatrix!$A$6:$B$10,2,FALSE),IF(J155=4,VLOOKUP(K155,TPMatrix!$D$6:$E$9,2,FALSE),0))</f>
        <v>0</v>
      </c>
      <c r="M155" s="240">
        <f ca="1">IF(COUNTIF(K152:K156,K155)&gt;=2,IF(J155=5,VLOOKUP(K155+1,TPMatrix!$A$6:$B$10,2,FALSE),IF(J155=4,VLOOKUP(K155+1,TPMatrix!$D$6:$E$9,2,FALSE),0)),"")</f>
        <v>0</v>
      </c>
      <c r="N155" s="240">
        <f ca="1">IF(COUNTIF(K152:K156,K155)&gt;=3,IF(J155=5,VLOOKUP(K155+2,TPMatrix!$A$6:$B$10,2,FALSE),IF(J155=4,VLOOKUP(K155+2,TPMatrix!$D$6:$E$9,2,FALSE),0)),"")</f>
        <v>0</v>
      </c>
      <c r="O155" s="240">
        <f ca="1">IF(COUNTIF(K152:K156,K155)&gt;=4,IF(J155=5,VLOOKUP(K155+3,TPMatrix!$A$6:$B$10,2,FALSE),IF(J155=4,VLOOKUP(K155+3,TPMatrix!$D$6:$E$9,2,FALSE),0)),"")</f>
        <v>0</v>
      </c>
      <c r="P155" s="240">
        <f ca="1">IF(COUNTIF(K152:K156,K155)&gt;=5,IF(J155=5,VLOOKUP(K155+4,TPMatrix!$A$6:$B$10,2,FALSE),IF(J155=4,VLOOKUP(K155+4,TPMatrix!$D$6:$E$9,2,FALSE),0)),"")</f>
        <v>0</v>
      </c>
      <c r="Q155" s="240">
        <f t="shared" ca="1" si="52"/>
        <v>0</v>
      </c>
      <c r="R155" s="241">
        <f t="shared" ca="1" si="53"/>
        <v>5</v>
      </c>
      <c r="S155" s="239">
        <f t="shared" ca="1" si="54"/>
        <v>0</v>
      </c>
      <c r="T155" s="240">
        <f t="shared" si="55"/>
        <v>0</v>
      </c>
      <c r="U155" s="241">
        <f t="shared" ca="1" si="56"/>
        <v>0</v>
      </c>
      <c r="W155" s="178" t="str">
        <f t="shared" ca="1" si="57"/>
        <v/>
      </c>
      <c r="X155" s="178" t="str">
        <f ca="1">IF(ISNUMBER($A155),$W155*(Methuselahs!$A$4+1)+$A155,"")</f>
        <v/>
      </c>
      <c r="Y155" s="178" t="str">
        <f t="shared" ca="1" si="58"/>
        <v/>
      </c>
      <c r="Z155" s="178" t="str">
        <f ca="1">IF(ISNUMBER($A155),VLOOKUP($A155,Methuselahs!$A$7:$X$206,5),"")</f>
        <v/>
      </c>
      <c r="AA155" s="178" t="str">
        <f t="shared" ca="1" si="59"/>
        <v/>
      </c>
    </row>
    <row r="156" spans="1:27" ht="12.95" customHeight="1" thickBot="1" x14ac:dyDescent="0.25">
      <c r="A156" s="258" t="str">
        <f ca="1">IF(ISBLANK('Tournament Info'!$B$11),"",INDIRECT(ADDRESS(ROW(),1,1,1,"Optimal Seating "&amp;'Tournament Info'!$B$11-1&amp;"R+F")))</f>
        <v/>
      </c>
      <c r="B156" s="259" t="str">
        <f ca="1">IF(ISNUMBER(A156),VLOOKUP(A156,Methuselahs!$A$7:$E$206,2,FALSE),"")</f>
        <v/>
      </c>
      <c r="C156" s="260" t="str">
        <f ca="1">IF(ISNUMBER(A156),VLOOKUP(A156,Methuselahs!$A$7:$E$206,3,FALSE),"")</f>
        <v/>
      </c>
      <c r="D156" s="261" t="str">
        <f t="shared" ca="1" si="48"/>
        <v/>
      </c>
      <c r="E156" s="262"/>
      <c r="F156" s="260">
        <f t="shared" si="49"/>
        <v>0</v>
      </c>
      <c r="G156" s="246" t="str">
        <f t="shared" ca="1" si="50"/>
        <v/>
      </c>
      <c r="H156" s="247" t="str">
        <f ca="1">IF(ISNUMBER(A156),IF(OR($S156=$U156,NOT(ISNA(MATCH($D156*5+$V$4,Override!$C$6:$C$125,0)))),$Q156,0),"")</f>
        <v/>
      </c>
      <c r="I156" s="261" t="str">
        <f t="shared" ca="1" si="51"/>
        <v/>
      </c>
      <c r="J156" s="263">
        <f ca="1">COUNT(A152:A156)</f>
        <v>0</v>
      </c>
      <c r="K156" s="264" t="str">
        <f ca="1">IF(ISNUMBER(A156),RANK(F156,F152:F156),"")</f>
        <v/>
      </c>
      <c r="L156" s="265">
        <f ca="1">IF(J156=5,VLOOKUP(K156,TPMatrix!$A$6:$B$10,2,FALSE),IF(J156=4,VLOOKUP(K156,TPMatrix!$D$6:$E$9,2,FALSE),0))</f>
        <v>0</v>
      </c>
      <c r="M156" s="265">
        <f ca="1">IF(COUNTIF(K152:K156,K156)&gt;=2,IF(J156=5,VLOOKUP(K156+1,TPMatrix!$A$6:$B$10,2,FALSE),IF(J156=4,VLOOKUP(K156+1,TPMatrix!$D$6:$E$9,2,FALSE),0)),"")</f>
        <v>0</v>
      </c>
      <c r="N156" s="265">
        <f ca="1">IF(COUNTIF(K152:K156,K156)&gt;=3,IF(J156=5,VLOOKUP(K156+2,TPMatrix!$A$6:$B$10,2,FALSE),IF(J156=4,VLOOKUP(K156+2,TPMatrix!$D$6:$E$9,2,FALSE),0)),"")</f>
        <v>0</v>
      </c>
      <c r="O156" s="265">
        <f ca="1">IF(COUNTIF(K152:K156,K156)&gt;=4,IF(J156=5,VLOOKUP(K156+3,TPMatrix!$A$6:$B$10,2,FALSE),IF(J156=4,VLOOKUP(K156+3,TPMatrix!$D$6:$E$9,2,FALSE),0)),"")</f>
        <v>0</v>
      </c>
      <c r="P156" s="265">
        <f ca="1">IF(COUNTIF(K152:K156,K156)&gt;=5,IF(J156=5,VLOOKUP(K156+4,TPMatrix!$A$6:$B$10,2,FALSE),IF(J156=4,VLOOKUP(K156+4,TPMatrix!$D$6:$E$9,2,FALSE),0)),"")</f>
        <v>0</v>
      </c>
      <c r="Q156" s="265">
        <f t="shared" ca="1" si="52"/>
        <v>0</v>
      </c>
      <c r="R156" s="266">
        <f t="shared" ca="1" si="53"/>
        <v>5</v>
      </c>
      <c r="S156" s="264">
        <f t="shared" ca="1" si="54"/>
        <v>0</v>
      </c>
      <c r="T156" s="265">
        <f t="shared" si="55"/>
        <v>0</v>
      </c>
      <c r="U156" s="266">
        <f t="shared" ca="1" si="56"/>
        <v>0</v>
      </c>
      <c r="W156" s="178" t="str">
        <f t="shared" ca="1" si="57"/>
        <v/>
      </c>
      <c r="X156" s="178" t="str">
        <f ca="1">IF(ISNUMBER($A156),$W156*(Methuselahs!$A$4+1)+$A156,"")</f>
        <v/>
      </c>
      <c r="Y156" s="178" t="str">
        <f t="shared" ca="1" si="58"/>
        <v/>
      </c>
      <c r="Z156" s="178" t="str">
        <f ca="1">IF(ISNUMBER($A156),VLOOKUP($A156,Methuselahs!$A$7:$X$206,5),"")</f>
        <v/>
      </c>
      <c r="AA156" s="178" t="str">
        <f t="shared" ca="1" si="59"/>
        <v/>
      </c>
    </row>
    <row r="157" spans="1:27" ht="12.95" customHeight="1" thickTop="1" x14ac:dyDescent="0.2">
      <c r="A157" s="217" t="str">
        <f ca="1">IF(ISBLANK('Tournament Info'!$B$11),"",INDIRECT(ADDRESS(ROW(),1,1,1,"Optimal Seating "&amp;'Tournament Info'!$B$11-1&amp;"R+F")))</f>
        <v/>
      </c>
      <c r="B157" s="218" t="str">
        <f ca="1">IF(ISNUMBER(A157),VLOOKUP(A157,Methuselahs!$A$7:$E$206,2,FALSE),"")</f>
        <v/>
      </c>
      <c r="C157" s="219" t="str">
        <f ca="1">IF(ISNUMBER(A157),VLOOKUP(A157,Methuselahs!$A$7:$E$206,3,FALSE),"")</f>
        <v/>
      </c>
      <c r="D157" s="220" t="str">
        <f t="shared" ca="1" si="48"/>
        <v/>
      </c>
      <c r="E157" s="221"/>
      <c r="F157" s="219">
        <f t="shared" si="49"/>
        <v>0</v>
      </c>
      <c r="G157" s="222" t="str">
        <f t="shared" ca="1" si="50"/>
        <v/>
      </c>
      <c r="H157" s="223" t="str">
        <f ca="1">IF(ISNUMBER(A157),IF(OR($S157=$U157,NOT(ISNA(MATCH($D157*5+$V$4,Override!$C$6:$C$125,0)))),$Q157,0),"")</f>
        <v/>
      </c>
      <c r="I157" s="220" t="str">
        <f t="shared" ca="1" si="51"/>
        <v/>
      </c>
      <c r="J157" s="224">
        <f ca="1">COUNT(A157:A161)</f>
        <v>0</v>
      </c>
      <c r="K157" s="225" t="str">
        <f ca="1">IF(ISNUMBER(A157),RANK(F157,F157:F161),"")</f>
        <v/>
      </c>
      <c r="L157" s="226">
        <f ca="1">IF(J157=5,VLOOKUP(K157,TPMatrix!$A$6:$B$10,2,FALSE),IF(J157=4,VLOOKUP(K157,TPMatrix!$D$6:$E$9,2,FALSE),0))</f>
        <v>0</v>
      </c>
      <c r="M157" s="226">
        <f ca="1">IF(COUNTIF(K157:K161,K157)&gt;=2,IF(J157=5,VLOOKUP(K157+1,TPMatrix!$A$6:$B$10,2,FALSE),IF(J157=4,VLOOKUP(K157+1,TPMatrix!$D$6:$E$9,2,FALSE),0)),"")</f>
        <v>0</v>
      </c>
      <c r="N157" s="226">
        <f ca="1">IF(COUNTIF(K157:K161,K157)&gt;=3,IF(J157=5,VLOOKUP(K157+2,TPMatrix!$A$6:$B$10,2,FALSE),IF(J157=4,VLOOKUP(K157+2,TPMatrix!$D$6:$E$9,2,FALSE),0)),"")</f>
        <v>0</v>
      </c>
      <c r="O157" s="226">
        <f ca="1">IF(COUNTIF(K157:K161,K157)&gt;=4,IF(J157=5,VLOOKUP(K157+3,TPMatrix!$A$6:$B$10,2,FALSE),IF(J157=4,VLOOKUP(K157+3,TPMatrix!$D$6:$E$9,2,FALSE),0)),"")</f>
        <v>0</v>
      </c>
      <c r="P157" s="226">
        <f ca="1">IF(COUNTIF(K157:K161,K157)&gt;=5,IF(J157=5,VLOOKUP(K157+4,TPMatrix!$A$6:$B$10,2,FALSE),IF(J157=4,VLOOKUP(K157+4,TPMatrix!$D$6:$E$9,2,FALSE),0)),"")</f>
        <v>0</v>
      </c>
      <c r="Q157" s="226">
        <f t="shared" ca="1" si="52"/>
        <v>0</v>
      </c>
      <c r="R157" s="227">
        <f t="shared" ca="1" si="53"/>
        <v>5</v>
      </c>
      <c r="S157" s="228">
        <f t="shared" ca="1" si="54"/>
        <v>0</v>
      </c>
      <c r="T157" s="229">
        <f t="shared" si="55"/>
        <v>0</v>
      </c>
      <c r="U157" s="230">
        <f t="shared" ca="1" si="56"/>
        <v>0</v>
      </c>
      <c r="W157" s="178" t="str">
        <f t="shared" ca="1" si="57"/>
        <v/>
      </c>
      <c r="X157" s="178" t="str">
        <f ca="1">IF(ISNUMBER($A157),$W157*(Methuselahs!$A$4+1)+$A157,"")</f>
        <v/>
      </c>
      <c r="Y157" s="178" t="str">
        <f t="shared" ca="1" si="58"/>
        <v/>
      </c>
      <c r="Z157" s="178" t="str">
        <f ca="1">IF(ISNUMBER($A157),VLOOKUP($A157,Methuselahs!$A$7:$X$206,5),"")</f>
        <v/>
      </c>
      <c r="AA157" s="178" t="str">
        <f t="shared" ca="1" si="59"/>
        <v/>
      </c>
    </row>
    <row r="158" spans="1:27" ht="12.95" customHeight="1" x14ac:dyDescent="0.2">
      <c r="A158" s="231" t="str">
        <f ca="1">IF(ISBLANK('Tournament Info'!$B$11),"",INDIRECT(ADDRESS(ROW(),1,1,1,"Optimal Seating "&amp;'Tournament Info'!$B$11-1&amp;"R+F")))</f>
        <v/>
      </c>
      <c r="B158" s="232" t="str">
        <f ca="1">IF(ISNUMBER(A158),VLOOKUP(A158,Methuselahs!$A$7:$E$206,2,FALSE),"")</f>
        <v/>
      </c>
      <c r="C158" s="233" t="str">
        <f ca="1">IF(ISNUMBER(A158),VLOOKUP(A158,Methuselahs!$A$7:$E$206,3,FALSE),"")</f>
        <v/>
      </c>
      <c r="D158" s="234" t="str">
        <f t="shared" ca="1" si="48"/>
        <v/>
      </c>
      <c r="E158" s="235"/>
      <c r="F158" s="233">
        <f t="shared" si="49"/>
        <v>0</v>
      </c>
      <c r="G158" s="236" t="str">
        <f t="shared" ca="1" si="50"/>
        <v/>
      </c>
      <c r="H158" s="237" t="str">
        <f ca="1">IF(ISNUMBER(A158),IF(OR($S158=$U158,NOT(ISNA(MATCH($D158*5+$V$4,Override!$C$6:$C$125,0)))),$Q158,0),"")</f>
        <v/>
      </c>
      <c r="I158" s="234" t="str">
        <f t="shared" ca="1" si="51"/>
        <v/>
      </c>
      <c r="J158" s="238">
        <f ca="1">COUNT(A157:A161)</f>
        <v>0</v>
      </c>
      <c r="K158" s="239" t="str">
        <f ca="1">IF(ISNUMBER(A158),RANK(F158,F157:F161),"")</f>
        <v/>
      </c>
      <c r="L158" s="240">
        <f ca="1">IF(J158=5,VLOOKUP(K158,TPMatrix!$A$6:$B$10,2,FALSE),IF(J158=4,VLOOKUP(K158,TPMatrix!$D$6:$E$9,2,FALSE),0))</f>
        <v>0</v>
      </c>
      <c r="M158" s="240">
        <f ca="1">IF(COUNTIF(K157:K161,K158)&gt;=2,IF(J158=5,VLOOKUP(K158+1,TPMatrix!$A$6:$B$10,2,FALSE),IF(J158=4,VLOOKUP(K158+1,TPMatrix!$D$6:$E$9,2,FALSE),0)),"")</f>
        <v>0</v>
      </c>
      <c r="N158" s="240">
        <f ca="1">IF(COUNTIF(K157:K161,K158)&gt;=3,IF(J158=5,VLOOKUP(K158+2,TPMatrix!$A$6:$B$10,2,FALSE),IF(J158=4,VLOOKUP(K158+2,TPMatrix!$D$6:$E$9,2,FALSE),0)),"")</f>
        <v>0</v>
      </c>
      <c r="O158" s="240">
        <f ca="1">IF(COUNTIF(K157:K161,K158)&gt;=4,IF(J158=5,VLOOKUP(K158+3,TPMatrix!$A$6:$B$10,2,FALSE),IF(J158=4,VLOOKUP(K158+3,TPMatrix!$D$6:$E$9,2,FALSE),0)),"")</f>
        <v>0</v>
      </c>
      <c r="P158" s="240">
        <f ca="1">IF(COUNTIF(K157:K161,K158)&gt;=5,IF(J158=5,VLOOKUP(K158+4,TPMatrix!$A$6:$B$10,2,FALSE),IF(J158=4,VLOOKUP(K158+4,TPMatrix!$D$6:$E$9,2,FALSE),0)),"")</f>
        <v>0</v>
      </c>
      <c r="Q158" s="240">
        <f t="shared" ca="1" si="52"/>
        <v>0</v>
      </c>
      <c r="R158" s="241">
        <f t="shared" ca="1" si="53"/>
        <v>5</v>
      </c>
      <c r="S158" s="239">
        <f t="shared" ca="1" si="54"/>
        <v>0</v>
      </c>
      <c r="T158" s="240">
        <f t="shared" si="55"/>
        <v>0</v>
      </c>
      <c r="U158" s="241">
        <f t="shared" ca="1" si="56"/>
        <v>0</v>
      </c>
      <c r="W158" s="178" t="str">
        <f t="shared" ca="1" si="57"/>
        <v/>
      </c>
      <c r="X158" s="178" t="str">
        <f ca="1">IF(ISNUMBER($A158),$W158*(Methuselahs!$A$4+1)+$A158,"")</f>
        <v/>
      </c>
      <c r="Y158" s="178" t="str">
        <f t="shared" ca="1" si="58"/>
        <v/>
      </c>
      <c r="Z158" s="178" t="str">
        <f ca="1">IF(ISNUMBER($A158),VLOOKUP($A158,Methuselahs!$A$7:$X$206,5),"")</f>
        <v/>
      </c>
      <c r="AA158" s="178" t="str">
        <f t="shared" ca="1" si="59"/>
        <v/>
      </c>
    </row>
    <row r="159" spans="1:27" ht="12.95" customHeight="1" x14ac:dyDescent="0.2">
      <c r="A159" s="242" t="str">
        <f ca="1">IF(ISBLANK('Tournament Info'!$B$11),"",INDIRECT(ADDRESS(ROW(),1,1,1,"Optimal Seating "&amp;'Tournament Info'!$B$11-1&amp;"R+F")))</f>
        <v/>
      </c>
      <c r="B159" s="218" t="str">
        <f ca="1">IF(ISNUMBER(A159),VLOOKUP(A159,Methuselahs!$A$7:$E$206,2,FALSE),"")</f>
        <v/>
      </c>
      <c r="C159" s="243" t="str">
        <f ca="1">IF(ISNUMBER(A159),VLOOKUP(A159,Methuselahs!$A$7:$E$206,3,FALSE),"")</f>
        <v/>
      </c>
      <c r="D159" s="244" t="str">
        <f t="shared" ca="1" si="48"/>
        <v/>
      </c>
      <c r="E159" s="245"/>
      <c r="F159" s="243">
        <f t="shared" si="49"/>
        <v>0</v>
      </c>
      <c r="G159" s="246" t="str">
        <f t="shared" ca="1" si="50"/>
        <v/>
      </c>
      <c r="H159" s="247" t="str">
        <f ca="1">IF(ISNUMBER(A159),IF(OR($S159=$U159,NOT(ISNA(MATCH($D159*5+$V$4,Override!$C$6:$C$125,0)))),$Q159,0),"")</f>
        <v/>
      </c>
      <c r="I159" s="244" t="str">
        <f t="shared" ca="1" si="51"/>
        <v/>
      </c>
      <c r="J159" s="248">
        <f ca="1">COUNT(A157:A161)</f>
        <v>0</v>
      </c>
      <c r="K159" s="249" t="str">
        <f ca="1">IF(ISNUMBER(A159),RANK(F159,F157:F161),"")</f>
        <v/>
      </c>
      <c r="L159" s="250">
        <f ca="1">IF(J159=5,VLOOKUP(K159,TPMatrix!$A$6:$B$10,2,FALSE),IF(J159=4,VLOOKUP(K159,TPMatrix!$D$6:$E$9,2,FALSE),0))</f>
        <v>0</v>
      </c>
      <c r="M159" s="250">
        <f ca="1">IF(COUNTIF(K157:K161,K159)&gt;=2,IF(J159=5,VLOOKUP(K159+1,TPMatrix!$A$6:$B$10,2,FALSE),IF(J159=4,VLOOKUP(K159+1,TPMatrix!$D$6:$E$9,2,FALSE),0)),"")</f>
        <v>0</v>
      </c>
      <c r="N159" s="250">
        <f ca="1">IF(COUNTIF(K157:K161,K159)&gt;=3,IF(J159=5,VLOOKUP(K159+2,TPMatrix!$A$6:$B$10,2,FALSE),IF(J159=4,VLOOKUP(K159+2,TPMatrix!$D$6:$E$9,2,FALSE),0)),"")</f>
        <v>0</v>
      </c>
      <c r="O159" s="250">
        <f ca="1">IF(COUNTIF(K157:K161,K159)&gt;=4,IF(J159=5,VLOOKUP(K159+3,TPMatrix!$A$6:$B$10,2,FALSE),IF(J159=4,VLOOKUP(K159+3,TPMatrix!$D$6:$E$9,2,FALSE),0)),"")</f>
        <v>0</v>
      </c>
      <c r="P159" s="250">
        <f ca="1">IF(COUNTIF(K157:K161,K159)&gt;=5,IF(J159=5,VLOOKUP(K159+4,TPMatrix!$A$6:$B$10,2,FALSE),IF(J159=4,VLOOKUP(K159+4,TPMatrix!$D$6:$E$9,2,FALSE),0)),"")</f>
        <v>0</v>
      </c>
      <c r="Q159" s="250">
        <f t="shared" ca="1" si="52"/>
        <v>0</v>
      </c>
      <c r="R159" s="251">
        <f t="shared" ca="1" si="53"/>
        <v>5</v>
      </c>
      <c r="S159" s="249">
        <f t="shared" ca="1" si="54"/>
        <v>0</v>
      </c>
      <c r="T159" s="250">
        <f t="shared" si="55"/>
        <v>0</v>
      </c>
      <c r="U159" s="251">
        <f t="shared" ca="1" si="56"/>
        <v>0</v>
      </c>
      <c r="W159" s="178" t="str">
        <f t="shared" ca="1" si="57"/>
        <v/>
      </c>
      <c r="X159" s="178" t="str">
        <f ca="1">IF(ISNUMBER($A159),$W159*(Methuselahs!$A$4+1)+$A159,"")</f>
        <v/>
      </c>
      <c r="Y159" s="178" t="str">
        <f t="shared" ca="1" si="58"/>
        <v/>
      </c>
      <c r="Z159" s="178" t="str">
        <f ca="1">IF(ISNUMBER($A159),VLOOKUP($A159,Methuselahs!$A$7:$X$206,5),"")</f>
        <v/>
      </c>
      <c r="AA159" s="178" t="str">
        <f t="shared" ca="1" si="59"/>
        <v/>
      </c>
    </row>
    <row r="160" spans="1:27" ht="12.95" customHeight="1" x14ac:dyDescent="0.2">
      <c r="A160" s="252" t="str">
        <f ca="1">IF(ISBLANK('Tournament Info'!$B$11),"",INDIRECT(ADDRESS(ROW(),1,1,1,"Optimal Seating "&amp;'Tournament Info'!$B$11-1&amp;"R+F")))</f>
        <v/>
      </c>
      <c r="B160" s="253" t="str">
        <f ca="1">IF(ISNUMBER(A160),VLOOKUP(A160,Methuselahs!$A$7:$E$206,2,FALSE),"")</f>
        <v/>
      </c>
      <c r="C160" s="254" t="str">
        <f ca="1">IF(ISNUMBER(A160),VLOOKUP(A160,Methuselahs!$A$7:$E$206,3,FALSE),"")</f>
        <v/>
      </c>
      <c r="D160" s="255" t="str">
        <f t="shared" ca="1" si="48"/>
        <v/>
      </c>
      <c r="E160" s="256"/>
      <c r="F160" s="254">
        <f t="shared" si="49"/>
        <v>0</v>
      </c>
      <c r="G160" s="236" t="str">
        <f t="shared" ca="1" si="50"/>
        <v/>
      </c>
      <c r="H160" s="237" t="str">
        <f ca="1">IF(ISNUMBER(A160),IF(OR($S160=$U160,NOT(ISNA(MATCH($D160*5+$V$4,Override!$C$6:$C$125,0)))),$Q160,0),"")</f>
        <v/>
      </c>
      <c r="I160" s="255" t="str">
        <f t="shared" ca="1" si="51"/>
        <v/>
      </c>
      <c r="J160" s="257">
        <f ca="1">COUNT(A157:A161)</f>
        <v>0</v>
      </c>
      <c r="K160" s="239" t="str">
        <f ca="1">IF(ISNUMBER(A160),RANK(F160,F157:F161),"")</f>
        <v/>
      </c>
      <c r="L160" s="240">
        <f ca="1">IF(J160=5,VLOOKUP(K160,TPMatrix!$A$6:$B$10,2,FALSE),IF(J160=4,VLOOKUP(K160,TPMatrix!$D$6:$E$9,2,FALSE),0))</f>
        <v>0</v>
      </c>
      <c r="M160" s="240">
        <f ca="1">IF(COUNTIF(K157:K161,K160)&gt;=2,IF(J160=5,VLOOKUP(K160+1,TPMatrix!$A$6:$B$10,2,FALSE),IF(J160=4,VLOOKUP(K160+1,TPMatrix!$D$6:$E$9,2,FALSE),0)),"")</f>
        <v>0</v>
      </c>
      <c r="N160" s="240">
        <f ca="1">IF(COUNTIF(K157:K161,K160)&gt;=3,IF(J160=5,VLOOKUP(K160+2,TPMatrix!$A$6:$B$10,2,FALSE),IF(J160=4,VLOOKUP(K160+2,TPMatrix!$D$6:$E$9,2,FALSE),0)),"")</f>
        <v>0</v>
      </c>
      <c r="O160" s="240">
        <f ca="1">IF(COUNTIF(K157:K161,K160)&gt;=4,IF(J160=5,VLOOKUP(K160+3,TPMatrix!$A$6:$B$10,2,FALSE),IF(J160=4,VLOOKUP(K160+3,TPMatrix!$D$6:$E$9,2,FALSE),0)),"")</f>
        <v>0</v>
      </c>
      <c r="P160" s="240">
        <f ca="1">IF(COUNTIF(K157:K161,K160)&gt;=5,IF(J160=5,VLOOKUP(K160+4,TPMatrix!$A$6:$B$10,2,FALSE),IF(J160=4,VLOOKUP(K160+4,TPMatrix!$D$6:$E$9,2,FALSE),0)),"")</f>
        <v>0</v>
      </c>
      <c r="Q160" s="240">
        <f t="shared" ca="1" si="52"/>
        <v>0</v>
      </c>
      <c r="R160" s="241">
        <f t="shared" ca="1" si="53"/>
        <v>5</v>
      </c>
      <c r="S160" s="239">
        <f t="shared" ca="1" si="54"/>
        <v>0</v>
      </c>
      <c r="T160" s="240">
        <f t="shared" si="55"/>
        <v>0</v>
      </c>
      <c r="U160" s="241">
        <f t="shared" ca="1" si="56"/>
        <v>0</v>
      </c>
      <c r="W160" s="178" t="str">
        <f t="shared" ca="1" si="57"/>
        <v/>
      </c>
      <c r="X160" s="178" t="str">
        <f ca="1">IF(ISNUMBER($A160),$W160*(Methuselahs!$A$4+1)+$A160,"")</f>
        <v/>
      </c>
      <c r="Y160" s="178" t="str">
        <f t="shared" ca="1" si="58"/>
        <v/>
      </c>
      <c r="Z160" s="178" t="str">
        <f ca="1">IF(ISNUMBER($A160),VLOOKUP($A160,Methuselahs!$A$7:$X$206,5),"")</f>
        <v/>
      </c>
      <c r="AA160" s="178" t="str">
        <f t="shared" ca="1" si="59"/>
        <v/>
      </c>
    </row>
    <row r="161" spans="1:27" ht="12.95" customHeight="1" thickBot="1" x14ac:dyDescent="0.25">
      <c r="A161" s="258" t="str">
        <f ca="1">IF(ISBLANK('Tournament Info'!$B$11),"",INDIRECT(ADDRESS(ROW(),1,1,1,"Optimal Seating "&amp;'Tournament Info'!$B$11-1&amp;"R+F")))</f>
        <v/>
      </c>
      <c r="B161" s="259" t="str">
        <f ca="1">IF(ISNUMBER(A161),VLOOKUP(A161,Methuselahs!$A$7:$E$206,2,FALSE),"")</f>
        <v/>
      </c>
      <c r="C161" s="260" t="str">
        <f ca="1">IF(ISNUMBER(A161),VLOOKUP(A161,Methuselahs!$A$7:$E$206,3,FALSE),"")</f>
        <v/>
      </c>
      <c r="D161" s="261" t="str">
        <f t="shared" ca="1" si="48"/>
        <v/>
      </c>
      <c r="E161" s="262"/>
      <c r="F161" s="260">
        <f t="shared" si="49"/>
        <v>0</v>
      </c>
      <c r="G161" s="246" t="str">
        <f t="shared" ca="1" si="50"/>
        <v/>
      </c>
      <c r="H161" s="247" t="str">
        <f ca="1">IF(ISNUMBER(A161),IF(OR($S161=$U161,NOT(ISNA(MATCH($D161*5+$V$4,Override!$C$6:$C$125,0)))),$Q161,0),"")</f>
        <v/>
      </c>
      <c r="I161" s="261" t="str">
        <f t="shared" ca="1" si="51"/>
        <v/>
      </c>
      <c r="J161" s="263">
        <f ca="1">COUNT(A157:A161)</f>
        <v>0</v>
      </c>
      <c r="K161" s="264" t="str">
        <f ca="1">IF(ISNUMBER(A161),RANK(F161,F157:F161),"")</f>
        <v/>
      </c>
      <c r="L161" s="265">
        <f ca="1">IF(J161=5,VLOOKUP(K161,TPMatrix!$A$6:$B$10,2,FALSE),IF(J161=4,VLOOKUP(K161,TPMatrix!$D$6:$E$9,2,FALSE),0))</f>
        <v>0</v>
      </c>
      <c r="M161" s="265">
        <f ca="1">IF(COUNTIF(K157:K161,K161)&gt;=2,IF(J161=5,VLOOKUP(K161+1,TPMatrix!$A$6:$B$10,2,FALSE),IF(J161=4,VLOOKUP(K161+1,TPMatrix!$D$6:$E$9,2,FALSE),0)),"")</f>
        <v>0</v>
      </c>
      <c r="N161" s="265">
        <f ca="1">IF(COUNTIF(K157:K161,K161)&gt;=3,IF(J161=5,VLOOKUP(K161+2,TPMatrix!$A$6:$B$10,2,FALSE),IF(J161=4,VLOOKUP(K161+2,TPMatrix!$D$6:$E$9,2,FALSE),0)),"")</f>
        <v>0</v>
      </c>
      <c r="O161" s="265">
        <f ca="1">IF(COUNTIF(K157:K161,K161)&gt;=4,IF(J161=5,VLOOKUP(K161+3,TPMatrix!$A$6:$B$10,2,FALSE),IF(J161=4,VLOOKUP(K161+3,TPMatrix!$D$6:$E$9,2,FALSE),0)),"")</f>
        <v>0</v>
      </c>
      <c r="P161" s="265">
        <f ca="1">IF(COUNTIF(K157:K161,K161)&gt;=5,IF(J161=5,VLOOKUP(K161+4,TPMatrix!$A$6:$B$10,2,FALSE),IF(J161=4,VLOOKUP(K161+4,TPMatrix!$D$6:$E$9,2,FALSE),0)),"")</f>
        <v>0</v>
      </c>
      <c r="Q161" s="265">
        <f t="shared" ca="1" si="52"/>
        <v>0</v>
      </c>
      <c r="R161" s="266">
        <f t="shared" ca="1" si="53"/>
        <v>5</v>
      </c>
      <c r="S161" s="264">
        <f t="shared" ca="1" si="54"/>
        <v>0</v>
      </c>
      <c r="T161" s="265">
        <f t="shared" si="55"/>
        <v>0</v>
      </c>
      <c r="U161" s="266">
        <f t="shared" ca="1" si="56"/>
        <v>0</v>
      </c>
      <c r="W161" s="178" t="str">
        <f t="shared" ca="1" si="57"/>
        <v/>
      </c>
      <c r="X161" s="178" t="str">
        <f ca="1">IF(ISNUMBER($A161),$W161*(Methuselahs!$A$4+1)+$A161,"")</f>
        <v/>
      </c>
      <c r="Y161" s="178" t="str">
        <f t="shared" ca="1" si="58"/>
        <v/>
      </c>
      <c r="Z161" s="178" t="str">
        <f ca="1">IF(ISNUMBER($A161),VLOOKUP($A161,Methuselahs!$A$7:$X$206,5),"")</f>
        <v/>
      </c>
      <c r="AA161" s="178" t="str">
        <f t="shared" ca="1" si="59"/>
        <v/>
      </c>
    </row>
    <row r="162" spans="1:27" ht="12.95" customHeight="1" thickTop="1" x14ac:dyDescent="0.2">
      <c r="A162" s="217" t="str">
        <f ca="1">IF(ISBLANK('Tournament Info'!$B$11),"",INDIRECT(ADDRESS(ROW(),1,1,1,"Optimal Seating "&amp;'Tournament Info'!$B$11-1&amp;"R+F")))</f>
        <v/>
      </c>
      <c r="B162" s="218" t="str">
        <f ca="1">IF(ISNUMBER(A162),VLOOKUP(A162,Methuselahs!$A$7:$E$206,2,FALSE),"")</f>
        <v/>
      </c>
      <c r="C162" s="219" t="str">
        <f ca="1">IF(ISNUMBER(A162),VLOOKUP(A162,Methuselahs!$A$7:$E$206,3,FALSE),"")</f>
        <v/>
      </c>
      <c r="D162" s="220" t="str">
        <f t="shared" ca="1" si="48"/>
        <v/>
      </c>
      <c r="E162" s="221"/>
      <c r="F162" s="219">
        <f t="shared" si="49"/>
        <v>0</v>
      </c>
      <c r="G162" s="222" t="str">
        <f t="shared" ca="1" si="50"/>
        <v/>
      </c>
      <c r="H162" s="223" t="str">
        <f ca="1">IF(ISNUMBER(A162),IF(OR($S162=$U162,NOT(ISNA(MATCH($D162*5+$V$4,Override!$C$6:$C$125,0)))),$Q162,0),"")</f>
        <v/>
      </c>
      <c r="I162" s="220" t="str">
        <f t="shared" ca="1" si="51"/>
        <v/>
      </c>
      <c r="J162" s="224">
        <f ca="1">COUNT(A162:A166)</f>
        <v>0</v>
      </c>
      <c r="K162" s="225" t="str">
        <f ca="1">IF(ISNUMBER(A162),RANK(F162,F162:F166),"")</f>
        <v/>
      </c>
      <c r="L162" s="226">
        <f ca="1">IF(J162=5,VLOOKUP(K162,TPMatrix!$A$6:$B$10,2,FALSE),IF(J162=4,VLOOKUP(K162,TPMatrix!$D$6:$E$9,2,FALSE),0))</f>
        <v>0</v>
      </c>
      <c r="M162" s="226">
        <f ca="1">IF(COUNTIF(K162:K166,K162)&gt;=2,IF(J162=5,VLOOKUP(K162+1,TPMatrix!$A$6:$B$10,2,FALSE),IF(J162=4,VLOOKUP(K162+1,TPMatrix!$D$6:$E$9,2,FALSE),0)),"")</f>
        <v>0</v>
      </c>
      <c r="N162" s="226">
        <f ca="1">IF(COUNTIF(K162:K166,K162)&gt;=3,IF(J162=5,VLOOKUP(K162+2,TPMatrix!$A$6:$B$10,2,FALSE),IF(J162=4,VLOOKUP(K162+2,TPMatrix!$D$6:$E$9,2,FALSE),0)),"")</f>
        <v>0</v>
      </c>
      <c r="O162" s="226">
        <f ca="1">IF(COUNTIF(K162:K166,K162)&gt;=4,IF(J162=5,VLOOKUP(K162+3,TPMatrix!$A$6:$B$10,2,FALSE),IF(J162=4,VLOOKUP(K162+3,TPMatrix!$D$6:$E$9,2,FALSE),0)),"")</f>
        <v>0</v>
      </c>
      <c r="P162" s="226">
        <f ca="1">IF(COUNTIF(K162:K166,K162)&gt;=5,IF(J162=5,VLOOKUP(K162+4,TPMatrix!$A$6:$B$10,2,FALSE),IF(J162=4,VLOOKUP(K162+4,TPMatrix!$D$6:$E$9,2,FALSE),0)),"")</f>
        <v>0</v>
      </c>
      <c r="Q162" s="226">
        <f t="shared" ca="1" si="52"/>
        <v>0</v>
      </c>
      <c r="R162" s="227">
        <f t="shared" ca="1" si="53"/>
        <v>5</v>
      </c>
      <c r="S162" s="228">
        <f t="shared" ca="1" si="54"/>
        <v>0</v>
      </c>
      <c r="T162" s="229">
        <f t="shared" si="55"/>
        <v>0</v>
      </c>
      <c r="U162" s="230">
        <f t="shared" ca="1" si="56"/>
        <v>0</v>
      </c>
      <c r="W162" s="178" t="str">
        <f t="shared" ca="1" si="57"/>
        <v/>
      </c>
      <c r="X162" s="178" t="str">
        <f ca="1">IF(ISNUMBER($A162),$W162*(Methuselahs!$A$4+1)+$A162,"")</f>
        <v/>
      </c>
      <c r="Y162" s="178" t="str">
        <f t="shared" ca="1" si="58"/>
        <v/>
      </c>
      <c r="Z162" s="178" t="str">
        <f ca="1">IF(ISNUMBER($A162),VLOOKUP($A162,Methuselahs!$A$7:$X$206,5),"")</f>
        <v/>
      </c>
      <c r="AA162" s="178" t="str">
        <f t="shared" ca="1" si="59"/>
        <v/>
      </c>
    </row>
    <row r="163" spans="1:27" ht="12.95" customHeight="1" x14ac:dyDescent="0.2">
      <c r="A163" s="231" t="str">
        <f ca="1">IF(ISBLANK('Tournament Info'!$B$11),"",INDIRECT(ADDRESS(ROW(),1,1,1,"Optimal Seating "&amp;'Tournament Info'!$B$11-1&amp;"R+F")))</f>
        <v/>
      </c>
      <c r="B163" s="232" t="str">
        <f ca="1">IF(ISNUMBER(A163),VLOOKUP(A163,Methuselahs!$A$7:$E$206,2,FALSE),"")</f>
        <v/>
      </c>
      <c r="C163" s="233" t="str">
        <f ca="1">IF(ISNUMBER(A163),VLOOKUP(A163,Methuselahs!$A$7:$E$206,3,FALSE),"")</f>
        <v/>
      </c>
      <c r="D163" s="234" t="str">
        <f t="shared" ca="1" si="48"/>
        <v/>
      </c>
      <c r="E163" s="235"/>
      <c r="F163" s="233">
        <f t="shared" si="49"/>
        <v>0</v>
      </c>
      <c r="G163" s="236" t="str">
        <f t="shared" ca="1" si="50"/>
        <v/>
      </c>
      <c r="H163" s="237" t="str">
        <f ca="1">IF(ISNUMBER(A163),IF(OR($S163=$U163,NOT(ISNA(MATCH($D163*5+$V$4,Override!$C$6:$C$125,0)))),$Q163,0),"")</f>
        <v/>
      </c>
      <c r="I163" s="234" t="str">
        <f t="shared" ca="1" si="51"/>
        <v/>
      </c>
      <c r="J163" s="238">
        <f ca="1">COUNT(A162:A166)</f>
        <v>0</v>
      </c>
      <c r="K163" s="239" t="str">
        <f ca="1">IF(ISNUMBER(A163),RANK(F163,F162:F166),"")</f>
        <v/>
      </c>
      <c r="L163" s="240">
        <f ca="1">IF(J163=5,VLOOKUP(K163,TPMatrix!$A$6:$B$10,2,FALSE),IF(J163=4,VLOOKUP(K163,TPMatrix!$D$6:$E$9,2,FALSE),0))</f>
        <v>0</v>
      </c>
      <c r="M163" s="240">
        <f ca="1">IF(COUNTIF(K162:K166,K163)&gt;=2,IF(J163=5,VLOOKUP(K163+1,TPMatrix!$A$6:$B$10,2,FALSE),IF(J163=4,VLOOKUP(K163+1,TPMatrix!$D$6:$E$9,2,FALSE),0)),"")</f>
        <v>0</v>
      </c>
      <c r="N163" s="240">
        <f ca="1">IF(COUNTIF(K162:K166,K163)&gt;=3,IF(J163=5,VLOOKUP(K163+2,TPMatrix!$A$6:$B$10,2,FALSE),IF(J163=4,VLOOKUP(K163+2,TPMatrix!$D$6:$E$9,2,FALSE),0)),"")</f>
        <v>0</v>
      </c>
      <c r="O163" s="240">
        <f ca="1">IF(COUNTIF(K162:K166,K163)&gt;=4,IF(J163=5,VLOOKUP(K163+3,TPMatrix!$A$6:$B$10,2,FALSE),IF(J163=4,VLOOKUP(K163+3,TPMatrix!$D$6:$E$9,2,FALSE),0)),"")</f>
        <v>0</v>
      </c>
      <c r="P163" s="240">
        <f ca="1">IF(COUNTIF(K162:K166,K163)&gt;=5,IF(J163=5,VLOOKUP(K163+4,TPMatrix!$A$6:$B$10,2,FALSE),IF(J163=4,VLOOKUP(K163+4,TPMatrix!$D$6:$E$9,2,FALSE),0)),"")</f>
        <v>0</v>
      </c>
      <c r="Q163" s="240">
        <f t="shared" ca="1" si="52"/>
        <v>0</v>
      </c>
      <c r="R163" s="241">
        <f t="shared" ca="1" si="53"/>
        <v>5</v>
      </c>
      <c r="S163" s="239">
        <f t="shared" ca="1" si="54"/>
        <v>0</v>
      </c>
      <c r="T163" s="240">
        <f t="shared" si="55"/>
        <v>0</v>
      </c>
      <c r="U163" s="241">
        <f t="shared" ca="1" si="56"/>
        <v>0</v>
      </c>
      <c r="W163" s="178" t="str">
        <f t="shared" ca="1" si="57"/>
        <v/>
      </c>
      <c r="X163" s="178" t="str">
        <f ca="1">IF(ISNUMBER($A163),$W163*(Methuselahs!$A$4+1)+$A163,"")</f>
        <v/>
      </c>
      <c r="Y163" s="178" t="str">
        <f t="shared" ca="1" si="58"/>
        <v/>
      </c>
      <c r="Z163" s="178" t="str">
        <f ca="1">IF(ISNUMBER($A163),VLOOKUP($A163,Methuselahs!$A$7:$X$206,5),"")</f>
        <v/>
      </c>
      <c r="AA163" s="178" t="str">
        <f t="shared" ca="1" si="59"/>
        <v/>
      </c>
    </row>
    <row r="164" spans="1:27" ht="12.95" customHeight="1" x14ac:dyDescent="0.2">
      <c r="A164" s="242" t="str">
        <f ca="1">IF(ISBLANK('Tournament Info'!$B$11),"",INDIRECT(ADDRESS(ROW(),1,1,1,"Optimal Seating "&amp;'Tournament Info'!$B$11-1&amp;"R+F")))</f>
        <v/>
      </c>
      <c r="B164" s="218" t="str">
        <f ca="1">IF(ISNUMBER(A164),VLOOKUP(A164,Methuselahs!$A$7:$E$206,2,FALSE),"")</f>
        <v/>
      </c>
      <c r="C164" s="243" t="str">
        <f ca="1">IF(ISNUMBER(A164),VLOOKUP(A164,Methuselahs!$A$7:$E$206,3,FALSE),"")</f>
        <v/>
      </c>
      <c r="D164" s="244" t="str">
        <f t="shared" ca="1" si="48"/>
        <v/>
      </c>
      <c r="E164" s="245"/>
      <c r="F164" s="243">
        <f t="shared" si="49"/>
        <v>0</v>
      </c>
      <c r="G164" s="246" t="str">
        <f t="shared" ca="1" si="50"/>
        <v/>
      </c>
      <c r="H164" s="247" t="str">
        <f ca="1">IF(ISNUMBER(A164),IF(OR($S164=$U164,NOT(ISNA(MATCH($D164*5+$V$4,Override!$C$6:$C$125,0)))),$Q164,0),"")</f>
        <v/>
      </c>
      <c r="I164" s="244" t="str">
        <f t="shared" ca="1" si="51"/>
        <v/>
      </c>
      <c r="J164" s="248">
        <f ca="1">COUNT(A162:A166)</f>
        <v>0</v>
      </c>
      <c r="K164" s="249" t="str">
        <f ca="1">IF(ISNUMBER(A164),RANK(F164,F162:F166),"")</f>
        <v/>
      </c>
      <c r="L164" s="250">
        <f ca="1">IF(J164=5,VLOOKUP(K164,TPMatrix!$A$6:$B$10,2,FALSE),IF(J164=4,VLOOKUP(K164,TPMatrix!$D$6:$E$9,2,FALSE),0))</f>
        <v>0</v>
      </c>
      <c r="M164" s="250">
        <f ca="1">IF(COUNTIF(K162:K166,K164)&gt;=2,IF(J164=5,VLOOKUP(K164+1,TPMatrix!$A$6:$B$10,2,FALSE),IF(J164=4,VLOOKUP(K164+1,TPMatrix!$D$6:$E$9,2,FALSE),0)),"")</f>
        <v>0</v>
      </c>
      <c r="N164" s="250">
        <f ca="1">IF(COUNTIF(K162:K166,K164)&gt;=3,IF(J164=5,VLOOKUP(K164+2,TPMatrix!$A$6:$B$10,2,FALSE),IF(J164=4,VLOOKUP(K164+2,TPMatrix!$D$6:$E$9,2,FALSE),0)),"")</f>
        <v>0</v>
      </c>
      <c r="O164" s="250">
        <f ca="1">IF(COUNTIF(K162:K166,K164)&gt;=4,IF(J164=5,VLOOKUP(K164+3,TPMatrix!$A$6:$B$10,2,FALSE),IF(J164=4,VLOOKUP(K164+3,TPMatrix!$D$6:$E$9,2,FALSE),0)),"")</f>
        <v>0</v>
      </c>
      <c r="P164" s="250">
        <f ca="1">IF(COUNTIF(K162:K166,K164)&gt;=5,IF(J164=5,VLOOKUP(K164+4,TPMatrix!$A$6:$B$10,2,FALSE),IF(J164=4,VLOOKUP(K164+4,TPMatrix!$D$6:$E$9,2,FALSE),0)),"")</f>
        <v>0</v>
      </c>
      <c r="Q164" s="250">
        <f t="shared" ca="1" si="52"/>
        <v>0</v>
      </c>
      <c r="R164" s="251">
        <f t="shared" ca="1" si="53"/>
        <v>5</v>
      </c>
      <c r="S164" s="249">
        <f t="shared" ca="1" si="54"/>
        <v>0</v>
      </c>
      <c r="T164" s="250">
        <f t="shared" si="55"/>
        <v>0</v>
      </c>
      <c r="U164" s="251">
        <f t="shared" ca="1" si="56"/>
        <v>0</v>
      </c>
      <c r="W164" s="178" t="str">
        <f t="shared" ca="1" si="57"/>
        <v/>
      </c>
      <c r="X164" s="178" t="str">
        <f ca="1">IF(ISNUMBER($A164),$W164*(Methuselahs!$A$4+1)+$A164,"")</f>
        <v/>
      </c>
      <c r="Y164" s="178" t="str">
        <f t="shared" ca="1" si="58"/>
        <v/>
      </c>
      <c r="Z164" s="178" t="str">
        <f ca="1">IF(ISNUMBER($A164),VLOOKUP($A164,Methuselahs!$A$7:$X$206,5),"")</f>
        <v/>
      </c>
      <c r="AA164" s="178" t="str">
        <f t="shared" ca="1" si="59"/>
        <v/>
      </c>
    </row>
    <row r="165" spans="1:27" ht="12.95" customHeight="1" x14ac:dyDescent="0.2">
      <c r="A165" s="252" t="str">
        <f ca="1">IF(ISBLANK('Tournament Info'!$B$11),"",INDIRECT(ADDRESS(ROW(),1,1,1,"Optimal Seating "&amp;'Tournament Info'!$B$11-1&amp;"R+F")))</f>
        <v/>
      </c>
      <c r="B165" s="253" t="str">
        <f ca="1">IF(ISNUMBER(A165),VLOOKUP(A165,Methuselahs!$A$7:$E$206,2,FALSE),"")</f>
        <v/>
      </c>
      <c r="C165" s="254" t="str">
        <f ca="1">IF(ISNUMBER(A165),VLOOKUP(A165,Methuselahs!$A$7:$E$206,3,FALSE),"")</f>
        <v/>
      </c>
      <c r="D165" s="255" t="str">
        <f t="shared" ca="1" si="48"/>
        <v/>
      </c>
      <c r="E165" s="256"/>
      <c r="F165" s="254">
        <f t="shared" si="49"/>
        <v>0</v>
      </c>
      <c r="G165" s="236" t="str">
        <f t="shared" ca="1" si="50"/>
        <v/>
      </c>
      <c r="H165" s="237" t="str">
        <f ca="1">IF(ISNUMBER(A165),IF(OR($S165=$U165,NOT(ISNA(MATCH($D165*5+$V$4,Override!$C$6:$C$125,0)))),$Q165,0),"")</f>
        <v/>
      </c>
      <c r="I165" s="255" t="str">
        <f t="shared" ca="1" si="51"/>
        <v/>
      </c>
      <c r="J165" s="257">
        <f ca="1">COUNT(A162:A166)</f>
        <v>0</v>
      </c>
      <c r="K165" s="239" t="str">
        <f ca="1">IF(ISNUMBER(A165),RANK(F165,F162:F166),"")</f>
        <v/>
      </c>
      <c r="L165" s="240">
        <f ca="1">IF(J165=5,VLOOKUP(K165,TPMatrix!$A$6:$B$10,2,FALSE),IF(J165=4,VLOOKUP(K165,TPMatrix!$D$6:$E$9,2,FALSE),0))</f>
        <v>0</v>
      </c>
      <c r="M165" s="240">
        <f ca="1">IF(COUNTIF(K162:K166,K165)&gt;=2,IF(J165=5,VLOOKUP(K165+1,TPMatrix!$A$6:$B$10,2,FALSE),IF(J165=4,VLOOKUP(K165+1,TPMatrix!$D$6:$E$9,2,FALSE),0)),"")</f>
        <v>0</v>
      </c>
      <c r="N165" s="240">
        <f ca="1">IF(COUNTIF(K162:K166,K165)&gt;=3,IF(J165=5,VLOOKUP(K165+2,TPMatrix!$A$6:$B$10,2,FALSE),IF(J165=4,VLOOKUP(K165+2,TPMatrix!$D$6:$E$9,2,FALSE),0)),"")</f>
        <v>0</v>
      </c>
      <c r="O165" s="240">
        <f ca="1">IF(COUNTIF(K162:K166,K165)&gt;=4,IF(J165=5,VLOOKUP(K165+3,TPMatrix!$A$6:$B$10,2,FALSE),IF(J165=4,VLOOKUP(K165+3,TPMatrix!$D$6:$E$9,2,FALSE),0)),"")</f>
        <v>0</v>
      </c>
      <c r="P165" s="240">
        <f ca="1">IF(COUNTIF(K162:K166,K165)&gt;=5,IF(J165=5,VLOOKUP(K165+4,TPMatrix!$A$6:$B$10,2,FALSE),IF(J165=4,VLOOKUP(K165+4,TPMatrix!$D$6:$E$9,2,FALSE),0)),"")</f>
        <v>0</v>
      </c>
      <c r="Q165" s="240">
        <f t="shared" ca="1" si="52"/>
        <v>0</v>
      </c>
      <c r="R165" s="241">
        <f t="shared" ca="1" si="53"/>
        <v>5</v>
      </c>
      <c r="S165" s="239">
        <f t="shared" ca="1" si="54"/>
        <v>0</v>
      </c>
      <c r="T165" s="240">
        <f t="shared" si="55"/>
        <v>0</v>
      </c>
      <c r="U165" s="241">
        <f t="shared" ca="1" si="56"/>
        <v>0</v>
      </c>
      <c r="W165" s="178" t="str">
        <f t="shared" ca="1" si="57"/>
        <v/>
      </c>
      <c r="X165" s="178" t="str">
        <f ca="1">IF(ISNUMBER($A165),$W165*(Methuselahs!$A$4+1)+$A165,"")</f>
        <v/>
      </c>
      <c r="Y165" s="178" t="str">
        <f t="shared" ca="1" si="58"/>
        <v/>
      </c>
      <c r="Z165" s="178" t="str">
        <f ca="1">IF(ISNUMBER($A165),VLOOKUP($A165,Methuselahs!$A$7:$X$206,5),"")</f>
        <v/>
      </c>
      <c r="AA165" s="178" t="str">
        <f t="shared" ca="1" si="59"/>
        <v/>
      </c>
    </row>
    <row r="166" spans="1:27" ht="12.95" customHeight="1" thickBot="1" x14ac:dyDescent="0.25">
      <c r="A166" s="258" t="str">
        <f ca="1">IF(ISBLANK('Tournament Info'!$B$11),"",INDIRECT(ADDRESS(ROW(),1,1,1,"Optimal Seating "&amp;'Tournament Info'!$B$11-1&amp;"R+F")))</f>
        <v/>
      </c>
      <c r="B166" s="259" t="str">
        <f ca="1">IF(ISNUMBER(A166),VLOOKUP(A166,Methuselahs!$A$7:$E$206,2,FALSE),"")</f>
        <v/>
      </c>
      <c r="C166" s="260" t="str">
        <f ca="1">IF(ISNUMBER(A166),VLOOKUP(A166,Methuselahs!$A$7:$E$206,3,FALSE),"")</f>
        <v/>
      </c>
      <c r="D166" s="261" t="str">
        <f t="shared" ca="1" si="48"/>
        <v/>
      </c>
      <c r="E166" s="262"/>
      <c r="F166" s="260">
        <f t="shared" si="49"/>
        <v>0</v>
      </c>
      <c r="G166" s="246" t="str">
        <f t="shared" ca="1" si="50"/>
        <v/>
      </c>
      <c r="H166" s="247" t="str">
        <f ca="1">IF(ISNUMBER(A166),IF(OR($S166=$U166,NOT(ISNA(MATCH($D166*5+$V$4,Override!$C$6:$C$125,0)))),$Q166,0),"")</f>
        <v/>
      </c>
      <c r="I166" s="261" t="str">
        <f t="shared" ca="1" si="51"/>
        <v/>
      </c>
      <c r="J166" s="263">
        <f ca="1">COUNT(A162:A166)</f>
        <v>0</v>
      </c>
      <c r="K166" s="264" t="str">
        <f ca="1">IF(ISNUMBER(A166),RANK(F166,F162:F166),"")</f>
        <v/>
      </c>
      <c r="L166" s="265">
        <f ca="1">IF(J166=5,VLOOKUP(K166,TPMatrix!$A$6:$B$10,2,FALSE),IF(J166=4,VLOOKUP(K166,TPMatrix!$D$6:$E$9,2,FALSE),0))</f>
        <v>0</v>
      </c>
      <c r="M166" s="265">
        <f ca="1">IF(COUNTIF(K162:K166,K166)&gt;=2,IF(J166=5,VLOOKUP(K166+1,TPMatrix!$A$6:$B$10,2,FALSE),IF(J166=4,VLOOKUP(K166+1,TPMatrix!$D$6:$E$9,2,FALSE),0)),"")</f>
        <v>0</v>
      </c>
      <c r="N166" s="265">
        <f ca="1">IF(COUNTIF(K162:K166,K166)&gt;=3,IF(J166=5,VLOOKUP(K166+2,TPMatrix!$A$6:$B$10,2,FALSE),IF(J166=4,VLOOKUP(K166+2,TPMatrix!$D$6:$E$9,2,FALSE),0)),"")</f>
        <v>0</v>
      </c>
      <c r="O166" s="265">
        <f ca="1">IF(COUNTIF(K162:K166,K166)&gt;=4,IF(J166=5,VLOOKUP(K166+3,TPMatrix!$A$6:$B$10,2,FALSE),IF(J166=4,VLOOKUP(K166+3,TPMatrix!$D$6:$E$9,2,FALSE),0)),"")</f>
        <v>0</v>
      </c>
      <c r="P166" s="265">
        <f ca="1">IF(COUNTIF(K162:K166,K166)&gt;=5,IF(J166=5,VLOOKUP(K166+4,TPMatrix!$A$6:$B$10,2,FALSE),IF(J166=4,VLOOKUP(K166+4,TPMatrix!$D$6:$E$9,2,FALSE),0)),"")</f>
        <v>0</v>
      </c>
      <c r="Q166" s="265">
        <f t="shared" ca="1" si="52"/>
        <v>0</v>
      </c>
      <c r="R166" s="266">
        <f t="shared" ca="1" si="53"/>
        <v>5</v>
      </c>
      <c r="S166" s="264">
        <f t="shared" ca="1" si="54"/>
        <v>0</v>
      </c>
      <c r="T166" s="265">
        <f t="shared" si="55"/>
        <v>0</v>
      </c>
      <c r="U166" s="266">
        <f t="shared" ca="1" si="56"/>
        <v>0</v>
      </c>
      <c r="W166" s="178" t="str">
        <f t="shared" ca="1" si="57"/>
        <v/>
      </c>
      <c r="X166" s="178" t="str">
        <f ca="1">IF(ISNUMBER($A166),$W166*(Methuselahs!$A$4+1)+$A166,"")</f>
        <v/>
      </c>
      <c r="Y166" s="178" t="str">
        <f t="shared" ca="1" si="58"/>
        <v/>
      </c>
      <c r="Z166" s="178" t="str">
        <f ca="1">IF(ISNUMBER($A166),VLOOKUP($A166,Methuselahs!$A$7:$X$206,5),"")</f>
        <v/>
      </c>
      <c r="AA166" s="178" t="str">
        <f t="shared" ca="1" si="59"/>
        <v/>
      </c>
    </row>
    <row r="167" spans="1:27" ht="12.95" customHeight="1" thickTop="1" x14ac:dyDescent="0.2">
      <c r="A167" s="217" t="str">
        <f ca="1">IF(ISBLANK('Tournament Info'!$B$11),"",INDIRECT(ADDRESS(ROW(),1,1,1,"Optimal Seating "&amp;'Tournament Info'!$B$11-1&amp;"R+F")))</f>
        <v/>
      </c>
      <c r="B167" s="218" t="str">
        <f ca="1">IF(ISNUMBER(A167),VLOOKUP(A167,Methuselahs!$A$7:$E$206,2,FALSE),"")</f>
        <v/>
      </c>
      <c r="C167" s="219" t="str">
        <f ca="1">IF(ISNUMBER(A167),VLOOKUP(A167,Methuselahs!$A$7:$E$206,3,FALSE),"")</f>
        <v/>
      </c>
      <c r="D167" s="220" t="str">
        <f t="shared" ref="D167:D198" ca="1" si="60">IF(ISNUMBER(A167),FLOOR((ROW()-ROW($A$7))/5,1)+1,"")</f>
        <v/>
      </c>
      <c r="E167" s="221"/>
      <c r="F167" s="219">
        <f t="shared" ref="F167:F198" si="61">IF(ISNUMBER(E167),E167,0)</f>
        <v>0</v>
      </c>
      <c r="G167" s="222" t="str">
        <f t="shared" ref="G167:G198" ca="1" si="62">IF(ISNUMBER($A167),IF(AND($F167&gt;=2,$H167=60),1,0),"")</f>
        <v/>
      </c>
      <c r="H167" s="223" t="str">
        <f ca="1">IF(ISNUMBER(A167),IF(OR($S167=$U167,NOT(ISNA(MATCH($D167*5+$V$4,Override!$C$6:$C$125,0)))),$Q167,0),"")</f>
        <v/>
      </c>
      <c r="I167" s="220" t="str">
        <f t="shared" ref="I167:I198" ca="1" si="63">IF(ISNUMBER(A167),IF(J167=5,K167,IF(AND(J167=4,OR(K167=4,K167=3)),K167+1,K167)),"")</f>
        <v/>
      </c>
      <c r="J167" s="224">
        <f ca="1">COUNT(A167:A171)</f>
        <v>0</v>
      </c>
      <c r="K167" s="225" t="str">
        <f ca="1">IF(ISNUMBER(A167),RANK(F167,F167:F171),"")</f>
        <v/>
      </c>
      <c r="L167" s="226">
        <f ca="1">IF(J167=5,VLOOKUP(K167,TPMatrix!$A$6:$B$10,2,FALSE),IF(J167=4,VLOOKUP(K167,TPMatrix!$D$6:$E$9,2,FALSE),0))</f>
        <v>0</v>
      </c>
      <c r="M167" s="226">
        <f ca="1">IF(COUNTIF(K167:K171,K167)&gt;=2,IF(J167=5,VLOOKUP(K167+1,TPMatrix!$A$6:$B$10,2,FALSE),IF(J167=4,VLOOKUP(K167+1,TPMatrix!$D$6:$E$9,2,FALSE),0)),"")</f>
        <v>0</v>
      </c>
      <c r="N167" s="226">
        <f ca="1">IF(COUNTIF(K167:K171,K167)&gt;=3,IF(J167=5,VLOOKUP(K167+2,TPMatrix!$A$6:$B$10,2,FALSE),IF(J167=4,VLOOKUP(K167+2,TPMatrix!$D$6:$E$9,2,FALSE),0)),"")</f>
        <v>0</v>
      </c>
      <c r="O167" s="226">
        <f ca="1">IF(COUNTIF(K167:K171,K167)&gt;=4,IF(J167=5,VLOOKUP(K167+3,TPMatrix!$A$6:$B$10,2,FALSE),IF(J167=4,VLOOKUP(K167+3,TPMatrix!$D$6:$E$9,2,FALSE),0)),"")</f>
        <v>0</v>
      </c>
      <c r="P167" s="226">
        <f ca="1">IF(COUNTIF(K167:K171,K167)&gt;=5,IF(J167=5,VLOOKUP(K167+4,TPMatrix!$A$6:$B$10,2,FALSE),IF(J167=4,VLOOKUP(K167+4,TPMatrix!$D$6:$E$9,2,FALSE),0)),"")</f>
        <v>0</v>
      </c>
      <c r="Q167" s="226">
        <f t="shared" ref="Q167:Q198" ca="1" si="64">SUM(L167:P167)/COUNT(L167:P167)</f>
        <v>0</v>
      </c>
      <c r="R167" s="227">
        <f t="shared" ref="R167:R198" ca="1" si="65">COUNT(L167:P167)</f>
        <v>5</v>
      </c>
      <c r="S167" s="228">
        <f t="shared" ref="S167:S198" ca="1" si="66">IF(ISNUMBER($A167),COUNTIF($D$7:$D$206,$D167),0)</f>
        <v>0</v>
      </c>
      <c r="T167" s="229">
        <f t="shared" ref="T167:T198" si="67">CEILING($F167,1)</f>
        <v>0</v>
      </c>
      <c r="U167" s="230">
        <f t="shared" ref="U167:U198" ca="1" si="68">SUM(OFFSET(T167,-MOD(ROW()-ROW($U$7),5),0,5,1))</f>
        <v>0</v>
      </c>
      <c r="W167" s="178" t="str">
        <f t="shared" ref="W167:W198" ca="1" si="69">$I167</f>
        <v/>
      </c>
      <c r="X167" s="178" t="str">
        <f ca="1">IF(ISNUMBER($A167),$W167*(Methuselahs!$A$4+1)+$A167,"")</f>
        <v/>
      </c>
      <c r="Y167" s="178" t="str">
        <f t="shared" ref="Y167:Y198" ca="1" si="70">IF(ISNUMBER($A167),RANK($X167,$X167:$X171,1),"")</f>
        <v/>
      </c>
      <c r="Z167" s="178" t="str">
        <f ca="1">IF(ISNUMBER($A167),VLOOKUP($A167,Methuselahs!$A$7:$X$206,5),"")</f>
        <v/>
      </c>
      <c r="AA167" s="178" t="str">
        <f t="shared" ref="AA167:AA198" ca="1" si="71">$I167</f>
        <v/>
      </c>
    </row>
    <row r="168" spans="1:27" ht="12.95" customHeight="1" x14ac:dyDescent="0.2">
      <c r="A168" s="231" t="str">
        <f ca="1">IF(ISBLANK('Tournament Info'!$B$11),"",INDIRECT(ADDRESS(ROW(),1,1,1,"Optimal Seating "&amp;'Tournament Info'!$B$11-1&amp;"R+F")))</f>
        <v/>
      </c>
      <c r="B168" s="232" t="str">
        <f ca="1">IF(ISNUMBER(A168),VLOOKUP(A168,Methuselahs!$A$7:$E$206,2,FALSE),"")</f>
        <v/>
      </c>
      <c r="C168" s="233" t="str">
        <f ca="1">IF(ISNUMBER(A168),VLOOKUP(A168,Methuselahs!$A$7:$E$206,3,FALSE),"")</f>
        <v/>
      </c>
      <c r="D168" s="234" t="str">
        <f t="shared" ca="1" si="60"/>
        <v/>
      </c>
      <c r="E168" s="235"/>
      <c r="F168" s="233">
        <f t="shared" si="61"/>
        <v>0</v>
      </c>
      <c r="G168" s="236" t="str">
        <f t="shared" ca="1" si="62"/>
        <v/>
      </c>
      <c r="H168" s="237" t="str">
        <f ca="1">IF(ISNUMBER(A168),IF(OR($S168=$U168,NOT(ISNA(MATCH($D168*5+$V$4,Override!$C$6:$C$125,0)))),$Q168,0),"")</f>
        <v/>
      </c>
      <c r="I168" s="234" t="str">
        <f t="shared" ca="1" si="63"/>
        <v/>
      </c>
      <c r="J168" s="238">
        <f ca="1">COUNT(A167:A171)</f>
        <v>0</v>
      </c>
      <c r="K168" s="239" t="str">
        <f ca="1">IF(ISNUMBER(A168),RANK(F168,F167:F171),"")</f>
        <v/>
      </c>
      <c r="L168" s="240">
        <f ca="1">IF(J168=5,VLOOKUP(K168,TPMatrix!$A$6:$B$10,2,FALSE),IF(J168=4,VLOOKUP(K168,TPMatrix!$D$6:$E$9,2,FALSE),0))</f>
        <v>0</v>
      </c>
      <c r="M168" s="240">
        <f ca="1">IF(COUNTIF(K167:K171,K168)&gt;=2,IF(J168=5,VLOOKUP(K168+1,TPMatrix!$A$6:$B$10,2,FALSE),IF(J168=4,VLOOKUP(K168+1,TPMatrix!$D$6:$E$9,2,FALSE),0)),"")</f>
        <v>0</v>
      </c>
      <c r="N168" s="240">
        <f ca="1">IF(COUNTIF(K167:K171,K168)&gt;=3,IF(J168=5,VLOOKUP(K168+2,TPMatrix!$A$6:$B$10,2,FALSE),IF(J168=4,VLOOKUP(K168+2,TPMatrix!$D$6:$E$9,2,FALSE),0)),"")</f>
        <v>0</v>
      </c>
      <c r="O168" s="240">
        <f ca="1">IF(COUNTIF(K167:K171,K168)&gt;=4,IF(J168=5,VLOOKUP(K168+3,TPMatrix!$A$6:$B$10,2,FALSE),IF(J168=4,VLOOKUP(K168+3,TPMatrix!$D$6:$E$9,2,FALSE),0)),"")</f>
        <v>0</v>
      </c>
      <c r="P168" s="240">
        <f ca="1">IF(COUNTIF(K167:K171,K168)&gt;=5,IF(J168=5,VLOOKUP(K168+4,TPMatrix!$A$6:$B$10,2,FALSE),IF(J168=4,VLOOKUP(K168+4,TPMatrix!$D$6:$E$9,2,FALSE),0)),"")</f>
        <v>0</v>
      </c>
      <c r="Q168" s="240">
        <f t="shared" ca="1" si="64"/>
        <v>0</v>
      </c>
      <c r="R168" s="241">
        <f t="shared" ca="1" si="65"/>
        <v>5</v>
      </c>
      <c r="S168" s="239">
        <f t="shared" ca="1" si="66"/>
        <v>0</v>
      </c>
      <c r="T168" s="240">
        <f t="shared" si="67"/>
        <v>0</v>
      </c>
      <c r="U168" s="241">
        <f t="shared" ca="1" si="68"/>
        <v>0</v>
      </c>
      <c r="W168" s="178" t="str">
        <f t="shared" ca="1" si="69"/>
        <v/>
      </c>
      <c r="X168" s="178" t="str">
        <f ca="1">IF(ISNUMBER($A168),$W168*(Methuselahs!$A$4+1)+$A168,"")</f>
        <v/>
      </c>
      <c r="Y168" s="178" t="str">
        <f t="shared" ca="1" si="70"/>
        <v/>
      </c>
      <c r="Z168" s="178" t="str">
        <f ca="1">IF(ISNUMBER($A168),VLOOKUP($A168,Methuselahs!$A$7:$X$206,5),"")</f>
        <v/>
      </c>
      <c r="AA168" s="178" t="str">
        <f t="shared" ca="1" si="71"/>
        <v/>
      </c>
    </row>
    <row r="169" spans="1:27" ht="12.95" customHeight="1" x14ac:dyDescent="0.2">
      <c r="A169" s="242" t="str">
        <f ca="1">IF(ISBLANK('Tournament Info'!$B$11),"",INDIRECT(ADDRESS(ROW(),1,1,1,"Optimal Seating "&amp;'Tournament Info'!$B$11-1&amp;"R+F")))</f>
        <v/>
      </c>
      <c r="B169" s="218" t="str">
        <f ca="1">IF(ISNUMBER(A169),VLOOKUP(A169,Methuselahs!$A$7:$E$206,2,FALSE),"")</f>
        <v/>
      </c>
      <c r="C169" s="243" t="str">
        <f ca="1">IF(ISNUMBER(A169),VLOOKUP(A169,Methuselahs!$A$7:$E$206,3,FALSE),"")</f>
        <v/>
      </c>
      <c r="D169" s="244" t="str">
        <f t="shared" ca="1" si="60"/>
        <v/>
      </c>
      <c r="E169" s="245"/>
      <c r="F169" s="243">
        <f t="shared" si="61"/>
        <v>0</v>
      </c>
      <c r="G169" s="246" t="str">
        <f t="shared" ca="1" si="62"/>
        <v/>
      </c>
      <c r="H169" s="247" t="str">
        <f ca="1">IF(ISNUMBER(A169),IF(OR($S169=$U169,NOT(ISNA(MATCH($D169*5+$V$4,Override!$C$6:$C$125,0)))),$Q169,0),"")</f>
        <v/>
      </c>
      <c r="I169" s="244" t="str">
        <f t="shared" ca="1" si="63"/>
        <v/>
      </c>
      <c r="J169" s="248">
        <f ca="1">COUNT(A167:A171)</f>
        <v>0</v>
      </c>
      <c r="K169" s="249" t="str">
        <f ca="1">IF(ISNUMBER(A169),RANK(F169,F167:F171),"")</f>
        <v/>
      </c>
      <c r="L169" s="250">
        <f ca="1">IF(J169=5,VLOOKUP(K169,TPMatrix!$A$6:$B$10,2,FALSE),IF(J169=4,VLOOKUP(K169,TPMatrix!$D$6:$E$9,2,FALSE),0))</f>
        <v>0</v>
      </c>
      <c r="M169" s="250">
        <f ca="1">IF(COUNTIF(K167:K171,K169)&gt;=2,IF(J169=5,VLOOKUP(K169+1,TPMatrix!$A$6:$B$10,2,FALSE),IF(J169=4,VLOOKUP(K169+1,TPMatrix!$D$6:$E$9,2,FALSE),0)),"")</f>
        <v>0</v>
      </c>
      <c r="N169" s="250">
        <f ca="1">IF(COUNTIF(K167:K171,K169)&gt;=3,IF(J169=5,VLOOKUP(K169+2,TPMatrix!$A$6:$B$10,2,FALSE),IF(J169=4,VLOOKUP(K169+2,TPMatrix!$D$6:$E$9,2,FALSE),0)),"")</f>
        <v>0</v>
      </c>
      <c r="O169" s="250">
        <f ca="1">IF(COUNTIF(K167:K171,K169)&gt;=4,IF(J169=5,VLOOKUP(K169+3,TPMatrix!$A$6:$B$10,2,FALSE),IF(J169=4,VLOOKUP(K169+3,TPMatrix!$D$6:$E$9,2,FALSE),0)),"")</f>
        <v>0</v>
      </c>
      <c r="P169" s="250">
        <f ca="1">IF(COUNTIF(K167:K171,K169)&gt;=5,IF(J169=5,VLOOKUP(K169+4,TPMatrix!$A$6:$B$10,2,FALSE),IF(J169=4,VLOOKUP(K169+4,TPMatrix!$D$6:$E$9,2,FALSE),0)),"")</f>
        <v>0</v>
      </c>
      <c r="Q169" s="250">
        <f t="shared" ca="1" si="64"/>
        <v>0</v>
      </c>
      <c r="R169" s="251">
        <f t="shared" ca="1" si="65"/>
        <v>5</v>
      </c>
      <c r="S169" s="249">
        <f t="shared" ca="1" si="66"/>
        <v>0</v>
      </c>
      <c r="T169" s="250">
        <f t="shared" si="67"/>
        <v>0</v>
      </c>
      <c r="U169" s="251">
        <f t="shared" ca="1" si="68"/>
        <v>0</v>
      </c>
      <c r="W169" s="178" t="str">
        <f t="shared" ca="1" si="69"/>
        <v/>
      </c>
      <c r="X169" s="178" t="str">
        <f ca="1">IF(ISNUMBER($A169),$W169*(Methuselahs!$A$4+1)+$A169,"")</f>
        <v/>
      </c>
      <c r="Y169" s="178" t="str">
        <f t="shared" ca="1" si="70"/>
        <v/>
      </c>
      <c r="Z169" s="178" t="str">
        <f ca="1">IF(ISNUMBER($A169),VLOOKUP($A169,Methuselahs!$A$7:$X$206,5),"")</f>
        <v/>
      </c>
      <c r="AA169" s="178" t="str">
        <f t="shared" ca="1" si="71"/>
        <v/>
      </c>
    </row>
    <row r="170" spans="1:27" ht="12.95" customHeight="1" x14ac:dyDescent="0.2">
      <c r="A170" s="252" t="str">
        <f ca="1">IF(ISBLANK('Tournament Info'!$B$11),"",INDIRECT(ADDRESS(ROW(),1,1,1,"Optimal Seating "&amp;'Tournament Info'!$B$11-1&amp;"R+F")))</f>
        <v/>
      </c>
      <c r="B170" s="253" t="str">
        <f ca="1">IF(ISNUMBER(A170),VLOOKUP(A170,Methuselahs!$A$7:$E$206,2,FALSE),"")</f>
        <v/>
      </c>
      <c r="C170" s="254" t="str">
        <f ca="1">IF(ISNUMBER(A170),VLOOKUP(A170,Methuselahs!$A$7:$E$206,3,FALSE),"")</f>
        <v/>
      </c>
      <c r="D170" s="255" t="str">
        <f t="shared" ca="1" si="60"/>
        <v/>
      </c>
      <c r="E170" s="256"/>
      <c r="F170" s="254">
        <f t="shared" si="61"/>
        <v>0</v>
      </c>
      <c r="G170" s="236" t="str">
        <f t="shared" ca="1" si="62"/>
        <v/>
      </c>
      <c r="H170" s="237" t="str">
        <f ca="1">IF(ISNUMBER(A170),IF(OR($S170=$U170,NOT(ISNA(MATCH($D170*5+$V$4,Override!$C$6:$C$125,0)))),$Q170,0),"")</f>
        <v/>
      </c>
      <c r="I170" s="255" t="str">
        <f t="shared" ca="1" si="63"/>
        <v/>
      </c>
      <c r="J170" s="257">
        <f ca="1">COUNT(A167:A171)</f>
        <v>0</v>
      </c>
      <c r="K170" s="239" t="str">
        <f ca="1">IF(ISNUMBER(A170),RANK(F170,F167:F171),"")</f>
        <v/>
      </c>
      <c r="L170" s="240">
        <f ca="1">IF(J170=5,VLOOKUP(K170,TPMatrix!$A$6:$B$10,2,FALSE),IF(J170=4,VLOOKUP(K170,TPMatrix!$D$6:$E$9,2,FALSE),0))</f>
        <v>0</v>
      </c>
      <c r="M170" s="240">
        <f ca="1">IF(COUNTIF(K167:K171,K170)&gt;=2,IF(J170=5,VLOOKUP(K170+1,TPMatrix!$A$6:$B$10,2,FALSE),IF(J170=4,VLOOKUP(K170+1,TPMatrix!$D$6:$E$9,2,FALSE),0)),"")</f>
        <v>0</v>
      </c>
      <c r="N170" s="240">
        <f ca="1">IF(COUNTIF(K167:K171,K170)&gt;=3,IF(J170=5,VLOOKUP(K170+2,TPMatrix!$A$6:$B$10,2,FALSE),IF(J170=4,VLOOKUP(K170+2,TPMatrix!$D$6:$E$9,2,FALSE),0)),"")</f>
        <v>0</v>
      </c>
      <c r="O170" s="240">
        <f ca="1">IF(COUNTIF(K167:K171,K170)&gt;=4,IF(J170=5,VLOOKUP(K170+3,TPMatrix!$A$6:$B$10,2,FALSE),IF(J170=4,VLOOKUP(K170+3,TPMatrix!$D$6:$E$9,2,FALSE),0)),"")</f>
        <v>0</v>
      </c>
      <c r="P170" s="240">
        <f ca="1">IF(COUNTIF(K167:K171,K170)&gt;=5,IF(J170=5,VLOOKUP(K170+4,TPMatrix!$A$6:$B$10,2,FALSE),IF(J170=4,VLOOKUP(K170+4,TPMatrix!$D$6:$E$9,2,FALSE),0)),"")</f>
        <v>0</v>
      </c>
      <c r="Q170" s="240">
        <f t="shared" ca="1" si="64"/>
        <v>0</v>
      </c>
      <c r="R170" s="241">
        <f t="shared" ca="1" si="65"/>
        <v>5</v>
      </c>
      <c r="S170" s="239">
        <f t="shared" ca="1" si="66"/>
        <v>0</v>
      </c>
      <c r="T170" s="240">
        <f t="shared" si="67"/>
        <v>0</v>
      </c>
      <c r="U170" s="241">
        <f t="shared" ca="1" si="68"/>
        <v>0</v>
      </c>
      <c r="W170" s="178" t="str">
        <f t="shared" ca="1" si="69"/>
        <v/>
      </c>
      <c r="X170" s="178" t="str">
        <f ca="1">IF(ISNUMBER($A170),$W170*(Methuselahs!$A$4+1)+$A170,"")</f>
        <v/>
      </c>
      <c r="Y170" s="178" t="str">
        <f t="shared" ca="1" si="70"/>
        <v/>
      </c>
      <c r="Z170" s="178" t="str">
        <f ca="1">IF(ISNUMBER($A170),VLOOKUP($A170,Methuselahs!$A$7:$X$206,5),"")</f>
        <v/>
      </c>
      <c r="AA170" s="178" t="str">
        <f t="shared" ca="1" si="71"/>
        <v/>
      </c>
    </row>
    <row r="171" spans="1:27" ht="12.95" customHeight="1" thickBot="1" x14ac:dyDescent="0.25">
      <c r="A171" s="258" t="str">
        <f ca="1">IF(ISBLANK('Tournament Info'!$B$11),"",INDIRECT(ADDRESS(ROW(),1,1,1,"Optimal Seating "&amp;'Tournament Info'!$B$11-1&amp;"R+F")))</f>
        <v/>
      </c>
      <c r="B171" s="259" t="str">
        <f ca="1">IF(ISNUMBER(A171),VLOOKUP(A171,Methuselahs!$A$7:$E$206,2,FALSE),"")</f>
        <v/>
      </c>
      <c r="C171" s="260" t="str">
        <f ca="1">IF(ISNUMBER(A171),VLOOKUP(A171,Methuselahs!$A$7:$E$206,3,FALSE),"")</f>
        <v/>
      </c>
      <c r="D171" s="261" t="str">
        <f t="shared" ca="1" si="60"/>
        <v/>
      </c>
      <c r="E171" s="262"/>
      <c r="F171" s="260">
        <f t="shared" si="61"/>
        <v>0</v>
      </c>
      <c r="G171" s="246" t="str">
        <f t="shared" ca="1" si="62"/>
        <v/>
      </c>
      <c r="H171" s="247" t="str">
        <f ca="1">IF(ISNUMBER(A171),IF(OR($S171=$U171,NOT(ISNA(MATCH($D171*5+$V$4,Override!$C$6:$C$125,0)))),$Q171,0),"")</f>
        <v/>
      </c>
      <c r="I171" s="261" t="str">
        <f t="shared" ca="1" si="63"/>
        <v/>
      </c>
      <c r="J171" s="263">
        <f ca="1">COUNT(A167:A171)</f>
        <v>0</v>
      </c>
      <c r="K171" s="264" t="str">
        <f ca="1">IF(ISNUMBER(A171),RANK(F171,F167:F171),"")</f>
        <v/>
      </c>
      <c r="L171" s="265">
        <f ca="1">IF(J171=5,VLOOKUP(K171,TPMatrix!$A$6:$B$10,2,FALSE),IF(J171=4,VLOOKUP(K171,TPMatrix!$D$6:$E$9,2,FALSE),0))</f>
        <v>0</v>
      </c>
      <c r="M171" s="265">
        <f ca="1">IF(COUNTIF(K167:K171,K171)&gt;=2,IF(J171=5,VLOOKUP(K171+1,TPMatrix!$A$6:$B$10,2,FALSE),IF(J171=4,VLOOKUP(K171+1,TPMatrix!$D$6:$E$9,2,FALSE),0)),"")</f>
        <v>0</v>
      </c>
      <c r="N171" s="265">
        <f ca="1">IF(COUNTIF(K167:K171,K171)&gt;=3,IF(J171=5,VLOOKUP(K171+2,TPMatrix!$A$6:$B$10,2,FALSE),IF(J171=4,VLOOKUP(K171+2,TPMatrix!$D$6:$E$9,2,FALSE),0)),"")</f>
        <v>0</v>
      </c>
      <c r="O171" s="265">
        <f ca="1">IF(COUNTIF(K167:K171,K171)&gt;=4,IF(J171=5,VLOOKUP(K171+3,TPMatrix!$A$6:$B$10,2,FALSE),IF(J171=4,VLOOKUP(K171+3,TPMatrix!$D$6:$E$9,2,FALSE),0)),"")</f>
        <v>0</v>
      </c>
      <c r="P171" s="265">
        <f ca="1">IF(COUNTIF(K167:K171,K171)&gt;=5,IF(J171=5,VLOOKUP(K171+4,TPMatrix!$A$6:$B$10,2,FALSE),IF(J171=4,VLOOKUP(K171+4,TPMatrix!$D$6:$E$9,2,FALSE),0)),"")</f>
        <v>0</v>
      </c>
      <c r="Q171" s="265">
        <f t="shared" ca="1" si="64"/>
        <v>0</v>
      </c>
      <c r="R171" s="266">
        <f t="shared" ca="1" si="65"/>
        <v>5</v>
      </c>
      <c r="S171" s="264">
        <f t="shared" ca="1" si="66"/>
        <v>0</v>
      </c>
      <c r="T171" s="265">
        <f t="shared" si="67"/>
        <v>0</v>
      </c>
      <c r="U171" s="266">
        <f t="shared" ca="1" si="68"/>
        <v>0</v>
      </c>
      <c r="W171" s="178" t="str">
        <f t="shared" ca="1" si="69"/>
        <v/>
      </c>
      <c r="X171" s="178" t="str">
        <f ca="1">IF(ISNUMBER($A171),$W171*(Methuselahs!$A$4+1)+$A171,"")</f>
        <v/>
      </c>
      <c r="Y171" s="178" t="str">
        <f t="shared" ca="1" si="70"/>
        <v/>
      </c>
      <c r="Z171" s="178" t="str">
        <f ca="1">IF(ISNUMBER($A171),VLOOKUP($A171,Methuselahs!$A$7:$X$206,5),"")</f>
        <v/>
      </c>
      <c r="AA171" s="178" t="str">
        <f t="shared" ca="1" si="71"/>
        <v/>
      </c>
    </row>
    <row r="172" spans="1:27" ht="12.95" customHeight="1" thickTop="1" x14ac:dyDescent="0.2">
      <c r="A172" s="217" t="str">
        <f ca="1">IF(ISBLANK('Tournament Info'!$B$11),"",INDIRECT(ADDRESS(ROW(),1,1,1,"Optimal Seating "&amp;'Tournament Info'!$B$11-1&amp;"R+F")))</f>
        <v/>
      </c>
      <c r="B172" s="218" t="str">
        <f ca="1">IF(ISNUMBER(A172),VLOOKUP(A172,Methuselahs!$A$7:$E$206,2,FALSE),"")</f>
        <v/>
      </c>
      <c r="C172" s="219" t="str">
        <f ca="1">IF(ISNUMBER(A172),VLOOKUP(A172,Methuselahs!$A$7:$E$206,3,FALSE),"")</f>
        <v/>
      </c>
      <c r="D172" s="220" t="str">
        <f t="shared" ca="1" si="60"/>
        <v/>
      </c>
      <c r="E172" s="221"/>
      <c r="F172" s="219">
        <f t="shared" si="61"/>
        <v>0</v>
      </c>
      <c r="G172" s="222" t="str">
        <f t="shared" ca="1" si="62"/>
        <v/>
      </c>
      <c r="H172" s="223" t="str">
        <f ca="1">IF(ISNUMBER(A172),IF(OR($S172=$U172,NOT(ISNA(MATCH($D172*5+$V$4,Override!$C$6:$C$125,0)))),$Q172,0),"")</f>
        <v/>
      </c>
      <c r="I172" s="220" t="str">
        <f t="shared" ca="1" si="63"/>
        <v/>
      </c>
      <c r="J172" s="224">
        <f ca="1">COUNT(A172:A176)</f>
        <v>0</v>
      </c>
      <c r="K172" s="225" t="str">
        <f ca="1">IF(ISNUMBER(A172),RANK(F172,F172:F176),"")</f>
        <v/>
      </c>
      <c r="L172" s="226">
        <f ca="1">IF(J172=5,VLOOKUP(K172,TPMatrix!$A$6:$B$10,2,FALSE),IF(J172=4,VLOOKUP(K172,TPMatrix!$D$6:$E$9,2,FALSE),0))</f>
        <v>0</v>
      </c>
      <c r="M172" s="226">
        <f ca="1">IF(COUNTIF(K172:K176,K172)&gt;=2,IF(J172=5,VLOOKUP(K172+1,TPMatrix!$A$6:$B$10,2,FALSE),IF(J172=4,VLOOKUP(K172+1,TPMatrix!$D$6:$E$9,2,FALSE),0)),"")</f>
        <v>0</v>
      </c>
      <c r="N172" s="226">
        <f ca="1">IF(COUNTIF(K172:K176,K172)&gt;=3,IF(J172=5,VLOOKUP(K172+2,TPMatrix!$A$6:$B$10,2,FALSE),IF(J172=4,VLOOKUP(K172+2,TPMatrix!$D$6:$E$9,2,FALSE),0)),"")</f>
        <v>0</v>
      </c>
      <c r="O172" s="226">
        <f ca="1">IF(COUNTIF(K172:K176,K172)&gt;=4,IF(J172=5,VLOOKUP(K172+3,TPMatrix!$A$6:$B$10,2,FALSE),IF(J172=4,VLOOKUP(K172+3,TPMatrix!$D$6:$E$9,2,FALSE),0)),"")</f>
        <v>0</v>
      </c>
      <c r="P172" s="226">
        <f ca="1">IF(COUNTIF(K172:K176,K172)&gt;=5,IF(J172=5,VLOOKUP(K172+4,TPMatrix!$A$6:$B$10,2,FALSE),IF(J172=4,VLOOKUP(K172+4,TPMatrix!$D$6:$E$9,2,FALSE),0)),"")</f>
        <v>0</v>
      </c>
      <c r="Q172" s="226">
        <f t="shared" ca="1" si="64"/>
        <v>0</v>
      </c>
      <c r="R172" s="227">
        <f t="shared" ca="1" si="65"/>
        <v>5</v>
      </c>
      <c r="S172" s="228">
        <f t="shared" ca="1" si="66"/>
        <v>0</v>
      </c>
      <c r="T172" s="229">
        <f t="shared" si="67"/>
        <v>0</v>
      </c>
      <c r="U172" s="230">
        <f t="shared" ca="1" si="68"/>
        <v>0</v>
      </c>
      <c r="W172" s="178" t="str">
        <f t="shared" ca="1" si="69"/>
        <v/>
      </c>
      <c r="X172" s="178" t="str">
        <f ca="1">IF(ISNUMBER($A172),$W172*(Methuselahs!$A$4+1)+$A172,"")</f>
        <v/>
      </c>
      <c r="Y172" s="178" t="str">
        <f t="shared" ca="1" si="70"/>
        <v/>
      </c>
      <c r="Z172" s="178" t="str">
        <f ca="1">IF(ISNUMBER($A172),VLOOKUP($A172,Methuselahs!$A$7:$X$206,5),"")</f>
        <v/>
      </c>
      <c r="AA172" s="178" t="str">
        <f t="shared" ca="1" si="71"/>
        <v/>
      </c>
    </row>
    <row r="173" spans="1:27" ht="12.95" customHeight="1" x14ac:dyDescent="0.2">
      <c r="A173" s="231" t="str">
        <f ca="1">IF(ISBLANK('Tournament Info'!$B$11),"",INDIRECT(ADDRESS(ROW(),1,1,1,"Optimal Seating "&amp;'Tournament Info'!$B$11-1&amp;"R+F")))</f>
        <v/>
      </c>
      <c r="B173" s="232" t="str">
        <f ca="1">IF(ISNUMBER(A173),VLOOKUP(A173,Methuselahs!$A$7:$E$206,2,FALSE),"")</f>
        <v/>
      </c>
      <c r="C173" s="233" t="str">
        <f ca="1">IF(ISNUMBER(A173),VLOOKUP(A173,Methuselahs!$A$7:$E$206,3,FALSE),"")</f>
        <v/>
      </c>
      <c r="D173" s="234" t="str">
        <f t="shared" ca="1" si="60"/>
        <v/>
      </c>
      <c r="E173" s="235"/>
      <c r="F173" s="233">
        <f t="shared" si="61"/>
        <v>0</v>
      </c>
      <c r="G173" s="236" t="str">
        <f t="shared" ca="1" si="62"/>
        <v/>
      </c>
      <c r="H173" s="237" t="str">
        <f ca="1">IF(ISNUMBER(A173),IF(OR($S173=$U173,NOT(ISNA(MATCH($D173*5+$V$4,Override!$C$6:$C$125,0)))),$Q173,0),"")</f>
        <v/>
      </c>
      <c r="I173" s="234" t="str">
        <f t="shared" ca="1" si="63"/>
        <v/>
      </c>
      <c r="J173" s="238">
        <f ca="1">COUNT(A172:A176)</f>
        <v>0</v>
      </c>
      <c r="K173" s="239" t="str">
        <f ca="1">IF(ISNUMBER(A173),RANK(F173,F172:F176),"")</f>
        <v/>
      </c>
      <c r="L173" s="240">
        <f ca="1">IF(J173=5,VLOOKUP(K173,TPMatrix!$A$6:$B$10,2,FALSE),IF(J173=4,VLOOKUP(K173,TPMatrix!$D$6:$E$9,2,FALSE),0))</f>
        <v>0</v>
      </c>
      <c r="M173" s="240">
        <f ca="1">IF(COUNTIF(K172:K176,K173)&gt;=2,IF(J173=5,VLOOKUP(K173+1,TPMatrix!$A$6:$B$10,2,FALSE),IF(J173=4,VLOOKUP(K173+1,TPMatrix!$D$6:$E$9,2,FALSE),0)),"")</f>
        <v>0</v>
      </c>
      <c r="N173" s="240">
        <f ca="1">IF(COUNTIF(K172:K176,K173)&gt;=3,IF(J173=5,VLOOKUP(K173+2,TPMatrix!$A$6:$B$10,2,FALSE),IF(J173=4,VLOOKUP(K173+2,TPMatrix!$D$6:$E$9,2,FALSE),0)),"")</f>
        <v>0</v>
      </c>
      <c r="O173" s="240">
        <f ca="1">IF(COUNTIF(K172:K176,K173)&gt;=4,IF(J173=5,VLOOKUP(K173+3,TPMatrix!$A$6:$B$10,2,FALSE),IF(J173=4,VLOOKUP(K173+3,TPMatrix!$D$6:$E$9,2,FALSE),0)),"")</f>
        <v>0</v>
      </c>
      <c r="P173" s="240">
        <f ca="1">IF(COUNTIF(K172:K176,K173)&gt;=5,IF(J173=5,VLOOKUP(K173+4,TPMatrix!$A$6:$B$10,2,FALSE),IF(J173=4,VLOOKUP(K173+4,TPMatrix!$D$6:$E$9,2,FALSE),0)),"")</f>
        <v>0</v>
      </c>
      <c r="Q173" s="240">
        <f t="shared" ca="1" si="64"/>
        <v>0</v>
      </c>
      <c r="R173" s="241">
        <f t="shared" ca="1" si="65"/>
        <v>5</v>
      </c>
      <c r="S173" s="239">
        <f t="shared" ca="1" si="66"/>
        <v>0</v>
      </c>
      <c r="T173" s="240">
        <f t="shared" si="67"/>
        <v>0</v>
      </c>
      <c r="U173" s="241">
        <f t="shared" ca="1" si="68"/>
        <v>0</v>
      </c>
      <c r="W173" s="178" t="str">
        <f t="shared" ca="1" si="69"/>
        <v/>
      </c>
      <c r="X173" s="178" t="str">
        <f ca="1">IF(ISNUMBER($A173),$W173*(Methuselahs!$A$4+1)+$A173,"")</f>
        <v/>
      </c>
      <c r="Y173" s="178" t="str">
        <f t="shared" ca="1" si="70"/>
        <v/>
      </c>
      <c r="Z173" s="178" t="str">
        <f ca="1">IF(ISNUMBER($A173),VLOOKUP($A173,Methuselahs!$A$7:$X$206,5),"")</f>
        <v/>
      </c>
      <c r="AA173" s="178" t="str">
        <f t="shared" ca="1" si="71"/>
        <v/>
      </c>
    </row>
    <row r="174" spans="1:27" ht="12.95" customHeight="1" x14ac:dyDescent="0.2">
      <c r="A174" s="242" t="str">
        <f ca="1">IF(ISBLANK('Tournament Info'!$B$11),"",INDIRECT(ADDRESS(ROW(),1,1,1,"Optimal Seating "&amp;'Tournament Info'!$B$11-1&amp;"R+F")))</f>
        <v/>
      </c>
      <c r="B174" s="218" t="str">
        <f ca="1">IF(ISNUMBER(A174),VLOOKUP(A174,Methuselahs!$A$7:$E$206,2,FALSE),"")</f>
        <v/>
      </c>
      <c r="C174" s="243" t="str">
        <f ca="1">IF(ISNUMBER(A174),VLOOKUP(A174,Methuselahs!$A$7:$E$206,3,FALSE),"")</f>
        <v/>
      </c>
      <c r="D174" s="244" t="str">
        <f t="shared" ca="1" si="60"/>
        <v/>
      </c>
      <c r="E174" s="245"/>
      <c r="F174" s="243">
        <f t="shared" si="61"/>
        <v>0</v>
      </c>
      <c r="G174" s="246" t="str">
        <f t="shared" ca="1" si="62"/>
        <v/>
      </c>
      <c r="H174" s="247" t="str">
        <f ca="1">IF(ISNUMBER(A174),IF(OR($S174=$U174,NOT(ISNA(MATCH($D174*5+$V$4,Override!$C$6:$C$125,0)))),$Q174,0),"")</f>
        <v/>
      </c>
      <c r="I174" s="244" t="str">
        <f t="shared" ca="1" si="63"/>
        <v/>
      </c>
      <c r="J174" s="248">
        <f ca="1">COUNT(A172:A176)</f>
        <v>0</v>
      </c>
      <c r="K174" s="249" t="str">
        <f ca="1">IF(ISNUMBER(A174),RANK(F174,F172:F176),"")</f>
        <v/>
      </c>
      <c r="L174" s="250">
        <f ca="1">IF(J174=5,VLOOKUP(K174,TPMatrix!$A$6:$B$10,2,FALSE),IF(J174=4,VLOOKUP(K174,TPMatrix!$D$6:$E$9,2,FALSE),0))</f>
        <v>0</v>
      </c>
      <c r="M174" s="250">
        <f ca="1">IF(COUNTIF(K172:K176,K174)&gt;=2,IF(J174=5,VLOOKUP(K174+1,TPMatrix!$A$6:$B$10,2,FALSE),IF(J174=4,VLOOKUP(K174+1,TPMatrix!$D$6:$E$9,2,FALSE),0)),"")</f>
        <v>0</v>
      </c>
      <c r="N174" s="250">
        <f ca="1">IF(COUNTIF(K172:K176,K174)&gt;=3,IF(J174=5,VLOOKUP(K174+2,TPMatrix!$A$6:$B$10,2,FALSE),IF(J174=4,VLOOKUP(K174+2,TPMatrix!$D$6:$E$9,2,FALSE),0)),"")</f>
        <v>0</v>
      </c>
      <c r="O174" s="250">
        <f ca="1">IF(COUNTIF(K172:K176,K174)&gt;=4,IF(J174=5,VLOOKUP(K174+3,TPMatrix!$A$6:$B$10,2,FALSE),IF(J174=4,VLOOKUP(K174+3,TPMatrix!$D$6:$E$9,2,FALSE),0)),"")</f>
        <v>0</v>
      </c>
      <c r="P174" s="250">
        <f ca="1">IF(COUNTIF(K172:K176,K174)&gt;=5,IF(J174=5,VLOOKUP(K174+4,TPMatrix!$A$6:$B$10,2,FALSE),IF(J174=4,VLOOKUP(K174+4,TPMatrix!$D$6:$E$9,2,FALSE),0)),"")</f>
        <v>0</v>
      </c>
      <c r="Q174" s="250">
        <f t="shared" ca="1" si="64"/>
        <v>0</v>
      </c>
      <c r="R174" s="251">
        <f t="shared" ca="1" si="65"/>
        <v>5</v>
      </c>
      <c r="S174" s="249">
        <f t="shared" ca="1" si="66"/>
        <v>0</v>
      </c>
      <c r="T174" s="250">
        <f t="shared" si="67"/>
        <v>0</v>
      </c>
      <c r="U174" s="251">
        <f t="shared" ca="1" si="68"/>
        <v>0</v>
      </c>
      <c r="W174" s="178" t="str">
        <f t="shared" ca="1" si="69"/>
        <v/>
      </c>
      <c r="X174" s="178" t="str">
        <f ca="1">IF(ISNUMBER($A174),$W174*(Methuselahs!$A$4+1)+$A174,"")</f>
        <v/>
      </c>
      <c r="Y174" s="178" t="str">
        <f t="shared" ca="1" si="70"/>
        <v/>
      </c>
      <c r="Z174" s="178" t="str">
        <f ca="1">IF(ISNUMBER($A174),VLOOKUP($A174,Methuselahs!$A$7:$X$206,5),"")</f>
        <v/>
      </c>
      <c r="AA174" s="178" t="str">
        <f t="shared" ca="1" si="71"/>
        <v/>
      </c>
    </row>
    <row r="175" spans="1:27" ht="12.95" customHeight="1" x14ac:dyDescent="0.2">
      <c r="A175" s="252" t="str">
        <f ca="1">IF(ISBLANK('Tournament Info'!$B$11),"",INDIRECT(ADDRESS(ROW(),1,1,1,"Optimal Seating "&amp;'Tournament Info'!$B$11-1&amp;"R+F")))</f>
        <v/>
      </c>
      <c r="B175" s="253" t="str">
        <f ca="1">IF(ISNUMBER(A175),VLOOKUP(A175,Methuselahs!$A$7:$E$206,2,FALSE),"")</f>
        <v/>
      </c>
      <c r="C175" s="254" t="str">
        <f ca="1">IF(ISNUMBER(A175),VLOOKUP(A175,Methuselahs!$A$7:$E$206,3,FALSE),"")</f>
        <v/>
      </c>
      <c r="D175" s="255" t="str">
        <f t="shared" ca="1" si="60"/>
        <v/>
      </c>
      <c r="E175" s="256"/>
      <c r="F175" s="254">
        <f t="shared" si="61"/>
        <v>0</v>
      </c>
      <c r="G175" s="236" t="str">
        <f t="shared" ca="1" si="62"/>
        <v/>
      </c>
      <c r="H175" s="237" t="str">
        <f ca="1">IF(ISNUMBER(A175),IF(OR($S175=$U175,NOT(ISNA(MATCH($D175*5+$V$4,Override!$C$6:$C$125,0)))),$Q175,0),"")</f>
        <v/>
      </c>
      <c r="I175" s="255" t="str">
        <f t="shared" ca="1" si="63"/>
        <v/>
      </c>
      <c r="J175" s="257">
        <f ca="1">COUNT(A172:A176)</f>
        <v>0</v>
      </c>
      <c r="K175" s="239" t="str">
        <f ca="1">IF(ISNUMBER(A175),RANK(F175,F172:F176),"")</f>
        <v/>
      </c>
      <c r="L175" s="240">
        <f ca="1">IF(J175=5,VLOOKUP(K175,TPMatrix!$A$6:$B$10,2,FALSE),IF(J175=4,VLOOKUP(K175,TPMatrix!$D$6:$E$9,2,FALSE),0))</f>
        <v>0</v>
      </c>
      <c r="M175" s="240">
        <f ca="1">IF(COUNTIF(K172:K176,K175)&gt;=2,IF(J175=5,VLOOKUP(K175+1,TPMatrix!$A$6:$B$10,2,FALSE),IF(J175=4,VLOOKUP(K175+1,TPMatrix!$D$6:$E$9,2,FALSE),0)),"")</f>
        <v>0</v>
      </c>
      <c r="N175" s="240">
        <f ca="1">IF(COUNTIF(K172:K176,K175)&gt;=3,IF(J175=5,VLOOKUP(K175+2,TPMatrix!$A$6:$B$10,2,FALSE),IF(J175=4,VLOOKUP(K175+2,TPMatrix!$D$6:$E$9,2,FALSE),0)),"")</f>
        <v>0</v>
      </c>
      <c r="O175" s="240">
        <f ca="1">IF(COUNTIF(K172:K176,K175)&gt;=4,IF(J175=5,VLOOKUP(K175+3,TPMatrix!$A$6:$B$10,2,FALSE),IF(J175=4,VLOOKUP(K175+3,TPMatrix!$D$6:$E$9,2,FALSE),0)),"")</f>
        <v>0</v>
      </c>
      <c r="P175" s="240">
        <f ca="1">IF(COUNTIF(K172:K176,K175)&gt;=5,IF(J175=5,VLOOKUP(K175+4,TPMatrix!$A$6:$B$10,2,FALSE),IF(J175=4,VLOOKUP(K175+4,TPMatrix!$D$6:$E$9,2,FALSE),0)),"")</f>
        <v>0</v>
      </c>
      <c r="Q175" s="240">
        <f t="shared" ca="1" si="64"/>
        <v>0</v>
      </c>
      <c r="R175" s="241">
        <f t="shared" ca="1" si="65"/>
        <v>5</v>
      </c>
      <c r="S175" s="239">
        <f t="shared" ca="1" si="66"/>
        <v>0</v>
      </c>
      <c r="T175" s="240">
        <f t="shared" si="67"/>
        <v>0</v>
      </c>
      <c r="U175" s="241">
        <f t="shared" ca="1" si="68"/>
        <v>0</v>
      </c>
      <c r="W175" s="178" t="str">
        <f t="shared" ca="1" si="69"/>
        <v/>
      </c>
      <c r="X175" s="178" t="str">
        <f ca="1">IF(ISNUMBER($A175),$W175*(Methuselahs!$A$4+1)+$A175,"")</f>
        <v/>
      </c>
      <c r="Y175" s="178" t="str">
        <f t="shared" ca="1" si="70"/>
        <v/>
      </c>
      <c r="Z175" s="178" t="str">
        <f ca="1">IF(ISNUMBER($A175),VLOOKUP($A175,Methuselahs!$A$7:$X$206,5),"")</f>
        <v/>
      </c>
      <c r="AA175" s="178" t="str">
        <f t="shared" ca="1" si="71"/>
        <v/>
      </c>
    </row>
    <row r="176" spans="1:27" ht="12.95" customHeight="1" thickBot="1" x14ac:dyDescent="0.25">
      <c r="A176" s="258" t="str">
        <f ca="1">IF(ISBLANK('Tournament Info'!$B$11),"",INDIRECT(ADDRESS(ROW(),1,1,1,"Optimal Seating "&amp;'Tournament Info'!$B$11-1&amp;"R+F")))</f>
        <v/>
      </c>
      <c r="B176" s="259" t="str">
        <f ca="1">IF(ISNUMBER(A176),VLOOKUP(A176,Methuselahs!$A$7:$E$206,2,FALSE),"")</f>
        <v/>
      </c>
      <c r="C176" s="260" t="str">
        <f ca="1">IF(ISNUMBER(A176),VLOOKUP(A176,Methuselahs!$A$7:$E$206,3,FALSE),"")</f>
        <v/>
      </c>
      <c r="D176" s="261" t="str">
        <f t="shared" ca="1" si="60"/>
        <v/>
      </c>
      <c r="E176" s="262"/>
      <c r="F176" s="260">
        <f t="shared" si="61"/>
        <v>0</v>
      </c>
      <c r="G176" s="246" t="str">
        <f t="shared" ca="1" si="62"/>
        <v/>
      </c>
      <c r="H176" s="247" t="str">
        <f ca="1">IF(ISNUMBER(A176),IF(OR($S176=$U176,NOT(ISNA(MATCH($D176*5+$V$4,Override!$C$6:$C$125,0)))),$Q176,0),"")</f>
        <v/>
      </c>
      <c r="I176" s="261" t="str">
        <f t="shared" ca="1" si="63"/>
        <v/>
      </c>
      <c r="J176" s="263">
        <f ca="1">COUNT(A172:A176)</f>
        <v>0</v>
      </c>
      <c r="K176" s="264" t="str">
        <f ca="1">IF(ISNUMBER(A176),RANK(F176,F172:F176),"")</f>
        <v/>
      </c>
      <c r="L176" s="265">
        <f ca="1">IF(J176=5,VLOOKUP(K176,TPMatrix!$A$6:$B$10,2,FALSE),IF(J176=4,VLOOKUP(K176,TPMatrix!$D$6:$E$9,2,FALSE),0))</f>
        <v>0</v>
      </c>
      <c r="M176" s="265">
        <f ca="1">IF(COUNTIF(K172:K176,K176)&gt;=2,IF(J176=5,VLOOKUP(K176+1,TPMatrix!$A$6:$B$10,2,FALSE),IF(J176=4,VLOOKUP(K176+1,TPMatrix!$D$6:$E$9,2,FALSE),0)),"")</f>
        <v>0</v>
      </c>
      <c r="N176" s="265">
        <f ca="1">IF(COUNTIF(K172:K176,K176)&gt;=3,IF(J176=5,VLOOKUP(K176+2,TPMatrix!$A$6:$B$10,2,FALSE),IF(J176=4,VLOOKUP(K176+2,TPMatrix!$D$6:$E$9,2,FALSE),0)),"")</f>
        <v>0</v>
      </c>
      <c r="O176" s="265">
        <f ca="1">IF(COUNTIF(K172:K176,K176)&gt;=4,IF(J176=5,VLOOKUP(K176+3,TPMatrix!$A$6:$B$10,2,FALSE),IF(J176=4,VLOOKUP(K176+3,TPMatrix!$D$6:$E$9,2,FALSE),0)),"")</f>
        <v>0</v>
      </c>
      <c r="P176" s="265">
        <f ca="1">IF(COUNTIF(K172:K176,K176)&gt;=5,IF(J176=5,VLOOKUP(K176+4,TPMatrix!$A$6:$B$10,2,FALSE),IF(J176=4,VLOOKUP(K176+4,TPMatrix!$D$6:$E$9,2,FALSE),0)),"")</f>
        <v>0</v>
      </c>
      <c r="Q176" s="265">
        <f t="shared" ca="1" si="64"/>
        <v>0</v>
      </c>
      <c r="R176" s="266">
        <f t="shared" ca="1" si="65"/>
        <v>5</v>
      </c>
      <c r="S176" s="264">
        <f t="shared" ca="1" si="66"/>
        <v>0</v>
      </c>
      <c r="T176" s="265">
        <f t="shared" si="67"/>
        <v>0</v>
      </c>
      <c r="U176" s="266">
        <f t="shared" ca="1" si="68"/>
        <v>0</v>
      </c>
      <c r="W176" s="178" t="str">
        <f t="shared" ca="1" si="69"/>
        <v/>
      </c>
      <c r="X176" s="178" t="str">
        <f ca="1">IF(ISNUMBER($A176),$W176*(Methuselahs!$A$4+1)+$A176,"")</f>
        <v/>
      </c>
      <c r="Y176" s="178" t="str">
        <f t="shared" ca="1" si="70"/>
        <v/>
      </c>
      <c r="Z176" s="178" t="str">
        <f ca="1">IF(ISNUMBER($A176),VLOOKUP($A176,Methuselahs!$A$7:$X$206,5),"")</f>
        <v/>
      </c>
      <c r="AA176" s="178" t="str">
        <f t="shared" ca="1" si="71"/>
        <v/>
      </c>
    </row>
    <row r="177" spans="1:27" ht="12.95" customHeight="1" thickTop="1" x14ac:dyDescent="0.2">
      <c r="A177" s="217" t="str">
        <f ca="1">IF(ISBLANK('Tournament Info'!$B$11),"",INDIRECT(ADDRESS(ROW(),1,1,1,"Optimal Seating "&amp;'Tournament Info'!$B$11-1&amp;"R+F")))</f>
        <v/>
      </c>
      <c r="B177" s="218" t="str">
        <f ca="1">IF(ISNUMBER(A177),VLOOKUP(A177,Methuselahs!$A$7:$E$206,2,FALSE),"")</f>
        <v/>
      </c>
      <c r="C177" s="219" t="str">
        <f ca="1">IF(ISNUMBER(A177),VLOOKUP(A177,Methuselahs!$A$7:$E$206,3,FALSE),"")</f>
        <v/>
      </c>
      <c r="D177" s="220" t="str">
        <f t="shared" ca="1" si="60"/>
        <v/>
      </c>
      <c r="E177" s="221"/>
      <c r="F177" s="219">
        <f t="shared" si="61"/>
        <v>0</v>
      </c>
      <c r="G177" s="222" t="str">
        <f t="shared" ca="1" si="62"/>
        <v/>
      </c>
      <c r="H177" s="223" t="str">
        <f ca="1">IF(ISNUMBER(A177),IF(OR($S177=$U177,NOT(ISNA(MATCH($D177*5+$V$4,Override!$C$6:$C$125,0)))),$Q177,0),"")</f>
        <v/>
      </c>
      <c r="I177" s="220" t="str">
        <f t="shared" ca="1" si="63"/>
        <v/>
      </c>
      <c r="J177" s="224">
        <f ca="1">COUNT(A177:A181)</f>
        <v>0</v>
      </c>
      <c r="K177" s="225" t="str">
        <f ca="1">IF(ISNUMBER(A177),RANK(F177,F177:F181),"")</f>
        <v/>
      </c>
      <c r="L177" s="226">
        <f ca="1">IF(J177=5,VLOOKUP(K177,TPMatrix!$A$6:$B$10,2,FALSE),IF(J177=4,VLOOKUP(K177,TPMatrix!$D$6:$E$9,2,FALSE),0))</f>
        <v>0</v>
      </c>
      <c r="M177" s="226">
        <f ca="1">IF(COUNTIF(K177:K181,K177)&gt;=2,IF(J177=5,VLOOKUP(K177+1,TPMatrix!$A$6:$B$10,2,FALSE),IF(J177=4,VLOOKUP(K177+1,TPMatrix!$D$6:$E$9,2,FALSE),0)),"")</f>
        <v>0</v>
      </c>
      <c r="N177" s="226">
        <f ca="1">IF(COUNTIF(K177:K181,K177)&gt;=3,IF(J177=5,VLOOKUP(K177+2,TPMatrix!$A$6:$B$10,2,FALSE),IF(J177=4,VLOOKUP(K177+2,TPMatrix!$D$6:$E$9,2,FALSE),0)),"")</f>
        <v>0</v>
      </c>
      <c r="O177" s="226">
        <f ca="1">IF(COUNTIF(K177:K181,K177)&gt;=4,IF(J177=5,VLOOKUP(K177+3,TPMatrix!$A$6:$B$10,2,FALSE),IF(J177=4,VLOOKUP(K177+3,TPMatrix!$D$6:$E$9,2,FALSE),0)),"")</f>
        <v>0</v>
      </c>
      <c r="P177" s="226">
        <f ca="1">IF(COUNTIF(K177:K181,K177)&gt;=5,IF(J177=5,VLOOKUP(K177+4,TPMatrix!$A$6:$B$10,2,FALSE),IF(J177=4,VLOOKUP(K177+4,TPMatrix!$D$6:$E$9,2,FALSE),0)),"")</f>
        <v>0</v>
      </c>
      <c r="Q177" s="226">
        <f t="shared" ca="1" si="64"/>
        <v>0</v>
      </c>
      <c r="R177" s="227">
        <f t="shared" ca="1" si="65"/>
        <v>5</v>
      </c>
      <c r="S177" s="228">
        <f t="shared" ca="1" si="66"/>
        <v>0</v>
      </c>
      <c r="T177" s="229">
        <f t="shared" si="67"/>
        <v>0</v>
      </c>
      <c r="U177" s="230">
        <f t="shared" ca="1" si="68"/>
        <v>0</v>
      </c>
      <c r="W177" s="178" t="str">
        <f t="shared" ca="1" si="69"/>
        <v/>
      </c>
      <c r="X177" s="178" t="str">
        <f ca="1">IF(ISNUMBER($A177),$W177*(Methuselahs!$A$4+1)+$A177,"")</f>
        <v/>
      </c>
      <c r="Y177" s="178" t="str">
        <f t="shared" ca="1" si="70"/>
        <v/>
      </c>
      <c r="Z177" s="178" t="str">
        <f ca="1">IF(ISNUMBER($A177),VLOOKUP($A177,Methuselahs!$A$7:$X$206,5),"")</f>
        <v/>
      </c>
      <c r="AA177" s="178" t="str">
        <f t="shared" ca="1" si="71"/>
        <v/>
      </c>
    </row>
    <row r="178" spans="1:27" ht="12.95" customHeight="1" x14ac:dyDescent="0.2">
      <c r="A178" s="231" t="str">
        <f ca="1">IF(ISBLANK('Tournament Info'!$B$11),"",INDIRECT(ADDRESS(ROW(),1,1,1,"Optimal Seating "&amp;'Tournament Info'!$B$11-1&amp;"R+F")))</f>
        <v/>
      </c>
      <c r="B178" s="232" t="str">
        <f ca="1">IF(ISNUMBER(A178),VLOOKUP(A178,Methuselahs!$A$7:$E$206,2,FALSE),"")</f>
        <v/>
      </c>
      <c r="C178" s="233" t="str">
        <f ca="1">IF(ISNUMBER(A178),VLOOKUP(A178,Methuselahs!$A$7:$E$206,3,FALSE),"")</f>
        <v/>
      </c>
      <c r="D178" s="234" t="str">
        <f t="shared" ca="1" si="60"/>
        <v/>
      </c>
      <c r="E178" s="235"/>
      <c r="F178" s="233">
        <f t="shared" si="61"/>
        <v>0</v>
      </c>
      <c r="G178" s="236" t="str">
        <f t="shared" ca="1" si="62"/>
        <v/>
      </c>
      <c r="H178" s="237" t="str">
        <f ca="1">IF(ISNUMBER(A178),IF(OR($S178=$U178,NOT(ISNA(MATCH($D178*5+$V$4,Override!$C$6:$C$125,0)))),$Q178,0),"")</f>
        <v/>
      </c>
      <c r="I178" s="234" t="str">
        <f t="shared" ca="1" si="63"/>
        <v/>
      </c>
      <c r="J178" s="238">
        <f ca="1">COUNT(A177:A181)</f>
        <v>0</v>
      </c>
      <c r="K178" s="239" t="str">
        <f ca="1">IF(ISNUMBER(A178),RANK(F178,F177:F181),"")</f>
        <v/>
      </c>
      <c r="L178" s="240">
        <f ca="1">IF(J178=5,VLOOKUP(K178,TPMatrix!$A$6:$B$10,2,FALSE),IF(J178=4,VLOOKUP(K178,TPMatrix!$D$6:$E$9,2,FALSE),0))</f>
        <v>0</v>
      </c>
      <c r="M178" s="240">
        <f ca="1">IF(COUNTIF(K177:K181,K178)&gt;=2,IF(J178=5,VLOOKUP(K178+1,TPMatrix!$A$6:$B$10,2,FALSE),IF(J178=4,VLOOKUP(K178+1,TPMatrix!$D$6:$E$9,2,FALSE),0)),"")</f>
        <v>0</v>
      </c>
      <c r="N178" s="240">
        <f ca="1">IF(COUNTIF(K177:K181,K178)&gt;=3,IF(J178=5,VLOOKUP(K178+2,TPMatrix!$A$6:$B$10,2,FALSE),IF(J178=4,VLOOKUP(K178+2,TPMatrix!$D$6:$E$9,2,FALSE),0)),"")</f>
        <v>0</v>
      </c>
      <c r="O178" s="240">
        <f ca="1">IF(COUNTIF(K177:K181,K178)&gt;=4,IF(J178=5,VLOOKUP(K178+3,TPMatrix!$A$6:$B$10,2,FALSE),IF(J178=4,VLOOKUP(K178+3,TPMatrix!$D$6:$E$9,2,FALSE),0)),"")</f>
        <v>0</v>
      </c>
      <c r="P178" s="240">
        <f ca="1">IF(COUNTIF(K177:K181,K178)&gt;=5,IF(J178=5,VLOOKUP(K178+4,TPMatrix!$A$6:$B$10,2,FALSE),IF(J178=4,VLOOKUP(K178+4,TPMatrix!$D$6:$E$9,2,FALSE),0)),"")</f>
        <v>0</v>
      </c>
      <c r="Q178" s="240">
        <f t="shared" ca="1" si="64"/>
        <v>0</v>
      </c>
      <c r="R178" s="241">
        <f t="shared" ca="1" si="65"/>
        <v>5</v>
      </c>
      <c r="S178" s="239">
        <f t="shared" ca="1" si="66"/>
        <v>0</v>
      </c>
      <c r="T178" s="240">
        <f t="shared" si="67"/>
        <v>0</v>
      </c>
      <c r="U178" s="241">
        <f t="shared" ca="1" si="68"/>
        <v>0</v>
      </c>
      <c r="W178" s="178" t="str">
        <f t="shared" ca="1" si="69"/>
        <v/>
      </c>
      <c r="X178" s="178" t="str">
        <f ca="1">IF(ISNUMBER($A178),$W178*(Methuselahs!$A$4+1)+$A178,"")</f>
        <v/>
      </c>
      <c r="Y178" s="178" t="str">
        <f t="shared" ca="1" si="70"/>
        <v/>
      </c>
      <c r="Z178" s="178" t="str">
        <f ca="1">IF(ISNUMBER($A178),VLOOKUP($A178,Methuselahs!$A$7:$X$206,5),"")</f>
        <v/>
      </c>
      <c r="AA178" s="178" t="str">
        <f t="shared" ca="1" si="71"/>
        <v/>
      </c>
    </row>
    <row r="179" spans="1:27" ht="12.95" customHeight="1" x14ac:dyDescent="0.2">
      <c r="A179" s="242" t="str">
        <f ca="1">IF(ISBLANK('Tournament Info'!$B$11),"",INDIRECT(ADDRESS(ROW(),1,1,1,"Optimal Seating "&amp;'Tournament Info'!$B$11-1&amp;"R+F")))</f>
        <v/>
      </c>
      <c r="B179" s="218" t="str">
        <f ca="1">IF(ISNUMBER(A179),VLOOKUP(A179,Methuselahs!$A$7:$E$206,2,FALSE),"")</f>
        <v/>
      </c>
      <c r="C179" s="243" t="str">
        <f ca="1">IF(ISNUMBER(A179),VLOOKUP(A179,Methuselahs!$A$7:$E$206,3,FALSE),"")</f>
        <v/>
      </c>
      <c r="D179" s="244" t="str">
        <f t="shared" ca="1" si="60"/>
        <v/>
      </c>
      <c r="E179" s="245"/>
      <c r="F179" s="243">
        <f t="shared" si="61"/>
        <v>0</v>
      </c>
      <c r="G179" s="246" t="str">
        <f t="shared" ca="1" si="62"/>
        <v/>
      </c>
      <c r="H179" s="247" t="str">
        <f ca="1">IF(ISNUMBER(A179),IF(OR($S179=$U179,NOT(ISNA(MATCH($D179*5+$V$4,Override!$C$6:$C$125,0)))),$Q179,0),"")</f>
        <v/>
      </c>
      <c r="I179" s="244" t="str">
        <f t="shared" ca="1" si="63"/>
        <v/>
      </c>
      <c r="J179" s="248">
        <f ca="1">COUNT(A177:A181)</f>
        <v>0</v>
      </c>
      <c r="K179" s="249" t="str">
        <f ca="1">IF(ISNUMBER(A179),RANK(F179,F177:F181),"")</f>
        <v/>
      </c>
      <c r="L179" s="250">
        <f ca="1">IF(J179=5,VLOOKUP(K179,TPMatrix!$A$6:$B$10,2,FALSE),IF(J179=4,VLOOKUP(K179,TPMatrix!$D$6:$E$9,2,FALSE),0))</f>
        <v>0</v>
      </c>
      <c r="M179" s="250">
        <f ca="1">IF(COUNTIF(K177:K181,K179)&gt;=2,IF(J179=5,VLOOKUP(K179+1,TPMatrix!$A$6:$B$10,2,FALSE),IF(J179=4,VLOOKUP(K179+1,TPMatrix!$D$6:$E$9,2,FALSE),0)),"")</f>
        <v>0</v>
      </c>
      <c r="N179" s="250">
        <f ca="1">IF(COUNTIF(K177:K181,K179)&gt;=3,IF(J179=5,VLOOKUP(K179+2,TPMatrix!$A$6:$B$10,2,FALSE),IF(J179=4,VLOOKUP(K179+2,TPMatrix!$D$6:$E$9,2,FALSE),0)),"")</f>
        <v>0</v>
      </c>
      <c r="O179" s="250">
        <f ca="1">IF(COUNTIF(K177:K181,K179)&gt;=4,IF(J179=5,VLOOKUP(K179+3,TPMatrix!$A$6:$B$10,2,FALSE),IF(J179=4,VLOOKUP(K179+3,TPMatrix!$D$6:$E$9,2,FALSE),0)),"")</f>
        <v>0</v>
      </c>
      <c r="P179" s="250">
        <f ca="1">IF(COUNTIF(K177:K181,K179)&gt;=5,IF(J179=5,VLOOKUP(K179+4,TPMatrix!$A$6:$B$10,2,FALSE),IF(J179=4,VLOOKUP(K179+4,TPMatrix!$D$6:$E$9,2,FALSE),0)),"")</f>
        <v>0</v>
      </c>
      <c r="Q179" s="250">
        <f t="shared" ca="1" si="64"/>
        <v>0</v>
      </c>
      <c r="R179" s="251">
        <f t="shared" ca="1" si="65"/>
        <v>5</v>
      </c>
      <c r="S179" s="249">
        <f t="shared" ca="1" si="66"/>
        <v>0</v>
      </c>
      <c r="T179" s="250">
        <f t="shared" si="67"/>
        <v>0</v>
      </c>
      <c r="U179" s="251">
        <f t="shared" ca="1" si="68"/>
        <v>0</v>
      </c>
      <c r="W179" s="178" t="str">
        <f t="shared" ca="1" si="69"/>
        <v/>
      </c>
      <c r="X179" s="178" t="str">
        <f ca="1">IF(ISNUMBER($A179),$W179*(Methuselahs!$A$4+1)+$A179,"")</f>
        <v/>
      </c>
      <c r="Y179" s="178" t="str">
        <f t="shared" ca="1" si="70"/>
        <v/>
      </c>
      <c r="Z179" s="178" t="str">
        <f ca="1">IF(ISNUMBER($A179),VLOOKUP($A179,Methuselahs!$A$7:$X$206,5),"")</f>
        <v/>
      </c>
      <c r="AA179" s="178" t="str">
        <f t="shared" ca="1" si="71"/>
        <v/>
      </c>
    </row>
    <row r="180" spans="1:27" ht="12.95" customHeight="1" x14ac:dyDescent="0.2">
      <c r="A180" s="252" t="str">
        <f ca="1">IF(ISBLANK('Tournament Info'!$B$11),"",INDIRECT(ADDRESS(ROW(),1,1,1,"Optimal Seating "&amp;'Tournament Info'!$B$11-1&amp;"R+F")))</f>
        <v/>
      </c>
      <c r="B180" s="253" t="str">
        <f ca="1">IF(ISNUMBER(A180),VLOOKUP(A180,Methuselahs!$A$7:$E$206,2,FALSE),"")</f>
        <v/>
      </c>
      <c r="C180" s="254" t="str">
        <f ca="1">IF(ISNUMBER(A180),VLOOKUP(A180,Methuselahs!$A$7:$E$206,3,FALSE),"")</f>
        <v/>
      </c>
      <c r="D180" s="255" t="str">
        <f t="shared" ca="1" si="60"/>
        <v/>
      </c>
      <c r="E180" s="256"/>
      <c r="F180" s="254">
        <f t="shared" si="61"/>
        <v>0</v>
      </c>
      <c r="G180" s="236" t="str">
        <f t="shared" ca="1" si="62"/>
        <v/>
      </c>
      <c r="H180" s="237" t="str">
        <f ca="1">IF(ISNUMBER(A180),IF(OR($S180=$U180,NOT(ISNA(MATCH($D180*5+$V$4,Override!$C$6:$C$125,0)))),$Q180,0),"")</f>
        <v/>
      </c>
      <c r="I180" s="255" t="str">
        <f t="shared" ca="1" si="63"/>
        <v/>
      </c>
      <c r="J180" s="257">
        <f ca="1">COUNT(A177:A181)</f>
        <v>0</v>
      </c>
      <c r="K180" s="239" t="str">
        <f ca="1">IF(ISNUMBER(A180),RANK(F180,F177:F181),"")</f>
        <v/>
      </c>
      <c r="L180" s="240">
        <f ca="1">IF(J180=5,VLOOKUP(K180,TPMatrix!$A$6:$B$10,2,FALSE),IF(J180=4,VLOOKUP(K180,TPMatrix!$D$6:$E$9,2,FALSE),0))</f>
        <v>0</v>
      </c>
      <c r="M180" s="240">
        <f ca="1">IF(COUNTIF(K177:K181,K180)&gt;=2,IF(J180=5,VLOOKUP(K180+1,TPMatrix!$A$6:$B$10,2,FALSE),IF(J180=4,VLOOKUP(K180+1,TPMatrix!$D$6:$E$9,2,FALSE),0)),"")</f>
        <v>0</v>
      </c>
      <c r="N180" s="240">
        <f ca="1">IF(COUNTIF(K177:K181,K180)&gt;=3,IF(J180=5,VLOOKUP(K180+2,TPMatrix!$A$6:$B$10,2,FALSE),IF(J180=4,VLOOKUP(K180+2,TPMatrix!$D$6:$E$9,2,FALSE),0)),"")</f>
        <v>0</v>
      </c>
      <c r="O180" s="240">
        <f ca="1">IF(COUNTIF(K177:K181,K180)&gt;=4,IF(J180=5,VLOOKUP(K180+3,TPMatrix!$A$6:$B$10,2,FALSE),IF(J180=4,VLOOKUP(K180+3,TPMatrix!$D$6:$E$9,2,FALSE),0)),"")</f>
        <v>0</v>
      </c>
      <c r="P180" s="240">
        <f ca="1">IF(COUNTIF(K177:K181,K180)&gt;=5,IF(J180=5,VLOOKUP(K180+4,TPMatrix!$A$6:$B$10,2,FALSE),IF(J180=4,VLOOKUP(K180+4,TPMatrix!$D$6:$E$9,2,FALSE),0)),"")</f>
        <v>0</v>
      </c>
      <c r="Q180" s="240">
        <f t="shared" ca="1" si="64"/>
        <v>0</v>
      </c>
      <c r="R180" s="241">
        <f t="shared" ca="1" si="65"/>
        <v>5</v>
      </c>
      <c r="S180" s="239">
        <f t="shared" ca="1" si="66"/>
        <v>0</v>
      </c>
      <c r="T180" s="240">
        <f t="shared" si="67"/>
        <v>0</v>
      </c>
      <c r="U180" s="241">
        <f t="shared" ca="1" si="68"/>
        <v>0</v>
      </c>
      <c r="W180" s="178" t="str">
        <f t="shared" ca="1" si="69"/>
        <v/>
      </c>
      <c r="X180" s="178" t="str">
        <f ca="1">IF(ISNUMBER($A180),$W180*(Methuselahs!$A$4+1)+$A180,"")</f>
        <v/>
      </c>
      <c r="Y180" s="178" t="str">
        <f t="shared" ca="1" si="70"/>
        <v/>
      </c>
      <c r="Z180" s="178" t="str">
        <f ca="1">IF(ISNUMBER($A180),VLOOKUP($A180,Methuselahs!$A$7:$X$206,5),"")</f>
        <v/>
      </c>
      <c r="AA180" s="178" t="str">
        <f t="shared" ca="1" si="71"/>
        <v/>
      </c>
    </row>
    <row r="181" spans="1:27" ht="12.95" customHeight="1" thickBot="1" x14ac:dyDescent="0.25">
      <c r="A181" s="258" t="str">
        <f ca="1">IF(ISBLANK('Tournament Info'!$B$11),"",INDIRECT(ADDRESS(ROW(),1,1,1,"Optimal Seating "&amp;'Tournament Info'!$B$11-1&amp;"R+F")))</f>
        <v/>
      </c>
      <c r="B181" s="259" t="str">
        <f ca="1">IF(ISNUMBER(A181),VLOOKUP(A181,Methuselahs!$A$7:$E$206,2,FALSE),"")</f>
        <v/>
      </c>
      <c r="C181" s="260" t="str">
        <f ca="1">IF(ISNUMBER(A181),VLOOKUP(A181,Methuselahs!$A$7:$E$206,3,FALSE),"")</f>
        <v/>
      </c>
      <c r="D181" s="261" t="str">
        <f t="shared" ca="1" si="60"/>
        <v/>
      </c>
      <c r="E181" s="262"/>
      <c r="F181" s="260">
        <f t="shared" si="61"/>
        <v>0</v>
      </c>
      <c r="G181" s="246" t="str">
        <f t="shared" ca="1" si="62"/>
        <v/>
      </c>
      <c r="H181" s="247" t="str">
        <f ca="1">IF(ISNUMBER(A181),IF(OR($S181=$U181,NOT(ISNA(MATCH($D181*5+$V$4,Override!$C$6:$C$125,0)))),$Q181,0),"")</f>
        <v/>
      </c>
      <c r="I181" s="261" t="str">
        <f t="shared" ca="1" si="63"/>
        <v/>
      </c>
      <c r="J181" s="263">
        <f ca="1">COUNT(A177:A181)</f>
        <v>0</v>
      </c>
      <c r="K181" s="264" t="str">
        <f ca="1">IF(ISNUMBER(A181),RANK(F181,F177:F181),"")</f>
        <v/>
      </c>
      <c r="L181" s="265">
        <f ca="1">IF(J181=5,VLOOKUP(K181,TPMatrix!$A$6:$B$10,2,FALSE),IF(J181=4,VLOOKUP(K181,TPMatrix!$D$6:$E$9,2,FALSE),0))</f>
        <v>0</v>
      </c>
      <c r="M181" s="265">
        <f ca="1">IF(COUNTIF(K177:K181,K181)&gt;=2,IF(J181=5,VLOOKUP(K181+1,TPMatrix!$A$6:$B$10,2,FALSE),IF(J181=4,VLOOKUP(K181+1,TPMatrix!$D$6:$E$9,2,FALSE),0)),"")</f>
        <v>0</v>
      </c>
      <c r="N181" s="265">
        <f ca="1">IF(COUNTIF(K177:K181,K181)&gt;=3,IF(J181=5,VLOOKUP(K181+2,TPMatrix!$A$6:$B$10,2,FALSE),IF(J181=4,VLOOKUP(K181+2,TPMatrix!$D$6:$E$9,2,FALSE),0)),"")</f>
        <v>0</v>
      </c>
      <c r="O181" s="265">
        <f ca="1">IF(COUNTIF(K177:K181,K181)&gt;=4,IF(J181=5,VLOOKUP(K181+3,TPMatrix!$A$6:$B$10,2,FALSE),IF(J181=4,VLOOKUP(K181+3,TPMatrix!$D$6:$E$9,2,FALSE),0)),"")</f>
        <v>0</v>
      </c>
      <c r="P181" s="265">
        <f ca="1">IF(COUNTIF(K177:K181,K181)&gt;=5,IF(J181=5,VLOOKUP(K181+4,TPMatrix!$A$6:$B$10,2,FALSE),IF(J181=4,VLOOKUP(K181+4,TPMatrix!$D$6:$E$9,2,FALSE),0)),"")</f>
        <v>0</v>
      </c>
      <c r="Q181" s="265">
        <f t="shared" ca="1" si="64"/>
        <v>0</v>
      </c>
      <c r="R181" s="266">
        <f t="shared" ca="1" si="65"/>
        <v>5</v>
      </c>
      <c r="S181" s="264">
        <f t="shared" ca="1" si="66"/>
        <v>0</v>
      </c>
      <c r="T181" s="265">
        <f t="shared" si="67"/>
        <v>0</v>
      </c>
      <c r="U181" s="266">
        <f t="shared" ca="1" si="68"/>
        <v>0</v>
      </c>
      <c r="W181" s="178" t="str">
        <f t="shared" ca="1" si="69"/>
        <v/>
      </c>
      <c r="X181" s="178" t="str">
        <f ca="1">IF(ISNUMBER($A181),$W181*(Methuselahs!$A$4+1)+$A181,"")</f>
        <v/>
      </c>
      <c r="Y181" s="178" t="str">
        <f t="shared" ca="1" si="70"/>
        <v/>
      </c>
      <c r="Z181" s="178" t="str">
        <f ca="1">IF(ISNUMBER($A181),VLOOKUP($A181,Methuselahs!$A$7:$X$206,5),"")</f>
        <v/>
      </c>
      <c r="AA181" s="178" t="str">
        <f t="shared" ca="1" si="71"/>
        <v/>
      </c>
    </row>
    <row r="182" spans="1:27" ht="12.95" customHeight="1" thickTop="1" x14ac:dyDescent="0.2">
      <c r="A182" s="217" t="str">
        <f ca="1">IF(ISBLANK('Tournament Info'!$B$11),"",INDIRECT(ADDRESS(ROW(),1,1,1,"Optimal Seating "&amp;'Tournament Info'!$B$11-1&amp;"R+F")))</f>
        <v/>
      </c>
      <c r="B182" s="218" t="str">
        <f ca="1">IF(ISNUMBER(A182),VLOOKUP(A182,Methuselahs!$A$7:$E$206,2,FALSE),"")</f>
        <v/>
      </c>
      <c r="C182" s="219" t="str">
        <f ca="1">IF(ISNUMBER(A182),VLOOKUP(A182,Methuselahs!$A$7:$E$206,3,FALSE),"")</f>
        <v/>
      </c>
      <c r="D182" s="220" t="str">
        <f t="shared" ca="1" si="60"/>
        <v/>
      </c>
      <c r="E182" s="221"/>
      <c r="F182" s="219">
        <f t="shared" si="61"/>
        <v>0</v>
      </c>
      <c r="G182" s="222" t="str">
        <f t="shared" ca="1" si="62"/>
        <v/>
      </c>
      <c r="H182" s="223" t="str">
        <f ca="1">IF(ISNUMBER(A182),IF(OR($S182=$U182,NOT(ISNA(MATCH($D182*5+$V$4,Override!$C$6:$C$125,0)))),$Q182,0),"")</f>
        <v/>
      </c>
      <c r="I182" s="220" t="str">
        <f t="shared" ca="1" si="63"/>
        <v/>
      </c>
      <c r="J182" s="224">
        <f ca="1">COUNT(A182:A186)</f>
        <v>0</v>
      </c>
      <c r="K182" s="225" t="str">
        <f ca="1">IF(ISNUMBER(A182),RANK(F182,F182:F186),"")</f>
        <v/>
      </c>
      <c r="L182" s="226">
        <f ca="1">IF(J182=5,VLOOKUP(K182,TPMatrix!$A$6:$B$10,2,FALSE),IF(J182=4,VLOOKUP(K182,TPMatrix!$D$6:$E$9,2,FALSE),0))</f>
        <v>0</v>
      </c>
      <c r="M182" s="226">
        <f ca="1">IF(COUNTIF(K182:K186,K182)&gt;=2,IF(J182=5,VLOOKUP(K182+1,TPMatrix!$A$6:$B$10,2,FALSE),IF(J182=4,VLOOKUP(K182+1,TPMatrix!$D$6:$E$9,2,FALSE),0)),"")</f>
        <v>0</v>
      </c>
      <c r="N182" s="226">
        <f ca="1">IF(COUNTIF(K182:K186,K182)&gt;=3,IF(J182=5,VLOOKUP(K182+2,TPMatrix!$A$6:$B$10,2,FALSE),IF(J182=4,VLOOKUP(K182+2,TPMatrix!$D$6:$E$9,2,FALSE),0)),"")</f>
        <v>0</v>
      </c>
      <c r="O182" s="226">
        <f ca="1">IF(COUNTIF(K182:K186,K182)&gt;=4,IF(J182=5,VLOOKUP(K182+3,TPMatrix!$A$6:$B$10,2,FALSE),IF(J182=4,VLOOKUP(K182+3,TPMatrix!$D$6:$E$9,2,FALSE),0)),"")</f>
        <v>0</v>
      </c>
      <c r="P182" s="226">
        <f ca="1">IF(COUNTIF(K182:K186,K182)&gt;=5,IF(J182=5,VLOOKUP(K182+4,TPMatrix!$A$6:$B$10,2,FALSE),IF(J182=4,VLOOKUP(K182+4,TPMatrix!$D$6:$E$9,2,FALSE),0)),"")</f>
        <v>0</v>
      </c>
      <c r="Q182" s="226">
        <f t="shared" ca="1" si="64"/>
        <v>0</v>
      </c>
      <c r="R182" s="227">
        <f t="shared" ca="1" si="65"/>
        <v>5</v>
      </c>
      <c r="S182" s="228">
        <f t="shared" ca="1" si="66"/>
        <v>0</v>
      </c>
      <c r="T182" s="229">
        <f t="shared" si="67"/>
        <v>0</v>
      </c>
      <c r="U182" s="230">
        <f t="shared" ca="1" si="68"/>
        <v>0</v>
      </c>
      <c r="W182" s="178" t="str">
        <f t="shared" ca="1" si="69"/>
        <v/>
      </c>
      <c r="X182" s="178" t="str">
        <f ca="1">IF(ISNUMBER($A182),$W182*(Methuselahs!$A$4+1)+$A182,"")</f>
        <v/>
      </c>
      <c r="Y182" s="178" t="str">
        <f t="shared" ca="1" si="70"/>
        <v/>
      </c>
      <c r="Z182" s="178" t="str">
        <f ca="1">IF(ISNUMBER($A182),VLOOKUP($A182,Methuselahs!$A$7:$X$206,5),"")</f>
        <v/>
      </c>
      <c r="AA182" s="178" t="str">
        <f t="shared" ca="1" si="71"/>
        <v/>
      </c>
    </row>
    <row r="183" spans="1:27" ht="12.95" customHeight="1" x14ac:dyDescent="0.2">
      <c r="A183" s="231" t="str">
        <f ca="1">IF(ISBLANK('Tournament Info'!$B$11),"",INDIRECT(ADDRESS(ROW(),1,1,1,"Optimal Seating "&amp;'Tournament Info'!$B$11-1&amp;"R+F")))</f>
        <v/>
      </c>
      <c r="B183" s="232" t="str">
        <f ca="1">IF(ISNUMBER(A183),VLOOKUP(A183,Methuselahs!$A$7:$E$206,2,FALSE),"")</f>
        <v/>
      </c>
      <c r="C183" s="233" t="str">
        <f ca="1">IF(ISNUMBER(A183),VLOOKUP(A183,Methuselahs!$A$7:$E$206,3,FALSE),"")</f>
        <v/>
      </c>
      <c r="D183" s="234" t="str">
        <f t="shared" ca="1" si="60"/>
        <v/>
      </c>
      <c r="E183" s="235"/>
      <c r="F183" s="233">
        <f t="shared" si="61"/>
        <v>0</v>
      </c>
      <c r="G183" s="236" t="str">
        <f t="shared" ca="1" si="62"/>
        <v/>
      </c>
      <c r="H183" s="237" t="str">
        <f ca="1">IF(ISNUMBER(A183),IF(OR($S183=$U183,NOT(ISNA(MATCH($D183*5+$V$4,Override!$C$6:$C$125,0)))),$Q183,0),"")</f>
        <v/>
      </c>
      <c r="I183" s="234" t="str">
        <f t="shared" ca="1" si="63"/>
        <v/>
      </c>
      <c r="J183" s="238">
        <f ca="1">COUNT(A182:A186)</f>
        <v>0</v>
      </c>
      <c r="K183" s="239" t="str">
        <f ca="1">IF(ISNUMBER(A183),RANK(F183,F182:F186),"")</f>
        <v/>
      </c>
      <c r="L183" s="240">
        <f ca="1">IF(J183=5,VLOOKUP(K183,TPMatrix!$A$6:$B$10,2,FALSE),IF(J183=4,VLOOKUP(K183,TPMatrix!$D$6:$E$9,2,FALSE),0))</f>
        <v>0</v>
      </c>
      <c r="M183" s="240">
        <f ca="1">IF(COUNTIF(K182:K186,K183)&gt;=2,IF(J183=5,VLOOKUP(K183+1,TPMatrix!$A$6:$B$10,2,FALSE),IF(J183=4,VLOOKUP(K183+1,TPMatrix!$D$6:$E$9,2,FALSE),0)),"")</f>
        <v>0</v>
      </c>
      <c r="N183" s="240">
        <f ca="1">IF(COUNTIF(K182:K186,K183)&gt;=3,IF(J183=5,VLOOKUP(K183+2,TPMatrix!$A$6:$B$10,2,FALSE),IF(J183=4,VLOOKUP(K183+2,TPMatrix!$D$6:$E$9,2,FALSE),0)),"")</f>
        <v>0</v>
      </c>
      <c r="O183" s="240">
        <f ca="1">IF(COUNTIF(K182:K186,K183)&gt;=4,IF(J183=5,VLOOKUP(K183+3,TPMatrix!$A$6:$B$10,2,FALSE),IF(J183=4,VLOOKUP(K183+3,TPMatrix!$D$6:$E$9,2,FALSE),0)),"")</f>
        <v>0</v>
      </c>
      <c r="P183" s="240">
        <f ca="1">IF(COUNTIF(K182:K186,K183)&gt;=5,IF(J183=5,VLOOKUP(K183+4,TPMatrix!$A$6:$B$10,2,FALSE),IF(J183=4,VLOOKUP(K183+4,TPMatrix!$D$6:$E$9,2,FALSE),0)),"")</f>
        <v>0</v>
      </c>
      <c r="Q183" s="240">
        <f t="shared" ca="1" si="64"/>
        <v>0</v>
      </c>
      <c r="R183" s="241">
        <f t="shared" ca="1" si="65"/>
        <v>5</v>
      </c>
      <c r="S183" s="239">
        <f t="shared" ca="1" si="66"/>
        <v>0</v>
      </c>
      <c r="T183" s="240">
        <f t="shared" si="67"/>
        <v>0</v>
      </c>
      <c r="U183" s="241">
        <f t="shared" ca="1" si="68"/>
        <v>0</v>
      </c>
      <c r="W183" s="178" t="str">
        <f t="shared" ca="1" si="69"/>
        <v/>
      </c>
      <c r="X183" s="178" t="str">
        <f ca="1">IF(ISNUMBER($A183),$W183*(Methuselahs!$A$4+1)+$A183,"")</f>
        <v/>
      </c>
      <c r="Y183" s="178" t="str">
        <f t="shared" ca="1" si="70"/>
        <v/>
      </c>
      <c r="Z183" s="178" t="str">
        <f ca="1">IF(ISNUMBER($A183),VLOOKUP($A183,Methuselahs!$A$7:$X$206,5),"")</f>
        <v/>
      </c>
      <c r="AA183" s="178" t="str">
        <f t="shared" ca="1" si="71"/>
        <v/>
      </c>
    </row>
    <row r="184" spans="1:27" ht="12.95" customHeight="1" x14ac:dyDescent="0.2">
      <c r="A184" s="242" t="str">
        <f ca="1">IF(ISBLANK('Tournament Info'!$B$11),"",INDIRECT(ADDRESS(ROW(),1,1,1,"Optimal Seating "&amp;'Tournament Info'!$B$11-1&amp;"R+F")))</f>
        <v/>
      </c>
      <c r="B184" s="218" t="str">
        <f ca="1">IF(ISNUMBER(A184),VLOOKUP(A184,Methuselahs!$A$7:$E$206,2,FALSE),"")</f>
        <v/>
      </c>
      <c r="C184" s="243" t="str">
        <f ca="1">IF(ISNUMBER(A184),VLOOKUP(A184,Methuselahs!$A$7:$E$206,3,FALSE),"")</f>
        <v/>
      </c>
      <c r="D184" s="244" t="str">
        <f t="shared" ca="1" si="60"/>
        <v/>
      </c>
      <c r="E184" s="245"/>
      <c r="F184" s="243">
        <f t="shared" si="61"/>
        <v>0</v>
      </c>
      <c r="G184" s="246" t="str">
        <f t="shared" ca="1" si="62"/>
        <v/>
      </c>
      <c r="H184" s="247" t="str">
        <f ca="1">IF(ISNUMBER(A184),IF(OR($S184=$U184,NOT(ISNA(MATCH($D184*5+$V$4,Override!$C$6:$C$125,0)))),$Q184,0),"")</f>
        <v/>
      </c>
      <c r="I184" s="244" t="str">
        <f t="shared" ca="1" si="63"/>
        <v/>
      </c>
      <c r="J184" s="248">
        <f ca="1">COUNT(A182:A186)</f>
        <v>0</v>
      </c>
      <c r="K184" s="249" t="str">
        <f ca="1">IF(ISNUMBER(A184),RANK(F184,F182:F186),"")</f>
        <v/>
      </c>
      <c r="L184" s="250">
        <f ca="1">IF(J184=5,VLOOKUP(K184,TPMatrix!$A$6:$B$10,2,FALSE),IF(J184=4,VLOOKUP(K184,TPMatrix!$D$6:$E$9,2,FALSE),0))</f>
        <v>0</v>
      </c>
      <c r="M184" s="250">
        <f ca="1">IF(COUNTIF(K182:K186,K184)&gt;=2,IF(J184=5,VLOOKUP(K184+1,TPMatrix!$A$6:$B$10,2,FALSE),IF(J184=4,VLOOKUP(K184+1,TPMatrix!$D$6:$E$9,2,FALSE),0)),"")</f>
        <v>0</v>
      </c>
      <c r="N184" s="250">
        <f ca="1">IF(COUNTIF(K182:K186,K184)&gt;=3,IF(J184=5,VLOOKUP(K184+2,TPMatrix!$A$6:$B$10,2,FALSE),IF(J184=4,VLOOKUP(K184+2,TPMatrix!$D$6:$E$9,2,FALSE),0)),"")</f>
        <v>0</v>
      </c>
      <c r="O184" s="250">
        <f ca="1">IF(COUNTIF(K182:K186,K184)&gt;=4,IF(J184=5,VLOOKUP(K184+3,TPMatrix!$A$6:$B$10,2,FALSE),IF(J184=4,VLOOKUP(K184+3,TPMatrix!$D$6:$E$9,2,FALSE),0)),"")</f>
        <v>0</v>
      </c>
      <c r="P184" s="250">
        <f ca="1">IF(COUNTIF(K182:K186,K184)&gt;=5,IF(J184=5,VLOOKUP(K184+4,TPMatrix!$A$6:$B$10,2,FALSE),IF(J184=4,VLOOKUP(K184+4,TPMatrix!$D$6:$E$9,2,FALSE),0)),"")</f>
        <v>0</v>
      </c>
      <c r="Q184" s="250">
        <f t="shared" ca="1" si="64"/>
        <v>0</v>
      </c>
      <c r="R184" s="251">
        <f t="shared" ca="1" si="65"/>
        <v>5</v>
      </c>
      <c r="S184" s="249">
        <f t="shared" ca="1" si="66"/>
        <v>0</v>
      </c>
      <c r="T184" s="250">
        <f t="shared" si="67"/>
        <v>0</v>
      </c>
      <c r="U184" s="251">
        <f t="shared" ca="1" si="68"/>
        <v>0</v>
      </c>
      <c r="W184" s="178" t="str">
        <f t="shared" ca="1" si="69"/>
        <v/>
      </c>
      <c r="X184" s="178" t="str">
        <f ca="1">IF(ISNUMBER($A184),$W184*(Methuselahs!$A$4+1)+$A184,"")</f>
        <v/>
      </c>
      <c r="Y184" s="178" t="str">
        <f t="shared" ca="1" si="70"/>
        <v/>
      </c>
      <c r="Z184" s="178" t="str">
        <f ca="1">IF(ISNUMBER($A184),VLOOKUP($A184,Methuselahs!$A$7:$X$206,5),"")</f>
        <v/>
      </c>
      <c r="AA184" s="178" t="str">
        <f t="shared" ca="1" si="71"/>
        <v/>
      </c>
    </row>
    <row r="185" spans="1:27" ht="12.95" customHeight="1" x14ac:dyDescent="0.2">
      <c r="A185" s="252" t="str">
        <f ca="1">IF(ISBLANK('Tournament Info'!$B$11),"",INDIRECT(ADDRESS(ROW(),1,1,1,"Optimal Seating "&amp;'Tournament Info'!$B$11-1&amp;"R+F")))</f>
        <v/>
      </c>
      <c r="B185" s="253" t="str">
        <f ca="1">IF(ISNUMBER(A185),VLOOKUP(A185,Methuselahs!$A$7:$E$206,2,FALSE),"")</f>
        <v/>
      </c>
      <c r="C185" s="254" t="str">
        <f ca="1">IF(ISNUMBER(A185),VLOOKUP(A185,Methuselahs!$A$7:$E$206,3,FALSE),"")</f>
        <v/>
      </c>
      <c r="D185" s="255" t="str">
        <f t="shared" ca="1" si="60"/>
        <v/>
      </c>
      <c r="E185" s="256"/>
      <c r="F185" s="254">
        <f t="shared" si="61"/>
        <v>0</v>
      </c>
      <c r="G185" s="236" t="str">
        <f t="shared" ca="1" si="62"/>
        <v/>
      </c>
      <c r="H185" s="237" t="str">
        <f ca="1">IF(ISNUMBER(A185),IF(OR($S185=$U185,NOT(ISNA(MATCH($D185*5+$V$4,Override!$C$6:$C$125,0)))),$Q185,0),"")</f>
        <v/>
      </c>
      <c r="I185" s="255" t="str">
        <f t="shared" ca="1" si="63"/>
        <v/>
      </c>
      <c r="J185" s="257">
        <f ca="1">COUNT(A182:A186)</f>
        <v>0</v>
      </c>
      <c r="K185" s="239" t="str">
        <f ca="1">IF(ISNUMBER(A185),RANK(F185,F182:F186),"")</f>
        <v/>
      </c>
      <c r="L185" s="240">
        <f ca="1">IF(J185=5,VLOOKUP(K185,TPMatrix!$A$6:$B$10,2,FALSE),IF(J185=4,VLOOKUP(K185,TPMatrix!$D$6:$E$9,2,FALSE),0))</f>
        <v>0</v>
      </c>
      <c r="M185" s="240">
        <f ca="1">IF(COUNTIF(K182:K186,K185)&gt;=2,IF(J185=5,VLOOKUP(K185+1,TPMatrix!$A$6:$B$10,2,FALSE),IF(J185=4,VLOOKUP(K185+1,TPMatrix!$D$6:$E$9,2,FALSE),0)),"")</f>
        <v>0</v>
      </c>
      <c r="N185" s="240">
        <f ca="1">IF(COUNTIF(K182:K186,K185)&gt;=3,IF(J185=5,VLOOKUP(K185+2,TPMatrix!$A$6:$B$10,2,FALSE),IF(J185=4,VLOOKUP(K185+2,TPMatrix!$D$6:$E$9,2,FALSE),0)),"")</f>
        <v>0</v>
      </c>
      <c r="O185" s="240">
        <f ca="1">IF(COUNTIF(K182:K186,K185)&gt;=4,IF(J185=5,VLOOKUP(K185+3,TPMatrix!$A$6:$B$10,2,FALSE),IF(J185=4,VLOOKUP(K185+3,TPMatrix!$D$6:$E$9,2,FALSE),0)),"")</f>
        <v>0</v>
      </c>
      <c r="P185" s="240">
        <f ca="1">IF(COUNTIF(K182:K186,K185)&gt;=5,IF(J185=5,VLOOKUP(K185+4,TPMatrix!$A$6:$B$10,2,FALSE),IF(J185=4,VLOOKUP(K185+4,TPMatrix!$D$6:$E$9,2,FALSE),0)),"")</f>
        <v>0</v>
      </c>
      <c r="Q185" s="240">
        <f t="shared" ca="1" si="64"/>
        <v>0</v>
      </c>
      <c r="R185" s="241">
        <f t="shared" ca="1" si="65"/>
        <v>5</v>
      </c>
      <c r="S185" s="239">
        <f t="shared" ca="1" si="66"/>
        <v>0</v>
      </c>
      <c r="T185" s="240">
        <f t="shared" si="67"/>
        <v>0</v>
      </c>
      <c r="U185" s="241">
        <f t="shared" ca="1" si="68"/>
        <v>0</v>
      </c>
      <c r="W185" s="178" t="str">
        <f t="shared" ca="1" si="69"/>
        <v/>
      </c>
      <c r="X185" s="178" t="str">
        <f ca="1">IF(ISNUMBER($A185),$W185*(Methuselahs!$A$4+1)+$A185,"")</f>
        <v/>
      </c>
      <c r="Y185" s="178" t="str">
        <f t="shared" ca="1" si="70"/>
        <v/>
      </c>
      <c r="Z185" s="178" t="str">
        <f ca="1">IF(ISNUMBER($A185),VLOOKUP($A185,Methuselahs!$A$7:$X$206,5),"")</f>
        <v/>
      </c>
      <c r="AA185" s="178" t="str">
        <f t="shared" ca="1" si="71"/>
        <v/>
      </c>
    </row>
    <row r="186" spans="1:27" ht="12.95" customHeight="1" thickBot="1" x14ac:dyDescent="0.25">
      <c r="A186" s="258" t="str">
        <f ca="1">IF(ISBLANK('Tournament Info'!$B$11),"",INDIRECT(ADDRESS(ROW(),1,1,1,"Optimal Seating "&amp;'Tournament Info'!$B$11-1&amp;"R+F")))</f>
        <v/>
      </c>
      <c r="B186" s="259" t="str">
        <f ca="1">IF(ISNUMBER(A186),VLOOKUP(A186,Methuselahs!$A$7:$E$206,2,FALSE),"")</f>
        <v/>
      </c>
      <c r="C186" s="260" t="str">
        <f ca="1">IF(ISNUMBER(A186),VLOOKUP(A186,Methuselahs!$A$7:$E$206,3,FALSE),"")</f>
        <v/>
      </c>
      <c r="D186" s="261" t="str">
        <f t="shared" ca="1" si="60"/>
        <v/>
      </c>
      <c r="E186" s="262"/>
      <c r="F186" s="260">
        <f t="shared" si="61"/>
        <v>0</v>
      </c>
      <c r="G186" s="246" t="str">
        <f t="shared" ca="1" si="62"/>
        <v/>
      </c>
      <c r="H186" s="247" t="str">
        <f ca="1">IF(ISNUMBER(A186),IF(OR($S186=$U186,NOT(ISNA(MATCH($D186*5+$V$4,Override!$C$6:$C$125,0)))),$Q186,0),"")</f>
        <v/>
      </c>
      <c r="I186" s="261" t="str">
        <f t="shared" ca="1" si="63"/>
        <v/>
      </c>
      <c r="J186" s="263">
        <f ca="1">COUNT(A182:A186)</f>
        <v>0</v>
      </c>
      <c r="K186" s="264" t="str">
        <f ca="1">IF(ISNUMBER(A186),RANK(F186,F182:F186),"")</f>
        <v/>
      </c>
      <c r="L186" s="265">
        <f ca="1">IF(J186=5,VLOOKUP(K186,TPMatrix!$A$6:$B$10,2,FALSE),IF(J186=4,VLOOKUP(K186,TPMatrix!$D$6:$E$9,2,FALSE),0))</f>
        <v>0</v>
      </c>
      <c r="M186" s="265">
        <f ca="1">IF(COUNTIF(K182:K186,K186)&gt;=2,IF(J186=5,VLOOKUP(K186+1,TPMatrix!$A$6:$B$10,2,FALSE),IF(J186=4,VLOOKUP(K186+1,TPMatrix!$D$6:$E$9,2,FALSE),0)),"")</f>
        <v>0</v>
      </c>
      <c r="N186" s="265">
        <f ca="1">IF(COUNTIF(K182:K186,K186)&gt;=3,IF(J186=5,VLOOKUP(K186+2,TPMatrix!$A$6:$B$10,2,FALSE),IF(J186=4,VLOOKUP(K186+2,TPMatrix!$D$6:$E$9,2,FALSE),0)),"")</f>
        <v>0</v>
      </c>
      <c r="O186" s="265">
        <f ca="1">IF(COUNTIF(K182:K186,K186)&gt;=4,IF(J186=5,VLOOKUP(K186+3,TPMatrix!$A$6:$B$10,2,FALSE),IF(J186=4,VLOOKUP(K186+3,TPMatrix!$D$6:$E$9,2,FALSE),0)),"")</f>
        <v>0</v>
      </c>
      <c r="P186" s="265">
        <f ca="1">IF(COUNTIF(K182:K186,K186)&gt;=5,IF(J186=5,VLOOKUP(K186+4,TPMatrix!$A$6:$B$10,2,FALSE),IF(J186=4,VLOOKUP(K186+4,TPMatrix!$D$6:$E$9,2,FALSE),0)),"")</f>
        <v>0</v>
      </c>
      <c r="Q186" s="265">
        <f t="shared" ca="1" si="64"/>
        <v>0</v>
      </c>
      <c r="R186" s="266">
        <f t="shared" ca="1" si="65"/>
        <v>5</v>
      </c>
      <c r="S186" s="264">
        <f t="shared" ca="1" si="66"/>
        <v>0</v>
      </c>
      <c r="T186" s="265">
        <f t="shared" si="67"/>
        <v>0</v>
      </c>
      <c r="U186" s="266">
        <f t="shared" ca="1" si="68"/>
        <v>0</v>
      </c>
      <c r="W186" s="178" t="str">
        <f t="shared" ca="1" si="69"/>
        <v/>
      </c>
      <c r="X186" s="178" t="str">
        <f ca="1">IF(ISNUMBER($A186),$W186*(Methuselahs!$A$4+1)+$A186,"")</f>
        <v/>
      </c>
      <c r="Y186" s="178" t="str">
        <f t="shared" ca="1" si="70"/>
        <v/>
      </c>
      <c r="Z186" s="178" t="str">
        <f ca="1">IF(ISNUMBER($A186),VLOOKUP($A186,Methuselahs!$A$7:$X$206,5),"")</f>
        <v/>
      </c>
      <c r="AA186" s="178" t="str">
        <f t="shared" ca="1" si="71"/>
        <v/>
      </c>
    </row>
    <row r="187" spans="1:27" ht="12.95" customHeight="1" thickTop="1" x14ac:dyDescent="0.2">
      <c r="A187" s="217" t="str">
        <f ca="1">IF(ISBLANK('Tournament Info'!$B$11),"",INDIRECT(ADDRESS(ROW(),1,1,1,"Optimal Seating "&amp;'Tournament Info'!$B$11-1&amp;"R+F")))</f>
        <v/>
      </c>
      <c r="B187" s="218" t="str">
        <f ca="1">IF(ISNUMBER(A187),VLOOKUP(A187,Methuselahs!$A$7:$E$206,2,FALSE),"")</f>
        <v/>
      </c>
      <c r="C187" s="219" t="str">
        <f ca="1">IF(ISNUMBER(A187),VLOOKUP(A187,Methuselahs!$A$7:$E$206,3,FALSE),"")</f>
        <v/>
      </c>
      <c r="D187" s="220" t="str">
        <f t="shared" ca="1" si="60"/>
        <v/>
      </c>
      <c r="E187" s="221"/>
      <c r="F187" s="219">
        <f t="shared" si="61"/>
        <v>0</v>
      </c>
      <c r="G187" s="222" t="str">
        <f t="shared" ca="1" si="62"/>
        <v/>
      </c>
      <c r="H187" s="223" t="str">
        <f ca="1">IF(ISNUMBER(A187),IF(OR($S187=$U187,NOT(ISNA(MATCH($D187*5+$V$4,Override!$C$6:$C$125,0)))),$Q187,0),"")</f>
        <v/>
      </c>
      <c r="I187" s="220" t="str">
        <f t="shared" ca="1" si="63"/>
        <v/>
      </c>
      <c r="J187" s="224">
        <f ca="1">COUNT(A187:A191)</f>
        <v>0</v>
      </c>
      <c r="K187" s="225" t="str">
        <f ca="1">IF(ISNUMBER(A187),RANK(F187,F187:F191),"")</f>
        <v/>
      </c>
      <c r="L187" s="226">
        <f ca="1">IF(J187=5,VLOOKUP(K187,TPMatrix!$A$6:$B$10,2,FALSE),IF(J187=4,VLOOKUP(K187,TPMatrix!$D$6:$E$9,2,FALSE),0))</f>
        <v>0</v>
      </c>
      <c r="M187" s="226">
        <f ca="1">IF(COUNTIF(K187:K191,K187)&gt;=2,IF(J187=5,VLOOKUP(K187+1,TPMatrix!$A$6:$B$10,2,FALSE),IF(J187=4,VLOOKUP(K187+1,TPMatrix!$D$6:$E$9,2,FALSE),0)),"")</f>
        <v>0</v>
      </c>
      <c r="N187" s="226">
        <f ca="1">IF(COUNTIF(K187:K191,K187)&gt;=3,IF(J187=5,VLOOKUP(K187+2,TPMatrix!$A$6:$B$10,2,FALSE),IF(J187=4,VLOOKUP(K187+2,TPMatrix!$D$6:$E$9,2,FALSE),0)),"")</f>
        <v>0</v>
      </c>
      <c r="O187" s="226">
        <f ca="1">IF(COUNTIF(K187:K191,K187)&gt;=4,IF(J187=5,VLOOKUP(K187+3,TPMatrix!$A$6:$B$10,2,FALSE),IF(J187=4,VLOOKUP(K187+3,TPMatrix!$D$6:$E$9,2,FALSE),0)),"")</f>
        <v>0</v>
      </c>
      <c r="P187" s="226">
        <f ca="1">IF(COUNTIF(K187:K191,K187)&gt;=5,IF(J187=5,VLOOKUP(K187+4,TPMatrix!$A$6:$B$10,2,FALSE),IF(J187=4,VLOOKUP(K187+4,TPMatrix!$D$6:$E$9,2,FALSE),0)),"")</f>
        <v>0</v>
      </c>
      <c r="Q187" s="226">
        <f t="shared" ca="1" si="64"/>
        <v>0</v>
      </c>
      <c r="R187" s="227">
        <f t="shared" ca="1" si="65"/>
        <v>5</v>
      </c>
      <c r="S187" s="228">
        <f t="shared" ca="1" si="66"/>
        <v>0</v>
      </c>
      <c r="T187" s="229">
        <f t="shared" si="67"/>
        <v>0</v>
      </c>
      <c r="U187" s="230">
        <f t="shared" ca="1" si="68"/>
        <v>0</v>
      </c>
      <c r="W187" s="178" t="str">
        <f t="shared" ca="1" si="69"/>
        <v/>
      </c>
      <c r="X187" s="178" t="str">
        <f ca="1">IF(ISNUMBER($A187),$W187*(Methuselahs!$A$4+1)+$A187,"")</f>
        <v/>
      </c>
      <c r="Y187" s="178" t="str">
        <f t="shared" ca="1" si="70"/>
        <v/>
      </c>
      <c r="Z187" s="178" t="str">
        <f ca="1">IF(ISNUMBER($A187),VLOOKUP($A187,Methuselahs!$A$7:$X$206,5),"")</f>
        <v/>
      </c>
      <c r="AA187" s="178" t="str">
        <f t="shared" ca="1" si="71"/>
        <v/>
      </c>
    </row>
    <row r="188" spans="1:27" ht="12.95" customHeight="1" x14ac:dyDescent="0.2">
      <c r="A188" s="231" t="str">
        <f ca="1">IF(ISBLANK('Tournament Info'!$B$11),"",INDIRECT(ADDRESS(ROW(),1,1,1,"Optimal Seating "&amp;'Tournament Info'!$B$11-1&amp;"R+F")))</f>
        <v/>
      </c>
      <c r="B188" s="232" t="str">
        <f ca="1">IF(ISNUMBER(A188),VLOOKUP(A188,Methuselahs!$A$7:$E$206,2,FALSE),"")</f>
        <v/>
      </c>
      <c r="C188" s="233" t="str">
        <f ca="1">IF(ISNUMBER(A188),VLOOKUP(A188,Methuselahs!$A$7:$E$206,3,FALSE),"")</f>
        <v/>
      </c>
      <c r="D188" s="234" t="str">
        <f t="shared" ca="1" si="60"/>
        <v/>
      </c>
      <c r="E188" s="235"/>
      <c r="F188" s="233">
        <f t="shared" si="61"/>
        <v>0</v>
      </c>
      <c r="G188" s="236" t="str">
        <f t="shared" ca="1" si="62"/>
        <v/>
      </c>
      <c r="H188" s="237" t="str">
        <f ca="1">IF(ISNUMBER(A188),IF(OR($S188=$U188,NOT(ISNA(MATCH($D188*5+$V$4,Override!$C$6:$C$125,0)))),$Q188,0),"")</f>
        <v/>
      </c>
      <c r="I188" s="234" t="str">
        <f t="shared" ca="1" si="63"/>
        <v/>
      </c>
      <c r="J188" s="238">
        <f ca="1">COUNT(A187:A191)</f>
        <v>0</v>
      </c>
      <c r="K188" s="239" t="str">
        <f ca="1">IF(ISNUMBER(A188),RANK(F188,F187:F191),"")</f>
        <v/>
      </c>
      <c r="L188" s="240">
        <f ca="1">IF(J188=5,VLOOKUP(K188,TPMatrix!$A$6:$B$10,2,FALSE),IF(J188=4,VLOOKUP(K188,TPMatrix!$D$6:$E$9,2,FALSE),0))</f>
        <v>0</v>
      </c>
      <c r="M188" s="240">
        <f ca="1">IF(COUNTIF(K187:K191,K188)&gt;=2,IF(J188=5,VLOOKUP(K188+1,TPMatrix!$A$6:$B$10,2,FALSE),IF(J188=4,VLOOKUP(K188+1,TPMatrix!$D$6:$E$9,2,FALSE),0)),"")</f>
        <v>0</v>
      </c>
      <c r="N188" s="240">
        <f ca="1">IF(COUNTIF(K187:K191,K188)&gt;=3,IF(J188=5,VLOOKUP(K188+2,TPMatrix!$A$6:$B$10,2,FALSE),IF(J188=4,VLOOKUP(K188+2,TPMatrix!$D$6:$E$9,2,FALSE),0)),"")</f>
        <v>0</v>
      </c>
      <c r="O188" s="240">
        <f ca="1">IF(COUNTIF(K187:K191,K188)&gt;=4,IF(J188=5,VLOOKUP(K188+3,TPMatrix!$A$6:$B$10,2,FALSE),IF(J188=4,VLOOKUP(K188+3,TPMatrix!$D$6:$E$9,2,FALSE),0)),"")</f>
        <v>0</v>
      </c>
      <c r="P188" s="240">
        <f ca="1">IF(COUNTIF(K187:K191,K188)&gt;=5,IF(J188=5,VLOOKUP(K188+4,TPMatrix!$A$6:$B$10,2,FALSE),IF(J188=4,VLOOKUP(K188+4,TPMatrix!$D$6:$E$9,2,FALSE),0)),"")</f>
        <v>0</v>
      </c>
      <c r="Q188" s="240">
        <f t="shared" ca="1" si="64"/>
        <v>0</v>
      </c>
      <c r="R188" s="241">
        <f t="shared" ca="1" si="65"/>
        <v>5</v>
      </c>
      <c r="S188" s="239">
        <f t="shared" ca="1" si="66"/>
        <v>0</v>
      </c>
      <c r="T188" s="240">
        <f t="shared" si="67"/>
        <v>0</v>
      </c>
      <c r="U188" s="241">
        <f t="shared" ca="1" si="68"/>
        <v>0</v>
      </c>
      <c r="W188" s="178" t="str">
        <f t="shared" ca="1" si="69"/>
        <v/>
      </c>
      <c r="X188" s="178" t="str">
        <f ca="1">IF(ISNUMBER($A188),$W188*(Methuselahs!$A$4+1)+$A188,"")</f>
        <v/>
      </c>
      <c r="Y188" s="178" t="str">
        <f t="shared" ca="1" si="70"/>
        <v/>
      </c>
      <c r="Z188" s="178" t="str">
        <f ca="1">IF(ISNUMBER($A188),VLOOKUP($A188,Methuselahs!$A$7:$X$206,5),"")</f>
        <v/>
      </c>
      <c r="AA188" s="178" t="str">
        <f t="shared" ca="1" si="71"/>
        <v/>
      </c>
    </row>
    <row r="189" spans="1:27" ht="12.95" customHeight="1" x14ac:dyDescent="0.2">
      <c r="A189" s="242" t="str">
        <f ca="1">IF(ISBLANK('Tournament Info'!$B$11),"",INDIRECT(ADDRESS(ROW(),1,1,1,"Optimal Seating "&amp;'Tournament Info'!$B$11-1&amp;"R+F")))</f>
        <v/>
      </c>
      <c r="B189" s="218" t="str">
        <f ca="1">IF(ISNUMBER(A189),VLOOKUP(A189,Methuselahs!$A$7:$E$206,2,FALSE),"")</f>
        <v/>
      </c>
      <c r="C189" s="243" t="str">
        <f ca="1">IF(ISNUMBER(A189),VLOOKUP(A189,Methuselahs!$A$7:$E$206,3,FALSE),"")</f>
        <v/>
      </c>
      <c r="D189" s="244" t="str">
        <f t="shared" ca="1" si="60"/>
        <v/>
      </c>
      <c r="E189" s="245"/>
      <c r="F189" s="243">
        <f t="shared" si="61"/>
        <v>0</v>
      </c>
      <c r="G189" s="246" t="str">
        <f t="shared" ca="1" si="62"/>
        <v/>
      </c>
      <c r="H189" s="247" t="str">
        <f ca="1">IF(ISNUMBER(A189),IF(OR($S189=$U189,NOT(ISNA(MATCH($D189*5+$V$4,Override!$C$6:$C$125,0)))),$Q189,0),"")</f>
        <v/>
      </c>
      <c r="I189" s="244" t="str">
        <f t="shared" ca="1" si="63"/>
        <v/>
      </c>
      <c r="J189" s="248">
        <f ca="1">COUNT(A187:A191)</f>
        <v>0</v>
      </c>
      <c r="K189" s="249" t="str">
        <f ca="1">IF(ISNUMBER(A189),RANK(F189,F187:F191),"")</f>
        <v/>
      </c>
      <c r="L189" s="250">
        <f ca="1">IF(J189=5,VLOOKUP(K189,TPMatrix!$A$6:$B$10,2,FALSE),IF(J189=4,VLOOKUP(K189,TPMatrix!$D$6:$E$9,2,FALSE),0))</f>
        <v>0</v>
      </c>
      <c r="M189" s="250">
        <f ca="1">IF(COUNTIF(K187:K191,K189)&gt;=2,IF(J189=5,VLOOKUP(K189+1,TPMatrix!$A$6:$B$10,2,FALSE),IF(J189=4,VLOOKUP(K189+1,TPMatrix!$D$6:$E$9,2,FALSE),0)),"")</f>
        <v>0</v>
      </c>
      <c r="N189" s="250">
        <f ca="1">IF(COUNTIF(K187:K191,K189)&gt;=3,IF(J189=5,VLOOKUP(K189+2,TPMatrix!$A$6:$B$10,2,FALSE),IF(J189=4,VLOOKUP(K189+2,TPMatrix!$D$6:$E$9,2,FALSE),0)),"")</f>
        <v>0</v>
      </c>
      <c r="O189" s="250">
        <f ca="1">IF(COUNTIF(K187:K191,K189)&gt;=4,IF(J189=5,VLOOKUP(K189+3,TPMatrix!$A$6:$B$10,2,FALSE),IF(J189=4,VLOOKUP(K189+3,TPMatrix!$D$6:$E$9,2,FALSE),0)),"")</f>
        <v>0</v>
      </c>
      <c r="P189" s="250">
        <f ca="1">IF(COUNTIF(K187:K191,K189)&gt;=5,IF(J189=5,VLOOKUP(K189+4,TPMatrix!$A$6:$B$10,2,FALSE),IF(J189=4,VLOOKUP(K189+4,TPMatrix!$D$6:$E$9,2,FALSE),0)),"")</f>
        <v>0</v>
      </c>
      <c r="Q189" s="250">
        <f t="shared" ca="1" si="64"/>
        <v>0</v>
      </c>
      <c r="R189" s="251">
        <f t="shared" ca="1" si="65"/>
        <v>5</v>
      </c>
      <c r="S189" s="249">
        <f t="shared" ca="1" si="66"/>
        <v>0</v>
      </c>
      <c r="T189" s="250">
        <f t="shared" si="67"/>
        <v>0</v>
      </c>
      <c r="U189" s="251">
        <f t="shared" ca="1" si="68"/>
        <v>0</v>
      </c>
      <c r="W189" s="178" t="str">
        <f t="shared" ca="1" si="69"/>
        <v/>
      </c>
      <c r="X189" s="178" t="str">
        <f ca="1">IF(ISNUMBER($A189),$W189*(Methuselahs!$A$4+1)+$A189,"")</f>
        <v/>
      </c>
      <c r="Y189" s="178" t="str">
        <f t="shared" ca="1" si="70"/>
        <v/>
      </c>
      <c r="Z189" s="178" t="str">
        <f ca="1">IF(ISNUMBER($A189),VLOOKUP($A189,Methuselahs!$A$7:$X$206,5),"")</f>
        <v/>
      </c>
      <c r="AA189" s="178" t="str">
        <f t="shared" ca="1" si="71"/>
        <v/>
      </c>
    </row>
    <row r="190" spans="1:27" ht="12.95" customHeight="1" x14ac:dyDescent="0.2">
      <c r="A190" s="252" t="str">
        <f ca="1">IF(ISBLANK('Tournament Info'!$B$11),"",INDIRECT(ADDRESS(ROW(),1,1,1,"Optimal Seating "&amp;'Tournament Info'!$B$11-1&amp;"R+F")))</f>
        <v/>
      </c>
      <c r="B190" s="253" t="str">
        <f ca="1">IF(ISNUMBER(A190),VLOOKUP(A190,Methuselahs!$A$7:$E$206,2,FALSE),"")</f>
        <v/>
      </c>
      <c r="C190" s="254" t="str">
        <f ca="1">IF(ISNUMBER(A190),VLOOKUP(A190,Methuselahs!$A$7:$E$206,3,FALSE),"")</f>
        <v/>
      </c>
      <c r="D190" s="255" t="str">
        <f t="shared" ca="1" si="60"/>
        <v/>
      </c>
      <c r="E190" s="256"/>
      <c r="F190" s="254">
        <f t="shared" si="61"/>
        <v>0</v>
      </c>
      <c r="G190" s="236" t="str">
        <f t="shared" ca="1" si="62"/>
        <v/>
      </c>
      <c r="H190" s="237" t="str">
        <f ca="1">IF(ISNUMBER(A190),IF(OR($S190=$U190,NOT(ISNA(MATCH($D190*5+$V$4,Override!$C$6:$C$125,0)))),$Q190,0),"")</f>
        <v/>
      </c>
      <c r="I190" s="255" t="str">
        <f t="shared" ca="1" si="63"/>
        <v/>
      </c>
      <c r="J190" s="257">
        <f ca="1">COUNT(A187:A191)</f>
        <v>0</v>
      </c>
      <c r="K190" s="239" t="str">
        <f ca="1">IF(ISNUMBER(A190),RANK(F190,F187:F191),"")</f>
        <v/>
      </c>
      <c r="L190" s="240">
        <f ca="1">IF(J190=5,VLOOKUP(K190,TPMatrix!$A$6:$B$10,2,FALSE),IF(J190=4,VLOOKUP(K190,TPMatrix!$D$6:$E$9,2,FALSE),0))</f>
        <v>0</v>
      </c>
      <c r="M190" s="240">
        <f ca="1">IF(COUNTIF(K187:K191,K190)&gt;=2,IF(J190=5,VLOOKUP(K190+1,TPMatrix!$A$6:$B$10,2,FALSE),IF(J190=4,VLOOKUP(K190+1,TPMatrix!$D$6:$E$9,2,FALSE),0)),"")</f>
        <v>0</v>
      </c>
      <c r="N190" s="240">
        <f ca="1">IF(COUNTIF(K187:K191,K190)&gt;=3,IF(J190=5,VLOOKUP(K190+2,TPMatrix!$A$6:$B$10,2,FALSE),IF(J190=4,VLOOKUP(K190+2,TPMatrix!$D$6:$E$9,2,FALSE),0)),"")</f>
        <v>0</v>
      </c>
      <c r="O190" s="240">
        <f ca="1">IF(COUNTIF(K187:K191,K190)&gt;=4,IF(J190=5,VLOOKUP(K190+3,TPMatrix!$A$6:$B$10,2,FALSE),IF(J190=4,VLOOKUP(K190+3,TPMatrix!$D$6:$E$9,2,FALSE),0)),"")</f>
        <v>0</v>
      </c>
      <c r="P190" s="240">
        <f ca="1">IF(COUNTIF(K187:K191,K190)&gt;=5,IF(J190=5,VLOOKUP(K190+4,TPMatrix!$A$6:$B$10,2,FALSE),IF(J190=4,VLOOKUP(K190+4,TPMatrix!$D$6:$E$9,2,FALSE),0)),"")</f>
        <v>0</v>
      </c>
      <c r="Q190" s="240">
        <f t="shared" ca="1" si="64"/>
        <v>0</v>
      </c>
      <c r="R190" s="241">
        <f t="shared" ca="1" si="65"/>
        <v>5</v>
      </c>
      <c r="S190" s="239">
        <f t="shared" ca="1" si="66"/>
        <v>0</v>
      </c>
      <c r="T190" s="240">
        <f t="shared" si="67"/>
        <v>0</v>
      </c>
      <c r="U190" s="241">
        <f t="shared" ca="1" si="68"/>
        <v>0</v>
      </c>
      <c r="W190" s="178" t="str">
        <f t="shared" ca="1" si="69"/>
        <v/>
      </c>
      <c r="X190" s="178" t="str">
        <f ca="1">IF(ISNUMBER($A190),$W190*(Methuselahs!$A$4+1)+$A190,"")</f>
        <v/>
      </c>
      <c r="Y190" s="178" t="str">
        <f t="shared" ca="1" si="70"/>
        <v/>
      </c>
      <c r="Z190" s="178" t="str">
        <f ca="1">IF(ISNUMBER($A190),VLOOKUP($A190,Methuselahs!$A$7:$X$206,5),"")</f>
        <v/>
      </c>
      <c r="AA190" s="178" t="str">
        <f t="shared" ca="1" si="71"/>
        <v/>
      </c>
    </row>
    <row r="191" spans="1:27" ht="12.95" customHeight="1" thickBot="1" x14ac:dyDescent="0.25">
      <c r="A191" s="258" t="str">
        <f ca="1">IF(ISBLANK('Tournament Info'!$B$11),"",INDIRECT(ADDRESS(ROW(),1,1,1,"Optimal Seating "&amp;'Tournament Info'!$B$11-1&amp;"R+F")))</f>
        <v/>
      </c>
      <c r="B191" s="259" t="str">
        <f ca="1">IF(ISNUMBER(A191),VLOOKUP(A191,Methuselahs!$A$7:$E$206,2,FALSE),"")</f>
        <v/>
      </c>
      <c r="C191" s="260" t="str">
        <f ca="1">IF(ISNUMBER(A191),VLOOKUP(A191,Methuselahs!$A$7:$E$206,3,FALSE),"")</f>
        <v/>
      </c>
      <c r="D191" s="261" t="str">
        <f t="shared" ca="1" si="60"/>
        <v/>
      </c>
      <c r="E191" s="262"/>
      <c r="F191" s="260">
        <f t="shared" si="61"/>
        <v>0</v>
      </c>
      <c r="G191" s="246" t="str">
        <f t="shared" ca="1" si="62"/>
        <v/>
      </c>
      <c r="H191" s="247" t="str">
        <f ca="1">IF(ISNUMBER(A191),IF(OR($S191=$U191,NOT(ISNA(MATCH($D191*5+$V$4,Override!$C$6:$C$125,0)))),$Q191,0),"")</f>
        <v/>
      </c>
      <c r="I191" s="261" t="str">
        <f t="shared" ca="1" si="63"/>
        <v/>
      </c>
      <c r="J191" s="263">
        <f ca="1">COUNT(A187:A191)</f>
        <v>0</v>
      </c>
      <c r="K191" s="264" t="str">
        <f ca="1">IF(ISNUMBER(A191),RANK(F191,F187:F191),"")</f>
        <v/>
      </c>
      <c r="L191" s="265">
        <f ca="1">IF(J191=5,VLOOKUP(K191,TPMatrix!$A$6:$B$10,2,FALSE),IF(J191=4,VLOOKUP(K191,TPMatrix!$D$6:$E$9,2,FALSE),0))</f>
        <v>0</v>
      </c>
      <c r="M191" s="265">
        <f ca="1">IF(COUNTIF(K187:K191,K191)&gt;=2,IF(J191=5,VLOOKUP(K191+1,TPMatrix!$A$6:$B$10,2,FALSE),IF(J191=4,VLOOKUP(K191+1,TPMatrix!$D$6:$E$9,2,FALSE),0)),"")</f>
        <v>0</v>
      </c>
      <c r="N191" s="265">
        <f ca="1">IF(COUNTIF(K187:K191,K191)&gt;=3,IF(J191=5,VLOOKUP(K191+2,TPMatrix!$A$6:$B$10,2,FALSE),IF(J191=4,VLOOKUP(K191+2,TPMatrix!$D$6:$E$9,2,FALSE),0)),"")</f>
        <v>0</v>
      </c>
      <c r="O191" s="265">
        <f ca="1">IF(COUNTIF(K187:K191,K191)&gt;=4,IF(J191=5,VLOOKUP(K191+3,TPMatrix!$A$6:$B$10,2,FALSE),IF(J191=4,VLOOKUP(K191+3,TPMatrix!$D$6:$E$9,2,FALSE),0)),"")</f>
        <v>0</v>
      </c>
      <c r="P191" s="265">
        <f ca="1">IF(COUNTIF(K187:K191,K191)&gt;=5,IF(J191=5,VLOOKUP(K191+4,TPMatrix!$A$6:$B$10,2,FALSE),IF(J191=4,VLOOKUP(K191+4,TPMatrix!$D$6:$E$9,2,FALSE),0)),"")</f>
        <v>0</v>
      </c>
      <c r="Q191" s="265">
        <f t="shared" ca="1" si="64"/>
        <v>0</v>
      </c>
      <c r="R191" s="266">
        <f t="shared" ca="1" si="65"/>
        <v>5</v>
      </c>
      <c r="S191" s="264">
        <f t="shared" ca="1" si="66"/>
        <v>0</v>
      </c>
      <c r="T191" s="265">
        <f t="shared" si="67"/>
        <v>0</v>
      </c>
      <c r="U191" s="266">
        <f t="shared" ca="1" si="68"/>
        <v>0</v>
      </c>
      <c r="W191" s="178" t="str">
        <f t="shared" ca="1" si="69"/>
        <v/>
      </c>
      <c r="X191" s="178" t="str">
        <f ca="1">IF(ISNUMBER($A191),$W191*(Methuselahs!$A$4+1)+$A191,"")</f>
        <v/>
      </c>
      <c r="Y191" s="178" t="str">
        <f t="shared" ca="1" si="70"/>
        <v/>
      </c>
      <c r="Z191" s="178" t="str">
        <f ca="1">IF(ISNUMBER($A191),VLOOKUP($A191,Methuselahs!$A$7:$X$206,5),"")</f>
        <v/>
      </c>
      <c r="AA191" s="178" t="str">
        <f t="shared" ca="1" si="71"/>
        <v/>
      </c>
    </row>
    <row r="192" spans="1:27" ht="12.95" customHeight="1" thickTop="1" x14ac:dyDescent="0.2">
      <c r="A192" s="217" t="str">
        <f ca="1">IF(ISBLANK('Tournament Info'!$B$11),"",INDIRECT(ADDRESS(ROW(),1,1,1,"Optimal Seating "&amp;'Tournament Info'!$B$11-1&amp;"R+F")))</f>
        <v/>
      </c>
      <c r="B192" s="218" t="str">
        <f ca="1">IF(ISNUMBER(A192),VLOOKUP(A192,Methuselahs!$A$7:$E$206,2,FALSE),"")</f>
        <v/>
      </c>
      <c r="C192" s="219" t="str">
        <f ca="1">IF(ISNUMBER(A192),VLOOKUP(A192,Methuselahs!$A$7:$E$206,3,FALSE),"")</f>
        <v/>
      </c>
      <c r="D192" s="220" t="str">
        <f t="shared" ca="1" si="60"/>
        <v/>
      </c>
      <c r="E192" s="221"/>
      <c r="F192" s="219">
        <f t="shared" si="61"/>
        <v>0</v>
      </c>
      <c r="G192" s="222" t="str">
        <f t="shared" ca="1" si="62"/>
        <v/>
      </c>
      <c r="H192" s="223" t="str">
        <f ca="1">IF(ISNUMBER(A192),IF(OR($S192=$U192,NOT(ISNA(MATCH($D192*5+$V$4,Override!$C$6:$C$125,0)))),$Q192,0),"")</f>
        <v/>
      </c>
      <c r="I192" s="220" t="str">
        <f t="shared" ca="1" si="63"/>
        <v/>
      </c>
      <c r="J192" s="224">
        <f ca="1">COUNT(A192:A196)</f>
        <v>0</v>
      </c>
      <c r="K192" s="225" t="str">
        <f ca="1">IF(ISNUMBER(A192),RANK(F192,F192:F196),"")</f>
        <v/>
      </c>
      <c r="L192" s="226">
        <f ca="1">IF(J192=5,VLOOKUP(K192,TPMatrix!$A$6:$B$10,2,FALSE),IF(J192=4,VLOOKUP(K192,TPMatrix!$D$6:$E$9,2,FALSE),0))</f>
        <v>0</v>
      </c>
      <c r="M192" s="226">
        <f ca="1">IF(COUNTIF(K192:K196,K192)&gt;=2,IF(J192=5,VLOOKUP(K192+1,TPMatrix!$A$6:$B$10,2,FALSE),IF(J192=4,VLOOKUP(K192+1,TPMatrix!$D$6:$E$9,2,FALSE),0)),"")</f>
        <v>0</v>
      </c>
      <c r="N192" s="226">
        <f ca="1">IF(COUNTIF(K192:K196,K192)&gt;=3,IF(J192=5,VLOOKUP(K192+2,TPMatrix!$A$6:$B$10,2,FALSE),IF(J192=4,VLOOKUP(K192+2,TPMatrix!$D$6:$E$9,2,FALSE),0)),"")</f>
        <v>0</v>
      </c>
      <c r="O192" s="226">
        <f ca="1">IF(COUNTIF(K192:K196,K192)&gt;=4,IF(J192=5,VLOOKUP(K192+3,TPMatrix!$A$6:$B$10,2,FALSE),IF(J192=4,VLOOKUP(K192+3,TPMatrix!$D$6:$E$9,2,FALSE),0)),"")</f>
        <v>0</v>
      </c>
      <c r="P192" s="226">
        <f ca="1">IF(COUNTIF(K192:K196,K192)&gt;=5,IF(J192=5,VLOOKUP(K192+4,TPMatrix!$A$6:$B$10,2,FALSE),IF(J192=4,VLOOKUP(K192+4,TPMatrix!$D$6:$E$9,2,FALSE),0)),"")</f>
        <v>0</v>
      </c>
      <c r="Q192" s="226">
        <f t="shared" ca="1" si="64"/>
        <v>0</v>
      </c>
      <c r="R192" s="227">
        <f t="shared" ca="1" si="65"/>
        <v>5</v>
      </c>
      <c r="S192" s="228">
        <f t="shared" ca="1" si="66"/>
        <v>0</v>
      </c>
      <c r="T192" s="229">
        <f t="shared" si="67"/>
        <v>0</v>
      </c>
      <c r="U192" s="230">
        <f t="shared" ca="1" si="68"/>
        <v>0</v>
      </c>
      <c r="W192" s="178" t="str">
        <f t="shared" ca="1" si="69"/>
        <v/>
      </c>
      <c r="X192" s="178" t="str">
        <f ca="1">IF(ISNUMBER($A192),$W192*(Methuselahs!$A$4+1)+$A192,"")</f>
        <v/>
      </c>
      <c r="Y192" s="178" t="str">
        <f t="shared" ca="1" si="70"/>
        <v/>
      </c>
      <c r="Z192" s="178" t="str">
        <f ca="1">IF(ISNUMBER($A192),VLOOKUP($A192,Methuselahs!$A$7:$X$206,5),"")</f>
        <v/>
      </c>
      <c r="AA192" s="178" t="str">
        <f t="shared" ca="1" si="71"/>
        <v/>
      </c>
    </row>
    <row r="193" spans="1:27" ht="12.95" customHeight="1" x14ac:dyDescent="0.2">
      <c r="A193" s="231" t="str">
        <f ca="1">IF(ISBLANK('Tournament Info'!$B$11),"",INDIRECT(ADDRESS(ROW(),1,1,1,"Optimal Seating "&amp;'Tournament Info'!$B$11-1&amp;"R+F")))</f>
        <v/>
      </c>
      <c r="B193" s="232" t="str">
        <f ca="1">IF(ISNUMBER(A193),VLOOKUP(A193,Methuselahs!$A$7:$E$206,2,FALSE),"")</f>
        <v/>
      </c>
      <c r="C193" s="233" t="str">
        <f ca="1">IF(ISNUMBER(A193),VLOOKUP(A193,Methuselahs!$A$7:$E$206,3,FALSE),"")</f>
        <v/>
      </c>
      <c r="D193" s="234" t="str">
        <f t="shared" ca="1" si="60"/>
        <v/>
      </c>
      <c r="E193" s="235"/>
      <c r="F193" s="233">
        <f t="shared" si="61"/>
        <v>0</v>
      </c>
      <c r="G193" s="236" t="str">
        <f t="shared" ca="1" si="62"/>
        <v/>
      </c>
      <c r="H193" s="237" t="str">
        <f ca="1">IF(ISNUMBER(A193),IF(OR($S193=$U193,NOT(ISNA(MATCH($D193*5+$V$4,Override!$C$6:$C$125,0)))),$Q193,0),"")</f>
        <v/>
      </c>
      <c r="I193" s="234" t="str">
        <f t="shared" ca="1" si="63"/>
        <v/>
      </c>
      <c r="J193" s="238">
        <f ca="1">COUNT(A192:A196)</f>
        <v>0</v>
      </c>
      <c r="K193" s="239" t="str">
        <f ca="1">IF(ISNUMBER(A193),RANK(F193,F192:F196),"")</f>
        <v/>
      </c>
      <c r="L193" s="240">
        <f ca="1">IF(J193=5,VLOOKUP(K193,TPMatrix!$A$6:$B$10,2,FALSE),IF(J193=4,VLOOKUP(K193,TPMatrix!$D$6:$E$9,2,FALSE),0))</f>
        <v>0</v>
      </c>
      <c r="M193" s="240">
        <f ca="1">IF(COUNTIF(K192:K196,K193)&gt;=2,IF(J193=5,VLOOKUP(K193+1,TPMatrix!$A$6:$B$10,2,FALSE),IF(J193=4,VLOOKUP(K193+1,TPMatrix!$D$6:$E$9,2,FALSE),0)),"")</f>
        <v>0</v>
      </c>
      <c r="N193" s="240">
        <f ca="1">IF(COUNTIF(K192:K196,K193)&gt;=3,IF(J193=5,VLOOKUP(K193+2,TPMatrix!$A$6:$B$10,2,FALSE),IF(J193=4,VLOOKUP(K193+2,TPMatrix!$D$6:$E$9,2,FALSE),0)),"")</f>
        <v>0</v>
      </c>
      <c r="O193" s="240">
        <f ca="1">IF(COUNTIF(K192:K196,K193)&gt;=4,IF(J193=5,VLOOKUP(K193+3,TPMatrix!$A$6:$B$10,2,FALSE),IF(J193=4,VLOOKUP(K193+3,TPMatrix!$D$6:$E$9,2,FALSE),0)),"")</f>
        <v>0</v>
      </c>
      <c r="P193" s="240">
        <f ca="1">IF(COUNTIF(K192:K196,K193)&gt;=5,IF(J193=5,VLOOKUP(K193+4,TPMatrix!$A$6:$B$10,2,FALSE),IF(J193=4,VLOOKUP(K193+4,TPMatrix!$D$6:$E$9,2,FALSE),0)),"")</f>
        <v>0</v>
      </c>
      <c r="Q193" s="240">
        <f t="shared" ca="1" si="64"/>
        <v>0</v>
      </c>
      <c r="R193" s="241">
        <f t="shared" ca="1" si="65"/>
        <v>5</v>
      </c>
      <c r="S193" s="239">
        <f t="shared" ca="1" si="66"/>
        <v>0</v>
      </c>
      <c r="T193" s="240">
        <f t="shared" si="67"/>
        <v>0</v>
      </c>
      <c r="U193" s="241">
        <f t="shared" ca="1" si="68"/>
        <v>0</v>
      </c>
      <c r="W193" s="178" t="str">
        <f t="shared" ca="1" si="69"/>
        <v/>
      </c>
      <c r="X193" s="178" t="str">
        <f ca="1">IF(ISNUMBER($A193),$W193*(Methuselahs!$A$4+1)+$A193,"")</f>
        <v/>
      </c>
      <c r="Y193" s="178" t="str">
        <f t="shared" ca="1" si="70"/>
        <v/>
      </c>
      <c r="Z193" s="178" t="str">
        <f ca="1">IF(ISNUMBER($A193),VLOOKUP($A193,Methuselahs!$A$7:$X$206,5),"")</f>
        <v/>
      </c>
      <c r="AA193" s="178" t="str">
        <f t="shared" ca="1" si="71"/>
        <v/>
      </c>
    </row>
    <row r="194" spans="1:27" ht="12.95" customHeight="1" x14ac:dyDescent="0.2">
      <c r="A194" s="242" t="str">
        <f ca="1">IF(ISBLANK('Tournament Info'!$B$11),"",INDIRECT(ADDRESS(ROW(),1,1,1,"Optimal Seating "&amp;'Tournament Info'!$B$11-1&amp;"R+F")))</f>
        <v/>
      </c>
      <c r="B194" s="218" t="str">
        <f ca="1">IF(ISNUMBER(A194),VLOOKUP(A194,Methuselahs!$A$7:$E$206,2,FALSE),"")</f>
        <v/>
      </c>
      <c r="C194" s="243" t="str">
        <f ca="1">IF(ISNUMBER(A194),VLOOKUP(A194,Methuselahs!$A$7:$E$206,3,FALSE),"")</f>
        <v/>
      </c>
      <c r="D194" s="244" t="str">
        <f t="shared" ca="1" si="60"/>
        <v/>
      </c>
      <c r="E194" s="245"/>
      <c r="F194" s="243">
        <f t="shared" si="61"/>
        <v>0</v>
      </c>
      <c r="G194" s="246" t="str">
        <f t="shared" ca="1" si="62"/>
        <v/>
      </c>
      <c r="H194" s="247" t="str">
        <f ca="1">IF(ISNUMBER(A194),IF(OR($S194=$U194,NOT(ISNA(MATCH($D194*5+$V$4,Override!$C$6:$C$125,0)))),$Q194,0),"")</f>
        <v/>
      </c>
      <c r="I194" s="244" t="str">
        <f t="shared" ca="1" si="63"/>
        <v/>
      </c>
      <c r="J194" s="248">
        <f ca="1">COUNT(A192:A196)</f>
        <v>0</v>
      </c>
      <c r="K194" s="249" t="str">
        <f ca="1">IF(ISNUMBER(A194),RANK(F194,F192:F196),"")</f>
        <v/>
      </c>
      <c r="L194" s="250">
        <f ca="1">IF(J194=5,VLOOKUP(K194,TPMatrix!$A$6:$B$10,2,FALSE),IF(J194=4,VLOOKUP(K194,TPMatrix!$D$6:$E$9,2,FALSE),0))</f>
        <v>0</v>
      </c>
      <c r="M194" s="250">
        <f ca="1">IF(COUNTIF(K192:K196,K194)&gt;=2,IF(J194=5,VLOOKUP(K194+1,TPMatrix!$A$6:$B$10,2,FALSE),IF(J194=4,VLOOKUP(K194+1,TPMatrix!$D$6:$E$9,2,FALSE),0)),"")</f>
        <v>0</v>
      </c>
      <c r="N194" s="250">
        <f ca="1">IF(COUNTIF(K192:K196,K194)&gt;=3,IF(J194=5,VLOOKUP(K194+2,TPMatrix!$A$6:$B$10,2,FALSE),IF(J194=4,VLOOKUP(K194+2,TPMatrix!$D$6:$E$9,2,FALSE),0)),"")</f>
        <v>0</v>
      </c>
      <c r="O194" s="250">
        <f ca="1">IF(COUNTIF(K192:K196,K194)&gt;=4,IF(J194=5,VLOOKUP(K194+3,TPMatrix!$A$6:$B$10,2,FALSE),IF(J194=4,VLOOKUP(K194+3,TPMatrix!$D$6:$E$9,2,FALSE),0)),"")</f>
        <v>0</v>
      </c>
      <c r="P194" s="250">
        <f ca="1">IF(COUNTIF(K192:K196,K194)&gt;=5,IF(J194=5,VLOOKUP(K194+4,TPMatrix!$A$6:$B$10,2,FALSE),IF(J194=4,VLOOKUP(K194+4,TPMatrix!$D$6:$E$9,2,FALSE),0)),"")</f>
        <v>0</v>
      </c>
      <c r="Q194" s="250">
        <f t="shared" ca="1" si="64"/>
        <v>0</v>
      </c>
      <c r="R194" s="251">
        <f t="shared" ca="1" si="65"/>
        <v>5</v>
      </c>
      <c r="S194" s="249">
        <f t="shared" ca="1" si="66"/>
        <v>0</v>
      </c>
      <c r="T194" s="250">
        <f t="shared" si="67"/>
        <v>0</v>
      </c>
      <c r="U194" s="251">
        <f t="shared" ca="1" si="68"/>
        <v>0</v>
      </c>
      <c r="W194" s="178" t="str">
        <f t="shared" ca="1" si="69"/>
        <v/>
      </c>
      <c r="X194" s="178" t="str">
        <f ca="1">IF(ISNUMBER($A194),$W194*(Methuselahs!$A$4+1)+$A194,"")</f>
        <v/>
      </c>
      <c r="Y194" s="178" t="str">
        <f t="shared" ca="1" si="70"/>
        <v/>
      </c>
      <c r="Z194" s="178" t="str">
        <f ca="1">IF(ISNUMBER($A194),VLOOKUP($A194,Methuselahs!$A$7:$X$206,5),"")</f>
        <v/>
      </c>
      <c r="AA194" s="178" t="str">
        <f t="shared" ca="1" si="71"/>
        <v/>
      </c>
    </row>
    <row r="195" spans="1:27" ht="12.95" customHeight="1" x14ac:dyDescent="0.2">
      <c r="A195" s="252" t="str">
        <f ca="1">IF(ISBLANK('Tournament Info'!$B$11),"",INDIRECT(ADDRESS(ROW(),1,1,1,"Optimal Seating "&amp;'Tournament Info'!$B$11-1&amp;"R+F")))</f>
        <v/>
      </c>
      <c r="B195" s="253" t="str">
        <f ca="1">IF(ISNUMBER(A195),VLOOKUP(A195,Methuselahs!$A$7:$E$206,2,FALSE),"")</f>
        <v/>
      </c>
      <c r="C195" s="254" t="str">
        <f ca="1">IF(ISNUMBER(A195),VLOOKUP(A195,Methuselahs!$A$7:$E$206,3,FALSE),"")</f>
        <v/>
      </c>
      <c r="D195" s="255" t="str">
        <f t="shared" ca="1" si="60"/>
        <v/>
      </c>
      <c r="E195" s="256"/>
      <c r="F195" s="254">
        <f t="shared" si="61"/>
        <v>0</v>
      </c>
      <c r="G195" s="236" t="str">
        <f t="shared" ca="1" si="62"/>
        <v/>
      </c>
      <c r="H195" s="237" t="str">
        <f ca="1">IF(ISNUMBER(A195),IF(OR($S195=$U195,NOT(ISNA(MATCH($D195*5+$V$4,Override!$C$6:$C$125,0)))),$Q195,0),"")</f>
        <v/>
      </c>
      <c r="I195" s="255" t="str">
        <f t="shared" ca="1" si="63"/>
        <v/>
      </c>
      <c r="J195" s="257">
        <f ca="1">COUNT(A192:A196)</f>
        <v>0</v>
      </c>
      <c r="K195" s="239" t="str">
        <f ca="1">IF(ISNUMBER(A195),RANK(F195,F192:F196),"")</f>
        <v/>
      </c>
      <c r="L195" s="240">
        <f ca="1">IF(J195=5,VLOOKUP(K195,TPMatrix!$A$6:$B$10,2,FALSE),IF(J195=4,VLOOKUP(K195,TPMatrix!$D$6:$E$9,2,FALSE),0))</f>
        <v>0</v>
      </c>
      <c r="M195" s="240">
        <f ca="1">IF(COUNTIF(K192:K196,K195)&gt;=2,IF(J195=5,VLOOKUP(K195+1,TPMatrix!$A$6:$B$10,2,FALSE),IF(J195=4,VLOOKUP(K195+1,TPMatrix!$D$6:$E$9,2,FALSE),0)),"")</f>
        <v>0</v>
      </c>
      <c r="N195" s="240">
        <f ca="1">IF(COUNTIF(K192:K196,K195)&gt;=3,IF(J195=5,VLOOKUP(K195+2,TPMatrix!$A$6:$B$10,2,FALSE),IF(J195=4,VLOOKUP(K195+2,TPMatrix!$D$6:$E$9,2,FALSE),0)),"")</f>
        <v>0</v>
      </c>
      <c r="O195" s="240">
        <f ca="1">IF(COUNTIF(K192:K196,K195)&gt;=4,IF(J195=5,VLOOKUP(K195+3,TPMatrix!$A$6:$B$10,2,FALSE),IF(J195=4,VLOOKUP(K195+3,TPMatrix!$D$6:$E$9,2,FALSE),0)),"")</f>
        <v>0</v>
      </c>
      <c r="P195" s="240">
        <f ca="1">IF(COUNTIF(K192:K196,K195)&gt;=5,IF(J195=5,VLOOKUP(K195+4,TPMatrix!$A$6:$B$10,2,FALSE),IF(J195=4,VLOOKUP(K195+4,TPMatrix!$D$6:$E$9,2,FALSE),0)),"")</f>
        <v>0</v>
      </c>
      <c r="Q195" s="240">
        <f t="shared" ca="1" si="64"/>
        <v>0</v>
      </c>
      <c r="R195" s="241">
        <f t="shared" ca="1" si="65"/>
        <v>5</v>
      </c>
      <c r="S195" s="239">
        <f t="shared" ca="1" si="66"/>
        <v>0</v>
      </c>
      <c r="T195" s="240">
        <f t="shared" si="67"/>
        <v>0</v>
      </c>
      <c r="U195" s="241">
        <f t="shared" ca="1" si="68"/>
        <v>0</v>
      </c>
      <c r="W195" s="178" t="str">
        <f t="shared" ca="1" si="69"/>
        <v/>
      </c>
      <c r="X195" s="178" t="str">
        <f ca="1">IF(ISNUMBER($A195),$W195*(Methuselahs!$A$4+1)+$A195,"")</f>
        <v/>
      </c>
      <c r="Y195" s="178" t="str">
        <f t="shared" ca="1" si="70"/>
        <v/>
      </c>
      <c r="Z195" s="178" t="str">
        <f ca="1">IF(ISNUMBER($A195),VLOOKUP($A195,Methuselahs!$A$7:$X$206,5),"")</f>
        <v/>
      </c>
      <c r="AA195" s="178" t="str">
        <f t="shared" ca="1" si="71"/>
        <v/>
      </c>
    </row>
    <row r="196" spans="1:27" ht="12.95" customHeight="1" thickBot="1" x14ac:dyDescent="0.25">
      <c r="A196" s="258" t="str">
        <f ca="1">IF(ISBLANK('Tournament Info'!$B$11),"",INDIRECT(ADDRESS(ROW(),1,1,1,"Optimal Seating "&amp;'Tournament Info'!$B$11-1&amp;"R+F")))</f>
        <v/>
      </c>
      <c r="B196" s="259" t="str">
        <f ca="1">IF(ISNUMBER(A196),VLOOKUP(A196,Methuselahs!$A$7:$E$206,2,FALSE),"")</f>
        <v/>
      </c>
      <c r="C196" s="260" t="str">
        <f ca="1">IF(ISNUMBER(A196),VLOOKUP(A196,Methuselahs!$A$7:$E$206,3,FALSE),"")</f>
        <v/>
      </c>
      <c r="D196" s="261" t="str">
        <f t="shared" ca="1" si="60"/>
        <v/>
      </c>
      <c r="E196" s="262"/>
      <c r="F196" s="260">
        <f t="shared" si="61"/>
        <v>0</v>
      </c>
      <c r="G196" s="246" t="str">
        <f t="shared" ca="1" si="62"/>
        <v/>
      </c>
      <c r="H196" s="247" t="str">
        <f ca="1">IF(ISNUMBER(A196),IF(OR($S196=$U196,NOT(ISNA(MATCH($D196*5+$V$4,Override!$C$6:$C$125,0)))),$Q196,0),"")</f>
        <v/>
      </c>
      <c r="I196" s="261" t="str">
        <f t="shared" ca="1" si="63"/>
        <v/>
      </c>
      <c r="J196" s="263">
        <f ca="1">COUNT(A192:A196)</f>
        <v>0</v>
      </c>
      <c r="K196" s="264" t="str">
        <f ca="1">IF(ISNUMBER(A196),RANK(F196,F192:F196),"")</f>
        <v/>
      </c>
      <c r="L196" s="265">
        <f ca="1">IF(J196=5,VLOOKUP(K196,TPMatrix!$A$6:$B$10,2,FALSE),IF(J196=4,VLOOKUP(K196,TPMatrix!$D$6:$E$9,2,FALSE),0))</f>
        <v>0</v>
      </c>
      <c r="M196" s="265">
        <f ca="1">IF(COUNTIF(K192:K196,K196)&gt;=2,IF(J196=5,VLOOKUP(K196+1,TPMatrix!$A$6:$B$10,2,FALSE),IF(J196=4,VLOOKUP(K196+1,TPMatrix!$D$6:$E$9,2,FALSE),0)),"")</f>
        <v>0</v>
      </c>
      <c r="N196" s="265">
        <f ca="1">IF(COUNTIF(K192:K196,K196)&gt;=3,IF(J196=5,VLOOKUP(K196+2,TPMatrix!$A$6:$B$10,2,FALSE),IF(J196=4,VLOOKUP(K196+2,TPMatrix!$D$6:$E$9,2,FALSE),0)),"")</f>
        <v>0</v>
      </c>
      <c r="O196" s="265">
        <f ca="1">IF(COUNTIF(K192:K196,K196)&gt;=4,IF(J196=5,VLOOKUP(K196+3,TPMatrix!$A$6:$B$10,2,FALSE),IF(J196=4,VLOOKUP(K196+3,TPMatrix!$D$6:$E$9,2,FALSE),0)),"")</f>
        <v>0</v>
      </c>
      <c r="P196" s="265">
        <f ca="1">IF(COUNTIF(K192:K196,K196)&gt;=5,IF(J196=5,VLOOKUP(K196+4,TPMatrix!$A$6:$B$10,2,FALSE),IF(J196=4,VLOOKUP(K196+4,TPMatrix!$D$6:$E$9,2,FALSE),0)),"")</f>
        <v>0</v>
      </c>
      <c r="Q196" s="265">
        <f t="shared" ca="1" si="64"/>
        <v>0</v>
      </c>
      <c r="R196" s="266">
        <f t="shared" ca="1" si="65"/>
        <v>5</v>
      </c>
      <c r="S196" s="264">
        <f t="shared" ca="1" si="66"/>
        <v>0</v>
      </c>
      <c r="T196" s="265">
        <f t="shared" si="67"/>
        <v>0</v>
      </c>
      <c r="U196" s="266">
        <f t="shared" ca="1" si="68"/>
        <v>0</v>
      </c>
      <c r="W196" s="178" t="str">
        <f t="shared" ca="1" si="69"/>
        <v/>
      </c>
      <c r="X196" s="178" t="str">
        <f ca="1">IF(ISNUMBER($A196),$W196*(Methuselahs!$A$4+1)+$A196,"")</f>
        <v/>
      </c>
      <c r="Y196" s="178" t="str">
        <f t="shared" ca="1" si="70"/>
        <v/>
      </c>
      <c r="Z196" s="178" t="str">
        <f ca="1">IF(ISNUMBER($A196),VLOOKUP($A196,Methuselahs!$A$7:$X$206,5),"")</f>
        <v/>
      </c>
      <c r="AA196" s="178" t="str">
        <f t="shared" ca="1" si="71"/>
        <v/>
      </c>
    </row>
    <row r="197" spans="1:27" ht="12.95" customHeight="1" thickTop="1" x14ac:dyDescent="0.2">
      <c r="A197" s="217" t="str">
        <f ca="1">IF(ISBLANK('Tournament Info'!$B$11),"",INDIRECT(ADDRESS(ROW(),1,1,1,"Optimal Seating "&amp;'Tournament Info'!$B$11-1&amp;"R+F")))</f>
        <v/>
      </c>
      <c r="B197" s="218" t="str">
        <f ca="1">IF(ISNUMBER(A197),VLOOKUP(A197,Methuselahs!$A$7:$E$206,2,FALSE),"")</f>
        <v/>
      </c>
      <c r="C197" s="219" t="str">
        <f ca="1">IF(ISNUMBER(A197),VLOOKUP(A197,Methuselahs!$A$7:$E$206,3,FALSE),"")</f>
        <v/>
      </c>
      <c r="D197" s="220" t="str">
        <f t="shared" ca="1" si="60"/>
        <v/>
      </c>
      <c r="E197" s="221"/>
      <c r="F197" s="219">
        <f t="shared" si="61"/>
        <v>0</v>
      </c>
      <c r="G197" s="222" t="str">
        <f t="shared" ca="1" si="62"/>
        <v/>
      </c>
      <c r="H197" s="223" t="str">
        <f ca="1">IF(ISNUMBER(A197),IF(OR($S197=$U197,NOT(ISNA(MATCH($D197*5+$V$4,Override!$C$6:$C$125,0)))),$Q197,0),"")</f>
        <v/>
      </c>
      <c r="I197" s="220" t="str">
        <f t="shared" ca="1" si="63"/>
        <v/>
      </c>
      <c r="J197" s="224">
        <f ca="1">COUNT(A197:A201)</f>
        <v>0</v>
      </c>
      <c r="K197" s="225" t="str">
        <f ca="1">IF(ISNUMBER(A197),RANK(F197,F197:F201),"")</f>
        <v/>
      </c>
      <c r="L197" s="226">
        <f ca="1">IF(J197=5,VLOOKUP(K197,TPMatrix!$A$6:$B$10,2,FALSE),IF(J197=4,VLOOKUP(K197,TPMatrix!$D$6:$E$9,2,FALSE),0))</f>
        <v>0</v>
      </c>
      <c r="M197" s="226">
        <f ca="1">IF(COUNTIF(K197:K201,K197)&gt;=2,IF(J197=5,VLOOKUP(K197+1,TPMatrix!$A$6:$B$10,2,FALSE),IF(J197=4,VLOOKUP(K197+1,TPMatrix!$D$6:$E$9,2,FALSE),0)),"")</f>
        <v>0</v>
      </c>
      <c r="N197" s="226">
        <f ca="1">IF(COUNTIF(K197:K201,K197)&gt;=3,IF(J197=5,VLOOKUP(K197+2,TPMatrix!$A$6:$B$10,2,FALSE),IF(J197=4,VLOOKUP(K197+2,TPMatrix!$D$6:$E$9,2,FALSE),0)),"")</f>
        <v>0</v>
      </c>
      <c r="O197" s="226">
        <f ca="1">IF(COUNTIF(K197:K201,K197)&gt;=4,IF(J197=5,VLOOKUP(K197+3,TPMatrix!$A$6:$B$10,2,FALSE),IF(J197=4,VLOOKUP(K197+3,TPMatrix!$D$6:$E$9,2,FALSE),0)),"")</f>
        <v>0</v>
      </c>
      <c r="P197" s="226">
        <f ca="1">IF(COUNTIF(K197:K201,K197)&gt;=5,IF(J197=5,VLOOKUP(K197+4,TPMatrix!$A$6:$B$10,2,FALSE),IF(J197=4,VLOOKUP(K197+4,TPMatrix!$D$6:$E$9,2,FALSE),0)),"")</f>
        <v>0</v>
      </c>
      <c r="Q197" s="226">
        <f t="shared" ca="1" si="64"/>
        <v>0</v>
      </c>
      <c r="R197" s="227">
        <f t="shared" ca="1" si="65"/>
        <v>5</v>
      </c>
      <c r="S197" s="228">
        <f t="shared" ca="1" si="66"/>
        <v>0</v>
      </c>
      <c r="T197" s="229">
        <f t="shared" si="67"/>
        <v>0</v>
      </c>
      <c r="U197" s="230">
        <f t="shared" ca="1" si="68"/>
        <v>0</v>
      </c>
      <c r="W197" s="178" t="str">
        <f t="shared" ca="1" si="69"/>
        <v/>
      </c>
      <c r="X197" s="178" t="str">
        <f ca="1">IF(ISNUMBER($A197),$W197*(Methuselahs!$A$4+1)+$A197,"")</f>
        <v/>
      </c>
      <c r="Y197" s="178" t="str">
        <f t="shared" ca="1" si="70"/>
        <v/>
      </c>
      <c r="Z197" s="178" t="str">
        <f ca="1">IF(ISNUMBER($A197),VLOOKUP($A197,Methuselahs!$A$7:$X$206,5),"")</f>
        <v/>
      </c>
      <c r="AA197" s="178" t="str">
        <f t="shared" ca="1" si="71"/>
        <v/>
      </c>
    </row>
    <row r="198" spans="1:27" ht="12.95" customHeight="1" x14ac:dyDescent="0.2">
      <c r="A198" s="231" t="str">
        <f ca="1">IF(ISBLANK('Tournament Info'!$B$11),"",INDIRECT(ADDRESS(ROW(),1,1,1,"Optimal Seating "&amp;'Tournament Info'!$B$11-1&amp;"R+F")))</f>
        <v/>
      </c>
      <c r="B198" s="232" t="str">
        <f ca="1">IF(ISNUMBER(A198),VLOOKUP(A198,Methuselahs!$A$7:$E$206,2,FALSE),"")</f>
        <v/>
      </c>
      <c r="C198" s="233" t="str">
        <f ca="1">IF(ISNUMBER(A198),VLOOKUP(A198,Methuselahs!$A$7:$E$206,3,FALSE),"")</f>
        <v/>
      </c>
      <c r="D198" s="234" t="str">
        <f t="shared" ca="1" si="60"/>
        <v/>
      </c>
      <c r="E198" s="235"/>
      <c r="F198" s="233">
        <f t="shared" si="61"/>
        <v>0</v>
      </c>
      <c r="G198" s="236" t="str">
        <f t="shared" ca="1" si="62"/>
        <v/>
      </c>
      <c r="H198" s="237" t="str">
        <f ca="1">IF(ISNUMBER(A198),IF(OR($S198=$U198,NOT(ISNA(MATCH($D198*5+$V$4,Override!$C$6:$C$125,0)))),$Q198,0),"")</f>
        <v/>
      </c>
      <c r="I198" s="234" t="str">
        <f t="shared" ca="1" si="63"/>
        <v/>
      </c>
      <c r="J198" s="238">
        <f ca="1">COUNT(A197:A201)</f>
        <v>0</v>
      </c>
      <c r="K198" s="239" t="str">
        <f ca="1">IF(ISNUMBER(A198),RANK(F198,F197:F201),"")</f>
        <v/>
      </c>
      <c r="L198" s="240">
        <f ca="1">IF(J198=5,VLOOKUP(K198,TPMatrix!$A$6:$B$10,2,FALSE),IF(J198=4,VLOOKUP(K198,TPMatrix!$D$6:$E$9,2,FALSE),0))</f>
        <v>0</v>
      </c>
      <c r="M198" s="240">
        <f ca="1">IF(COUNTIF(K197:K201,K198)&gt;=2,IF(J198=5,VLOOKUP(K198+1,TPMatrix!$A$6:$B$10,2,FALSE),IF(J198=4,VLOOKUP(K198+1,TPMatrix!$D$6:$E$9,2,FALSE),0)),"")</f>
        <v>0</v>
      </c>
      <c r="N198" s="240">
        <f ca="1">IF(COUNTIF(K197:K201,K198)&gt;=3,IF(J198=5,VLOOKUP(K198+2,TPMatrix!$A$6:$B$10,2,FALSE),IF(J198=4,VLOOKUP(K198+2,TPMatrix!$D$6:$E$9,2,FALSE),0)),"")</f>
        <v>0</v>
      </c>
      <c r="O198" s="240">
        <f ca="1">IF(COUNTIF(K197:K201,K198)&gt;=4,IF(J198=5,VLOOKUP(K198+3,TPMatrix!$A$6:$B$10,2,FALSE),IF(J198=4,VLOOKUP(K198+3,TPMatrix!$D$6:$E$9,2,FALSE),0)),"")</f>
        <v>0</v>
      </c>
      <c r="P198" s="240">
        <f ca="1">IF(COUNTIF(K197:K201,K198)&gt;=5,IF(J198=5,VLOOKUP(K198+4,TPMatrix!$A$6:$B$10,2,FALSE),IF(J198=4,VLOOKUP(K198+4,TPMatrix!$D$6:$E$9,2,FALSE),0)),"")</f>
        <v>0</v>
      </c>
      <c r="Q198" s="240">
        <f t="shared" ca="1" si="64"/>
        <v>0</v>
      </c>
      <c r="R198" s="241">
        <f t="shared" ca="1" si="65"/>
        <v>5</v>
      </c>
      <c r="S198" s="239">
        <f t="shared" ca="1" si="66"/>
        <v>0</v>
      </c>
      <c r="T198" s="240">
        <f t="shared" si="67"/>
        <v>0</v>
      </c>
      <c r="U198" s="241">
        <f t="shared" ca="1" si="68"/>
        <v>0</v>
      </c>
      <c r="W198" s="178" t="str">
        <f t="shared" ca="1" si="69"/>
        <v/>
      </c>
      <c r="X198" s="178" t="str">
        <f ca="1">IF(ISNUMBER($A198),$W198*(Methuselahs!$A$4+1)+$A198,"")</f>
        <v/>
      </c>
      <c r="Y198" s="178" t="str">
        <f t="shared" ca="1" si="70"/>
        <v/>
      </c>
      <c r="Z198" s="178" t="str">
        <f ca="1">IF(ISNUMBER($A198),VLOOKUP($A198,Methuselahs!$A$7:$X$206,5),"")</f>
        <v/>
      </c>
      <c r="AA198" s="178" t="str">
        <f t="shared" ca="1" si="71"/>
        <v/>
      </c>
    </row>
    <row r="199" spans="1:27" ht="12.95" customHeight="1" x14ac:dyDescent="0.2">
      <c r="A199" s="242" t="str">
        <f ca="1">IF(ISBLANK('Tournament Info'!$B$11),"",INDIRECT(ADDRESS(ROW(),1,1,1,"Optimal Seating "&amp;'Tournament Info'!$B$11-1&amp;"R+F")))</f>
        <v/>
      </c>
      <c r="B199" s="218" t="str">
        <f ca="1">IF(ISNUMBER(A199),VLOOKUP(A199,Methuselahs!$A$7:$E$206,2,FALSE),"")</f>
        <v/>
      </c>
      <c r="C199" s="243" t="str">
        <f ca="1">IF(ISNUMBER(A199),VLOOKUP(A199,Methuselahs!$A$7:$E$206,3,FALSE),"")</f>
        <v/>
      </c>
      <c r="D199" s="244" t="str">
        <f t="shared" ref="D199:D206" ca="1" si="72">IF(ISNUMBER(A199),FLOOR((ROW()-ROW($A$7))/5,1)+1,"")</f>
        <v/>
      </c>
      <c r="E199" s="245"/>
      <c r="F199" s="243">
        <f t="shared" ref="F199:F206" si="73">IF(ISNUMBER(E199),E199,0)</f>
        <v>0</v>
      </c>
      <c r="G199" s="246" t="str">
        <f t="shared" ref="G199:G206" ca="1" si="74">IF(ISNUMBER($A199),IF(AND($F199&gt;=2,$H199=60),1,0),"")</f>
        <v/>
      </c>
      <c r="H199" s="247" t="str">
        <f ca="1">IF(ISNUMBER(A199),IF(OR($S199=$U199,NOT(ISNA(MATCH($D199*5+$V$4,Override!$C$6:$C$125,0)))),$Q199,0),"")</f>
        <v/>
      </c>
      <c r="I199" s="244" t="str">
        <f t="shared" ref="I199:I206" ca="1" si="75">IF(ISNUMBER(A199),IF(J199=5,K199,IF(AND(J199=4,OR(K199=4,K199=3)),K199+1,K199)),"")</f>
        <v/>
      </c>
      <c r="J199" s="248">
        <f ca="1">COUNT(A197:A201)</f>
        <v>0</v>
      </c>
      <c r="K199" s="249" t="str">
        <f ca="1">IF(ISNUMBER(A199),RANK(F199,F197:F201),"")</f>
        <v/>
      </c>
      <c r="L199" s="250">
        <f ca="1">IF(J199=5,VLOOKUP(K199,TPMatrix!$A$6:$B$10,2,FALSE),IF(J199=4,VLOOKUP(K199,TPMatrix!$D$6:$E$9,2,FALSE),0))</f>
        <v>0</v>
      </c>
      <c r="M199" s="250">
        <f ca="1">IF(COUNTIF(K197:K201,K199)&gt;=2,IF(J199=5,VLOOKUP(K199+1,TPMatrix!$A$6:$B$10,2,FALSE),IF(J199=4,VLOOKUP(K199+1,TPMatrix!$D$6:$E$9,2,FALSE),0)),"")</f>
        <v>0</v>
      </c>
      <c r="N199" s="250">
        <f ca="1">IF(COUNTIF(K197:K201,K199)&gt;=3,IF(J199=5,VLOOKUP(K199+2,TPMatrix!$A$6:$B$10,2,FALSE),IF(J199=4,VLOOKUP(K199+2,TPMatrix!$D$6:$E$9,2,FALSE),0)),"")</f>
        <v>0</v>
      </c>
      <c r="O199" s="250">
        <f ca="1">IF(COUNTIF(K197:K201,K199)&gt;=4,IF(J199=5,VLOOKUP(K199+3,TPMatrix!$A$6:$B$10,2,FALSE),IF(J199=4,VLOOKUP(K199+3,TPMatrix!$D$6:$E$9,2,FALSE),0)),"")</f>
        <v>0</v>
      </c>
      <c r="P199" s="250">
        <f ca="1">IF(COUNTIF(K197:K201,K199)&gt;=5,IF(J199=5,VLOOKUP(K199+4,TPMatrix!$A$6:$B$10,2,FALSE),IF(J199=4,VLOOKUP(K199+4,TPMatrix!$D$6:$E$9,2,FALSE),0)),"")</f>
        <v>0</v>
      </c>
      <c r="Q199" s="250">
        <f t="shared" ref="Q199:Q206" ca="1" si="76">SUM(L199:P199)/COUNT(L199:P199)</f>
        <v>0</v>
      </c>
      <c r="R199" s="251">
        <f t="shared" ref="R199:R206" ca="1" si="77">COUNT(L199:P199)</f>
        <v>5</v>
      </c>
      <c r="S199" s="249">
        <f t="shared" ref="S199:S206" ca="1" si="78">IF(ISNUMBER($A199),COUNTIF($D$7:$D$206,$D199),0)</f>
        <v>0</v>
      </c>
      <c r="T199" s="250">
        <f t="shared" ref="T199:T206" si="79">CEILING($F199,1)</f>
        <v>0</v>
      </c>
      <c r="U199" s="251">
        <f t="shared" ref="U199:U206" ca="1" si="80">SUM(OFFSET(T199,-MOD(ROW()-ROW($U$7),5),0,5,1))</f>
        <v>0</v>
      </c>
      <c r="W199" s="178" t="str">
        <f t="shared" ref="W199:W206" ca="1" si="81">$I199</f>
        <v/>
      </c>
      <c r="X199" s="178" t="str">
        <f ca="1">IF(ISNUMBER($A199),$W199*(Methuselahs!$A$4+1)+$A199,"")</f>
        <v/>
      </c>
      <c r="Y199" s="178" t="str">
        <f t="shared" ref="Y199:Y206" ca="1" si="82">IF(ISNUMBER($A199),RANK($X199,$X199:$X203,1),"")</f>
        <v/>
      </c>
      <c r="Z199" s="178" t="str">
        <f ca="1">IF(ISNUMBER($A199),VLOOKUP($A199,Methuselahs!$A$7:$X$206,5),"")</f>
        <v/>
      </c>
      <c r="AA199" s="178" t="str">
        <f t="shared" ref="AA199:AA206" ca="1" si="83">$I199</f>
        <v/>
      </c>
    </row>
    <row r="200" spans="1:27" ht="12.95" customHeight="1" x14ac:dyDescent="0.2">
      <c r="A200" s="252" t="str">
        <f ca="1">IF(ISBLANK('Tournament Info'!$B$11),"",INDIRECT(ADDRESS(ROW(),1,1,1,"Optimal Seating "&amp;'Tournament Info'!$B$11-1&amp;"R+F")))</f>
        <v/>
      </c>
      <c r="B200" s="253" t="str">
        <f ca="1">IF(ISNUMBER(A200),VLOOKUP(A200,Methuselahs!$A$7:$E$206,2,FALSE),"")</f>
        <v/>
      </c>
      <c r="C200" s="254" t="str">
        <f ca="1">IF(ISNUMBER(A200),VLOOKUP(A200,Methuselahs!$A$7:$E$206,3,FALSE),"")</f>
        <v/>
      </c>
      <c r="D200" s="255" t="str">
        <f t="shared" ca="1" si="72"/>
        <v/>
      </c>
      <c r="E200" s="256"/>
      <c r="F200" s="254">
        <f t="shared" si="73"/>
        <v>0</v>
      </c>
      <c r="G200" s="236" t="str">
        <f t="shared" ca="1" si="74"/>
        <v/>
      </c>
      <c r="H200" s="237" t="str">
        <f ca="1">IF(ISNUMBER(A200),IF(OR($S200=$U200,NOT(ISNA(MATCH($D200*5+$V$4,Override!$C$6:$C$125,0)))),$Q200,0),"")</f>
        <v/>
      </c>
      <c r="I200" s="255" t="str">
        <f t="shared" ca="1" si="75"/>
        <v/>
      </c>
      <c r="J200" s="257">
        <f ca="1">COUNT(A197:A201)</f>
        <v>0</v>
      </c>
      <c r="K200" s="239" t="str">
        <f ca="1">IF(ISNUMBER(A200),RANK(F200,F197:F201),"")</f>
        <v/>
      </c>
      <c r="L200" s="240">
        <f ca="1">IF(J200=5,VLOOKUP(K200,TPMatrix!$A$6:$B$10,2,FALSE),IF(J200=4,VLOOKUP(K200,TPMatrix!$D$6:$E$9,2,FALSE),0))</f>
        <v>0</v>
      </c>
      <c r="M200" s="240">
        <f ca="1">IF(COUNTIF(K197:K201,K200)&gt;=2,IF(J200=5,VLOOKUP(K200+1,TPMatrix!$A$6:$B$10,2,FALSE),IF(J200=4,VLOOKUP(K200+1,TPMatrix!$D$6:$E$9,2,FALSE),0)),"")</f>
        <v>0</v>
      </c>
      <c r="N200" s="240">
        <f ca="1">IF(COUNTIF(K197:K201,K200)&gt;=3,IF(J200=5,VLOOKUP(K200+2,TPMatrix!$A$6:$B$10,2,FALSE),IF(J200=4,VLOOKUP(K200+2,TPMatrix!$D$6:$E$9,2,FALSE),0)),"")</f>
        <v>0</v>
      </c>
      <c r="O200" s="240">
        <f ca="1">IF(COUNTIF(K197:K201,K200)&gt;=4,IF(J200=5,VLOOKUP(K200+3,TPMatrix!$A$6:$B$10,2,FALSE),IF(J200=4,VLOOKUP(K200+3,TPMatrix!$D$6:$E$9,2,FALSE),0)),"")</f>
        <v>0</v>
      </c>
      <c r="P200" s="240">
        <f ca="1">IF(COUNTIF(K197:K201,K200)&gt;=5,IF(J200=5,VLOOKUP(K200+4,TPMatrix!$A$6:$B$10,2,FALSE),IF(J200=4,VLOOKUP(K200+4,TPMatrix!$D$6:$E$9,2,FALSE),0)),"")</f>
        <v>0</v>
      </c>
      <c r="Q200" s="240">
        <f t="shared" ca="1" si="76"/>
        <v>0</v>
      </c>
      <c r="R200" s="241">
        <f t="shared" ca="1" si="77"/>
        <v>5</v>
      </c>
      <c r="S200" s="239">
        <f t="shared" ca="1" si="78"/>
        <v>0</v>
      </c>
      <c r="T200" s="240">
        <f t="shared" si="79"/>
        <v>0</v>
      </c>
      <c r="U200" s="241">
        <f t="shared" ca="1" si="80"/>
        <v>0</v>
      </c>
      <c r="W200" s="178" t="str">
        <f t="shared" ca="1" si="81"/>
        <v/>
      </c>
      <c r="X200" s="178" t="str">
        <f ca="1">IF(ISNUMBER($A200),$W200*(Methuselahs!$A$4+1)+$A200,"")</f>
        <v/>
      </c>
      <c r="Y200" s="178" t="str">
        <f t="shared" ca="1" si="82"/>
        <v/>
      </c>
      <c r="Z200" s="178" t="str">
        <f ca="1">IF(ISNUMBER($A200),VLOOKUP($A200,Methuselahs!$A$7:$X$206,5),"")</f>
        <v/>
      </c>
      <c r="AA200" s="178" t="str">
        <f t="shared" ca="1" si="83"/>
        <v/>
      </c>
    </row>
    <row r="201" spans="1:27" ht="12.95" customHeight="1" thickBot="1" x14ac:dyDescent="0.25">
      <c r="A201" s="258" t="str">
        <f ca="1">IF(ISBLANK('Tournament Info'!$B$11),"",INDIRECT(ADDRESS(ROW(),1,1,1,"Optimal Seating "&amp;'Tournament Info'!$B$11-1&amp;"R+F")))</f>
        <v/>
      </c>
      <c r="B201" s="259" t="str">
        <f ca="1">IF(ISNUMBER(A201),VLOOKUP(A201,Methuselahs!$A$7:$E$206,2,FALSE),"")</f>
        <v/>
      </c>
      <c r="C201" s="260" t="str">
        <f ca="1">IF(ISNUMBER(A201),VLOOKUP(A201,Methuselahs!$A$7:$E$206,3,FALSE),"")</f>
        <v/>
      </c>
      <c r="D201" s="261" t="str">
        <f t="shared" ca="1" si="72"/>
        <v/>
      </c>
      <c r="E201" s="262"/>
      <c r="F201" s="260">
        <f t="shared" si="73"/>
        <v>0</v>
      </c>
      <c r="G201" s="246" t="str">
        <f t="shared" ca="1" si="74"/>
        <v/>
      </c>
      <c r="H201" s="247" t="str">
        <f ca="1">IF(ISNUMBER(A201),IF(OR($S201=$U201,NOT(ISNA(MATCH($D201*5+$V$4,Override!$C$6:$C$125,0)))),$Q201,0),"")</f>
        <v/>
      </c>
      <c r="I201" s="261" t="str">
        <f t="shared" ca="1" si="75"/>
        <v/>
      </c>
      <c r="J201" s="263">
        <f ca="1">COUNT(A197:A201)</f>
        <v>0</v>
      </c>
      <c r="K201" s="264" t="str">
        <f ca="1">IF(ISNUMBER(A201),RANK(F201,F197:F201),"")</f>
        <v/>
      </c>
      <c r="L201" s="265">
        <f ca="1">IF(J201=5,VLOOKUP(K201,TPMatrix!$A$6:$B$10,2,FALSE),IF(J201=4,VLOOKUP(K201,TPMatrix!$D$6:$E$9,2,FALSE),0))</f>
        <v>0</v>
      </c>
      <c r="M201" s="265">
        <f ca="1">IF(COUNTIF(K197:K201,K201)&gt;=2,IF(J201=5,VLOOKUP(K201+1,TPMatrix!$A$6:$B$10,2,FALSE),IF(J201=4,VLOOKUP(K201+1,TPMatrix!$D$6:$E$9,2,FALSE),0)),"")</f>
        <v>0</v>
      </c>
      <c r="N201" s="265">
        <f ca="1">IF(COUNTIF(K197:K201,K201)&gt;=3,IF(J201=5,VLOOKUP(K201+2,TPMatrix!$A$6:$B$10,2,FALSE),IF(J201=4,VLOOKUP(K201+2,TPMatrix!$D$6:$E$9,2,FALSE),0)),"")</f>
        <v>0</v>
      </c>
      <c r="O201" s="265">
        <f ca="1">IF(COUNTIF(K197:K201,K201)&gt;=4,IF(J201=5,VLOOKUP(K201+3,TPMatrix!$A$6:$B$10,2,FALSE),IF(J201=4,VLOOKUP(K201+3,TPMatrix!$D$6:$E$9,2,FALSE),0)),"")</f>
        <v>0</v>
      </c>
      <c r="P201" s="265">
        <f ca="1">IF(COUNTIF(K197:K201,K201)&gt;=5,IF(J201=5,VLOOKUP(K201+4,TPMatrix!$A$6:$B$10,2,FALSE),IF(J201=4,VLOOKUP(K201+4,TPMatrix!$D$6:$E$9,2,FALSE),0)),"")</f>
        <v>0</v>
      </c>
      <c r="Q201" s="265">
        <f t="shared" ca="1" si="76"/>
        <v>0</v>
      </c>
      <c r="R201" s="266">
        <f t="shared" ca="1" si="77"/>
        <v>5</v>
      </c>
      <c r="S201" s="264">
        <f t="shared" ca="1" si="78"/>
        <v>0</v>
      </c>
      <c r="T201" s="265">
        <f t="shared" si="79"/>
        <v>0</v>
      </c>
      <c r="U201" s="266">
        <f t="shared" ca="1" si="80"/>
        <v>0</v>
      </c>
      <c r="W201" s="178" t="str">
        <f t="shared" ca="1" si="81"/>
        <v/>
      </c>
      <c r="X201" s="178" t="str">
        <f ca="1">IF(ISNUMBER($A201),$W201*(Methuselahs!$A$4+1)+$A201,"")</f>
        <v/>
      </c>
      <c r="Y201" s="178" t="str">
        <f t="shared" ca="1" si="82"/>
        <v/>
      </c>
      <c r="Z201" s="178" t="str">
        <f ca="1">IF(ISNUMBER($A201),VLOOKUP($A201,Methuselahs!$A$7:$X$206,5),"")</f>
        <v/>
      </c>
      <c r="AA201" s="178" t="str">
        <f t="shared" ca="1" si="83"/>
        <v/>
      </c>
    </row>
    <row r="202" spans="1:27" ht="12.95" customHeight="1" thickTop="1" x14ac:dyDescent="0.2">
      <c r="A202" s="217" t="str">
        <f ca="1">IF(ISBLANK('Tournament Info'!$B$11),"",INDIRECT(ADDRESS(ROW(),1,1,1,"Optimal Seating "&amp;'Tournament Info'!$B$11-1&amp;"R+F")))</f>
        <v/>
      </c>
      <c r="B202" s="267" t="str">
        <f ca="1">IF(ISNUMBER(A202),VLOOKUP(A202,Methuselahs!$A$7:$E$206,2,FALSE),"")</f>
        <v/>
      </c>
      <c r="C202" s="219" t="str">
        <f ca="1">IF(ISNUMBER(A202),VLOOKUP(A202,Methuselahs!$A$7:$E$206,3,FALSE),"")</f>
        <v/>
      </c>
      <c r="D202" s="220" t="str">
        <f t="shared" ca="1" si="72"/>
        <v/>
      </c>
      <c r="E202" s="221"/>
      <c r="F202" s="219">
        <f t="shared" si="73"/>
        <v>0</v>
      </c>
      <c r="G202" s="222" t="str">
        <f t="shared" ca="1" si="74"/>
        <v/>
      </c>
      <c r="H202" s="223" t="str">
        <f ca="1">IF(ISNUMBER(A202),IF(OR($S202=$U202,NOT(ISNA(MATCH($D202*5+$V$4,Override!$C$6:$C$125,0)))),$Q202,0),"")</f>
        <v/>
      </c>
      <c r="I202" s="220" t="str">
        <f t="shared" ca="1" si="75"/>
        <v/>
      </c>
      <c r="J202" s="224">
        <f ca="1">COUNT(A202:A206)</f>
        <v>0</v>
      </c>
      <c r="K202" s="225" t="str">
        <f ca="1">IF(ISNUMBER(A202),RANK(F202,F202:F206),"")</f>
        <v/>
      </c>
      <c r="L202" s="226">
        <f ca="1">IF(J202=5,VLOOKUP(K202,TPMatrix!$A$6:$B$10,2,FALSE),IF(J202=4,VLOOKUP(K202,TPMatrix!$D$6:$E$9,2,FALSE),0))</f>
        <v>0</v>
      </c>
      <c r="M202" s="226">
        <f ca="1">IF(COUNTIF(K202:K206,K202)&gt;=2,IF(J202=5,VLOOKUP(K202+1,TPMatrix!$A$6:$B$10,2,FALSE),IF(J202=4,VLOOKUP(K202+1,TPMatrix!$D$6:$E$9,2,FALSE),0)),"")</f>
        <v>0</v>
      </c>
      <c r="N202" s="226">
        <f ca="1">IF(COUNTIF(K202:K206,K202)&gt;=3,IF(J202=5,VLOOKUP(K202+2,TPMatrix!$A$6:$B$10,2,FALSE),IF(J202=4,VLOOKUP(K202+2,TPMatrix!$D$6:$E$9,2,FALSE),0)),"")</f>
        <v>0</v>
      </c>
      <c r="O202" s="226">
        <f ca="1">IF(COUNTIF(K202:K206,K202)&gt;=4,IF(J202=5,VLOOKUP(K202+3,TPMatrix!$A$6:$B$10,2,FALSE),IF(J202=4,VLOOKUP(K202+3,TPMatrix!$D$6:$E$9,2,FALSE),0)),"")</f>
        <v>0</v>
      </c>
      <c r="P202" s="226">
        <f ca="1">IF(COUNTIF(K202:K206,K202)&gt;=5,IF(J202=5,VLOOKUP(K202+4,TPMatrix!$A$6:$B$10,2,FALSE),IF(J202=4,VLOOKUP(K202+4,TPMatrix!$D$6:$E$9,2,FALSE),0)),"")</f>
        <v>0</v>
      </c>
      <c r="Q202" s="226">
        <f t="shared" ca="1" si="76"/>
        <v>0</v>
      </c>
      <c r="R202" s="227">
        <f t="shared" ca="1" si="77"/>
        <v>5</v>
      </c>
      <c r="S202" s="228">
        <f t="shared" ca="1" si="78"/>
        <v>0</v>
      </c>
      <c r="T202" s="229">
        <f t="shared" si="79"/>
        <v>0</v>
      </c>
      <c r="U202" s="230">
        <f t="shared" ca="1" si="80"/>
        <v>0</v>
      </c>
      <c r="W202" s="178" t="str">
        <f t="shared" ca="1" si="81"/>
        <v/>
      </c>
      <c r="X202" s="178" t="str">
        <f ca="1">IF(ISNUMBER($A202),$W202*(Methuselahs!$A$4+1)+$A202,"")</f>
        <v/>
      </c>
      <c r="Y202" s="178" t="str">
        <f t="shared" ca="1" si="82"/>
        <v/>
      </c>
      <c r="Z202" s="178" t="str">
        <f ca="1">IF(ISNUMBER($A202),VLOOKUP($A202,Methuselahs!$A$7:$X$206,5),"")</f>
        <v/>
      </c>
      <c r="AA202" s="178" t="str">
        <f t="shared" ca="1" si="83"/>
        <v/>
      </c>
    </row>
    <row r="203" spans="1:27" ht="12.95" customHeight="1" x14ac:dyDescent="0.2">
      <c r="A203" s="231" t="str">
        <f ca="1">IF(ISBLANK('Tournament Info'!$B$11),"",INDIRECT(ADDRESS(ROW(),1,1,1,"Optimal Seating "&amp;'Tournament Info'!$B$11-1&amp;"R+F")))</f>
        <v/>
      </c>
      <c r="B203" s="232" t="str">
        <f ca="1">IF(ISNUMBER(A203),VLOOKUP(A203,Methuselahs!$A$7:$E$206,2,FALSE),"")</f>
        <v/>
      </c>
      <c r="C203" s="233" t="str">
        <f ca="1">IF(ISNUMBER(A203),VLOOKUP(A203,Methuselahs!$A$7:$E$206,3,FALSE),"")</f>
        <v/>
      </c>
      <c r="D203" s="234" t="str">
        <f t="shared" ca="1" si="72"/>
        <v/>
      </c>
      <c r="E203" s="235"/>
      <c r="F203" s="233">
        <f t="shared" si="73"/>
        <v>0</v>
      </c>
      <c r="G203" s="236" t="str">
        <f t="shared" ca="1" si="74"/>
        <v/>
      </c>
      <c r="H203" s="237" t="str">
        <f ca="1">IF(ISNUMBER(A203),IF(OR($S203=$U203,NOT(ISNA(MATCH($D203*5+$V$4,Override!$C$6:$C$125,0)))),$Q203,0),"")</f>
        <v/>
      </c>
      <c r="I203" s="234" t="str">
        <f t="shared" ca="1" si="75"/>
        <v/>
      </c>
      <c r="J203" s="238">
        <f ca="1">COUNT(A202:A206)</f>
        <v>0</v>
      </c>
      <c r="K203" s="239" t="str">
        <f ca="1">IF(ISNUMBER(A203),RANK(F203,F202:F206),"")</f>
        <v/>
      </c>
      <c r="L203" s="240">
        <f ca="1">IF(J203=5,VLOOKUP(K203,TPMatrix!$A$6:$B$10,2,FALSE),IF(J203=4,VLOOKUP(K203,TPMatrix!$D$6:$E$9,2,FALSE),0))</f>
        <v>0</v>
      </c>
      <c r="M203" s="240">
        <f ca="1">IF(COUNTIF(K202:K206,K203)&gt;=2,IF(J203=5,VLOOKUP(K203+1,TPMatrix!$A$6:$B$10,2,FALSE),IF(J203=4,VLOOKUP(K203+1,TPMatrix!$D$6:$E$9,2,FALSE),0)),"")</f>
        <v>0</v>
      </c>
      <c r="N203" s="240">
        <f ca="1">IF(COUNTIF(K202:K206,K203)&gt;=3,IF(J203=5,VLOOKUP(K203+2,TPMatrix!$A$6:$B$10,2,FALSE),IF(J203=4,VLOOKUP(K203+2,TPMatrix!$D$6:$E$9,2,FALSE),0)),"")</f>
        <v>0</v>
      </c>
      <c r="O203" s="240">
        <f ca="1">IF(COUNTIF(K202:K206,K203)&gt;=4,IF(J203=5,VLOOKUP(K203+3,TPMatrix!$A$6:$B$10,2,FALSE),IF(J203=4,VLOOKUP(K203+3,TPMatrix!$D$6:$E$9,2,FALSE),0)),"")</f>
        <v>0</v>
      </c>
      <c r="P203" s="240">
        <f ca="1">IF(COUNTIF(K202:K206,K203)&gt;=5,IF(J203=5,VLOOKUP(K203+4,TPMatrix!$A$6:$B$10,2,FALSE),IF(J203=4,VLOOKUP(K203+4,TPMatrix!$D$6:$E$9,2,FALSE),0)),"")</f>
        <v>0</v>
      </c>
      <c r="Q203" s="240">
        <f t="shared" ca="1" si="76"/>
        <v>0</v>
      </c>
      <c r="R203" s="241">
        <f t="shared" ca="1" si="77"/>
        <v>5</v>
      </c>
      <c r="S203" s="239">
        <f t="shared" ca="1" si="78"/>
        <v>0</v>
      </c>
      <c r="T203" s="240">
        <f t="shared" si="79"/>
        <v>0</v>
      </c>
      <c r="U203" s="241">
        <f t="shared" ca="1" si="80"/>
        <v>0</v>
      </c>
      <c r="W203" s="178" t="str">
        <f t="shared" ca="1" si="81"/>
        <v/>
      </c>
      <c r="X203" s="178" t="str">
        <f ca="1">IF(ISNUMBER($A203),$W203*(Methuselahs!$A$4+1)+$A203,"")</f>
        <v/>
      </c>
      <c r="Y203" s="178" t="str">
        <f t="shared" ca="1" si="82"/>
        <v/>
      </c>
      <c r="Z203" s="178" t="str">
        <f ca="1">IF(ISNUMBER($A203),VLOOKUP($A203,Methuselahs!$A$7:$X$206,5),"")</f>
        <v/>
      </c>
      <c r="AA203" s="178" t="str">
        <f t="shared" ca="1" si="83"/>
        <v/>
      </c>
    </row>
    <row r="204" spans="1:27" ht="12.95" customHeight="1" x14ac:dyDescent="0.2">
      <c r="A204" s="242" t="str">
        <f ca="1">IF(ISBLANK('Tournament Info'!$B$11),"",INDIRECT(ADDRESS(ROW(),1,1,1,"Optimal Seating "&amp;'Tournament Info'!$B$11-1&amp;"R+F")))</f>
        <v/>
      </c>
      <c r="B204" s="218" t="str">
        <f ca="1">IF(ISNUMBER(A204),VLOOKUP(A204,Methuselahs!$A$7:$E$206,2,FALSE),"")</f>
        <v/>
      </c>
      <c r="C204" s="243" t="str">
        <f ca="1">IF(ISNUMBER(A204),VLOOKUP(A204,Methuselahs!$A$7:$E$206,3,FALSE),"")</f>
        <v/>
      </c>
      <c r="D204" s="244" t="str">
        <f t="shared" ca="1" si="72"/>
        <v/>
      </c>
      <c r="E204" s="245"/>
      <c r="F204" s="243">
        <f t="shared" si="73"/>
        <v>0</v>
      </c>
      <c r="G204" s="246" t="str">
        <f t="shared" ca="1" si="74"/>
        <v/>
      </c>
      <c r="H204" s="247" t="str">
        <f ca="1">IF(ISNUMBER(A204),IF(OR($S204=$U204,NOT(ISNA(MATCH($D204*5+$V$4,Override!$C$6:$C$125,0)))),$Q204,0),"")</f>
        <v/>
      </c>
      <c r="I204" s="244" t="str">
        <f t="shared" ca="1" si="75"/>
        <v/>
      </c>
      <c r="J204" s="248">
        <f ca="1">COUNT(A202:A206)</f>
        <v>0</v>
      </c>
      <c r="K204" s="249" t="str">
        <f ca="1">IF(ISNUMBER(A204),RANK(F204,F202:F206),"")</f>
        <v/>
      </c>
      <c r="L204" s="250">
        <f ca="1">IF(J204=5,VLOOKUP(K204,TPMatrix!$A$6:$B$10,2,FALSE),IF(J204=4,VLOOKUP(K204,TPMatrix!$D$6:$E$9,2,FALSE),0))</f>
        <v>0</v>
      </c>
      <c r="M204" s="250">
        <f ca="1">IF(COUNTIF(K202:K206,K204)&gt;=2,IF(J204=5,VLOOKUP(K204+1,TPMatrix!$A$6:$B$10,2,FALSE),IF(J204=4,VLOOKUP(K204+1,TPMatrix!$D$6:$E$9,2,FALSE),0)),"")</f>
        <v>0</v>
      </c>
      <c r="N204" s="250">
        <f ca="1">IF(COUNTIF(K202:K206,K204)&gt;=3,IF(J204=5,VLOOKUP(K204+2,TPMatrix!$A$6:$B$10,2,FALSE),IF(J204=4,VLOOKUP(K204+2,TPMatrix!$D$6:$E$9,2,FALSE),0)),"")</f>
        <v>0</v>
      </c>
      <c r="O204" s="250">
        <f ca="1">IF(COUNTIF(K202:K206,K204)&gt;=4,IF(J204=5,VLOOKUP(K204+3,TPMatrix!$A$6:$B$10,2,FALSE),IF(J204=4,VLOOKUP(K204+3,TPMatrix!$D$6:$E$9,2,FALSE),0)),"")</f>
        <v>0</v>
      </c>
      <c r="P204" s="250">
        <f ca="1">IF(COUNTIF(K202:K206,K204)&gt;=5,IF(J204=5,VLOOKUP(K204+4,TPMatrix!$A$6:$B$10,2,FALSE),IF(J204=4,VLOOKUP(K204+4,TPMatrix!$D$6:$E$9,2,FALSE),0)),"")</f>
        <v>0</v>
      </c>
      <c r="Q204" s="250">
        <f t="shared" ca="1" si="76"/>
        <v>0</v>
      </c>
      <c r="R204" s="251">
        <f t="shared" ca="1" si="77"/>
        <v>5</v>
      </c>
      <c r="S204" s="249">
        <f t="shared" ca="1" si="78"/>
        <v>0</v>
      </c>
      <c r="T204" s="250">
        <f t="shared" si="79"/>
        <v>0</v>
      </c>
      <c r="U204" s="251">
        <f t="shared" ca="1" si="80"/>
        <v>0</v>
      </c>
      <c r="W204" s="178" t="str">
        <f t="shared" ca="1" si="81"/>
        <v/>
      </c>
      <c r="X204" s="178" t="str">
        <f ca="1">IF(ISNUMBER($A204),$W204*(Methuselahs!$A$4+1)+$A204,"")</f>
        <v/>
      </c>
      <c r="Y204" s="178" t="str">
        <f t="shared" ca="1" si="82"/>
        <v/>
      </c>
      <c r="Z204" s="178" t="str">
        <f ca="1">IF(ISNUMBER($A204),VLOOKUP($A204,Methuselahs!$A$7:$X$206,5),"")</f>
        <v/>
      </c>
      <c r="AA204" s="178" t="str">
        <f t="shared" ca="1" si="83"/>
        <v/>
      </c>
    </row>
    <row r="205" spans="1:27" ht="12.95" customHeight="1" x14ac:dyDescent="0.2">
      <c r="A205" s="252" t="str">
        <f ca="1">IF(ISBLANK('Tournament Info'!$B$11),"",INDIRECT(ADDRESS(ROW(),1,1,1,"Optimal Seating "&amp;'Tournament Info'!$B$11-1&amp;"R+F")))</f>
        <v/>
      </c>
      <c r="B205" s="253" t="str">
        <f ca="1">IF(ISNUMBER(A205),VLOOKUP(A205,Methuselahs!$A$7:$E$206,2,FALSE),"")</f>
        <v/>
      </c>
      <c r="C205" s="254" t="str">
        <f ca="1">IF(ISNUMBER(A205),VLOOKUP(A205,Methuselahs!$A$7:$E$206,3,FALSE),"")</f>
        <v/>
      </c>
      <c r="D205" s="255" t="str">
        <f t="shared" ca="1" si="72"/>
        <v/>
      </c>
      <c r="E205" s="256"/>
      <c r="F205" s="254">
        <f t="shared" si="73"/>
        <v>0</v>
      </c>
      <c r="G205" s="236" t="str">
        <f t="shared" ca="1" si="74"/>
        <v/>
      </c>
      <c r="H205" s="237" t="str">
        <f ca="1">IF(ISNUMBER(A205),IF(OR($S205=$U205,NOT(ISNA(MATCH($D205*5+$V$4,Override!$C$6:$C$125,0)))),$Q205,0),"")</f>
        <v/>
      </c>
      <c r="I205" s="255" t="str">
        <f t="shared" ca="1" si="75"/>
        <v/>
      </c>
      <c r="J205" s="257">
        <f ca="1">COUNT(A202:A206)</f>
        <v>0</v>
      </c>
      <c r="K205" s="239" t="str">
        <f ca="1">IF(ISNUMBER(A205),RANK(F205,F202:F206),"")</f>
        <v/>
      </c>
      <c r="L205" s="240">
        <f ca="1">IF(J205=5,VLOOKUP(K205,TPMatrix!$A$6:$B$10,2,FALSE),IF(J205=4,VLOOKUP(K205,TPMatrix!$D$6:$E$9,2,FALSE),0))</f>
        <v>0</v>
      </c>
      <c r="M205" s="240">
        <f ca="1">IF(COUNTIF(K202:K206,K205)&gt;=2,IF(J205=5,VLOOKUP(K205+1,TPMatrix!$A$6:$B$10,2,FALSE),IF(J205=4,VLOOKUP(K205+1,TPMatrix!$D$6:$E$9,2,FALSE),0)),"")</f>
        <v>0</v>
      </c>
      <c r="N205" s="240">
        <f ca="1">IF(COUNTIF(K202:K206,K205)&gt;=3,IF(J205=5,VLOOKUP(K205+2,TPMatrix!$A$6:$B$10,2,FALSE),IF(J205=4,VLOOKUP(K205+2,TPMatrix!$D$6:$E$9,2,FALSE),0)),"")</f>
        <v>0</v>
      </c>
      <c r="O205" s="240">
        <f ca="1">IF(COUNTIF(K202:K206,K205)&gt;=4,IF(J205=5,VLOOKUP(K205+3,TPMatrix!$A$6:$B$10,2,FALSE),IF(J205=4,VLOOKUP(K205+3,TPMatrix!$D$6:$E$9,2,FALSE),0)),"")</f>
        <v>0</v>
      </c>
      <c r="P205" s="240">
        <f ca="1">IF(COUNTIF(K202:K206,K205)&gt;=5,IF(J205=5,VLOOKUP(K205+4,TPMatrix!$A$6:$B$10,2,FALSE),IF(J205=4,VLOOKUP(K205+4,TPMatrix!$D$6:$E$9,2,FALSE),0)),"")</f>
        <v>0</v>
      </c>
      <c r="Q205" s="240">
        <f t="shared" ca="1" si="76"/>
        <v>0</v>
      </c>
      <c r="R205" s="241">
        <f t="shared" ca="1" si="77"/>
        <v>5</v>
      </c>
      <c r="S205" s="239">
        <f t="shared" ca="1" si="78"/>
        <v>0</v>
      </c>
      <c r="T205" s="240">
        <f t="shared" si="79"/>
        <v>0</v>
      </c>
      <c r="U205" s="241">
        <f t="shared" ca="1" si="80"/>
        <v>0</v>
      </c>
      <c r="W205" s="178" t="str">
        <f t="shared" ca="1" si="81"/>
        <v/>
      </c>
      <c r="X205" s="178" t="str">
        <f ca="1">IF(ISNUMBER($A205),$W205*(Methuselahs!$A$4+1)+$A205,"")</f>
        <v/>
      </c>
      <c r="Y205" s="178" t="str">
        <f t="shared" ca="1" si="82"/>
        <v/>
      </c>
      <c r="Z205" s="178" t="str">
        <f ca="1">IF(ISNUMBER($A205),VLOOKUP($A205,Methuselahs!$A$7:$X$206,5),"")</f>
        <v/>
      </c>
      <c r="AA205" s="178" t="str">
        <f t="shared" ca="1" si="83"/>
        <v/>
      </c>
    </row>
    <row r="206" spans="1:27" ht="12.95" customHeight="1" thickBot="1" x14ac:dyDescent="0.25">
      <c r="A206" s="258" t="str">
        <f ca="1">IF(ISBLANK('Tournament Info'!$B$11),"",INDIRECT(ADDRESS(ROW(),1,1,1,"Optimal Seating "&amp;'Tournament Info'!$B$11-1&amp;"R+F")))</f>
        <v/>
      </c>
      <c r="B206" s="259" t="str">
        <f ca="1">IF(ISNUMBER(A206),VLOOKUP(A206,Methuselahs!$A$7:$E$206,2,FALSE),"")</f>
        <v/>
      </c>
      <c r="C206" s="260" t="str">
        <f ca="1">IF(ISNUMBER(A206),VLOOKUP(A206,Methuselahs!$A$7:$E$206,3,FALSE),"")</f>
        <v/>
      </c>
      <c r="D206" s="261" t="str">
        <f t="shared" ca="1" si="72"/>
        <v/>
      </c>
      <c r="E206" s="262"/>
      <c r="F206" s="260">
        <f t="shared" si="73"/>
        <v>0</v>
      </c>
      <c r="G206" s="268" t="str">
        <f t="shared" ca="1" si="74"/>
        <v/>
      </c>
      <c r="H206" s="269" t="str">
        <f ca="1">IF(ISNUMBER(A206),IF(OR($S206=$U206,NOT(ISNA(MATCH($D206*5+$V$4,Override!$C$6:$C$125,0)))),$Q206,0),"")</f>
        <v/>
      </c>
      <c r="I206" s="261" t="str">
        <f t="shared" ca="1" si="75"/>
        <v/>
      </c>
      <c r="J206" s="263">
        <f ca="1">COUNT(A202:A206)</f>
        <v>0</v>
      </c>
      <c r="K206" s="264" t="str">
        <f ca="1">IF(ISNUMBER(A206),RANK(F206,F202:F206),"")</f>
        <v/>
      </c>
      <c r="L206" s="265">
        <f ca="1">IF(J206=5,VLOOKUP(K206,TPMatrix!$A$6:$B$10,2,FALSE),IF(J206=4,VLOOKUP(K206,TPMatrix!$D$6:$E$9,2,FALSE),0))</f>
        <v>0</v>
      </c>
      <c r="M206" s="265">
        <f ca="1">IF(COUNTIF(K202:K206,K206)&gt;=2,IF(J206=5,VLOOKUP(K206+1,TPMatrix!$A$6:$B$10,2,FALSE),IF(J206=4,VLOOKUP(K206+1,TPMatrix!$D$6:$E$9,2,FALSE),0)),"")</f>
        <v>0</v>
      </c>
      <c r="N206" s="265">
        <f ca="1">IF(COUNTIF(K202:K206,K206)&gt;=3,IF(J206=5,VLOOKUP(K206+2,TPMatrix!$A$6:$B$10,2,FALSE),IF(J206=4,VLOOKUP(K206+2,TPMatrix!$D$6:$E$9,2,FALSE),0)),"")</f>
        <v>0</v>
      </c>
      <c r="O206" s="265">
        <f ca="1">IF(COUNTIF(K202:K206,K206)&gt;=4,IF(J206=5,VLOOKUP(K206+3,TPMatrix!$A$6:$B$10,2,FALSE),IF(J206=4,VLOOKUP(K206+3,TPMatrix!$D$6:$E$9,2,FALSE),0)),"")</f>
        <v>0</v>
      </c>
      <c r="P206" s="265">
        <f ca="1">IF(COUNTIF(K202:K206,K206)&gt;=5,IF(J206=5,VLOOKUP(K206+4,TPMatrix!$A$6:$B$10,2,FALSE),IF(J206=4,VLOOKUP(K206+4,TPMatrix!$D$6:$E$9,2,FALSE),0)),"")</f>
        <v>0</v>
      </c>
      <c r="Q206" s="265">
        <f t="shared" ca="1" si="76"/>
        <v>0</v>
      </c>
      <c r="R206" s="266">
        <f t="shared" ca="1" si="77"/>
        <v>5</v>
      </c>
      <c r="S206" s="264">
        <f t="shared" ca="1" si="78"/>
        <v>0</v>
      </c>
      <c r="T206" s="265">
        <f t="shared" si="79"/>
        <v>0</v>
      </c>
      <c r="U206" s="266">
        <f t="shared" ca="1" si="80"/>
        <v>0</v>
      </c>
      <c r="W206" s="178" t="str">
        <f t="shared" ca="1" si="81"/>
        <v/>
      </c>
      <c r="X206" s="178" t="str">
        <f ca="1">IF(ISNUMBER($A206),$W206*(Methuselahs!$A$4+1)+$A206,"")</f>
        <v/>
      </c>
      <c r="Y206" s="178" t="str">
        <f t="shared" ca="1" si="82"/>
        <v/>
      </c>
      <c r="Z206" s="178" t="str">
        <f ca="1">IF(ISNUMBER($A206),VLOOKUP($A206,Methuselahs!$A$7:$X$206,5),"")</f>
        <v/>
      </c>
      <c r="AA206" s="178" t="str">
        <f t="shared" ca="1" si="83"/>
        <v/>
      </c>
    </row>
  </sheetData>
  <sheetProtection sheet="1" objects="1" scenarios="1"/>
  <pageMargins left="0.74791666666666667" right="0.74791666666666667" top="0.98402777777777783" bottom="0.98402777777777783" header="0.51180555555555562" footer="0.51180555555555562"/>
  <pageSetup firstPageNumber="0"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06"/>
  <sheetViews>
    <sheetView workbookViewId="0">
      <pane ySplit="6" topLeftCell="A7" activePane="bottomLeft" state="frozen"/>
      <selection pane="bottomLeft" activeCell="A7" sqref="A7"/>
    </sheetView>
  </sheetViews>
  <sheetFormatPr defaultColWidth="8.85546875" defaultRowHeight="12.75" x14ac:dyDescent="0.2"/>
  <cols>
    <col min="1" max="1" width="3" style="175" customWidth="1"/>
    <col min="2" max="2" width="16.7109375" style="175" customWidth="1"/>
    <col min="3" max="3" width="18" style="175" customWidth="1"/>
    <col min="4" max="5" width="6.85546875" style="176" customWidth="1"/>
    <col min="6" max="6" width="7.7109375" style="175" hidden="1" customWidth="1"/>
    <col min="7" max="8" width="7.7109375" style="175" customWidth="1"/>
    <col min="9" max="9" width="8.85546875" style="175" customWidth="1"/>
    <col min="10" max="10" width="5" style="177" hidden="1" customWidth="1"/>
    <col min="11" max="11" width="10.7109375" style="178" hidden="1" customWidth="1"/>
    <col min="12" max="12" width="7.85546875" style="178" hidden="1" customWidth="1"/>
    <col min="13" max="16" width="5" style="178" hidden="1" customWidth="1"/>
    <col min="17" max="17" width="6.140625" style="178" hidden="1" customWidth="1"/>
    <col min="18" max="18" width="8.42578125" style="178" hidden="1" customWidth="1"/>
    <col min="19" max="19" width="19.42578125" style="178" hidden="1" customWidth="1"/>
    <col min="20" max="20" width="8.28515625" style="178" hidden="1" customWidth="1"/>
    <col min="21" max="21" width="9.85546875" style="178" hidden="1" customWidth="1"/>
    <col min="22" max="22" width="11.28515625" style="178" hidden="1" customWidth="1"/>
    <col min="23" max="23" width="10.42578125" style="178" hidden="1" customWidth="1"/>
    <col min="24" max="25" width="7.42578125" style="178" hidden="1" customWidth="1"/>
    <col min="26" max="26" width="4.42578125" style="178" hidden="1" customWidth="1"/>
    <col min="27" max="27" width="10.42578125" style="178" hidden="1" customWidth="1"/>
    <col min="28" max="29" width="9.140625" style="178" customWidth="1"/>
    <col min="30" max="16384" width="8.85546875" style="178"/>
  </cols>
  <sheetData>
    <row r="1" spans="1:28" ht="25.5" x14ac:dyDescent="0.35">
      <c r="A1" s="44" t="str">
        <f>IF(ISBLANK('Tournament Info'!B3),"Vampire: The Eternal Struggle Tournament",'Tournament Info'!B3)</f>
        <v>Vampire: The Eternal Struggle Tournament</v>
      </c>
      <c r="B1" s="45"/>
      <c r="C1" s="45"/>
      <c r="D1" s="48"/>
      <c r="E1" s="48"/>
      <c r="F1" s="47"/>
      <c r="G1" s="47"/>
      <c r="H1" s="47"/>
      <c r="I1" s="47"/>
      <c r="J1" s="179"/>
    </row>
    <row r="2" spans="1:28" ht="13.7" customHeight="1" x14ac:dyDescent="0.3">
      <c r="A2" s="178"/>
      <c r="B2" s="45"/>
      <c r="C2" s="45"/>
      <c r="D2" s="48"/>
      <c r="E2" s="48"/>
      <c r="G2" s="47"/>
      <c r="H2" s="47" t="s">
        <v>129</v>
      </c>
      <c r="I2" s="47"/>
      <c r="AB2" s="180"/>
    </row>
    <row r="3" spans="1:28" s="52" customFormat="1" ht="15" customHeight="1" x14ac:dyDescent="0.3">
      <c r="A3" s="181" t="s">
        <v>157</v>
      </c>
      <c r="B3" s="182"/>
      <c r="C3" s="182"/>
      <c r="D3" s="184"/>
      <c r="E3" s="184"/>
      <c r="G3" s="183"/>
      <c r="H3" s="52" t="s">
        <v>131</v>
      </c>
      <c r="I3" s="183"/>
      <c r="V3" s="185" t="s">
        <v>158</v>
      </c>
      <c r="AB3" s="186"/>
    </row>
    <row r="4" spans="1:28" ht="12.95" customHeight="1" x14ac:dyDescent="0.3">
      <c r="A4"/>
      <c r="B4" s="45"/>
      <c r="C4" s="45"/>
      <c r="D4" s="48"/>
      <c r="E4" s="48"/>
      <c r="F4" s="47"/>
      <c r="G4" s="47"/>
      <c r="H4" s="47"/>
      <c r="I4" s="47"/>
      <c r="J4" s="179"/>
      <c r="V4" s="188">
        <v>2</v>
      </c>
    </row>
    <row r="5" spans="1:28" ht="20.25" x14ac:dyDescent="0.3">
      <c r="A5" s="189" t="s">
        <v>132</v>
      </c>
      <c r="B5" s="190"/>
      <c r="C5" s="190"/>
      <c r="D5" s="191"/>
      <c r="E5" s="192" t="s">
        <v>133</v>
      </c>
      <c r="F5" s="270"/>
      <c r="G5" s="192"/>
      <c r="H5" s="193"/>
      <c r="I5" s="194"/>
      <c r="J5" s="195"/>
      <c r="K5" s="196" t="s">
        <v>134</v>
      </c>
      <c r="L5" s="197"/>
      <c r="M5" s="197"/>
      <c r="N5" s="197"/>
      <c r="O5" s="197"/>
      <c r="P5" s="197"/>
      <c r="Q5" s="197"/>
      <c r="R5" s="198"/>
      <c r="S5" s="199" t="s">
        <v>135</v>
      </c>
      <c r="T5" s="197"/>
      <c r="U5" s="198"/>
    </row>
    <row r="6" spans="1:28" s="215" customFormat="1" ht="12.95" customHeight="1" thickTop="1" thickBot="1" x14ac:dyDescent="0.25">
      <c r="A6" s="200" t="s">
        <v>124</v>
      </c>
      <c r="B6" s="201" t="s">
        <v>136</v>
      </c>
      <c r="C6" s="202" t="s">
        <v>137</v>
      </c>
      <c r="D6" s="203" t="s">
        <v>138</v>
      </c>
      <c r="E6" s="205" t="s">
        <v>106</v>
      </c>
      <c r="F6" s="271" t="s">
        <v>106</v>
      </c>
      <c r="G6" s="206" t="s">
        <v>139</v>
      </c>
      <c r="H6" s="205" t="s">
        <v>107</v>
      </c>
      <c r="I6" s="203" t="s">
        <v>140</v>
      </c>
      <c r="J6" s="272" t="s">
        <v>141</v>
      </c>
      <c r="K6" s="209" t="s">
        <v>142</v>
      </c>
      <c r="L6" s="210" t="s">
        <v>143</v>
      </c>
      <c r="M6" s="210" t="s">
        <v>144</v>
      </c>
      <c r="N6" s="210" t="s">
        <v>145</v>
      </c>
      <c r="O6" s="210" t="s">
        <v>146</v>
      </c>
      <c r="P6" s="210" t="s">
        <v>147</v>
      </c>
      <c r="Q6" s="210" t="s">
        <v>148</v>
      </c>
      <c r="R6" s="211" t="s">
        <v>149</v>
      </c>
      <c r="S6" s="212" t="s">
        <v>150</v>
      </c>
      <c r="T6" s="213" t="s">
        <v>151</v>
      </c>
      <c r="U6" s="214" t="s">
        <v>152</v>
      </c>
      <c r="W6" s="216" t="s">
        <v>153</v>
      </c>
      <c r="X6" s="216" t="s">
        <v>154</v>
      </c>
      <c r="Y6" s="216" t="s">
        <v>155</v>
      </c>
      <c r="Z6" s="216" t="s">
        <v>156</v>
      </c>
      <c r="AA6" s="216" t="s">
        <v>153</v>
      </c>
    </row>
    <row r="7" spans="1:28" ht="12.95" customHeight="1" thickTop="1" x14ac:dyDescent="0.2">
      <c r="A7" s="217" t="str">
        <f ca="1">IF(ISBLANK('Tournament Info'!$B$11),"",INDIRECT(ADDRESS(ROW(),2,1,1,"Optimal Seating "&amp;'Tournament Info'!$B$11-1&amp;"R+F")))</f>
        <v/>
      </c>
      <c r="B7" s="218" t="str">
        <f ca="1">IF(ISNUMBER(A7),VLOOKUP(A7,Methuselahs!$A$7:$E$206,2,FALSE),"")</f>
        <v/>
      </c>
      <c r="C7" s="219" t="str">
        <f ca="1">IF(ISNUMBER(A7),VLOOKUP(A7,Methuselahs!$A$7:$E$206,3,FALSE),"")</f>
        <v/>
      </c>
      <c r="D7" s="220" t="str">
        <f t="shared" ref="D7:D38" ca="1" si="0">IF(ISNUMBER(A7),FLOOR((ROW()-ROW($A$7))/5,1)+1,"")</f>
        <v/>
      </c>
      <c r="E7" s="221"/>
      <c r="F7" s="273">
        <f t="shared" ref="F7:F38" si="1">IF(ISNUMBER(E7),E7,0)</f>
        <v>0</v>
      </c>
      <c r="G7" s="222" t="str">
        <f t="shared" ref="G7:G38" ca="1" si="2">IF(ISNUMBER($A7),IF(AND($F7&gt;=2,$H7=60),1,0),"")</f>
        <v/>
      </c>
      <c r="H7" s="223" t="str">
        <f ca="1">IF(ISNUMBER(A7),IF(OR($S7=$U7,NOT(ISNA(MATCH($D7*5+$V$4,Override!$C$6:$C$125,0)))),$Q7,0),"")</f>
        <v/>
      </c>
      <c r="I7" s="274" t="str">
        <f t="shared" ref="I7:I38" ca="1" si="3">IF(ISNUMBER(A7),IF(J7=5,K7,IF(AND(J7=4,OR(K7=4,K7=3)),K7+1,K7)),"")</f>
        <v/>
      </c>
      <c r="J7" s="224">
        <f ca="1">COUNT(A7:A11)</f>
        <v>0</v>
      </c>
      <c r="K7" s="225" t="str">
        <f ca="1">IF(ISNUMBER(A7),RANK(F7,F7:F11),"")</f>
        <v/>
      </c>
      <c r="L7" s="226">
        <f ca="1">IF(J7=5,VLOOKUP(K7,TPMatrix!$A$6:$B$10,2,FALSE),IF(J7=4,VLOOKUP(K7,TPMatrix!$D$6:$E$9,2,FALSE),0))</f>
        <v>0</v>
      </c>
      <c r="M7" s="226">
        <f ca="1">IF(COUNTIF(K7:K11,K7)&gt;=2,IF(J7=5,VLOOKUP(K7+1,TPMatrix!$A$6:$B$10,2,FALSE),IF(J7=4,VLOOKUP(K7+1,TPMatrix!$D$6:$E$9,2,FALSE),0)),"")</f>
        <v>0</v>
      </c>
      <c r="N7" s="226">
        <f ca="1">IF(COUNTIF(K7:K11,K7)&gt;=3,IF(J7=5,VLOOKUP(K7+2,TPMatrix!$A$6:$B$10,2,FALSE),IF(J7=4,VLOOKUP(K7+2,TPMatrix!$D$6:$E$9,2,FALSE),0)),"")</f>
        <v>0</v>
      </c>
      <c r="O7" s="226">
        <f ca="1">IF(COUNTIF(K7:K11,K7)&gt;=4,IF(J7=5,VLOOKUP(K7+3,TPMatrix!$A$6:$B$10,2,FALSE),IF(J7=4,VLOOKUP(K7+3,TPMatrix!$D$6:$E$9,2,FALSE),0)),"")</f>
        <v>0</v>
      </c>
      <c r="P7" s="226">
        <f ca="1">IF(COUNTIF(K7:K11,K7)&gt;=5,IF(J7=5,VLOOKUP(K7+4,TPMatrix!$A$6:$B$10,2,FALSE),IF(J7=4,VLOOKUP(K7+4,TPMatrix!$D$6:$E$9,2,FALSE),0)),"")</f>
        <v>0</v>
      </c>
      <c r="Q7" s="226">
        <f t="shared" ref="Q7:Q38" ca="1" si="4">SUM(L7:P7)/COUNT(L7:P7)</f>
        <v>0</v>
      </c>
      <c r="R7" s="227">
        <f t="shared" ref="R7:R38" ca="1" si="5">COUNT(L7:P7)</f>
        <v>5</v>
      </c>
      <c r="S7" s="228">
        <f t="shared" ref="S7:S38" ca="1" si="6">IF(ISNUMBER($A7),COUNTIF($D$7:$D$206,$D7),0)</f>
        <v>0</v>
      </c>
      <c r="T7" s="229">
        <f t="shared" ref="T7:T38" si="7">CEILING($F7,1)</f>
        <v>0</v>
      </c>
      <c r="U7" s="230">
        <f t="shared" ref="U7:U38" ca="1" si="8">SUM(OFFSET(T7,-MOD(ROW()-ROW($U$7),5),0,5,1))</f>
        <v>0</v>
      </c>
      <c r="W7" s="178" t="str">
        <f t="shared" ref="W7:W38" ca="1" si="9">$I7</f>
        <v/>
      </c>
      <c r="X7" s="178" t="str">
        <f ca="1">IF(ISNUMBER($A7),$W7*(Methuselahs!$A$4+1)+$A7,"")</f>
        <v/>
      </c>
      <c r="Y7" s="178" t="str">
        <f t="shared" ref="Y7:Y38" ca="1" si="10">IF(ISNUMBER($A7),RANK($X7,$X7:$X11,1),"")</f>
        <v/>
      </c>
      <c r="Z7" s="178" t="str">
        <f ca="1">IF(ISNUMBER($A7),VLOOKUP($A7,Methuselahs!$A$7:$X$206,5),"")</f>
        <v/>
      </c>
      <c r="AA7" s="178" t="str">
        <f t="shared" ref="AA7:AA38" ca="1" si="11">$I7</f>
        <v/>
      </c>
    </row>
    <row r="8" spans="1:28" ht="12.95" customHeight="1" x14ac:dyDescent="0.2">
      <c r="A8" s="231" t="str">
        <f ca="1">IF(ISBLANK('Tournament Info'!$B$11),"",INDIRECT(ADDRESS(ROW(),2,1,1,"Optimal Seating "&amp;'Tournament Info'!$B$11-1&amp;"R+F")))</f>
        <v/>
      </c>
      <c r="B8" s="232" t="str">
        <f ca="1">IF(ISNUMBER(A8),VLOOKUP(A8,Methuselahs!$A$7:$E$206,2,FALSE),"")</f>
        <v/>
      </c>
      <c r="C8" s="233" t="str">
        <f ca="1">IF(ISNUMBER(A8),VLOOKUP(A8,Methuselahs!$A$7:$E$206,3,FALSE),"")</f>
        <v/>
      </c>
      <c r="D8" s="234" t="str">
        <f t="shared" ca="1" si="0"/>
        <v/>
      </c>
      <c r="E8" s="235"/>
      <c r="F8" s="275">
        <f t="shared" si="1"/>
        <v>0</v>
      </c>
      <c r="G8" s="236" t="str">
        <f t="shared" ca="1" si="2"/>
        <v/>
      </c>
      <c r="H8" s="237" t="str">
        <f ca="1">IF(ISNUMBER(A8),IF(OR($S8=$U8,NOT(ISNA(MATCH($D8*5+$V$4,Override!$C$6:$C$125,0)))),$Q8,0),"")</f>
        <v/>
      </c>
      <c r="I8" s="276" t="str">
        <f t="shared" ca="1" si="3"/>
        <v/>
      </c>
      <c r="J8" s="238">
        <f ca="1">COUNT(A7:A11)</f>
        <v>0</v>
      </c>
      <c r="K8" s="239" t="str">
        <f ca="1">IF(ISNUMBER(A8),RANK(F8,F7:F11),"")</f>
        <v/>
      </c>
      <c r="L8" s="240">
        <f ca="1">IF(J8=5,VLOOKUP(K8,TPMatrix!$A$6:$B$10,2,FALSE),IF(J8=4,VLOOKUP(K8,TPMatrix!$D$6:$E$9,2,FALSE),0))</f>
        <v>0</v>
      </c>
      <c r="M8" s="240">
        <f ca="1">IF(COUNTIF(K7:K11,K8)&gt;=2,IF(J8=5,VLOOKUP(K8+1,TPMatrix!$A$6:$B$10,2,FALSE),IF(J8=4,VLOOKUP(K8+1,TPMatrix!$D$6:$E$9,2,FALSE),0)),"")</f>
        <v>0</v>
      </c>
      <c r="N8" s="240">
        <f ca="1">IF(COUNTIF(K7:K11,K8)&gt;=3,IF(J8=5,VLOOKUP(K8+2,TPMatrix!$A$6:$B$10,2,FALSE),IF(J8=4,VLOOKUP(K8+2,TPMatrix!$D$6:$E$9,2,FALSE),0)),"")</f>
        <v>0</v>
      </c>
      <c r="O8" s="240">
        <f ca="1">IF(COUNTIF(K7:K11,K8)&gt;=4,IF(J8=5,VLOOKUP(K8+3,TPMatrix!$A$6:$B$10,2,FALSE),IF(J8=4,VLOOKUP(K8+3,TPMatrix!$D$6:$E$9,2,FALSE),0)),"")</f>
        <v>0</v>
      </c>
      <c r="P8" s="240">
        <f ca="1">IF(COUNTIF(K7:K11,K8)&gt;=5,IF(J8=5,VLOOKUP(K8+4,TPMatrix!$A$6:$B$10,2,FALSE),IF(J8=4,VLOOKUP(K8+4,TPMatrix!$D$6:$E$9,2,FALSE),0)),"")</f>
        <v>0</v>
      </c>
      <c r="Q8" s="240">
        <f t="shared" ca="1" si="4"/>
        <v>0</v>
      </c>
      <c r="R8" s="241">
        <f t="shared" ca="1" si="5"/>
        <v>5</v>
      </c>
      <c r="S8" s="239">
        <f t="shared" ca="1" si="6"/>
        <v>0</v>
      </c>
      <c r="T8" s="240">
        <f t="shared" si="7"/>
        <v>0</v>
      </c>
      <c r="U8" s="241">
        <f t="shared" ca="1" si="8"/>
        <v>0</v>
      </c>
      <c r="W8" s="178" t="str">
        <f t="shared" ca="1" si="9"/>
        <v/>
      </c>
      <c r="X8" s="178" t="str">
        <f ca="1">IF(ISNUMBER($A8),$W8*(Methuselahs!$A$4+1)+$A8,"")</f>
        <v/>
      </c>
      <c r="Y8" s="178" t="str">
        <f t="shared" ca="1" si="10"/>
        <v/>
      </c>
      <c r="Z8" s="178" t="str">
        <f ca="1">IF(ISNUMBER($A8),VLOOKUP($A8,Methuselahs!$A$7:$X$206,5),"")</f>
        <v/>
      </c>
      <c r="AA8" s="178" t="str">
        <f t="shared" ca="1" si="11"/>
        <v/>
      </c>
    </row>
    <row r="9" spans="1:28" ht="12.95" customHeight="1" x14ac:dyDescent="0.2">
      <c r="A9" s="242" t="str">
        <f ca="1">IF(ISBLANK('Tournament Info'!$B$11),"",INDIRECT(ADDRESS(ROW(),2,1,1,"Optimal Seating "&amp;'Tournament Info'!$B$11-1&amp;"R+F")))</f>
        <v/>
      </c>
      <c r="B9" s="218" t="str">
        <f ca="1">IF(ISNUMBER(A9),VLOOKUP(A9,Methuselahs!$A$7:$E$206,2,FALSE),"")</f>
        <v/>
      </c>
      <c r="C9" s="243" t="str">
        <f ca="1">IF(ISNUMBER(A9),VLOOKUP(A9,Methuselahs!$A$7:$E$206,3,FALSE),"")</f>
        <v/>
      </c>
      <c r="D9" s="244" t="str">
        <f t="shared" ca="1" si="0"/>
        <v/>
      </c>
      <c r="E9" s="245"/>
      <c r="F9" s="277">
        <f t="shared" si="1"/>
        <v>0</v>
      </c>
      <c r="G9" s="246" t="str">
        <f t="shared" ca="1" si="2"/>
        <v/>
      </c>
      <c r="H9" s="247" t="str">
        <f ca="1">IF(ISNUMBER(A9),IF(OR($S9=$U9,NOT(ISNA(MATCH($D9*5+$V$4,Override!$C$6:$C$125,0)))),$Q9,0),"")</f>
        <v/>
      </c>
      <c r="I9" s="278" t="str">
        <f t="shared" ca="1" si="3"/>
        <v/>
      </c>
      <c r="J9" s="248">
        <f ca="1">COUNT(A7:A11)</f>
        <v>0</v>
      </c>
      <c r="K9" s="249" t="str">
        <f ca="1">IF(ISNUMBER(A9),RANK(F9,F7:F11),"")</f>
        <v/>
      </c>
      <c r="L9" s="250">
        <f ca="1">IF(J9=5,VLOOKUP(K9,TPMatrix!$A$6:$B$10,2,FALSE),IF(J9=4,VLOOKUP(K9,TPMatrix!$D$6:$E$9,2,FALSE),0))</f>
        <v>0</v>
      </c>
      <c r="M9" s="250">
        <f ca="1">IF(COUNTIF(K7:K11,K9)&gt;=2,IF(J9=5,VLOOKUP(K9+1,TPMatrix!$A$6:$B$10,2,FALSE),IF(J9=4,VLOOKUP(K9+1,TPMatrix!$D$6:$E$9,2,FALSE),0)),"")</f>
        <v>0</v>
      </c>
      <c r="N9" s="250">
        <f ca="1">IF(COUNTIF(K7:K11,K9)&gt;=3,IF(J9=5,VLOOKUP(K9+2,TPMatrix!$A$6:$B$10,2,FALSE),IF(J9=4,VLOOKUP(K9+2,TPMatrix!$D$6:$E$9,2,FALSE),0)),"")</f>
        <v>0</v>
      </c>
      <c r="O9" s="250">
        <f ca="1">IF(COUNTIF(K7:K11,K9)&gt;=4,IF(J9=5,VLOOKUP(K9+3,TPMatrix!$A$6:$B$10,2,FALSE),IF(J9=4,VLOOKUP(K9+3,TPMatrix!$D$6:$E$9,2,FALSE),0)),"")</f>
        <v>0</v>
      </c>
      <c r="P9" s="250">
        <f ca="1">IF(COUNTIF(K7:K11,K9)&gt;=5,IF(J9=5,VLOOKUP(K9+4,TPMatrix!$A$6:$B$10,2,FALSE),IF(J9=4,VLOOKUP(K9+4,TPMatrix!$D$6:$E$9,2,FALSE),0)),"")</f>
        <v>0</v>
      </c>
      <c r="Q9" s="250">
        <f t="shared" ca="1" si="4"/>
        <v>0</v>
      </c>
      <c r="R9" s="251">
        <f t="shared" ca="1" si="5"/>
        <v>5</v>
      </c>
      <c r="S9" s="249">
        <f t="shared" ca="1" si="6"/>
        <v>0</v>
      </c>
      <c r="T9" s="250">
        <f t="shared" si="7"/>
        <v>0</v>
      </c>
      <c r="U9" s="251">
        <f t="shared" ca="1" si="8"/>
        <v>0</v>
      </c>
      <c r="W9" s="178" t="str">
        <f t="shared" ca="1" si="9"/>
        <v/>
      </c>
      <c r="X9" s="178" t="str">
        <f ca="1">IF(ISNUMBER($A9),$W9*(Methuselahs!$A$4+1)+$A9,"")</f>
        <v/>
      </c>
      <c r="Y9" s="178" t="str">
        <f t="shared" ca="1" si="10"/>
        <v/>
      </c>
      <c r="Z9" s="178" t="str">
        <f ca="1">IF(ISNUMBER($A9),VLOOKUP($A9,Methuselahs!$A$7:$X$206,5),"")</f>
        <v/>
      </c>
      <c r="AA9" s="178" t="str">
        <f t="shared" ca="1" si="11"/>
        <v/>
      </c>
    </row>
    <row r="10" spans="1:28" ht="12.95" customHeight="1" x14ac:dyDescent="0.2">
      <c r="A10" s="252" t="str">
        <f ca="1">IF(ISBLANK('Tournament Info'!$B$11),"",INDIRECT(ADDRESS(ROW(),2,1,1,"Optimal Seating "&amp;'Tournament Info'!$B$11-1&amp;"R+F")))</f>
        <v/>
      </c>
      <c r="B10" s="253" t="str">
        <f ca="1">IF(ISNUMBER(A10),VLOOKUP(A10,Methuselahs!$A$7:$E$206,2,FALSE),"")</f>
        <v/>
      </c>
      <c r="C10" s="254" t="str">
        <f ca="1">IF(ISNUMBER(A10),VLOOKUP(A10,Methuselahs!$A$7:$E$206,3,FALSE),"")</f>
        <v/>
      </c>
      <c r="D10" s="255" t="str">
        <f t="shared" ca="1" si="0"/>
        <v/>
      </c>
      <c r="E10" s="256"/>
      <c r="F10" s="279">
        <f t="shared" si="1"/>
        <v>0</v>
      </c>
      <c r="G10" s="236" t="str">
        <f t="shared" ca="1" si="2"/>
        <v/>
      </c>
      <c r="H10" s="237" t="str">
        <f ca="1">IF(ISNUMBER(A10),IF(OR($S10=$U10,NOT(ISNA(MATCH($D10*5+$V$4,Override!$C$6:$C$125,0)))),$Q10,0),"")</f>
        <v/>
      </c>
      <c r="I10" s="276" t="str">
        <f t="shared" ca="1" si="3"/>
        <v/>
      </c>
      <c r="J10" s="257">
        <f ca="1">COUNT(A7:A11)</f>
        <v>0</v>
      </c>
      <c r="K10" s="239" t="str">
        <f ca="1">IF(ISNUMBER(A10),RANK(F10,F7:F11),"")</f>
        <v/>
      </c>
      <c r="L10" s="240">
        <f ca="1">IF(J10=5,VLOOKUP(K10,TPMatrix!$A$6:$B$10,2,FALSE),IF(J10=4,VLOOKUP(K10,TPMatrix!$D$6:$E$9,2,FALSE),0))</f>
        <v>0</v>
      </c>
      <c r="M10" s="240">
        <f ca="1">IF(COUNTIF(K7:K11,K10)&gt;=2,IF(J10=5,VLOOKUP(K10+1,TPMatrix!$A$6:$B$10,2,FALSE),IF(J10=4,VLOOKUP(K10+1,TPMatrix!$D$6:$E$9,2,FALSE),0)),"")</f>
        <v>0</v>
      </c>
      <c r="N10" s="240">
        <f ca="1">IF(COUNTIF(K7:K11,K10)&gt;=3,IF(J10=5,VLOOKUP(K10+2,TPMatrix!$A$6:$B$10,2,FALSE),IF(J10=4,VLOOKUP(K10+2,TPMatrix!$D$6:$E$9,2,FALSE),0)),"")</f>
        <v>0</v>
      </c>
      <c r="O10" s="240">
        <f ca="1">IF(COUNTIF(K7:K11,K10)&gt;=4,IF(J10=5,VLOOKUP(K10+3,TPMatrix!$A$6:$B$10,2,FALSE),IF(J10=4,VLOOKUP(K10+3,TPMatrix!$D$6:$E$9,2,FALSE),0)),"")</f>
        <v>0</v>
      </c>
      <c r="P10" s="240">
        <f ca="1">IF(COUNTIF(K7:K11,K10)&gt;=5,IF(J10=5,VLOOKUP(K10+4,TPMatrix!$A$6:$B$10,2,FALSE),IF(J10=4,VLOOKUP(K10+4,TPMatrix!$D$6:$E$9,2,FALSE),0)),"")</f>
        <v>0</v>
      </c>
      <c r="Q10" s="240">
        <f t="shared" ca="1" si="4"/>
        <v>0</v>
      </c>
      <c r="R10" s="241">
        <f t="shared" ca="1" si="5"/>
        <v>5</v>
      </c>
      <c r="S10" s="239">
        <f t="shared" ca="1" si="6"/>
        <v>0</v>
      </c>
      <c r="T10" s="240">
        <f t="shared" si="7"/>
        <v>0</v>
      </c>
      <c r="U10" s="241">
        <f t="shared" ca="1" si="8"/>
        <v>0</v>
      </c>
      <c r="W10" s="178" t="str">
        <f t="shared" ca="1" si="9"/>
        <v/>
      </c>
      <c r="X10" s="178" t="str">
        <f ca="1">IF(ISNUMBER($A10),$W10*(Methuselahs!$A$4+1)+$A10,"")</f>
        <v/>
      </c>
      <c r="Y10" s="178" t="str">
        <f t="shared" ca="1" si="10"/>
        <v/>
      </c>
      <c r="Z10" s="178" t="str">
        <f ca="1">IF(ISNUMBER($A10),VLOOKUP($A10,Methuselahs!$A$7:$X$206,5),"")</f>
        <v/>
      </c>
      <c r="AA10" s="178" t="str">
        <f t="shared" ca="1" si="11"/>
        <v/>
      </c>
    </row>
    <row r="11" spans="1:28" ht="12.95" customHeight="1" thickBot="1" x14ac:dyDescent="0.25">
      <c r="A11" s="258" t="str">
        <f ca="1">IF(ISBLANK('Tournament Info'!$B$11),"",INDIRECT(ADDRESS(ROW(),2,1,1,"Optimal Seating "&amp;'Tournament Info'!$B$11-1&amp;"R+F")))</f>
        <v/>
      </c>
      <c r="B11" s="259" t="str">
        <f ca="1">IF(ISNUMBER(A11),VLOOKUP(A11,Methuselahs!$A$7:$E$206,2,FALSE),"")</f>
        <v/>
      </c>
      <c r="C11" s="260" t="str">
        <f ca="1">IF(ISNUMBER(A11),VLOOKUP(A11,Methuselahs!$A$7:$E$206,3,FALSE),"")</f>
        <v/>
      </c>
      <c r="D11" s="261" t="str">
        <f t="shared" ca="1" si="0"/>
        <v/>
      </c>
      <c r="E11" s="262"/>
      <c r="F11" s="280">
        <f t="shared" si="1"/>
        <v>0</v>
      </c>
      <c r="G11" s="246" t="str">
        <f t="shared" ca="1" si="2"/>
        <v/>
      </c>
      <c r="H11" s="247" t="str">
        <f ca="1">IF(ISNUMBER(A11),IF(OR($S11=$U11,NOT(ISNA(MATCH($D11*5+$V$4,Override!$C$6:$C$125,0)))),$Q11,0),"")</f>
        <v/>
      </c>
      <c r="I11" s="278" t="str">
        <f t="shared" ca="1" si="3"/>
        <v/>
      </c>
      <c r="J11" s="263">
        <f ca="1">COUNT(A7:A11)</f>
        <v>0</v>
      </c>
      <c r="K11" s="264" t="str">
        <f ca="1">IF(ISNUMBER(A11),RANK(F11,F7:F11),"")</f>
        <v/>
      </c>
      <c r="L11" s="265">
        <f ca="1">IF(J11=5,VLOOKUP(K11,TPMatrix!$A$6:$B$10,2,FALSE),IF(J11=4,VLOOKUP(K11,TPMatrix!$D$6:$E$9,2,FALSE),0))</f>
        <v>0</v>
      </c>
      <c r="M11" s="265">
        <f ca="1">IF(COUNTIF(K7:K11,K11)&gt;=2,IF(J11=5,VLOOKUP(K11+1,TPMatrix!$A$6:$B$10,2,FALSE),IF(J11=4,VLOOKUP(K11+1,TPMatrix!$D$6:$E$9,2,FALSE),0)),"")</f>
        <v>0</v>
      </c>
      <c r="N11" s="265">
        <f ca="1">IF(COUNTIF(K7:K11,K11)&gt;=3,IF(J11=5,VLOOKUP(K11+2,TPMatrix!$A$6:$B$10,2,FALSE),IF(J11=4,VLOOKUP(K11+2,TPMatrix!$D$6:$E$9,2,FALSE),0)),"")</f>
        <v>0</v>
      </c>
      <c r="O11" s="265">
        <f ca="1">IF(COUNTIF(K7:K11,K11)&gt;=4,IF(J11=5,VLOOKUP(K11+3,TPMatrix!$A$6:$B$10,2,FALSE),IF(J11=4,VLOOKUP(K11+3,TPMatrix!$D$6:$E$9,2,FALSE),0)),"")</f>
        <v>0</v>
      </c>
      <c r="P11" s="265">
        <f ca="1">IF(COUNTIF(K7:K11,K11)&gt;=5,IF(J11=5,VLOOKUP(K11+4,TPMatrix!$A$6:$B$10,2,FALSE),IF(J11=4,VLOOKUP(K11+4,TPMatrix!$D$6:$E$9,2,FALSE),0)),"")</f>
        <v>0</v>
      </c>
      <c r="Q11" s="265">
        <f t="shared" ca="1" si="4"/>
        <v>0</v>
      </c>
      <c r="R11" s="266">
        <f t="shared" ca="1" si="5"/>
        <v>5</v>
      </c>
      <c r="S11" s="264">
        <f t="shared" ca="1" si="6"/>
        <v>0</v>
      </c>
      <c r="T11" s="265">
        <f t="shared" si="7"/>
        <v>0</v>
      </c>
      <c r="U11" s="266">
        <f t="shared" ca="1" si="8"/>
        <v>0</v>
      </c>
      <c r="W11" s="178" t="str">
        <f t="shared" ca="1" si="9"/>
        <v/>
      </c>
      <c r="X11" s="178" t="str">
        <f ca="1">IF(ISNUMBER($A11),$W11*(Methuselahs!$A$4+1)+$A11,"")</f>
        <v/>
      </c>
      <c r="Y11" s="178" t="str">
        <f t="shared" ca="1" si="10"/>
        <v/>
      </c>
      <c r="Z11" s="178" t="str">
        <f ca="1">IF(ISNUMBER($A11),VLOOKUP($A11,Methuselahs!$A$7:$X$206,5),"")</f>
        <v/>
      </c>
      <c r="AA11" s="178" t="str">
        <f t="shared" ca="1" si="11"/>
        <v/>
      </c>
    </row>
    <row r="12" spans="1:28" ht="12.95" customHeight="1" thickTop="1" x14ac:dyDescent="0.2">
      <c r="A12" s="217" t="str">
        <f ca="1">IF(ISBLANK('Tournament Info'!$B$11),"",INDIRECT(ADDRESS(ROW(),2,1,1,"Optimal Seating "&amp;'Tournament Info'!$B$11-1&amp;"R+F")))</f>
        <v/>
      </c>
      <c r="B12" s="218" t="str">
        <f ca="1">IF(ISNUMBER(A12),VLOOKUP(A12,Methuselahs!$A$7:$E$206,2,FALSE),"")</f>
        <v/>
      </c>
      <c r="C12" s="219" t="str">
        <f ca="1">IF(ISNUMBER(A12),VLOOKUP(A12,Methuselahs!$A$7:$E$206,3,FALSE),"")</f>
        <v/>
      </c>
      <c r="D12" s="220" t="str">
        <f t="shared" ca="1" si="0"/>
        <v/>
      </c>
      <c r="E12" s="221"/>
      <c r="F12" s="273">
        <f t="shared" si="1"/>
        <v>0</v>
      </c>
      <c r="G12" s="222" t="str">
        <f t="shared" ca="1" si="2"/>
        <v/>
      </c>
      <c r="H12" s="223" t="str">
        <f ca="1">IF(ISNUMBER(A12),IF(OR($S12=$U12,NOT(ISNA(MATCH($D12*5+$V$4,Override!$C$6:$C$125,0)))),$Q12,0),"")</f>
        <v/>
      </c>
      <c r="I12" s="274" t="str">
        <f t="shared" ca="1" si="3"/>
        <v/>
      </c>
      <c r="J12" s="224">
        <f ca="1">COUNT(A12:A16)</f>
        <v>0</v>
      </c>
      <c r="K12" s="225" t="str">
        <f ca="1">IF(ISNUMBER(A12),RANK(F12,F12:F16),"")</f>
        <v/>
      </c>
      <c r="L12" s="226">
        <f ca="1">IF(J12=5,VLOOKUP(K12,TPMatrix!$A$6:$B$10,2,FALSE),IF(J12=4,VLOOKUP(K12,TPMatrix!$D$6:$E$9,2,FALSE),0))</f>
        <v>0</v>
      </c>
      <c r="M12" s="226">
        <f ca="1">IF(COUNTIF(K12:K16,K12)&gt;=2,IF(J12=5,VLOOKUP(K12+1,TPMatrix!$A$6:$B$10,2,FALSE),IF(J12=4,VLOOKUP(K12+1,TPMatrix!$D$6:$E$9,2,FALSE),0)),"")</f>
        <v>0</v>
      </c>
      <c r="N12" s="226">
        <f ca="1">IF(COUNTIF(K12:K16,K12)&gt;=3,IF(J12=5,VLOOKUP(K12+2,TPMatrix!$A$6:$B$10,2,FALSE),IF(J12=4,VLOOKUP(K12+2,TPMatrix!$D$6:$E$9,2,FALSE),0)),"")</f>
        <v>0</v>
      </c>
      <c r="O12" s="226">
        <f ca="1">IF(COUNTIF(K12:K16,K12)&gt;=4,IF(J12=5,VLOOKUP(K12+3,TPMatrix!$A$6:$B$10,2,FALSE),IF(J12=4,VLOOKUP(K12+3,TPMatrix!$D$6:$E$9,2,FALSE),0)),"")</f>
        <v>0</v>
      </c>
      <c r="P12" s="226">
        <f ca="1">IF(COUNTIF(K12:K16,K12)&gt;=5,IF(J12=5,VLOOKUP(K12+4,TPMatrix!$A$6:$B$10,2,FALSE),IF(J12=4,VLOOKUP(K12+4,TPMatrix!$D$6:$E$9,2,FALSE),0)),"")</f>
        <v>0</v>
      </c>
      <c r="Q12" s="226">
        <f t="shared" ca="1" si="4"/>
        <v>0</v>
      </c>
      <c r="R12" s="227">
        <f t="shared" ca="1" si="5"/>
        <v>5</v>
      </c>
      <c r="S12" s="228">
        <f t="shared" ca="1" si="6"/>
        <v>0</v>
      </c>
      <c r="T12" s="229">
        <f t="shared" si="7"/>
        <v>0</v>
      </c>
      <c r="U12" s="230">
        <f t="shared" ca="1" si="8"/>
        <v>0</v>
      </c>
      <c r="W12" s="178" t="str">
        <f t="shared" ca="1" si="9"/>
        <v/>
      </c>
      <c r="X12" s="178" t="str">
        <f ca="1">IF(ISNUMBER($A12),$W12*(Methuselahs!$A$4+1)+$A12,"")</f>
        <v/>
      </c>
      <c r="Y12" s="178" t="str">
        <f t="shared" ca="1" si="10"/>
        <v/>
      </c>
      <c r="Z12" s="178" t="str">
        <f ca="1">IF(ISNUMBER($A12),VLOOKUP($A12,Methuselahs!$A$7:$X$206,5),"")</f>
        <v/>
      </c>
      <c r="AA12" s="178" t="str">
        <f t="shared" ca="1" si="11"/>
        <v/>
      </c>
    </row>
    <row r="13" spans="1:28" ht="12.95" customHeight="1" x14ac:dyDescent="0.2">
      <c r="A13" s="231" t="str">
        <f ca="1">IF(ISBLANK('Tournament Info'!$B$11),"",INDIRECT(ADDRESS(ROW(),2,1,1,"Optimal Seating "&amp;'Tournament Info'!$B$11-1&amp;"R+F")))</f>
        <v/>
      </c>
      <c r="B13" s="232" t="str">
        <f ca="1">IF(ISNUMBER(A13),VLOOKUP(A13,Methuselahs!$A$7:$E$206,2,FALSE),"")</f>
        <v/>
      </c>
      <c r="C13" s="233" t="str">
        <f ca="1">IF(ISNUMBER(A13),VLOOKUP(A13,Methuselahs!$A$7:$E$206,3,FALSE),"")</f>
        <v/>
      </c>
      <c r="D13" s="234" t="str">
        <f t="shared" ca="1" si="0"/>
        <v/>
      </c>
      <c r="E13" s="235"/>
      <c r="F13" s="275">
        <f t="shared" si="1"/>
        <v>0</v>
      </c>
      <c r="G13" s="236" t="str">
        <f t="shared" ca="1" si="2"/>
        <v/>
      </c>
      <c r="H13" s="237" t="str">
        <f ca="1">IF(ISNUMBER(A13),IF(OR($S13=$U13,NOT(ISNA(MATCH($D13*5+$V$4,Override!$C$6:$C$125,0)))),$Q13,0),"")</f>
        <v/>
      </c>
      <c r="I13" s="276" t="str">
        <f t="shared" ca="1" si="3"/>
        <v/>
      </c>
      <c r="J13" s="238">
        <f ca="1">COUNT(A12:A16)</f>
        <v>0</v>
      </c>
      <c r="K13" s="239" t="str">
        <f ca="1">IF(ISNUMBER(A13),RANK(F13,F12:F16),"")</f>
        <v/>
      </c>
      <c r="L13" s="240">
        <f ca="1">IF(J13=5,VLOOKUP(K13,TPMatrix!$A$6:$B$10,2,FALSE),IF(J13=4,VLOOKUP(K13,TPMatrix!$D$6:$E$9,2,FALSE),0))</f>
        <v>0</v>
      </c>
      <c r="M13" s="240">
        <f ca="1">IF(COUNTIF(K12:K16,K13)&gt;=2,IF(J13=5,VLOOKUP(K13+1,TPMatrix!$A$6:$B$10,2,FALSE),IF(J13=4,VLOOKUP(K13+1,TPMatrix!$D$6:$E$9,2,FALSE),0)),"")</f>
        <v>0</v>
      </c>
      <c r="N13" s="240">
        <f ca="1">IF(COUNTIF(K12:K16,K13)&gt;=3,IF(J13=5,VLOOKUP(K13+2,TPMatrix!$A$6:$B$10,2,FALSE),IF(J13=4,VLOOKUP(K13+2,TPMatrix!$D$6:$E$9,2,FALSE),0)),"")</f>
        <v>0</v>
      </c>
      <c r="O13" s="240">
        <f ca="1">IF(COUNTIF(K12:K16,K13)&gt;=4,IF(J13=5,VLOOKUP(K13+3,TPMatrix!$A$6:$B$10,2,FALSE),IF(J13=4,VLOOKUP(K13+3,TPMatrix!$D$6:$E$9,2,FALSE),0)),"")</f>
        <v>0</v>
      </c>
      <c r="P13" s="240">
        <f ca="1">IF(COUNTIF(K12:K16,K13)&gt;=5,IF(J13=5,VLOOKUP(K13+4,TPMatrix!$A$6:$B$10,2,FALSE),IF(J13=4,VLOOKUP(K13+4,TPMatrix!$D$6:$E$9,2,FALSE),0)),"")</f>
        <v>0</v>
      </c>
      <c r="Q13" s="240">
        <f t="shared" ca="1" si="4"/>
        <v>0</v>
      </c>
      <c r="R13" s="241">
        <f t="shared" ca="1" si="5"/>
        <v>5</v>
      </c>
      <c r="S13" s="239">
        <f t="shared" ca="1" si="6"/>
        <v>0</v>
      </c>
      <c r="T13" s="240">
        <f t="shared" si="7"/>
        <v>0</v>
      </c>
      <c r="U13" s="241">
        <f t="shared" ca="1" si="8"/>
        <v>0</v>
      </c>
      <c r="W13" s="178" t="str">
        <f t="shared" ca="1" si="9"/>
        <v/>
      </c>
      <c r="X13" s="178" t="str">
        <f ca="1">IF(ISNUMBER($A13),$W13*(Methuselahs!$A$4+1)+$A13,"")</f>
        <v/>
      </c>
      <c r="Y13" s="178" t="str">
        <f t="shared" ca="1" si="10"/>
        <v/>
      </c>
      <c r="Z13" s="178" t="str">
        <f ca="1">IF(ISNUMBER($A13),VLOOKUP($A13,Methuselahs!$A$7:$X$206,5),"")</f>
        <v/>
      </c>
      <c r="AA13" s="178" t="str">
        <f t="shared" ca="1" si="11"/>
        <v/>
      </c>
    </row>
    <row r="14" spans="1:28" ht="12.95" customHeight="1" x14ac:dyDescent="0.2">
      <c r="A14" s="242" t="str">
        <f ca="1">IF(ISBLANK('Tournament Info'!$B$11),"",INDIRECT(ADDRESS(ROW(),2,1,1,"Optimal Seating "&amp;'Tournament Info'!$B$11-1&amp;"R+F")))</f>
        <v/>
      </c>
      <c r="B14" s="218" t="str">
        <f ca="1">IF(ISNUMBER(A14),VLOOKUP(A14,Methuselahs!$A$7:$E$206,2,FALSE),"")</f>
        <v/>
      </c>
      <c r="C14" s="243" t="str">
        <f ca="1">IF(ISNUMBER(A14),VLOOKUP(A14,Methuselahs!$A$7:$E$206,3,FALSE),"")</f>
        <v/>
      </c>
      <c r="D14" s="244" t="str">
        <f t="shared" ca="1" si="0"/>
        <v/>
      </c>
      <c r="E14" s="245"/>
      <c r="F14" s="277">
        <f t="shared" si="1"/>
        <v>0</v>
      </c>
      <c r="G14" s="246" t="str">
        <f t="shared" ca="1" si="2"/>
        <v/>
      </c>
      <c r="H14" s="247" t="str">
        <f ca="1">IF(ISNUMBER(A14),IF(OR($S14=$U14,NOT(ISNA(MATCH($D14*5+$V$4,Override!$C$6:$C$125,0)))),$Q14,0),"")</f>
        <v/>
      </c>
      <c r="I14" s="278" t="str">
        <f t="shared" ca="1" si="3"/>
        <v/>
      </c>
      <c r="J14" s="248">
        <f ca="1">COUNT(A12:A16)</f>
        <v>0</v>
      </c>
      <c r="K14" s="249" t="str">
        <f ca="1">IF(ISNUMBER(A14),RANK(F14,F12:F16),"")</f>
        <v/>
      </c>
      <c r="L14" s="250">
        <f ca="1">IF(J14=5,VLOOKUP(K14,TPMatrix!$A$6:$B$10,2,FALSE),IF(J14=4,VLOOKUP(K14,TPMatrix!$D$6:$E$9,2,FALSE),0))</f>
        <v>0</v>
      </c>
      <c r="M14" s="250">
        <f ca="1">IF(COUNTIF(K12:K16,K14)&gt;=2,IF(J14=5,VLOOKUP(K14+1,TPMatrix!$A$6:$B$10,2,FALSE),IF(J14=4,VLOOKUP(K14+1,TPMatrix!$D$6:$E$9,2,FALSE),0)),"")</f>
        <v>0</v>
      </c>
      <c r="N14" s="250">
        <f ca="1">IF(COUNTIF(K12:K16,K14)&gt;=3,IF(J14=5,VLOOKUP(K14+2,TPMatrix!$A$6:$B$10,2,FALSE),IF(J14=4,VLOOKUP(K14+2,TPMatrix!$D$6:$E$9,2,FALSE),0)),"")</f>
        <v>0</v>
      </c>
      <c r="O14" s="250">
        <f ca="1">IF(COUNTIF(K12:K16,K14)&gt;=4,IF(J14=5,VLOOKUP(K14+3,TPMatrix!$A$6:$B$10,2,FALSE),IF(J14=4,VLOOKUP(K14+3,TPMatrix!$D$6:$E$9,2,FALSE),0)),"")</f>
        <v>0</v>
      </c>
      <c r="P14" s="250">
        <f ca="1">IF(COUNTIF(K12:K16,K14)&gt;=5,IF(J14=5,VLOOKUP(K14+4,TPMatrix!$A$6:$B$10,2,FALSE),IF(J14=4,VLOOKUP(K14+4,TPMatrix!$D$6:$E$9,2,FALSE),0)),"")</f>
        <v>0</v>
      </c>
      <c r="Q14" s="250">
        <f t="shared" ca="1" si="4"/>
        <v>0</v>
      </c>
      <c r="R14" s="251">
        <f t="shared" ca="1" si="5"/>
        <v>5</v>
      </c>
      <c r="S14" s="249">
        <f t="shared" ca="1" si="6"/>
        <v>0</v>
      </c>
      <c r="T14" s="250">
        <f t="shared" si="7"/>
        <v>0</v>
      </c>
      <c r="U14" s="251">
        <f t="shared" ca="1" si="8"/>
        <v>0</v>
      </c>
      <c r="W14" s="178" t="str">
        <f t="shared" ca="1" si="9"/>
        <v/>
      </c>
      <c r="X14" s="178" t="str">
        <f ca="1">IF(ISNUMBER($A14),$W14*(Methuselahs!$A$4+1)+$A14,"")</f>
        <v/>
      </c>
      <c r="Y14" s="178" t="str">
        <f t="shared" ca="1" si="10"/>
        <v/>
      </c>
      <c r="Z14" s="178" t="str">
        <f ca="1">IF(ISNUMBER($A14),VLOOKUP($A14,Methuselahs!$A$7:$X$206,5),"")</f>
        <v/>
      </c>
      <c r="AA14" s="178" t="str">
        <f t="shared" ca="1" si="11"/>
        <v/>
      </c>
    </row>
    <row r="15" spans="1:28" ht="12.95" customHeight="1" x14ac:dyDescent="0.2">
      <c r="A15" s="252" t="str">
        <f ca="1">IF(ISBLANK('Tournament Info'!$B$11),"",INDIRECT(ADDRESS(ROW(),2,1,1,"Optimal Seating "&amp;'Tournament Info'!$B$11-1&amp;"R+F")))</f>
        <v/>
      </c>
      <c r="B15" s="253" t="str">
        <f ca="1">IF(ISNUMBER(A15),VLOOKUP(A15,Methuselahs!$A$7:$E$206,2,FALSE),"")</f>
        <v/>
      </c>
      <c r="C15" s="254" t="str">
        <f ca="1">IF(ISNUMBER(A15),VLOOKUP(A15,Methuselahs!$A$7:$E$206,3,FALSE),"")</f>
        <v/>
      </c>
      <c r="D15" s="255" t="str">
        <f t="shared" ca="1" si="0"/>
        <v/>
      </c>
      <c r="E15" s="256"/>
      <c r="F15" s="279">
        <f t="shared" si="1"/>
        <v>0</v>
      </c>
      <c r="G15" s="236" t="str">
        <f t="shared" ca="1" si="2"/>
        <v/>
      </c>
      <c r="H15" s="237" t="str">
        <f ca="1">IF(ISNUMBER(A15),IF(OR($S15=$U15,NOT(ISNA(MATCH($D15*5+$V$4,Override!$C$6:$C$125,0)))),$Q15,0),"")</f>
        <v/>
      </c>
      <c r="I15" s="276" t="str">
        <f t="shared" ca="1" si="3"/>
        <v/>
      </c>
      <c r="J15" s="257">
        <f ca="1">COUNT(A12:A16)</f>
        <v>0</v>
      </c>
      <c r="K15" s="239" t="str">
        <f ca="1">IF(ISNUMBER(A15),RANK(F15,F12:F16),"")</f>
        <v/>
      </c>
      <c r="L15" s="240">
        <f ca="1">IF(J15=5,VLOOKUP(K15,TPMatrix!$A$6:$B$10,2,FALSE),IF(J15=4,VLOOKUP(K15,TPMatrix!$D$6:$E$9,2,FALSE),0))</f>
        <v>0</v>
      </c>
      <c r="M15" s="240">
        <f ca="1">IF(COUNTIF(K12:K16,K15)&gt;=2,IF(J15=5,VLOOKUP(K15+1,TPMatrix!$A$6:$B$10,2,FALSE),IF(J15=4,VLOOKUP(K15+1,TPMatrix!$D$6:$E$9,2,FALSE),0)),"")</f>
        <v>0</v>
      </c>
      <c r="N15" s="240">
        <f ca="1">IF(COUNTIF(K12:K16,K15)&gt;=3,IF(J15=5,VLOOKUP(K15+2,TPMatrix!$A$6:$B$10,2,FALSE),IF(J15=4,VLOOKUP(K15+2,TPMatrix!$D$6:$E$9,2,FALSE),0)),"")</f>
        <v>0</v>
      </c>
      <c r="O15" s="240">
        <f ca="1">IF(COUNTIF(K12:K16,K15)&gt;=4,IF(J15=5,VLOOKUP(K15+3,TPMatrix!$A$6:$B$10,2,FALSE),IF(J15=4,VLOOKUP(K15+3,TPMatrix!$D$6:$E$9,2,FALSE),0)),"")</f>
        <v>0</v>
      </c>
      <c r="P15" s="240">
        <f ca="1">IF(COUNTIF(K12:K16,K15)&gt;=5,IF(J15=5,VLOOKUP(K15+4,TPMatrix!$A$6:$B$10,2,FALSE),IF(J15=4,VLOOKUP(K15+4,TPMatrix!$D$6:$E$9,2,FALSE),0)),"")</f>
        <v>0</v>
      </c>
      <c r="Q15" s="240">
        <f t="shared" ca="1" si="4"/>
        <v>0</v>
      </c>
      <c r="R15" s="241">
        <f t="shared" ca="1" si="5"/>
        <v>5</v>
      </c>
      <c r="S15" s="239">
        <f t="shared" ca="1" si="6"/>
        <v>0</v>
      </c>
      <c r="T15" s="240">
        <f t="shared" si="7"/>
        <v>0</v>
      </c>
      <c r="U15" s="241">
        <f t="shared" ca="1" si="8"/>
        <v>0</v>
      </c>
      <c r="W15" s="178" t="str">
        <f t="shared" ca="1" si="9"/>
        <v/>
      </c>
      <c r="X15" s="178" t="str">
        <f ca="1">IF(ISNUMBER($A15),$W15*(Methuselahs!$A$4+1)+$A15,"")</f>
        <v/>
      </c>
      <c r="Y15" s="178" t="str">
        <f t="shared" ca="1" si="10"/>
        <v/>
      </c>
      <c r="Z15" s="178" t="str">
        <f ca="1">IF(ISNUMBER($A15),VLOOKUP($A15,Methuselahs!$A$7:$X$206,5),"")</f>
        <v/>
      </c>
      <c r="AA15" s="178" t="str">
        <f t="shared" ca="1" si="11"/>
        <v/>
      </c>
    </row>
    <row r="16" spans="1:28" ht="12.95" customHeight="1" thickBot="1" x14ac:dyDescent="0.25">
      <c r="A16" s="258" t="str">
        <f ca="1">IF(ISBLANK('Tournament Info'!$B$11),"",INDIRECT(ADDRESS(ROW(),2,1,1,"Optimal Seating "&amp;'Tournament Info'!$B$11-1&amp;"R+F")))</f>
        <v/>
      </c>
      <c r="B16" s="259" t="str">
        <f ca="1">IF(ISNUMBER(A16),VLOOKUP(A16,Methuselahs!$A$7:$E$206,2,FALSE),"")</f>
        <v/>
      </c>
      <c r="C16" s="260" t="str">
        <f ca="1">IF(ISNUMBER(A16),VLOOKUP(A16,Methuselahs!$A$7:$E$206,3,FALSE),"")</f>
        <v/>
      </c>
      <c r="D16" s="261" t="str">
        <f t="shared" ca="1" si="0"/>
        <v/>
      </c>
      <c r="E16" s="262"/>
      <c r="F16" s="280">
        <f t="shared" si="1"/>
        <v>0</v>
      </c>
      <c r="G16" s="246" t="str">
        <f t="shared" ca="1" si="2"/>
        <v/>
      </c>
      <c r="H16" s="247" t="str">
        <f ca="1">IF(ISNUMBER(A16),IF(OR($S16=$U16,NOT(ISNA(MATCH($D16*5+$V$4,Override!$C$6:$C$125,0)))),$Q16,0),"")</f>
        <v/>
      </c>
      <c r="I16" s="278" t="str">
        <f t="shared" ca="1" si="3"/>
        <v/>
      </c>
      <c r="J16" s="263">
        <f ca="1">COUNT(A12:A16)</f>
        <v>0</v>
      </c>
      <c r="K16" s="264" t="str">
        <f ca="1">IF(ISNUMBER(A16),RANK(F16,F12:F16),"")</f>
        <v/>
      </c>
      <c r="L16" s="265">
        <f ca="1">IF(J16=5,VLOOKUP(K16,TPMatrix!$A$6:$B$10,2,FALSE),IF(J16=4,VLOOKUP(K16,TPMatrix!$D$6:$E$9,2,FALSE),0))</f>
        <v>0</v>
      </c>
      <c r="M16" s="265">
        <f ca="1">IF(COUNTIF(K12:K16,K16)&gt;=2,IF(J16=5,VLOOKUP(K16+1,TPMatrix!$A$6:$B$10,2,FALSE),IF(J16=4,VLOOKUP(K16+1,TPMatrix!$D$6:$E$9,2,FALSE),0)),"")</f>
        <v>0</v>
      </c>
      <c r="N16" s="265">
        <f ca="1">IF(COUNTIF(K12:K16,K16)&gt;=3,IF(J16=5,VLOOKUP(K16+2,TPMatrix!$A$6:$B$10,2,FALSE),IF(J16=4,VLOOKUP(K16+2,TPMatrix!$D$6:$E$9,2,FALSE),0)),"")</f>
        <v>0</v>
      </c>
      <c r="O16" s="265">
        <f ca="1">IF(COUNTIF(K12:K16,K16)&gt;=4,IF(J16=5,VLOOKUP(K16+3,TPMatrix!$A$6:$B$10,2,FALSE),IF(J16=4,VLOOKUP(K16+3,TPMatrix!$D$6:$E$9,2,FALSE),0)),"")</f>
        <v>0</v>
      </c>
      <c r="P16" s="265">
        <f ca="1">IF(COUNTIF(K12:K16,K16)&gt;=5,IF(J16=5,VLOOKUP(K16+4,TPMatrix!$A$6:$B$10,2,FALSE),IF(J16=4,VLOOKUP(K16+4,TPMatrix!$D$6:$E$9,2,FALSE),0)),"")</f>
        <v>0</v>
      </c>
      <c r="Q16" s="265">
        <f t="shared" ca="1" si="4"/>
        <v>0</v>
      </c>
      <c r="R16" s="266">
        <f t="shared" ca="1" si="5"/>
        <v>5</v>
      </c>
      <c r="S16" s="264">
        <f t="shared" ca="1" si="6"/>
        <v>0</v>
      </c>
      <c r="T16" s="265">
        <f t="shared" si="7"/>
        <v>0</v>
      </c>
      <c r="U16" s="266">
        <f t="shared" ca="1" si="8"/>
        <v>0</v>
      </c>
      <c r="W16" s="178" t="str">
        <f t="shared" ca="1" si="9"/>
        <v/>
      </c>
      <c r="X16" s="178" t="str">
        <f ca="1">IF(ISNUMBER($A16),$W16*(Methuselahs!$A$4+1)+$A16,"")</f>
        <v/>
      </c>
      <c r="Y16" s="178" t="str">
        <f t="shared" ca="1" si="10"/>
        <v/>
      </c>
      <c r="Z16" s="178" t="str">
        <f ca="1">IF(ISNUMBER($A16),VLOOKUP($A16,Methuselahs!$A$7:$X$206,5),"")</f>
        <v/>
      </c>
      <c r="AA16" s="178" t="str">
        <f t="shared" ca="1" si="11"/>
        <v/>
      </c>
    </row>
    <row r="17" spans="1:27" ht="12.95" customHeight="1" thickTop="1" x14ac:dyDescent="0.2">
      <c r="A17" s="217" t="str">
        <f ca="1">IF(ISBLANK('Tournament Info'!$B$11),"",INDIRECT(ADDRESS(ROW(),2,1,1,"Optimal Seating "&amp;'Tournament Info'!$B$11-1&amp;"R+F")))</f>
        <v/>
      </c>
      <c r="B17" s="218" t="str">
        <f ca="1">IF(ISNUMBER(A17),VLOOKUP(A17,Methuselahs!$A$7:$E$206,2,FALSE),"")</f>
        <v/>
      </c>
      <c r="C17" s="219" t="str">
        <f ca="1">IF(ISNUMBER(A17),VLOOKUP(A17,Methuselahs!$A$7:$E$206,3,FALSE),"")</f>
        <v/>
      </c>
      <c r="D17" s="220" t="str">
        <f t="shared" ca="1" si="0"/>
        <v/>
      </c>
      <c r="E17" s="221"/>
      <c r="F17" s="273">
        <f t="shared" si="1"/>
        <v>0</v>
      </c>
      <c r="G17" s="222" t="str">
        <f t="shared" ca="1" si="2"/>
        <v/>
      </c>
      <c r="H17" s="223" t="str">
        <f ca="1">IF(ISNUMBER(A17),IF(OR($S17=$U17,NOT(ISNA(MATCH($D17*5+$V$4,Override!$C$6:$C$125,0)))),$Q17,0),"")</f>
        <v/>
      </c>
      <c r="I17" s="274" t="str">
        <f t="shared" ca="1" si="3"/>
        <v/>
      </c>
      <c r="J17" s="224">
        <f ca="1">COUNT(A17:A21)</f>
        <v>0</v>
      </c>
      <c r="K17" s="225" t="str">
        <f ca="1">IF(ISNUMBER(A17),RANK(F17,F17:F21),"")</f>
        <v/>
      </c>
      <c r="L17" s="226">
        <f ca="1">IF(J17=5,VLOOKUP(K17,TPMatrix!$A$6:$B$10,2,FALSE),IF(J17=4,VLOOKUP(K17,TPMatrix!$D$6:$E$9,2,FALSE),0))</f>
        <v>0</v>
      </c>
      <c r="M17" s="226">
        <f ca="1">IF(COUNTIF(K17:K21,K17)&gt;=2,IF(J17=5,VLOOKUP(K17+1,TPMatrix!$A$6:$B$10,2,FALSE),IF(J17=4,VLOOKUP(K17+1,TPMatrix!$D$6:$E$9,2,FALSE),0)),"")</f>
        <v>0</v>
      </c>
      <c r="N17" s="226">
        <f ca="1">IF(COUNTIF(K17:K21,K17)&gt;=3,IF(J17=5,VLOOKUP(K17+2,TPMatrix!$A$6:$B$10,2,FALSE),IF(J17=4,VLOOKUP(K17+2,TPMatrix!$D$6:$E$9,2,FALSE),0)),"")</f>
        <v>0</v>
      </c>
      <c r="O17" s="226">
        <f ca="1">IF(COUNTIF(K17:K21,K17)&gt;=4,IF(J17=5,VLOOKUP(K17+3,TPMatrix!$A$6:$B$10,2,FALSE),IF(J17=4,VLOOKUP(K17+3,TPMatrix!$D$6:$E$9,2,FALSE),0)),"")</f>
        <v>0</v>
      </c>
      <c r="P17" s="226">
        <f ca="1">IF(COUNTIF(K17:K21,K17)&gt;=5,IF(J17=5,VLOOKUP(K17+4,TPMatrix!$A$6:$B$10,2,FALSE),IF(J17=4,VLOOKUP(K17+4,TPMatrix!$D$6:$E$9,2,FALSE),0)),"")</f>
        <v>0</v>
      </c>
      <c r="Q17" s="226">
        <f t="shared" ca="1" si="4"/>
        <v>0</v>
      </c>
      <c r="R17" s="227">
        <f t="shared" ca="1" si="5"/>
        <v>5</v>
      </c>
      <c r="S17" s="228">
        <f t="shared" ca="1" si="6"/>
        <v>0</v>
      </c>
      <c r="T17" s="229">
        <f t="shared" si="7"/>
        <v>0</v>
      </c>
      <c r="U17" s="230">
        <f t="shared" ca="1" si="8"/>
        <v>0</v>
      </c>
      <c r="W17" s="178" t="str">
        <f t="shared" ca="1" si="9"/>
        <v/>
      </c>
      <c r="X17" s="178" t="str">
        <f ca="1">IF(ISNUMBER($A17),$W17*(Methuselahs!$A$4+1)+$A17,"")</f>
        <v/>
      </c>
      <c r="Y17" s="178" t="str">
        <f t="shared" ca="1" si="10"/>
        <v/>
      </c>
      <c r="Z17" s="178" t="str">
        <f ca="1">IF(ISNUMBER($A17),VLOOKUP($A17,Methuselahs!$A$7:$X$206,5),"")</f>
        <v/>
      </c>
      <c r="AA17" s="178" t="str">
        <f t="shared" ca="1" si="11"/>
        <v/>
      </c>
    </row>
    <row r="18" spans="1:27" ht="12.95" customHeight="1" x14ac:dyDescent="0.2">
      <c r="A18" s="231" t="str">
        <f ca="1">IF(ISBLANK('Tournament Info'!$B$11),"",INDIRECT(ADDRESS(ROW(),2,1,1,"Optimal Seating "&amp;'Tournament Info'!$B$11-1&amp;"R+F")))</f>
        <v/>
      </c>
      <c r="B18" s="232" t="str">
        <f ca="1">IF(ISNUMBER(A18),VLOOKUP(A18,Methuselahs!$A$7:$E$206,2,FALSE),"")</f>
        <v/>
      </c>
      <c r="C18" s="233" t="str">
        <f ca="1">IF(ISNUMBER(A18),VLOOKUP(A18,Methuselahs!$A$7:$E$206,3,FALSE),"")</f>
        <v/>
      </c>
      <c r="D18" s="234" t="str">
        <f t="shared" ca="1" si="0"/>
        <v/>
      </c>
      <c r="E18" s="235"/>
      <c r="F18" s="275">
        <f t="shared" si="1"/>
        <v>0</v>
      </c>
      <c r="G18" s="236" t="str">
        <f t="shared" ca="1" si="2"/>
        <v/>
      </c>
      <c r="H18" s="237" t="str">
        <f ca="1">IF(ISNUMBER(A18),IF(OR($S18=$U18,NOT(ISNA(MATCH($D18*5+$V$4,Override!$C$6:$C$125,0)))),$Q18,0),"")</f>
        <v/>
      </c>
      <c r="I18" s="276" t="str">
        <f t="shared" ca="1" si="3"/>
        <v/>
      </c>
      <c r="J18" s="238">
        <f ca="1">COUNT(A17:A21)</f>
        <v>0</v>
      </c>
      <c r="K18" s="239" t="str">
        <f ca="1">IF(ISNUMBER(A18),RANK(F18,F17:F21),"")</f>
        <v/>
      </c>
      <c r="L18" s="240">
        <f ca="1">IF(J18=5,VLOOKUP(K18,TPMatrix!$A$6:$B$10,2,FALSE),IF(J18=4,VLOOKUP(K18,TPMatrix!$D$6:$E$9,2,FALSE),0))</f>
        <v>0</v>
      </c>
      <c r="M18" s="240">
        <f ca="1">IF(COUNTIF(K17:K21,K18)&gt;=2,IF(J18=5,VLOOKUP(K18+1,TPMatrix!$A$6:$B$10,2,FALSE),IF(J18=4,VLOOKUP(K18+1,TPMatrix!$D$6:$E$9,2,FALSE),0)),"")</f>
        <v>0</v>
      </c>
      <c r="N18" s="240">
        <f ca="1">IF(COUNTIF(K17:K21,K18)&gt;=3,IF(J18=5,VLOOKUP(K18+2,TPMatrix!$A$6:$B$10,2,FALSE),IF(J18=4,VLOOKUP(K18+2,TPMatrix!$D$6:$E$9,2,FALSE),0)),"")</f>
        <v>0</v>
      </c>
      <c r="O18" s="240">
        <f ca="1">IF(COUNTIF(K17:K21,K18)&gt;=4,IF(J18=5,VLOOKUP(K18+3,TPMatrix!$A$6:$B$10,2,FALSE),IF(J18=4,VLOOKUP(K18+3,TPMatrix!$D$6:$E$9,2,FALSE),0)),"")</f>
        <v>0</v>
      </c>
      <c r="P18" s="240">
        <f ca="1">IF(COUNTIF(K17:K21,K18)&gt;=5,IF(J18=5,VLOOKUP(K18+4,TPMatrix!$A$6:$B$10,2,FALSE),IF(J18=4,VLOOKUP(K18+4,TPMatrix!$D$6:$E$9,2,FALSE),0)),"")</f>
        <v>0</v>
      </c>
      <c r="Q18" s="240">
        <f t="shared" ca="1" si="4"/>
        <v>0</v>
      </c>
      <c r="R18" s="241">
        <f t="shared" ca="1" si="5"/>
        <v>5</v>
      </c>
      <c r="S18" s="239">
        <f t="shared" ca="1" si="6"/>
        <v>0</v>
      </c>
      <c r="T18" s="240">
        <f t="shared" si="7"/>
        <v>0</v>
      </c>
      <c r="U18" s="241">
        <f t="shared" ca="1" si="8"/>
        <v>0</v>
      </c>
      <c r="W18" s="178" t="str">
        <f t="shared" ca="1" si="9"/>
        <v/>
      </c>
      <c r="X18" s="178" t="str">
        <f ca="1">IF(ISNUMBER($A18),$W18*(Methuselahs!$A$4+1)+$A18,"")</f>
        <v/>
      </c>
      <c r="Y18" s="178" t="str">
        <f t="shared" ca="1" si="10"/>
        <v/>
      </c>
      <c r="Z18" s="178" t="str">
        <f ca="1">IF(ISNUMBER($A18),VLOOKUP($A18,Methuselahs!$A$7:$X$206,5),"")</f>
        <v/>
      </c>
      <c r="AA18" s="178" t="str">
        <f t="shared" ca="1" si="11"/>
        <v/>
      </c>
    </row>
    <row r="19" spans="1:27" ht="12.95" customHeight="1" x14ac:dyDescent="0.2">
      <c r="A19" s="242" t="str">
        <f ca="1">IF(ISBLANK('Tournament Info'!$B$11),"",INDIRECT(ADDRESS(ROW(),2,1,1,"Optimal Seating "&amp;'Tournament Info'!$B$11-1&amp;"R+F")))</f>
        <v/>
      </c>
      <c r="B19" s="218" t="str">
        <f ca="1">IF(ISNUMBER(A19),VLOOKUP(A19,Methuselahs!$A$7:$E$206,2,FALSE),"")</f>
        <v/>
      </c>
      <c r="C19" s="243" t="str">
        <f ca="1">IF(ISNUMBER(A19),VLOOKUP(A19,Methuselahs!$A$7:$E$206,3,FALSE),"")</f>
        <v/>
      </c>
      <c r="D19" s="244" t="str">
        <f t="shared" ca="1" si="0"/>
        <v/>
      </c>
      <c r="E19" s="245"/>
      <c r="F19" s="277">
        <f t="shared" si="1"/>
        <v>0</v>
      </c>
      <c r="G19" s="246" t="str">
        <f t="shared" ca="1" si="2"/>
        <v/>
      </c>
      <c r="H19" s="247" t="str">
        <f ca="1">IF(ISNUMBER(A19),IF(OR($S19=$U19,NOT(ISNA(MATCH($D19*5+$V$4,Override!$C$6:$C$125,0)))),$Q19,0),"")</f>
        <v/>
      </c>
      <c r="I19" s="278" t="str">
        <f t="shared" ca="1" si="3"/>
        <v/>
      </c>
      <c r="J19" s="248">
        <f ca="1">COUNT(A17:A21)</f>
        <v>0</v>
      </c>
      <c r="K19" s="249" t="str">
        <f ca="1">IF(ISNUMBER(A19),RANK(F19,F17:F21),"")</f>
        <v/>
      </c>
      <c r="L19" s="250">
        <f ca="1">IF(J19=5,VLOOKUP(K19,TPMatrix!$A$6:$B$10,2,FALSE),IF(J19=4,VLOOKUP(K19,TPMatrix!$D$6:$E$9,2,FALSE),0))</f>
        <v>0</v>
      </c>
      <c r="M19" s="250">
        <f ca="1">IF(COUNTIF(K17:K21,K19)&gt;=2,IF(J19=5,VLOOKUP(K19+1,TPMatrix!$A$6:$B$10,2,FALSE),IF(J19=4,VLOOKUP(K19+1,TPMatrix!$D$6:$E$9,2,FALSE),0)),"")</f>
        <v>0</v>
      </c>
      <c r="N19" s="250">
        <f ca="1">IF(COUNTIF(K17:K21,K19)&gt;=3,IF(J19=5,VLOOKUP(K19+2,TPMatrix!$A$6:$B$10,2,FALSE),IF(J19=4,VLOOKUP(K19+2,TPMatrix!$D$6:$E$9,2,FALSE),0)),"")</f>
        <v>0</v>
      </c>
      <c r="O19" s="250">
        <f ca="1">IF(COUNTIF(K17:K21,K19)&gt;=4,IF(J19=5,VLOOKUP(K19+3,TPMatrix!$A$6:$B$10,2,FALSE),IF(J19=4,VLOOKUP(K19+3,TPMatrix!$D$6:$E$9,2,FALSE),0)),"")</f>
        <v>0</v>
      </c>
      <c r="P19" s="250">
        <f ca="1">IF(COUNTIF(K17:K21,K19)&gt;=5,IF(J19=5,VLOOKUP(K19+4,TPMatrix!$A$6:$B$10,2,FALSE),IF(J19=4,VLOOKUP(K19+4,TPMatrix!$D$6:$E$9,2,FALSE),0)),"")</f>
        <v>0</v>
      </c>
      <c r="Q19" s="250">
        <f t="shared" ca="1" si="4"/>
        <v>0</v>
      </c>
      <c r="R19" s="251">
        <f t="shared" ca="1" si="5"/>
        <v>5</v>
      </c>
      <c r="S19" s="249">
        <f t="shared" ca="1" si="6"/>
        <v>0</v>
      </c>
      <c r="T19" s="250">
        <f t="shared" si="7"/>
        <v>0</v>
      </c>
      <c r="U19" s="251">
        <f t="shared" ca="1" si="8"/>
        <v>0</v>
      </c>
      <c r="W19" s="178" t="str">
        <f t="shared" ca="1" si="9"/>
        <v/>
      </c>
      <c r="X19" s="178" t="str">
        <f ca="1">IF(ISNUMBER($A19),$W19*(Methuselahs!$A$4+1)+$A19,"")</f>
        <v/>
      </c>
      <c r="Y19" s="178" t="str">
        <f t="shared" ca="1" si="10"/>
        <v/>
      </c>
      <c r="Z19" s="178" t="str">
        <f ca="1">IF(ISNUMBER($A19),VLOOKUP($A19,Methuselahs!$A$7:$X$206,5),"")</f>
        <v/>
      </c>
      <c r="AA19" s="178" t="str">
        <f t="shared" ca="1" si="11"/>
        <v/>
      </c>
    </row>
    <row r="20" spans="1:27" ht="12.95" customHeight="1" x14ac:dyDescent="0.2">
      <c r="A20" s="252" t="str">
        <f ca="1">IF(ISBLANK('Tournament Info'!$B$11),"",INDIRECT(ADDRESS(ROW(),2,1,1,"Optimal Seating "&amp;'Tournament Info'!$B$11-1&amp;"R+F")))</f>
        <v/>
      </c>
      <c r="B20" s="253" t="str">
        <f ca="1">IF(ISNUMBER(A20),VLOOKUP(A20,Methuselahs!$A$7:$E$206,2,FALSE),"")</f>
        <v/>
      </c>
      <c r="C20" s="254" t="str">
        <f ca="1">IF(ISNUMBER(A20),VLOOKUP(A20,Methuselahs!$A$7:$E$206,3,FALSE),"")</f>
        <v/>
      </c>
      <c r="D20" s="255" t="str">
        <f t="shared" ca="1" si="0"/>
        <v/>
      </c>
      <c r="E20" s="256"/>
      <c r="F20" s="279">
        <f t="shared" si="1"/>
        <v>0</v>
      </c>
      <c r="G20" s="236" t="str">
        <f t="shared" ca="1" si="2"/>
        <v/>
      </c>
      <c r="H20" s="237" t="str">
        <f ca="1">IF(ISNUMBER(A20),IF(OR($S20=$U20,NOT(ISNA(MATCH($D20*5+$V$4,Override!$C$6:$C$125,0)))),$Q20,0),"")</f>
        <v/>
      </c>
      <c r="I20" s="276" t="str">
        <f t="shared" ca="1" si="3"/>
        <v/>
      </c>
      <c r="J20" s="257">
        <f ca="1">COUNT(A17:A21)</f>
        <v>0</v>
      </c>
      <c r="K20" s="239" t="str">
        <f ca="1">IF(ISNUMBER(A20),RANK(F20,F17:F21),"")</f>
        <v/>
      </c>
      <c r="L20" s="240">
        <f ca="1">IF(J20=5,VLOOKUP(K20,TPMatrix!$A$6:$B$10,2,FALSE),IF(J20=4,VLOOKUP(K20,TPMatrix!$D$6:$E$9,2,FALSE),0))</f>
        <v>0</v>
      </c>
      <c r="M20" s="240">
        <f ca="1">IF(COUNTIF(K17:K21,K20)&gt;=2,IF(J20=5,VLOOKUP(K20+1,TPMatrix!$A$6:$B$10,2,FALSE),IF(J20=4,VLOOKUP(K20+1,TPMatrix!$D$6:$E$9,2,FALSE),0)),"")</f>
        <v>0</v>
      </c>
      <c r="N20" s="240">
        <f ca="1">IF(COUNTIF(K17:K21,K20)&gt;=3,IF(J20=5,VLOOKUP(K20+2,TPMatrix!$A$6:$B$10,2,FALSE),IF(J20=4,VLOOKUP(K20+2,TPMatrix!$D$6:$E$9,2,FALSE),0)),"")</f>
        <v>0</v>
      </c>
      <c r="O20" s="240">
        <f ca="1">IF(COUNTIF(K17:K21,K20)&gt;=4,IF(J20=5,VLOOKUP(K20+3,TPMatrix!$A$6:$B$10,2,FALSE),IF(J20=4,VLOOKUP(K20+3,TPMatrix!$D$6:$E$9,2,FALSE),0)),"")</f>
        <v>0</v>
      </c>
      <c r="P20" s="240">
        <f ca="1">IF(COUNTIF(K17:K21,K20)&gt;=5,IF(J20=5,VLOOKUP(K20+4,TPMatrix!$A$6:$B$10,2,FALSE),IF(J20=4,VLOOKUP(K20+4,TPMatrix!$D$6:$E$9,2,FALSE),0)),"")</f>
        <v>0</v>
      </c>
      <c r="Q20" s="240">
        <f t="shared" ca="1" si="4"/>
        <v>0</v>
      </c>
      <c r="R20" s="241">
        <f t="shared" ca="1" si="5"/>
        <v>5</v>
      </c>
      <c r="S20" s="239">
        <f t="shared" ca="1" si="6"/>
        <v>0</v>
      </c>
      <c r="T20" s="240">
        <f t="shared" si="7"/>
        <v>0</v>
      </c>
      <c r="U20" s="241">
        <f t="shared" ca="1" si="8"/>
        <v>0</v>
      </c>
      <c r="W20" s="178" t="str">
        <f t="shared" ca="1" si="9"/>
        <v/>
      </c>
      <c r="X20" s="178" t="str">
        <f ca="1">IF(ISNUMBER($A20),$W20*(Methuselahs!$A$4+1)+$A20,"")</f>
        <v/>
      </c>
      <c r="Y20" s="178" t="str">
        <f t="shared" ca="1" si="10"/>
        <v/>
      </c>
      <c r="Z20" s="178" t="str">
        <f ca="1">IF(ISNUMBER($A20),VLOOKUP($A20,Methuselahs!$A$7:$X$206,5),"")</f>
        <v/>
      </c>
      <c r="AA20" s="178" t="str">
        <f t="shared" ca="1" si="11"/>
        <v/>
      </c>
    </row>
    <row r="21" spans="1:27" ht="12.95" customHeight="1" thickBot="1" x14ac:dyDescent="0.25">
      <c r="A21" s="258" t="str">
        <f ca="1">IF(ISBLANK('Tournament Info'!$B$11),"",INDIRECT(ADDRESS(ROW(),2,1,1,"Optimal Seating "&amp;'Tournament Info'!$B$11-1&amp;"R+F")))</f>
        <v/>
      </c>
      <c r="B21" s="259" t="str">
        <f ca="1">IF(ISNUMBER(A21),VLOOKUP(A21,Methuselahs!$A$7:$E$206,2,FALSE),"")</f>
        <v/>
      </c>
      <c r="C21" s="260" t="str">
        <f ca="1">IF(ISNUMBER(A21),VLOOKUP(A21,Methuselahs!$A$7:$E$206,3,FALSE),"")</f>
        <v/>
      </c>
      <c r="D21" s="261" t="str">
        <f t="shared" ca="1" si="0"/>
        <v/>
      </c>
      <c r="E21" s="262"/>
      <c r="F21" s="280">
        <f t="shared" si="1"/>
        <v>0</v>
      </c>
      <c r="G21" s="246" t="str">
        <f t="shared" ca="1" si="2"/>
        <v/>
      </c>
      <c r="H21" s="247" t="str">
        <f ca="1">IF(ISNUMBER(A21),IF(OR($S21=$U21,NOT(ISNA(MATCH($D21*5+$V$4,Override!$C$6:$C$125,0)))),$Q21,0),"")</f>
        <v/>
      </c>
      <c r="I21" s="278" t="str">
        <f t="shared" ca="1" si="3"/>
        <v/>
      </c>
      <c r="J21" s="263">
        <f ca="1">COUNT(A17:A21)</f>
        <v>0</v>
      </c>
      <c r="K21" s="264" t="str">
        <f ca="1">IF(ISNUMBER(A21),RANK(F21,F17:F21),"")</f>
        <v/>
      </c>
      <c r="L21" s="265">
        <f ca="1">IF(J21=5,VLOOKUP(K21,TPMatrix!$A$6:$B$10,2,FALSE),IF(J21=4,VLOOKUP(K21,TPMatrix!$D$6:$E$9,2,FALSE),0))</f>
        <v>0</v>
      </c>
      <c r="M21" s="265">
        <f ca="1">IF(COUNTIF(K17:K21,K21)&gt;=2,IF(J21=5,VLOOKUP(K21+1,TPMatrix!$A$6:$B$10,2,FALSE),IF(J21=4,VLOOKUP(K21+1,TPMatrix!$D$6:$E$9,2,FALSE),0)),"")</f>
        <v>0</v>
      </c>
      <c r="N21" s="265">
        <f ca="1">IF(COUNTIF(K17:K21,K21)&gt;=3,IF(J21=5,VLOOKUP(K21+2,TPMatrix!$A$6:$B$10,2,FALSE),IF(J21=4,VLOOKUP(K21+2,TPMatrix!$D$6:$E$9,2,FALSE),0)),"")</f>
        <v>0</v>
      </c>
      <c r="O21" s="265">
        <f ca="1">IF(COUNTIF(K17:K21,K21)&gt;=4,IF(J21=5,VLOOKUP(K21+3,TPMatrix!$A$6:$B$10,2,FALSE),IF(J21=4,VLOOKUP(K21+3,TPMatrix!$D$6:$E$9,2,FALSE),0)),"")</f>
        <v>0</v>
      </c>
      <c r="P21" s="265">
        <f ca="1">IF(COUNTIF(K17:K21,K21)&gt;=5,IF(J21=5,VLOOKUP(K21+4,TPMatrix!$A$6:$B$10,2,FALSE),IF(J21=4,VLOOKUP(K21+4,TPMatrix!$D$6:$E$9,2,FALSE),0)),"")</f>
        <v>0</v>
      </c>
      <c r="Q21" s="265">
        <f t="shared" ca="1" si="4"/>
        <v>0</v>
      </c>
      <c r="R21" s="266">
        <f t="shared" ca="1" si="5"/>
        <v>5</v>
      </c>
      <c r="S21" s="264">
        <f t="shared" ca="1" si="6"/>
        <v>0</v>
      </c>
      <c r="T21" s="265">
        <f t="shared" si="7"/>
        <v>0</v>
      </c>
      <c r="U21" s="266">
        <f t="shared" ca="1" si="8"/>
        <v>0</v>
      </c>
      <c r="W21" s="178" t="str">
        <f t="shared" ca="1" si="9"/>
        <v/>
      </c>
      <c r="X21" s="178" t="str">
        <f ca="1">IF(ISNUMBER($A21),$W21*(Methuselahs!$A$4+1)+$A21,"")</f>
        <v/>
      </c>
      <c r="Y21" s="178" t="str">
        <f t="shared" ca="1" si="10"/>
        <v/>
      </c>
      <c r="Z21" s="178" t="str">
        <f ca="1">IF(ISNUMBER($A21),VLOOKUP($A21,Methuselahs!$A$7:$X$206,5),"")</f>
        <v/>
      </c>
      <c r="AA21" s="178" t="str">
        <f t="shared" ca="1" si="11"/>
        <v/>
      </c>
    </row>
    <row r="22" spans="1:27" ht="12.95" customHeight="1" thickTop="1" x14ac:dyDescent="0.2">
      <c r="A22" s="217" t="str">
        <f ca="1">IF(ISBLANK('Tournament Info'!$B$11),"",INDIRECT(ADDRESS(ROW(),2,1,1,"Optimal Seating "&amp;'Tournament Info'!$B$11-1&amp;"R+F")))</f>
        <v/>
      </c>
      <c r="B22" s="218" t="str">
        <f ca="1">IF(ISNUMBER(A22),VLOOKUP(A22,Methuselahs!$A$7:$E$206,2,FALSE),"")</f>
        <v/>
      </c>
      <c r="C22" s="219" t="str">
        <f ca="1">IF(ISNUMBER(A22),VLOOKUP(A22,Methuselahs!$A$7:$E$206,3,FALSE),"")</f>
        <v/>
      </c>
      <c r="D22" s="220" t="str">
        <f t="shared" ca="1" si="0"/>
        <v/>
      </c>
      <c r="E22" s="221"/>
      <c r="F22" s="273">
        <f t="shared" si="1"/>
        <v>0</v>
      </c>
      <c r="G22" s="222" t="str">
        <f t="shared" ca="1" si="2"/>
        <v/>
      </c>
      <c r="H22" s="223" t="str">
        <f ca="1">IF(ISNUMBER(A22),IF(OR($S22=$U22,NOT(ISNA(MATCH($D22*5+$V$4,Override!$C$6:$C$125,0)))),$Q22,0),"")</f>
        <v/>
      </c>
      <c r="I22" s="274" t="str">
        <f t="shared" ca="1" si="3"/>
        <v/>
      </c>
      <c r="J22" s="224">
        <f ca="1">COUNT(A22:A26)</f>
        <v>0</v>
      </c>
      <c r="K22" s="225" t="str">
        <f ca="1">IF(ISNUMBER(A22),RANK(F22,F22:F26),"")</f>
        <v/>
      </c>
      <c r="L22" s="226">
        <f ca="1">IF(J22=5,VLOOKUP(K22,TPMatrix!$A$6:$B$10,2,FALSE),IF(J22=4,VLOOKUP(K22,TPMatrix!$D$6:$E$9,2,FALSE),0))</f>
        <v>0</v>
      </c>
      <c r="M22" s="226">
        <f ca="1">IF(COUNTIF(K22:K26,K22)&gt;=2,IF(J22=5,VLOOKUP(K22+1,TPMatrix!$A$6:$B$10,2,FALSE),IF(J22=4,VLOOKUP(K22+1,TPMatrix!$D$6:$E$9,2,FALSE),0)),"")</f>
        <v>0</v>
      </c>
      <c r="N22" s="226">
        <f ca="1">IF(COUNTIF(K22:K26,K22)&gt;=3,IF(J22=5,VLOOKUP(K22+2,TPMatrix!$A$6:$B$10,2,FALSE),IF(J22=4,VLOOKUP(K22+2,TPMatrix!$D$6:$E$9,2,FALSE),0)),"")</f>
        <v>0</v>
      </c>
      <c r="O22" s="226">
        <f ca="1">IF(COUNTIF(K22:K26,K22)&gt;=4,IF(J22=5,VLOOKUP(K22+3,TPMatrix!$A$6:$B$10,2,FALSE),IF(J22=4,VLOOKUP(K22+3,TPMatrix!$D$6:$E$9,2,FALSE),0)),"")</f>
        <v>0</v>
      </c>
      <c r="P22" s="226">
        <f ca="1">IF(COUNTIF(K22:K26,K22)&gt;=5,IF(J22=5,VLOOKUP(K22+4,TPMatrix!$A$6:$B$10,2,FALSE),IF(J22=4,VLOOKUP(K22+4,TPMatrix!$D$6:$E$9,2,FALSE),0)),"")</f>
        <v>0</v>
      </c>
      <c r="Q22" s="226">
        <f t="shared" ca="1" si="4"/>
        <v>0</v>
      </c>
      <c r="R22" s="227">
        <f t="shared" ca="1" si="5"/>
        <v>5</v>
      </c>
      <c r="S22" s="228">
        <f t="shared" ca="1" si="6"/>
        <v>0</v>
      </c>
      <c r="T22" s="229">
        <f t="shared" si="7"/>
        <v>0</v>
      </c>
      <c r="U22" s="230">
        <f t="shared" ca="1" si="8"/>
        <v>0</v>
      </c>
      <c r="W22" s="178" t="str">
        <f t="shared" ca="1" si="9"/>
        <v/>
      </c>
      <c r="X22" s="178" t="str">
        <f ca="1">IF(ISNUMBER($A22),$W22*(Methuselahs!$A$4+1)+$A22,"")</f>
        <v/>
      </c>
      <c r="Y22" s="178" t="str">
        <f t="shared" ca="1" si="10"/>
        <v/>
      </c>
      <c r="Z22" s="178" t="str">
        <f ca="1">IF(ISNUMBER($A22),VLOOKUP($A22,Methuselahs!$A$7:$X$206,5),"")</f>
        <v/>
      </c>
      <c r="AA22" s="178" t="str">
        <f t="shared" ca="1" si="11"/>
        <v/>
      </c>
    </row>
    <row r="23" spans="1:27" ht="12.95" customHeight="1" x14ac:dyDescent="0.2">
      <c r="A23" s="231" t="str">
        <f ca="1">IF(ISBLANK('Tournament Info'!$B$11),"",INDIRECT(ADDRESS(ROW(),2,1,1,"Optimal Seating "&amp;'Tournament Info'!$B$11-1&amp;"R+F")))</f>
        <v/>
      </c>
      <c r="B23" s="232" t="str">
        <f ca="1">IF(ISNUMBER(A23),VLOOKUP(A23,Methuselahs!$A$7:$E$206,2,FALSE),"")</f>
        <v/>
      </c>
      <c r="C23" s="233" t="str">
        <f ca="1">IF(ISNUMBER(A23),VLOOKUP(A23,Methuselahs!$A$7:$E$206,3,FALSE),"")</f>
        <v/>
      </c>
      <c r="D23" s="234" t="str">
        <f t="shared" ca="1" si="0"/>
        <v/>
      </c>
      <c r="E23" s="235"/>
      <c r="F23" s="275">
        <f t="shared" si="1"/>
        <v>0</v>
      </c>
      <c r="G23" s="236" t="str">
        <f t="shared" ca="1" si="2"/>
        <v/>
      </c>
      <c r="H23" s="237" t="str">
        <f ca="1">IF(ISNUMBER(A23),IF(OR($S23=$U23,NOT(ISNA(MATCH($D23*5+$V$4,Override!$C$6:$C$125,0)))),$Q23,0),"")</f>
        <v/>
      </c>
      <c r="I23" s="276" t="str">
        <f t="shared" ca="1" si="3"/>
        <v/>
      </c>
      <c r="J23" s="238">
        <f ca="1">COUNT(A22:A26)</f>
        <v>0</v>
      </c>
      <c r="K23" s="239" t="str">
        <f ca="1">IF(ISNUMBER(A23),RANK(F23,F22:F26),"")</f>
        <v/>
      </c>
      <c r="L23" s="240">
        <f ca="1">IF(J23=5,VLOOKUP(K23,TPMatrix!$A$6:$B$10,2,FALSE),IF(J23=4,VLOOKUP(K23,TPMatrix!$D$6:$E$9,2,FALSE),0))</f>
        <v>0</v>
      </c>
      <c r="M23" s="240">
        <f ca="1">IF(COUNTIF(K22:K26,K23)&gt;=2,IF(J23=5,VLOOKUP(K23+1,TPMatrix!$A$6:$B$10,2,FALSE),IF(J23=4,VLOOKUP(K23+1,TPMatrix!$D$6:$E$9,2,FALSE),0)),"")</f>
        <v>0</v>
      </c>
      <c r="N23" s="240">
        <f ca="1">IF(COUNTIF(K22:K26,K23)&gt;=3,IF(J23=5,VLOOKUP(K23+2,TPMatrix!$A$6:$B$10,2,FALSE),IF(J23=4,VLOOKUP(K23+2,TPMatrix!$D$6:$E$9,2,FALSE),0)),"")</f>
        <v>0</v>
      </c>
      <c r="O23" s="240">
        <f ca="1">IF(COUNTIF(K22:K26,K23)&gt;=4,IF(J23=5,VLOOKUP(K23+3,TPMatrix!$A$6:$B$10,2,FALSE),IF(J23=4,VLOOKUP(K23+3,TPMatrix!$D$6:$E$9,2,FALSE),0)),"")</f>
        <v>0</v>
      </c>
      <c r="P23" s="240">
        <f ca="1">IF(COUNTIF(K22:K26,K23)&gt;=5,IF(J23=5,VLOOKUP(K23+4,TPMatrix!$A$6:$B$10,2,FALSE),IF(J23=4,VLOOKUP(K23+4,TPMatrix!$D$6:$E$9,2,FALSE),0)),"")</f>
        <v>0</v>
      </c>
      <c r="Q23" s="240">
        <f t="shared" ca="1" si="4"/>
        <v>0</v>
      </c>
      <c r="R23" s="241">
        <f t="shared" ca="1" si="5"/>
        <v>5</v>
      </c>
      <c r="S23" s="239">
        <f t="shared" ca="1" si="6"/>
        <v>0</v>
      </c>
      <c r="T23" s="240">
        <f t="shared" si="7"/>
        <v>0</v>
      </c>
      <c r="U23" s="241">
        <f t="shared" ca="1" si="8"/>
        <v>0</v>
      </c>
      <c r="W23" s="178" t="str">
        <f t="shared" ca="1" si="9"/>
        <v/>
      </c>
      <c r="X23" s="178" t="str">
        <f ca="1">IF(ISNUMBER($A23),$W23*(Methuselahs!$A$4+1)+$A23,"")</f>
        <v/>
      </c>
      <c r="Y23" s="178" t="str">
        <f t="shared" ca="1" si="10"/>
        <v/>
      </c>
      <c r="Z23" s="178" t="str">
        <f ca="1">IF(ISNUMBER($A23),VLOOKUP($A23,Methuselahs!$A$7:$X$206,5),"")</f>
        <v/>
      </c>
      <c r="AA23" s="178" t="str">
        <f t="shared" ca="1" si="11"/>
        <v/>
      </c>
    </row>
    <row r="24" spans="1:27" ht="12.95" customHeight="1" x14ac:dyDescent="0.2">
      <c r="A24" s="242" t="str">
        <f ca="1">IF(ISBLANK('Tournament Info'!$B$11),"",INDIRECT(ADDRESS(ROW(),2,1,1,"Optimal Seating "&amp;'Tournament Info'!$B$11-1&amp;"R+F")))</f>
        <v/>
      </c>
      <c r="B24" s="218" t="str">
        <f ca="1">IF(ISNUMBER(A24),VLOOKUP(A24,Methuselahs!$A$7:$E$206,2,FALSE),"")</f>
        <v/>
      </c>
      <c r="C24" s="243" t="str">
        <f ca="1">IF(ISNUMBER(A24),VLOOKUP(A24,Methuselahs!$A$7:$E$206,3,FALSE),"")</f>
        <v/>
      </c>
      <c r="D24" s="244" t="str">
        <f t="shared" ca="1" si="0"/>
        <v/>
      </c>
      <c r="E24" s="245"/>
      <c r="F24" s="277">
        <f t="shared" si="1"/>
        <v>0</v>
      </c>
      <c r="G24" s="246" t="str">
        <f t="shared" ca="1" si="2"/>
        <v/>
      </c>
      <c r="H24" s="247" t="str">
        <f ca="1">IF(ISNUMBER(A24),IF(OR($S24=$U24,NOT(ISNA(MATCH($D24*5+$V$4,Override!$C$6:$C$125,0)))),$Q24,0),"")</f>
        <v/>
      </c>
      <c r="I24" s="278" t="str">
        <f t="shared" ca="1" si="3"/>
        <v/>
      </c>
      <c r="J24" s="248">
        <f ca="1">COUNT(A22:A26)</f>
        <v>0</v>
      </c>
      <c r="K24" s="249" t="str">
        <f ca="1">IF(ISNUMBER(A24),RANK(F24,F22:F26),"")</f>
        <v/>
      </c>
      <c r="L24" s="250">
        <f ca="1">IF(J24=5,VLOOKUP(K24,TPMatrix!$A$6:$B$10,2,FALSE),IF(J24=4,VLOOKUP(K24,TPMatrix!$D$6:$E$9,2,FALSE),0))</f>
        <v>0</v>
      </c>
      <c r="M24" s="250">
        <f ca="1">IF(COUNTIF(K22:K26,K24)&gt;=2,IF(J24=5,VLOOKUP(K24+1,TPMatrix!$A$6:$B$10,2,FALSE),IF(J24=4,VLOOKUP(K24+1,TPMatrix!$D$6:$E$9,2,FALSE),0)),"")</f>
        <v>0</v>
      </c>
      <c r="N24" s="250">
        <f ca="1">IF(COUNTIF(K22:K26,K24)&gt;=3,IF(J24=5,VLOOKUP(K24+2,TPMatrix!$A$6:$B$10,2,FALSE),IF(J24=4,VLOOKUP(K24+2,TPMatrix!$D$6:$E$9,2,FALSE),0)),"")</f>
        <v>0</v>
      </c>
      <c r="O24" s="250">
        <f ca="1">IF(COUNTIF(K22:K26,K24)&gt;=4,IF(J24=5,VLOOKUP(K24+3,TPMatrix!$A$6:$B$10,2,FALSE),IF(J24=4,VLOOKUP(K24+3,TPMatrix!$D$6:$E$9,2,FALSE),0)),"")</f>
        <v>0</v>
      </c>
      <c r="P24" s="250">
        <f ca="1">IF(COUNTIF(K22:K26,K24)&gt;=5,IF(J24=5,VLOOKUP(K24+4,TPMatrix!$A$6:$B$10,2,FALSE),IF(J24=4,VLOOKUP(K24+4,TPMatrix!$D$6:$E$9,2,FALSE),0)),"")</f>
        <v>0</v>
      </c>
      <c r="Q24" s="250">
        <f t="shared" ca="1" si="4"/>
        <v>0</v>
      </c>
      <c r="R24" s="251">
        <f t="shared" ca="1" si="5"/>
        <v>5</v>
      </c>
      <c r="S24" s="249">
        <f t="shared" ca="1" si="6"/>
        <v>0</v>
      </c>
      <c r="T24" s="250">
        <f t="shared" si="7"/>
        <v>0</v>
      </c>
      <c r="U24" s="251">
        <f t="shared" ca="1" si="8"/>
        <v>0</v>
      </c>
      <c r="W24" s="178" t="str">
        <f t="shared" ca="1" si="9"/>
        <v/>
      </c>
      <c r="X24" s="178" t="str">
        <f ca="1">IF(ISNUMBER($A24),$W24*(Methuselahs!$A$4+1)+$A24,"")</f>
        <v/>
      </c>
      <c r="Y24" s="178" t="str">
        <f t="shared" ca="1" si="10"/>
        <v/>
      </c>
      <c r="Z24" s="178" t="str">
        <f ca="1">IF(ISNUMBER($A24),VLOOKUP($A24,Methuselahs!$A$7:$X$206,5),"")</f>
        <v/>
      </c>
      <c r="AA24" s="178" t="str">
        <f t="shared" ca="1" si="11"/>
        <v/>
      </c>
    </row>
    <row r="25" spans="1:27" ht="12.95" customHeight="1" x14ac:dyDescent="0.2">
      <c r="A25" s="252" t="str">
        <f ca="1">IF(ISBLANK('Tournament Info'!$B$11),"",INDIRECT(ADDRESS(ROW(),2,1,1,"Optimal Seating "&amp;'Tournament Info'!$B$11-1&amp;"R+F")))</f>
        <v/>
      </c>
      <c r="B25" s="253" t="str">
        <f ca="1">IF(ISNUMBER(A25),VLOOKUP(A25,Methuselahs!$A$7:$E$206,2,FALSE),"")</f>
        <v/>
      </c>
      <c r="C25" s="254" t="str">
        <f ca="1">IF(ISNUMBER(A25),VLOOKUP(A25,Methuselahs!$A$7:$E$206,3,FALSE),"")</f>
        <v/>
      </c>
      <c r="D25" s="255" t="str">
        <f t="shared" ca="1" si="0"/>
        <v/>
      </c>
      <c r="E25" s="256"/>
      <c r="F25" s="279">
        <f t="shared" si="1"/>
        <v>0</v>
      </c>
      <c r="G25" s="236" t="str">
        <f t="shared" ca="1" si="2"/>
        <v/>
      </c>
      <c r="H25" s="237" t="str">
        <f ca="1">IF(ISNUMBER(A25),IF(OR($S25=$U25,NOT(ISNA(MATCH($D25*5+$V$4,Override!$C$6:$C$125,0)))),$Q25,0),"")</f>
        <v/>
      </c>
      <c r="I25" s="276" t="str">
        <f t="shared" ca="1" si="3"/>
        <v/>
      </c>
      <c r="J25" s="257">
        <f ca="1">COUNT(A22:A26)</f>
        <v>0</v>
      </c>
      <c r="K25" s="239" t="str">
        <f ca="1">IF(ISNUMBER(A25),RANK(F25,F22:F26),"")</f>
        <v/>
      </c>
      <c r="L25" s="240">
        <f ca="1">IF(J25=5,VLOOKUP(K25,TPMatrix!$A$6:$B$10,2,FALSE),IF(J25=4,VLOOKUP(K25,TPMatrix!$D$6:$E$9,2,FALSE),0))</f>
        <v>0</v>
      </c>
      <c r="M25" s="240">
        <f ca="1">IF(COUNTIF(K22:K26,K25)&gt;=2,IF(J25=5,VLOOKUP(K25+1,TPMatrix!$A$6:$B$10,2,FALSE),IF(J25=4,VLOOKUP(K25+1,TPMatrix!$D$6:$E$9,2,FALSE),0)),"")</f>
        <v>0</v>
      </c>
      <c r="N25" s="240">
        <f ca="1">IF(COUNTIF(K22:K26,K25)&gt;=3,IF(J25=5,VLOOKUP(K25+2,TPMatrix!$A$6:$B$10,2,FALSE),IF(J25=4,VLOOKUP(K25+2,TPMatrix!$D$6:$E$9,2,FALSE),0)),"")</f>
        <v>0</v>
      </c>
      <c r="O25" s="240">
        <f ca="1">IF(COUNTIF(K22:K26,K25)&gt;=4,IF(J25=5,VLOOKUP(K25+3,TPMatrix!$A$6:$B$10,2,FALSE),IF(J25=4,VLOOKUP(K25+3,TPMatrix!$D$6:$E$9,2,FALSE),0)),"")</f>
        <v>0</v>
      </c>
      <c r="P25" s="240">
        <f ca="1">IF(COUNTIF(K22:K26,K25)&gt;=5,IF(J25=5,VLOOKUP(K25+4,TPMatrix!$A$6:$B$10,2,FALSE),IF(J25=4,VLOOKUP(K25+4,TPMatrix!$D$6:$E$9,2,FALSE),0)),"")</f>
        <v>0</v>
      </c>
      <c r="Q25" s="240">
        <f t="shared" ca="1" si="4"/>
        <v>0</v>
      </c>
      <c r="R25" s="241">
        <f t="shared" ca="1" si="5"/>
        <v>5</v>
      </c>
      <c r="S25" s="239">
        <f t="shared" ca="1" si="6"/>
        <v>0</v>
      </c>
      <c r="T25" s="240">
        <f t="shared" si="7"/>
        <v>0</v>
      </c>
      <c r="U25" s="241">
        <f t="shared" ca="1" si="8"/>
        <v>0</v>
      </c>
      <c r="W25" s="178" t="str">
        <f t="shared" ca="1" si="9"/>
        <v/>
      </c>
      <c r="X25" s="178" t="str">
        <f ca="1">IF(ISNUMBER($A25),$W25*(Methuselahs!$A$4+1)+$A25,"")</f>
        <v/>
      </c>
      <c r="Y25" s="178" t="str">
        <f t="shared" ca="1" si="10"/>
        <v/>
      </c>
      <c r="Z25" s="178" t="str">
        <f ca="1">IF(ISNUMBER($A25),VLOOKUP($A25,Methuselahs!$A$7:$X$206,5),"")</f>
        <v/>
      </c>
      <c r="AA25" s="178" t="str">
        <f t="shared" ca="1" si="11"/>
        <v/>
      </c>
    </row>
    <row r="26" spans="1:27" ht="12.95" customHeight="1" x14ac:dyDescent="0.2">
      <c r="A26" s="258" t="str">
        <f ca="1">IF(ISBLANK('Tournament Info'!$B$11),"",INDIRECT(ADDRESS(ROW(),2,1,1,"Optimal Seating "&amp;'Tournament Info'!$B$11-1&amp;"R+F")))</f>
        <v/>
      </c>
      <c r="B26" s="259" t="str">
        <f ca="1">IF(ISNUMBER(A26),VLOOKUP(A26,Methuselahs!$A$7:$E$206,2,FALSE),"")</f>
        <v/>
      </c>
      <c r="C26" s="260" t="str">
        <f ca="1">IF(ISNUMBER(A26),VLOOKUP(A26,Methuselahs!$A$7:$E$206,3,FALSE),"")</f>
        <v/>
      </c>
      <c r="D26" s="261" t="str">
        <f t="shared" ca="1" si="0"/>
        <v/>
      </c>
      <c r="E26" s="262"/>
      <c r="F26" s="280">
        <f t="shared" si="1"/>
        <v>0</v>
      </c>
      <c r="G26" s="246" t="str">
        <f t="shared" ca="1" si="2"/>
        <v/>
      </c>
      <c r="H26" s="247" t="str">
        <f ca="1">IF(ISNUMBER(A26),IF(OR($S26=$U26,NOT(ISNA(MATCH($D26*5+$V$4,Override!$C$6:$C$125,0)))),$Q26,0),"")</f>
        <v/>
      </c>
      <c r="I26" s="278" t="str">
        <f t="shared" ca="1" si="3"/>
        <v/>
      </c>
      <c r="J26" s="263">
        <f ca="1">COUNT(A22:A26)</f>
        <v>0</v>
      </c>
      <c r="K26" s="264" t="str">
        <f ca="1">IF(ISNUMBER(A26),RANK(F26,F22:F26),"")</f>
        <v/>
      </c>
      <c r="L26" s="265">
        <f ca="1">IF(J26=5,VLOOKUP(K26,TPMatrix!$A$6:$B$10,2,FALSE),IF(J26=4,VLOOKUP(K26,TPMatrix!$D$6:$E$9,2,FALSE),0))</f>
        <v>0</v>
      </c>
      <c r="M26" s="265">
        <f ca="1">IF(COUNTIF(K22:K26,K26)&gt;=2,IF(J26=5,VLOOKUP(K26+1,TPMatrix!$A$6:$B$10,2,FALSE),IF(J26=4,VLOOKUP(K26+1,TPMatrix!$D$6:$E$9,2,FALSE),0)),"")</f>
        <v>0</v>
      </c>
      <c r="N26" s="265">
        <f ca="1">IF(COUNTIF(K22:K26,K26)&gt;=3,IF(J26=5,VLOOKUP(K26+2,TPMatrix!$A$6:$B$10,2,FALSE),IF(J26=4,VLOOKUP(K26+2,TPMatrix!$D$6:$E$9,2,FALSE),0)),"")</f>
        <v>0</v>
      </c>
      <c r="O26" s="265">
        <f ca="1">IF(COUNTIF(K22:K26,K26)&gt;=4,IF(J26=5,VLOOKUP(K26+3,TPMatrix!$A$6:$B$10,2,FALSE),IF(J26=4,VLOOKUP(K26+3,TPMatrix!$D$6:$E$9,2,FALSE),0)),"")</f>
        <v>0</v>
      </c>
      <c r="P26" s="265">
        <f ca="1">IF(COUNTIF(K22:K26,K26)&gt;=5,IF(J26=5,VLOOKUP(K26+4,TPMatrix!$A$6:$B$10,2,FALSE),IF(J26=4,VLOOKUP(K26+4,TPMatrix!$D$6:$E$9,2,FALSE),0)),"")</f>
        <v>0</v>
      </c>
      <c r="Q26" s="265">
        <f t="shared" ca="1" si="4"/>
        <v>0</v>
      </c>
      <c r="R26" s="266">
        <f t="shared" ca="1" si="5"/>
        <v>5</v>
      </c>
      <c r="S26" s="264">
        <f t="shared" ca="1" si="6"/>
        <v>0</v>
      </c>
      <c r="T26" s="265">
        <f t="shared" si="7"/>
        <v>0</v>
      </c>
      <c r="U26" s="266">
        <f t="shared" ca="1" si="8"/>
        <v>0</v>
      </c>
      <c r="W26" s="178" t="str">
        <f t="shared" ca="1" si="9"/>
        <v/>
      </c>
      <c r="X26" s="178" t="str">
        <f ca="1">IF(ISNUMBER($A26),$W26*(Methuselahs!$A$4+1)+$A26,"")</f>
        <v/>
      </c>
      <c r="Y26" s="178" t="str">
        <f t="shared" ca="1" si="10"/>
        <v/>
      </c>
      <c r="Z26" s="178" t="str">
        <f ca="1">IF(ISNUMBER($A26),VLOOKUP($A26,Methuselahs!$A$7:$X$206,5),"")</f>
        <v/>
      </c>
      <c r="AA26" s="178" t="str">
        <f t="shared" ca="1" si="11"/>
        <v/>
      </c>
    </row>
    <row r="27" spans="1:27" ht="12.95" customHeight="1" x14ac:dyDescent="0.2">
      <c r="A27" s="217" t="str">
        <f ca="1">IF(ISBLANK('Tournament Info'!$B$11),"",INDIRECT(ADDRESS(ROW(),2,1,1,"Optimal Seating "&amp;'Tournament Info'!$B$11-1&amp;"R+F")))</f>
        <v/>
      </c>
      <c r="B27" s="218" t="str">
        <f ca="1">IF(ISNUMBER(A27),VLOOKUP(A27,Methuselahs!$A$7:$E$206,2,FALSE),"")</f>
        <v/>
      </c>
      <c r="C27" s="219" t="str">
        <f ca="1">IF(ISNUMBER(A27),VLOOKUP(A27,Methuselahs!$A$7:$E$206,3,FALSE),"")</f>
        <v/>
      </c>
      <c r="D27" s="220" t="str">
        <f t="shared" ca="1" si="0"/>
        <v/>
      </c>
      <c r="E27" s="221"/>
      <c r="F27" s="273">
        <f t="shared" si="1"/>
        <v>0</v>
      </c>
      <c r="G27" s="222" t="str">
        <f t="shared" ca="1" si="2"/>
        <v/>
      </c>
      <c r="H27" s="223" t="str">
        <f ca="1">IF(ISNUMBER(A27),IF(OR($S27=$U27,NOT(ISNA(MATCH($D27*5+$V$4,Override!$C$6:$C$125,0)))),$Q27,0),"")</f>
        <v/>
      </c>
      <c r="I27" s="274" t="str">
        <f t="shared" ca="1" si="3"/>
        <v/>
      </c>
      <c r="J27" s="224">
        <f ca="1">COUNT(A27:A31)</f>
        <v>0</v>
      </c>
      <c r="K27" s="225" t="str">
        <f ca="1">IF(ISNUMBER(A27),RANK(F27,F27:F31),"")</f>
        <v/>
      </c>
      <c r="L27" s="226">
        <f ca="1">IF(J27=5,VLOOKUP(K27,TPMatrix!$A$6:$B$10,2,FALSE),IF(J27=4,VLOOKUP(K27,TPMatrix!$D$6:$E$9,2,FALSE),0))</f>
        <v>0</v>
      </c>
      <c r="M27" s="226">
        <f ca="1">IF(COUNTIF(K27:K31,K27)&gt;=2,IF(J27=5,VLOOKUP(K27+1,TPMatrix!$A$6:$B$10,2,FALSE),IF(J27=4,VLOOKUP(K27+1,TPMatrix!$D$6:$E$9,2,FALSE),0)),"")</f>
        <v>0</v>
      </c>
      <c r="N27" s="226">
        <f ca="1">IF(COUNTIF(K27:K31,K27)&gt;=3,IF(J27=5,VLOOKUP(K27+2,TPMatrix!$A$6:$B$10,2,FALSE),IF(J27=4,VLOOKUP(K27+2,TPMatrix!$D$6:$E$9,2,FALSE),0)),"")</f>
        <v>0</v>
      </c>
      <c r="O27" s="226">
        <f ca="1">IF(COUNTIF(K27:K31,K27)&gt;=4,IF(J27=5,VLOOKUP(K27+3,TPMatrix!$A$6:$B$10,2,FALSE),IF(J27=4,VLOOKUP(K27+3,TPMatrix!$D$6:$E$9,2,FALSE),0)),"")</f>
        <v>0</v>
      </c>
      <c r="P27" s="226">
        <f ca="1">IF(COUNTIF(K27:K31,K27)&gt;=5,IF(J27=5,VLOOKUP(K27+4,TPMatrix!$A$6:$B$10,2,FALSE),IF(J27=4,VLOOKUP(K27+4,TPMatrix!$D$6:$E$9,2,FALSE),0)),"")</f>
        <v>0</v>
      </c>
      <c r="Q27" s="226">
        <f t="shared" ca="1" si="4"/>
        <v>0</v>
      </c>
      <c r="R27" s="227">
        <f t="shared" ca="1" si="5"/>
        <v>5</v>
      </c>
      <c r="S27" s="228">
        <f t="shared" ca="1" si="6"/>
        <v>0</v>
      </c>
      <c r="T27" s="229">
        <f t="shared" si="7"/>
        <v>0</v>
      </c>
      <c r="U27" s="230">
        <f t="shared" ca="1" si="8"/>
        <v>0</v>
      </c>
      <c r="W27" s="178" t="str">
        <f t="shared" ca="1" si="9"/>
        <v/>
      </c>
      <c r="X27" s="178" t="str">
        <f ca="1">IF(ISNUMBER($A27),$W27*(Methuselahs!$A$4+1)+$A27,"")</f>
        <v/>
      </c>
      <c r="Y27" s="178" t="str">
        <f t="shared" ca="1" si="10"/>
        <v/>
      </c>
      <c r="Z27" s="178" t="str">
        <f ca="1">IF(ISNUMBER($A27),VLOOKUP($A27,Methuselahs!$A$7:$X$206,5),"")</f>
        <v/>
      </c>
      <c r="AA27" s="178" t="str">
        <f t="shared" ca="1" si="11"/>
        <v/>
      </c>
    </row>
    <row r="28" spans="1:27" ht="12.95" customHeight="1" x14ac:dyDescent="0.2">
      <c r="A28" s="231" t="str">
        <f ca="1">IF(ISBLANK('Tournament Info'!$B$11),"",INDIRECT(ADDRESS(ROW(),2,1,1,"Optimal Seating "&amp;'Tournament Info'!$B$11-1&amp;"R+F")))</f>
        <v/>
      </c>
      <c r="B28" s="232" t="str">
        <f ca="1">IF(ISNUMBER(A28),VLOOKUP(A28,Methuselahs!$A$7:$E$206,2,FALSE),"")</f>
        <v/>
      </c>
      <c r="C28" s="233" t="str">
        <f ca="1">IF(ISNUMBER(A28),VLOOKUP(A28,Methuselahs!$A$7:$E$206,3,FALSE),"")</f>
        <v/>
      </c>
      <c r="D28" s="234" t="str">
        <f t="shared" ca="1" si="0"/>
        <v/>
      </c>
      <c r="E28" s="235"/>
      <c r="F28" s="275">
        <f t="shared" si="1"/>
        <v>0</v>
      </c>
      <c r="G28" s="236" t="str">
        <f t="shared" ca="1" si="2"/>
        <v/>
      </c>
      <c r="H28" s="237" t="str">
        <f ca="1">IF(ISNUMBER(A28),IF(OR($S28=$U28,NOT(ISNA(MATCH($D28*5+$V$4,Override!$C$6:$C$125,0)))),$Q28,0),"")</f>
        <v/>
      </c>
      <c r="I28" s="276" t="str">
        <f t="shared" ca="1" si="3"/>
        <v/>
      </c>
      <c r="J28" s="238">
        <f ca="1">COUNT(A27:A31)</f>
        <v>0</v>
      </c>
      <c r="K28" s="239" t="str">
        <f ca="1">IF(ISNUMBER(A28),RANK(F28,F27:F31),"")</f>
        <v/>
      </c>
      <c r="L28" s="240">
        <f ca="1">IF(J28=5,VLOOKUP(K28,TPMatrix!$A$6:$B$10,2,FALSE),IF(J28=4,VLOOKUP(K28,TPMatrix!$D$6:$E$9,2,FALSE),0))</f>
        <v>0</v>
      </c>
      <c r="M28" s="240">
        <f ca="1">IF(COUNTIF(K27:K31,K28)&gt;=2,IF(J28=5,VLOOKUP(K28+1,TPMatrix!$A$6:$B$10,2,FALSE),IF(J28=4,VLOOKUP(K28+1,TPMatrix!$D$6:$E$9,2,FALSE),0)),"")</f>
        <v>0</v>
      </c>
      <c r="N28" s="240">
        <f ca="1">IF(COUNTIF(K27:K31,K28)&gt;=3,IF(J28=5,VLOOKUP(K28+2,TPMatrix!$A$6:$B$10,2,FALSE),IF(J28=4,VLOOKUP(K28+2,TPMatrix!$D$6:$E$9,2,FALSE),0)),"")</f>
        <v>0</v>
      </c>
      <c r="O28" s="240">
        <f ca="1">IF(COUNTIF(K27:K31,K28)&gt;=4,IF(J28=5,VLOOKUP(K28+3,TPMatrix!$A$6:$B$10,2,FALSE),IF(J28=4,VLOOKUP(K28+3,TPMatrix!$D$6:$E$9,2,FALSE),0)),"")</f>
        <v>0</v>
      </c>
      <c r="P28" s="240">
        <f ca="1">IF(COUNTIF(K27:K31,K28)&gt;=5,IF(J28=5,VLOOKUP(K28+4,TPMatrix!$A$6:$B$10,2,FALSE),IF(J28=4,VLOOKUP(K28+4,TPMatrix!$D$6:$E$9,2,FALSE),0)),"")</f>
        <v>0</v>
      </c>
      <c r="Q28" s="240">
        <f t="shared" ca="1" si="4"/>
        <v>0</v>
      </c>
      <c r="R28" s="241">
        <f t="shared" ca="1" si="5"/>
        <v>5</v>
      </c>
      <c r="S28" s="239">
        <f t="shared" ca="1" si="6"/>
        <v>0</v>
      </c>
      <c r="T28" s="240">
        <f t="shared" si="7"/>
        <v>0</v>
      </c>
      <c r="U28" s="241">
        <f t="shared" ca="1" si="8"/>
        <v>0</v>
      </c>
      <c r="W28" s="178" t="str">
        <f t="shared" ca="1" si="9"/>
        <v/>
      </c>
      <c r="X28" s="178" t="str">
        <f ca="1">IF(ISNUMBER($A28),$W28*(Methuselahs!$A$4+1)+$A28,"")</f>
        <v/>
      </c>
      <c r="Y28" s="178" t="str">
        <f t="shared" ca="1" si="10"/>
        <v/>
      </c>
      <c r="Z28" s="178" t="str">
        <f ca="1">IF(ISNUMBER($A28),VLOOKUP($A28,Methuselahs!$A$7:$X$206,5),"")</f>
        <v/>
      </c>
      <c r="AA28" s="178" t="str">
        <f t="shared" ca="1" si="11"/>
        <v/>
      </c>
    </row>
    <row r="29" spans="1:27" ht="12.95" customHeight="1" x14ac:dyDescent="0.2">
      <c r="A29" s="242" t="str">
        <f ca="1">IF(ISBLANK('Tournament Info'!$B$11),"",INDIRECT(ADDRESS(ROW(),2,1,1,"Optimal Seating "&amp;'Tournament Info'!$B$11-1&amp;"R+F")))</f>
        <v/>
      </c>
      <c r="B29" s="218" t="str">
        <f ca="1">IF(ISNUMBER(A29),VLOOKUP(A29,Methuselahs!$A$7:$E$206,2,FALSE),"")</f>
        <v/>
      </c>
      <c r="C29" s="243" t="str">
        <f ca="1">IF(ISNUMBER(A29),VLOOKUP(A29,Methuselahs!$A$7:$E$206,3,FALSE),"")</f>
        <v/>
      </c>
      <c r="D29" s="244" t="str">
        <f t="shared" ca="1" si="0"/>
        <v/>
      </c>
      <c r="E29" s="245"/>
      <c r="F29" s="277">
        <f t="shared" si="1"/>
        <v>0</v>
      </c>
      <c r="G29" s="246" t="str">
        <f t="shared" ca="1" si="2"/>
        <v/>
      </c>
      <c r="H29" s="247" t="str">
        <f ca="1">IF(ISNUMBER(A29),IF(OR($S29=$U29,NOT(ISNA(MATCH($D29*5+$V$4,Override!$C$6:$C$125,0)))),$Q29,0),"")</f>
        <v/>
      </c>
      <c r="I29" s="278" t="str">
        <f t="shared" ca="1" si="3"/>
        <v/>
      </c>
      <c r="J29" s="248">
        <f ca="1">COUNT(A27:A31)</f>
        <v>0</v>
      </c>
      <c r="K29" s="249" t="str">
        <f ca="1">IF(ISNUMBER(A29),RANK(F29,F27:F31),"")</f>
        <v/>
      </c>
      <c r="L29" s="250">
        <f ca="1">IF(J29=5,VLOOKUP(K29,TPMatrix!$A$6:$B$10,2,FALSE),IF(J29=4,VLOOKUP(K29,TPMatrix!$D$6:$E$9,2,FALSE),0))</f>
        <v>0</v>
      </c>
      <c r="M29" s="250">
        <f ca="1">IF(COUNTIF(K27:K31,K29)&gt;=2,IF(J29=5,VLOOKUP(K29+1,TPMatrix!$A$6:$B$10,2,FALSE),IF(J29=4,VLOOKUP(K29+1,TPMatrix!$D$6:$E$9,2,FALSE),0)),"")</f>
        <v>0</v>
      </c>
      <c r="N29" s="250">
        <f ca="1">IF(COUNTIF(K27:K31,K29)&gt;=3,IF(J29=5,VLOOKUP(K29+2,TPMatrix!$A$6:$B$10,2,FALSE),IF(J29=4,VLOOKUP(K29+2,TPMatrix!$D$6:$E$9,2,FALSE),0)),"")</f>
        <v>0</v>
      </c>
      <c r="O29" s="250">
        <f ca="1">IF(COUNTIF(K27:K31,K29)&gt;=4,IF(J29=5,VLOOKUP(K29+3,TPMatrix!$A$6:$B$10,2,FALSE),IF(J29=4,VLOOKUP(K29+3,TPMatrix!$D$6:$E$9,2,FALSE),0)),"")</f>
        <v>0</v>
      </c>
      <c r="P29" s="250">
        <f ca="1">IF(COUNTIF(K27:K31,K29)&gt;=5,IF(J29=5,VLOOKUP(K29+4,TPMatrix!$A$6:$B$10,2,FALSE),IF(J29=4,VLOOKUP(K29+4,TPMatrix!$D$6:$E$9,2,FALSE),0)),"")</f>
        <v>0</v>
      </c>
      <c r="Q29" s="250">
        <f t="shared" ca="1" si="4"/>
        <v>0</v>
      </c>
      <c r="R29" s="251">
        <f t="shared" ca="1" si="5"/>
        <v>5</v>
      </c>
      <c r="S29" s="249">
        <f t="shared" ca="1" si="6"/>
        <v>0</v>
      </c>
      <c r="T29" s="250">
        <f t="shared" si="7"/>
        <v>0</v>
      </c>
      <c r="U29" s="251">
        <f t="shared" ca="1" si="8"/>
        <v>0</v>
      </c>
      <c r="W29" s="178" t="str">
        <f t="shared" ca="1" si="9"/>
        <v/>
      </c>
      <c r="X29" s="178" t="str">
        <f ca="1">IF(ISNUMBER($A29),$W29*(Methuselahs!$A$4+1)+$A29,"")</f>
        <v/>
      </c>
      <c r="Y29" s="178" t="str">
        <f t="shared" ca="1" si="10"/>
        <v/>
      </c>
      <c r="Z29" s="178" t="str">
        <f ca="1">IF(ISNUMBER($A29),VLOOKUP($A29,Methuselahs!$A$7:$X$206,5),"")</f>
        <v/>
      </c>
      <c r="AA29" s="178" t="str">
        <f t="shared" ca="1" si="11"/>
        <v/>
      </c>
    </row>
    <row r="30" spans="1:27" ht="12.95" customHeight="1" x14ac:dyDescent="0.2">
      <c r="A30" s="252" t="str">
        <f ca="1">IF(ISBLANK('Tournament Info'!$B$11),"",INDIRECT(ADDRESS(ROW(),2,1,1,"Optimal Seating "&amp;'Tournament Info'!$B$11-1&amp;"R+F")))</f>
        <v/>
      </c>
      <c r="B30" s="253" t="str">
        <f ca="1">IF(ISNUMBER(A30),VLOOKUP(A30,Methuselahs!$A$7:$E$206,2,FALSE),"")</f>
        <v/>
      </c>
      <c r="C30" s="254" t="str">
        <f ca="1">IF(ISNUMBER(A30),VLOOKUP(A30,Methuselahs!$A$7:$E$206,3,FALSE),"")</f>
        <v/>
      </c>
      <c r="D30" s="255" t="str">
        <f t="shared" ca="1" si="0"/>
        <v/>
      </c>
      <c r="E30" s="256"/>
      <c r="F30" s="279">
        <f t="shared" si="1"/>
        <v>0</v>
      </c>
      <c r="G30" s="236" t="str">
        <f t="shared" ca="1" si="2"/>
        <v/>
      </c>
      <c r="H30" s="237" t="str">
        <f ca="1">IF(ISNUMBER(A30),IF(OR($S30=$U30,NOT(ISNA(MATCH($D30*5+$V$4,Override!$C$6:$C$125,0)))),$Q30,0),"")</f>
        <v/>
      </c>
      <c r="I30" s="276" t="str">
        <f t="shared" ca="1" si="3"/>
        <v/>
      </c>
      <c r="J30" s="257">
        <f ca="1">COUNT(A27:A31)</f>
        <v>0</v>
      </c>
      <c r="K30" s="239" t="str">
        <f ca="1">IF(ISNUMBER(A30),RANK(F30,F27:F31),"")</f>
        <v/>
      </c>
      <c r="L30" s="240">
        <f ca="1">IF(J30=5,VLOOKUP(K30,TPMatrix!$A$6:$B$10,2,FALSE),IF(J30=4,VLOOKUP(K30,TPMatrix!$D$6:$E$9,2,FALSE),0))</f>
        <v>0</v>
      </c>
      <c r="M30" s="240">
        <f ca="1">IF(COUNTIF(K27:K31,K30)&gt;=2,IF(J30=5,VLOOKUP(K30+1,TPMatrix!$A$6:$B$10,2,FALSE),IF(J30=4,VLOOKUP(K30+1,TPMatrix!$D$6:$E$9,2,FALSE),0)),"")</f>
        <v>0</v>
      </c>
      <c r="N30" s="240">
        <f ca="1">IF(COUNTIF(K27:K31,K30)&gt;=3,IF(J30=5,VLOOKUP(K30+2,TPMatrix!$A$6:$B$10,2,FALSE),IF(J30=4,VLOOKUP(K30+2,TPMatrix!$D$6:$E$9,2,FALSE),0)),"")</f>
        <v>0</v>
      </c>
      <c r="O30" s="240">
        <f ca="1">IF(COUNTIF(K27:K31,K30)&gt;=4,IF(J30=5,VLOOKUP(K30+3,TPMatrix!$A$6:$B$10,2,FALSE),IF(J30=4,VLOOKUP(K30+3,TPMatrix!$D$6:$E$9,2,FALSE),0)),"")</f>
        <v>0</v>
      </c>
      <c r="P30" s="240">
        <f ca="1">IF(COUNTIF(K27:K31,K30)&gt;=5,IF(J30=5,VLOOKUP(K30+4,TPMatrix!$A$6:$B$10,2,FALSE),IF(J30=4,VLOOKUP(K30+4,TPMatrix!$D$6:$E$9,2,FALSE),0)),"")</f>
        <v>0</v>
      </c>
      <c r="Q30" s="240">
        <f t="shared" ca="1" si="4"/>
        <v>0</v>
      </c>
      <c r="R30" s="241">
        <f t="shared" ca="1" si="5"/>
        <v>5</v>
      </c>
      <c r="S30" s="239">
        <f t="shared" ca="1" si="6"/>
        <v>0</v>
      </c>
      <c r="T30" s="240">
        <f t="shared" si="7"/>
        <v>0</v>
      </c>
      <c r="U30" s="241">
        <f t="shared" ca="1" si="8"/>
        <v>0</v>
      </c>
      <c r="W30" s="178" t="str">
        <f t="shared" ca="1" si="9"/>
        <v/>
      </c>
      <c r="X30" s="178" t="str">
        <f ca="1">IF(ISNUMBER($A30),$W30*(Methuselahs!$A$4+1)+$A30,"")</f>
        <v/>
      </c>
      <c r="Y30" s="178" t="str">
        <f t="shared" ca="1" si="10"/>
        <v/>
      </c>
      <c r="Z30" s="178" t="str">
        <f ca="1">IF(ISNUMBER($A30),VLOOKUP($A30,Methuselahs!$A$7:$X$206,5),"")</f>
        <v/>
      </c>
      <c r="AA30" s="178" t="str">
        <f t="shared" ca="1" si="11"/>
        <v/>
      </c>
    </row>
    <row r="31" spans="1:27" ht="12.95" customHeight="1" x14ac:dyDescent="0.2">
      <c r="A31" s="258" t="str">
        <f ca="1">IF(ISBLANK('Tournament Info'!$B$11),"",INDIRECT(ADDRESS(ROW(),2,1,1,"Optimal Seating "&amp;'Tournament Info'!$B$11-1&amp;"R+F")))</f>
        <v/>
      </c>
      <c r="B31" s="259" t="str">
        <f ca="1">IF(ISNUMBER(A31),VLOOKUP(A31,Methuselahs!$A$7:$E$206,2,FALSE),"")</f>
        <v/>
      </c>
      <c r="C31" s="260" t="str">
        <f ca="1">IF(ISNUMBER(A31),VLOOKUP(A31,Methuselahs!$A$7:$E$206,3,FALSE),"")</f>
        <v/>
      </c>
      <c r="D31" s="261" t="str">
        <f t="shared" ca="1" si="0"/>
        <v/>
      </c>
      <c r="E31" s="262"/>
      <c r="F31" s="280">
        <f t="shared" si="1"/>
        <v>0</v>
      </c>
      <c r="G31" s="246" t="str">
        <f t="shared" ca="1" si="2"/>
        <v/>
      </c>
      <c r="H31" s="247" t="str">
        <f ca="1">IF(ISNUMBER(A31),IF(OR($S31=$U31,NOT(ISNA(MATCH($D31*5+$V$4,Override!$C$6:$C$125,0)))),$Q31,0),"")</f>
        <v/>
      </c>
      <c r="I31" s="278" t="str">
        <f t="shared" ca="1" si="3"/>
        <v/>
      </c>
      <c r="J31" s="263">
        <f ca="1">COUNT(A27:A31)</f>
        <v>0</v>
      </c>
      <c r="K31" s="264" t="str">
        <f ca="1">IF(ISNUMBER(A31),RANK(F31,F27:F31),"")</f>
        <v/>
      </c>
      <c r="L31" s="265">
        <f ca="1">IF(J31=5,VLOOKUP(K31,TPMatrix!$A$6:$B$10,2,FALSE),IF(J31=4,VLOOKUP(K31,TPMatrix!$D$6:$E$9,2,FALSE),0))</f>
        <v>0</v>
      </c>
      <c r="M31" s="265">
        <f ca="1">IF(COUNTIF(K27:K31,K31)&gt;=2,IF(J31=5,VLOOKUP(K31+1,TPMatrix!$A$6:$B$10,2,FALSE),IF(J31=4,VLOOKUP(K31+1,TPMatrix!$D$6:$E$9,2,FALSE),0)),"")</f>
        <v>0</v>
      </c>
      <c r="N31" s="265">
        <f ca="1">IF(COUNTIF(K27:K31,K31)&gt;=3,IF(J31=5,VLOOKUP(K31+2,TPMatrix!$A$6:$B$10,2,FALSE),IF(J31=4,VLOOKUP(K31+2,TPMatrix!$D$6:$E$9,2,FALSE),0)),"")</f>
        <v>0</v>
      </c>
      <c r="O31" s="265">
        <f ca="1">IF(COUNTIF(K27:K31,K31)&gt;=4,IF(J31=5,VLOOKUP(K31+3,TPMatrix!$A$6:$B$10,2,FALSE),IF(J31=4,VLOOKUP(K31+3,TPMatrix!$D$6:$E$9,2,FALSE),0)),"")</f>
        <v>0</v>
      </c>
      <c r="P31" s="265">
        <f ca="1">IF(COUNTIF(K27:K31,K31)&gt;=5,IF(J31=5,VLOOKUP(K31+4,TPMatrix!$A$6:$B$10,2,FALSE),IF(J31=4,VLOOKUP(K31+4,TPMatrix!$D$6:$E$9,2,FALSE),0)),"")</f>
        <v>0</v>
      </c>
      <c r="Q31" s="265">
        <f t="shared" ca="1" si="4"/>
        <v>0</v>
      </c>
      <c r="R31" s="266">
        <f t="shared" ca="1" si="5"/>
        <v>5</v>
      </c>
      <c r="S31" s="264">
        <f t="shared" ca="1" si="6"/>
        <v>0</v>
      </c>
      <c r="T31" s="265">
        <f t="shared" si="7"/>
        <v>0</v>
      </c>
      <c r="U31" s="266">
        <f t="shared" ca="1" si="8"/>
        <v>0</v>
      </c>
      <c r="W31" s="178" t="str">
        <f t="shared" ca="1" si="9"/>
        <v/>
      </c>
      <c r="X31" s="178" t="str">
        <f ca="1">IF(ISNUMBER($A31),$W31*(Methuselahs!$A$4+1)+$A31,"")</f>
        <v/>
      </c>
      <c r="Y31" s="178" t="str">
        <f t="shared" ca="1" si="10"/>
        <v/>
      </c>
      <c r="Z31" s="178" t="str">
        <f ca="1">IF(ISNUMBER($A31),VLOOKUP($A31,Methuselahs!$A$7:$X$206,5),"")</f>
        <v/>
      </c>
      <c r="AA31" s="178" t="str">
        <f t="shared" ca="1" si="11"/>
        <v/>
      </c>
    </row>
    <row r="32" spans="1:27" ht="12.95" customHeight="1" x14ac:dyDescent="0.2">
      <c r="A32" s="217" t="str">
        <f ca="1">IF(ISBLANK('Tournament Info'!$B$11),"",INDIRECT(ADDRESS(ROW(),2,1,1,"Optimal Seating "&amp;'Tournament Info'!$B$11-1&amp;"R+F")))</f>
        <v/>
      </c>
      <c r="B32" s="218" t="str">
        <f ca="1">IF(ISNUMBER(A32),VLOOKUP(A32,Methuselahs!$A$7:$E$206,2,FALSE),"")</f>
        <v/>
      </c>
      <c r="C32" s="219" t="str">
        <f ca="1">IF(ISNUMBER(A32),VLOOKUP(A32,Methuselahs!$A$7:$E$206,3,FALSE),"")</f>
        <v/>
      </c>
      <c r="D32" s="220" t="str">
        <f t="shared" ca="1" si="0"/>
        <v/>
      </c>
      <c r="E32" s="221"/>
      <c r="F32" s="273">
        <f t="shared" si="1"/>
        <v>0</v>
      </c>
      <c r="G32" s="222" t="str">
        <f t="shared" ca="1" si="2"/>
        <v/>
      </c>
      <c r="H32" s="223" t="str">
        <f ca="1">IF(ISNUMBER(A32),IF(OR($S32=$U32,NOT(ISNA(MATCH($D32*5+$V$4,Override!$C$6:$C$125,0)))),$Q32,0),"")</f>
        <v/>
      </c>
      <c r="I32" s="274" t="str">
        <f t="shared" ca="1" si="3"/>
        <v/>
      </c>
      <c r="J32" s="224">
        <f ca="1">COUNT(A32:A36)</f>
        <v>0</v>
      </c>
      <c r="K32" s="225" t="str">
        <f ca="1">IF(ISNUMBER(A32),RANK(F32,F32:F36),"")</f>
        <v/>
      </c>
      <c r="L32" s="226">
        <f ca="1">IF(J32=5,VLOOKUP(K32,TPMatrix!$A$6:$B$10,2,FALSE),IF(J32=4,VLOOKUP(K32,TPMatrix!$D$6:$E$9,2,FALSE),0))</f>
        <v>0</v>
      </c>
      <c r="M32" s="226">
        <f ca="1">IF(COUNTIF(K32:K36,K32)&gt;=2,IF(J32=5,VLOOKUP(K32+1,TPMatrix!$A$6:$B$10,2,FALSE),IF(J32=4,VLOOKUP(K32+1,TPMatrix!$D$6:$E$9,2,FALSE),0)),"")</f>
        <v>0</v>
      </c>
      <c r="N32" s="226">
        <f ca="1">IF(COUNTIF(K32:K36,K32)&gt;=3,IF(J32=5,VLOOKUP(K32+2,TPMatrix!$A$6:$B$10,2,FALSE),IF(J32=4,VLOOKUP(K32+2,TPMatrix!$D$6:$E$9,2,FALSE),0)),"")</f>
        <v>0</v>
      </c>
      <c r="O32" s="226">
        <f ca="1">IF(COUNTIF(K32:K36,K32)&gt;=4,IF(J32=5,VLOOKUP(K32+3,TPMatrix!$A$6:$B$10,2,FALSE),IF(J32=4,VLOOKUP(K32+3,TPMatrix!$D$6:$E$9,2,FALSE),0)),"")</f>
        <v>0</v>
      </c>
      <c r="P32" s="226">
        <f ca="1">IF(COUNTIF(K32:K36,K32)&gt;=5,IF(J32=5,VLOOKUP(K32+4,TPMatrix!$A$6:$B$10,2,FALSE),IF(J32=4,VLOOKUP(K32+4,TPMatrix!$D$6:$E$9,2,FALSE),0)),"")</f>
        <v>0</v>
      </c>
      <c r="Q32" s="226">
        <f t="shared" ca="1" si="4"/>
        <v>0</v>
      </c>
      <c r="R32" s="227">
        <f t="shared" ca="1" si="5"/>
        <v>5</v>
      </c>
      <c r="S32" s="228">
        <f t="shared" ca="1" si="6"/>
        <v>0</v>
      </c>
      <c r="T32" s="229">
        <f t="shared" si="7"/>
        <v>0</v>
      </c>
      <c r="U32" s="230">
        <f t="shared" ca="1" si="8"/>
        <v>0</v>
      </c>
      <c r="W32" s="178" t="str">
        <f t="shared" ca="1" si="9"/>
        <v/>
      </c>
      <c r="X32" s="178" t="str">
        <f ca="1">IF(ISNUMBER($A32),$W32*(Methuselahs!$A$4+1)+$A32,"")</f>
        <v/>
      </c>
      <c r="Y32" s="178" t="str">
        <f t="shared" ca="1" si="10"/>
        <v/>
      </c>
      <c r="Z32" s="178" t="str">
        <f ca="1">IF(ISNUMBER($A32),VLOOKUP($A32,Methuselahs!$A$7:$X$206,5),"")</f>
        <v/>
      </c>
      <c r="AA32" s="178" t="str">
        <f t="shared" ca="1" si="11"/>
        <v/>
      </c>
    </row>
    <row r="33" spans="1:27" ht="12.95" customHeight="1" x14ac:dyDescent="0.2">
      <c r="A33" s="231" t="str">
        <f ca="1">IF(ISBLANK('Tournament Info'!$B$11),"",INDIRECT(ADDRESS(ROW(),2,1,1,"Optimal Seating "&amp;'Tournament Info'!$B$11-1&amp;"R+F")))</f>
        <v/>
      </c>
      <c r="B33" s="232" t="str">
        <f ca="1">IF(ISNUMBER(A33),VLOOKUP(A33,Methuselahs!$A$7:$E$206,2,FALSE),"")</f>
        <v/>
      </c>
      <c r="C33" s="233" t="str">
        <f ca="1">IF(ISNUMBER(A33),VLOOKUP(A33,Methuselahs!$A$7:$E$206,3,FALSE),"")</f>
        <v/>
      </c>
      <c r="D33" s="234" t="str">
        <f t="shared" ca="1" si="0"/>
        <v/>
      </c>
      <c r="E33" s="235"/>
      <c r="F33" s="275">
        <f t="shared" si="1"/>
        <v>0</v>
      </c>
      <c r="G33" s="236" t="str">
        <f t="shared" ca="1" si="2"/>
        <v/>
      </c>
      <c r="H33" s="237" t="str">
        <f ca="1">IF(ISNUMBER(A33),IF(OR($S33=$U33,NOT(ISNA(MATCH($D33*5+$V$4,Override!$C$6:$C$125,0)))),$Q33,0),"")</f>
        <v/>
      </c>
      <c r="I33" s="276" t="str">
        <f t="shared" ca="1" si="3"/>
        <v/>
      </c>
      <c r="J33" s="238">
        <f ca="1">COUNT(A32:A36)</f>
        <v>0</v>
      </c>
      <c r="K33" s="239" t="str">
        <f ca="1">IF(ISNUMBER(A33),RANK(F33,F32:F36),"")</f>
        <v/>
      </c>
      <c r="L33" s="240">
        <f ca="1">IF(J33=5,VLOOKUP(K33,TPMatrix!$A$6:$B$10,2,FALSE),IF(J33=4,VLOOKUP(K33,TPMatrix!$D$6:$E$9,2,FALSE),0))</f>
        <v>0</v>
      </c>
      <c r="M33" s="240">
        <f ca="1">IF(COUNTIF(K32:K36,K33)&gt;=2,IF(J33=5,VLOOKUP(K33+1,TPMatrix!$A$6:$B$10,2,FALSE),IF(J33=4,VLOOKUP(K33+1,TPMatrix!$D$6:$E$9,2,FALSE),0)),"")</f>
        <v>0</v>
      </c>
      <c r="N33" s="240">
        <f ca="1">IF(COUNTIF(K32:K36,K33)&gt;=3,IF(J33=5,VLOOKUP(K33+2,TPMatrix!$A$6:$B$10,2,FALSE),IF(J33=4,VLOOKUP(K33+2,TPMatrix!$D$6:$E$9,2,FALSE),0)),"")</f>
        <v>0</v>
      </c>
      <c r="O33" s="240">
        <f ca="1">IF(COUNTIF(K32:K36,K33)&gt;=4,IF(J33=5,VLOOKUP(K33+3,TPMatrix!$A$6:$B$10,2,FALSE),IF(J33=4,VLOOKUP(K33+3,TPMatrix!$D$6:$E$9,2,FALSE),0)),"")</f>
        <v>0</v>
      </c>
      <c r="P33" s="240">
        <f ca="1">IF(COUNTIF(K32:K36,K33)&gt;=5,IF(J33=5,VLOOKUP(K33+4,TPMatrix!$A$6:$B$10,2,FALSE),IF(J33=4,VLOOKUP(K33+4,TPMatrix!$D$6:$E$9,2,FALSE),0)),"")</f>
        <v>0</v>
      </c>
      <c r="Q33" s="240">
        <f t="shared" ca="1" si="4"/>
        <v>0</v>
      </c>
      <c r="R33" s="241">
        <f t="shared" ca="1" si="5"/>
        <v>5</v>
      </c>
      <c r="S33" s="239">
        <f t="shared" ca="1" si="6"/>
        <v>0</v>
      </c>
      <c r="T33" s="240">
        <f t="shared" si="7"/>
        <v>0</v>
      </c>
      <c r="U33" s="241">
        <f t="shared" ca="1" si="8"/>
        <v>0</v>
      </c>
      <c r="W33" s="178" t="str">
        <f t="shared" ca="1" si="9"/>
        <v/>
      </c>
      <c r="X33" s="178" t="str">
        <f ca="1">IF(ISNUMBER($A33),$W33*(Methuselahs!$A$4+1)+$A33,"")</f>
        <v/>
      </c>
      <c r="Y33" s="178" t="str">
        <f t="shared" ca="1" si="10"/>
        <v/>
      </c>
      <c r="Z33" s="178" t="str">
        <f ca="1">IF(ISNUMBER($A33),VLOOKUP($A33,Methuselahs!$A$7:$X$206,5),"")</f>
        <v/>
      </c>
      <c r="AA33" s="178" t="str">
        <f t="shared" ca="1" si="11"/>
        <v/>
      </c>
    </row>
    <row r="34" spans="1:27" ht="12.95" customHeight="1" x14ac:dyDescent="0.2">
      <c r="A34" s="242" t="str">
        <f ca="1">IF(ISBLANK('Tournament Info'!$B$11),"",INDIRECT(ADDRESS(ROW(),2,1,1,"Optimal Seating "&amp;'Tournament Info'!$B$11-1&amp;"R+F")))</f>
        <v/>
      </c>
      <c r="B34" s="218" t="str">
        <f ca="1">IF(ISNUMBER(A34),VLOOKUP(A34,Methuselahs!$A$7:$E$206,2,FALSE),"")</f>
        <v/>
      </c>
      <c r="C34" s="243" t="str">
        <f ca="1">IF(ISNUMBER(A34),VLOOKUP(A34,Methuselahs!$A$7:$E$206,3,FALSE),"")</f>
        <v/>
      </c>
      <c r="D34" s="244" t="str">
        <f t="shared" ca="1" si="0"/>
        <v/>
      </c>
      <c r="E34" s="245"/>
      <c r="F34" s="277">
        <f t="shared" si="1"/>
        <v>0</v>
      </c>
      <c r="G34" s="246" t="str">
        <f t="shared" ca="1" si="2"/>
        <v/>
      </c>
      <c r="H34" s="247" t="str">
        <f ca="1">IF(ISNUMBER(A34),IF(OR($S34=$U34,NOT(ISNA(MATCH($D34*5+$V$4,Override!$C$6:$C$125,0)))),$Q34,0),"")</f>
        <v/>
      </c>
      <c r="I34" s="278" t="str">
        <f t="shared" ca="1" si="3"/>
        <v/>
      </c>
      <c r="J34" s="248">
        <f ca="1">COUNT(A32:A36)</f>
        <v>0</v>
      </c>
      <c r="K34" s="249" t="str">
        <f ca="1">IF(ISNUMBER(A34),RANK(F34,F32:F36),"")</f>
        <v/>
      </c>
      <c r="L34" s="250">
        <f ca="1">IF(J34=5,VLOOKUP(K34,TPMatrix!$A$6:$B$10,2,FALSE),IF(J34=4,VLOOKUP(K34,TPMatrix!$D$6:$E$9,2,FALSE),0))</f>
        <v>0</v>
      </c>
      <c r="M34" s="250">
        <f ca="1">IF(COUNTIF(K32:K36,K34)&gt;=2,IF(J34=5,VLOOKUP(K34+1,TPMatrix!$A$6:$B$10,2,FALSE),IF(J34=4,VLOOKUP(K34+1,TPMatrix!$D$6:$E$9,2,FALSE),0)),"")</f>
        <v>0</v>
      </c>
      <c r="N34" s="250">
        <f ca="1">IF(COUNTIF(K32:K36,K34)&gt;=3,IF(J34=5,VLOOKUP(K34+2,TPMatrix!$A$6:$B$10,2,FALSE),IF(J34=4,VLOOKUP(K34+2,TPMatrix!$D$6:$E$9,2,FALSE),0)),"")</f>
        <v>0</v>
      </c>
      <c r="O34" s="250">
        <f ca="1">IF(COUNTIF(K32:K36,K34)&gt;=4,IF(J34=5,VLOOKUP(K34+3,TPMatrix!$A$6:$B$10,2,FALSE),IF(J34=4,VLOOKUP(K34+3,TPMatrix!$D$6:$E$9,2,FALSE),0)),"")</f>
        <v>0</v>
      </c>
      <c r="P34" s="250">
        <f ca="1">IF(COUNTIF(K32:K36,K34)&gt;=5,IF(J34=5,VLOOKUP(K34+4,TPMatrix!$A$6:$B$10,2,FALSE),IF(J34=4,VLOOKUP(K34+4,TPMatrix!$D$6:$E$9,2,FALSE),0)),"")</f>
        <v>0</v>
      </c>
      <c r="Q34" s="250">
        <f t="shared" ca="1" si="4"/>
        <v>0</v>
      </c>
      <c r="R34" s="251">
        <f t="shared" ca="1" si="5"/>
        <v>5</v>
      </c>
      <c r="S34" s="249">
        <f t="shared" ca="1" si="6"/>
        <v>0</v>
      </c>
      <c r="T34" s="250">
        <f t="shared" si="7"/>
        <v>0</v>
      </c>
      <c r="U34" s="251">
        <f t="shared" ca="1" si="8"/>
        <v>0</v>
      </c>
      <c r="W34" s="178" t="str">
        <f t="shared" ca="1" si="9"/>
        <v/>
      </c>
      <c r="X34" s="178" t="str">
        <f ca="1">IF(ISNUMBER($A34),$W34*(Methuselahs!$A$4+1)+$A34,"")</f>
        <v/>
      </c>
      <c r="Y34" s="178" t="str">
        <f t="shared" ca="1" si="10"/>
        <v/>
      </c>
      <c r="Z34" s="178" t="str">
        <f ca="1">IF(ISNUMBER($A34),VLOOKUP($A34,Methuselahs!$A$7:$X$206,5),"")</f>
        <v/>
      </c>
      <c r="AA34" s="178" t="str">
        <f t="shared" ca="1" si="11"/>
        <v/>
      </c>
    </row>
    <row r="35" spans="1:27" ht="12.95" customHeight="1" x14ac:dyDescent="0.2">
      <c r="A35" s="252" t="str">
        <f ca="1">IF(ISBLANK('Tournament Info'!$B$11),"",INDIRECT(ADDRESS(ROW(),2,1,1,"Optimal Seating "&amp;'Tournament Info'!$B$11-1&amp;"R+F")))</f>
        <v/>
      </c>
      <c r="B35" s="253" t="str">
        <f ca="1">IF(ISNUMBER(A35),VLOOKUP(A35,Methuselahs!$A$7:$E$206,2,FALSE),"")</f>
        <v/>
      </c>
      <c r="C35" s="254" t="str">
        <f ca="1">IF(ISNUMBER(A35),VLOOKUP(A35,Methuselahs!$A$7:$E$206,3,FALSE),"")</f>
        <v/>
      </c>
      <c r="D35" s="255" t="str">
        <f t="shared" ca="1" si="0"/>
        <v/>
      </c>
      <c r="E35" s="256"/>
      <c r="F35" s="279">
        <f t="shared" si="1"/>
        <v>0</v>
      </c>
      <c r="G35" s="236" t="str">
        <f t="shared" ca="1" si="2"/>
        <v/>
      </c>
      <c r="H35" s="237" t="str">
        <f ca="1">IF(ISNUMBER(A35),IF(OR($S35=$U35,NOT(ISNA(MATCH($D35*5+$V$4,Override!$C$6:$C$125,0)))),$Q35,0),"")</f>
        <v/>
      </c>
      <c r="I35" s="276" t="str">
        <f t="shared" ca="1" si="3"/>
        <v/>
      </c>
      <c r="J35" s="257">
        <f ca="1">COUNT(A32:A36)</f>
        <v>0</v>
      </c>
      <c r="K35" s="239" t="str">
        <f ca="1">IF(ISNUMBER(A35),RANK(F35,F32:F36),"")</f>
        <v/>
      </c>
      <c r="L35" s="240">
        <f ca="1">IF(J35=5,VLOOKUP(K35,TPMatrix!$A$6:$B$10,2,FALSE),IF(J35=4,VLOOKUP(K35,TPMatrix!$D$6:$E$9,2,FALSE),0))</f>
        <v>0</v>
      </c>
      <c r="M35" s="240">
        <f ca="1">IF(COUNTIF(K32:K36,K35)&gt;=2,IF(J35=5,VLOOKUP(K35+1,TPMatrix!$A$6:$B$10,2,FALSE),IF(J35=4,VLOOKUP(K35+1,TPMatrix!$D$6:$E$9,2,FALSE),0)),"")</f>
        <v>0</v>
      </c>
      <c r="N35" s="240">
        <f ca="1">IF(COUNTIF(K32:K36,K35)&gt;=3,IF(J35=5,VLOOKUP(K35+2,TPMatrix!$A$6:$B$10,2,FALSE),IF(J35=4,VLOOKUP(K35+2,TPMatrix!$D$6:$E$9,2,FALSE),0)),"")</f>
        <v>0</v>
      </c>
      <c r="O35" s="240">
        <f ca="1">IF(COUNTIF(K32:K36,K35)&gt;=4,IF(J35=5,VLOOKUP(K35+3,TPMatrix!$A$6:$B$10,2,FALSE),IF(J35=4,VLOOKUP(K35+3,TPMatrix!$D$6:$E$9,2,FALSE),0)),"")</f>
        <v>0</v>
      </c>
      <c r="P35" s="240">
        <f ca="1">IF(COUNTIF(K32:K36,K35)&gt;=5,IF(J35=5,VLOOKUP(K35+4,TPMatrix!$A$6:$B$10,2,FALSE),IF(J35=4,VLOOKUP(K35+4,TPMatrix!$D$6:$E$9,2,FALSE),0)),"")</f>
        <v>0</v>
      </c>
      <c r="Q35" s="240">
        <f t="shared" ca="1" si="4"/>
        <v>0</v>
      </c>
      <c r="R35" s="241">
        <f t="shared" ca="1" si="5"/>
        <v>5</v>
      </c>
      <c r="S35" s="239">
        <f t="shared" ca="1" si="6"/>
        <v>0</v>
      </c>
      <c r="T35" s="240">
        <f t="shared" si="7"/>
        <v>0</v>
      </c>
      <c r="U35" s="241">
        <f t="shared" ca="1" si="8"/>
        <v>0</v>
      </c>
      <c r="W35" s="178" t="str">
        <f t="shared" ca="1" si="9"/>
        <v/>
      </c>
      <c r="X35" s="178" t="str">
        <f ca="1">IF(ISNUMBER($A35),$W35*(Methuselahs!$A$4+1)+$A35,"")</f>
        <v/>
      </c>
      <c r="Y35" s="178" t="str">
        <f t="shared" ca="1" si="10"/>
        <v/>
      </c>
      <c r="Z35" s="178" t="str">
        <f ca="1">IF(ISNUMBER($A35),VLOOKUP($A35,Methuselahs!$A$7:$X$206,5),"")</f>
        <v/>
      </c>
      <c r="AA35" s="178" t="str">
        <f t="shared" ca="1" si="11"/>
        <v/>
      </c>
    </row>
    <row r="36" spans="1:27" ht="12.95" customHeight="1" x14ac:dyDescent="0.2">
      <c r="A36" s="258" t="str">
        <f ca="1">IF(ISBLANK('Tournament Info'!$B$11),"",INDIRECT(ADDRESS(ROW(),2,1,1,"Optimal Seating "&amp;'Tournament Info'!$B$11-1&amp;"R+F")))</f>
        <v/>
      </c>
      <c r="B36" s="259" t="str">
        <f ca="1">IF(ISNUMBER(A36),VLOOKUP(A36,Methuselahs!$A$7:$E$206,2,FALSE),"")</f>
        <v/>
      </c>
      <c r="C36" s="260" t="str">
        <f ca="1">IF(ISNUMBER(A36),VLOOKUP(A36,Methuselahs!$A$7:$E$206,3,FALSE),"")</f>
        <v/>
      </c>
      <c r="D36" s="261" t="str">
        <f t="shared" ca="1" si="0"/>
        <v/>
      </c>
      <c r="E36" s="262"/>
      <c r="F36" s="280">
        <f t="shared" si="1"/>
        <v>0</v>
      </c>
      <c r="G36" s="246" t="str">
        <f t="shared" ca="1" si="2"/>
        <v/>
      </c>
      <c r="H36" s="247" t="str">
        <f ca="1">IF(ISNUMBER(A36),IF(OR($S36=$U36,NOT(ISNA(MATCH($D36*5+$V$4,Override!$C$6:$C$125,0)))),$Q36,0),"")</f>
        <v/>
      </c>
      <c r="I36" s="278" t="str">
        <f t="shared" ca="1" si="3"/>
        <v/>
      </c>
      <c r="J36" s="263">
        <f ca="1">COUNT(A32:A36)</f>
        <v>0</v>
      </c>
      <c r="K36" s="264" t="str">
        <f ca="1">IF(ISNUMBER(A36),RANK(F36,F32:F36),"")</f>
        <v/>
      </c>
      <c r="L36" s="265">
        <f ca="1">IF(J36=5,VLOOKUP(K36,TPMatrix!$A$6:$B$10,2,FALSE),IF(J36=4,VLOOKUP(K36,TPMatrix!$D$6:$E$9,2,FALSE),0))</f>
        <v>0</v>
      </c>
      <c r="M36" s="265">
        <f ca="1">IF(COUNTIF(K32:K36,K36)&gt;=2,IF(J36=5,VLOOKUP(K36+1,TPMatrix!$A$6:$B$10,2,FALSE),IF(J36=4,VLOOKUP(K36+1,TPMatrix!$D$6:$E$9,2,FALSE),0)),"")</f>
        <v>0</v>
      </c>
      <c r="N36" s="265">
        <f ca="1">IF(COUNTIF(K32:K36,K36)&gt;=3,IF(J36=5,VLOOKUP(K36+2,TPMatrix!$A$6:$B$10,2,FALSE),IF(J36=4,VLOOKUP(K36+2,TPMatrix!$D$6:$E$9,2,FALSE),0)),"")</f>
        <v>0</v>
      </c>
      <c r="O36" s="265">
        <f ca="1">IF(COUNTIF(K32:K36,K36)&gt;=4,IF(J36=5,VLOOKUP(K36+3,TPMatrix!$A$6:$B$10,2,FALSE),IF(J36=4,VLOOKUP(K36+3,TPMatrix!$D$6:$E$9,2,FALSE),0)),"")</f>
        <v>0</v>
      </c>
      <c r="P36" s="265">
        <f ca="1">IF(COUNTIF(K32:K36,K36)&gt;=5,IF(J36=5,VLOOKUP(K36+4,TPMatrix!$A$6:$B$10,2,FALSE),IF(J36=4,VLOOKUP(K36+4,TPMatrix!$D$6:$E$9,2,FALSE),0)),"")</f>
        <v>0</v>
      </c>
      <c r="Q36" s="265">
        <f t="shared" ca="1" si="4"/>
        <v>0</v>
      </c>
      <c r="R36" s="266">
        <f t="shared" ca="1" si="5"/>
        <v>5</v>
      </c>
      <c r="S36" s="264">
        <f t="shared" ca="1" si="6"/>
        <v>0</v>
      </c>
      <c r="T36" s="265">
        <f t="shared" si="7"/>
        <v>0</v>
      </c>
      <c r="U36" s="266">
        <f t="shared" ca="1" si="8"/>
        <v>0</v>
      </c>
      <c r="W36" s="178" t="str">
        <f t="shared" ca="1" si="9"/>
        <v/>
      </c>
      <c r="X36" s="178" t="str">
        <f ca="1">IF(ISNUMBER($A36),$W36*(Methuselahs!$A$4+1)+$A36,"")</f>
        <v/>
      </c>
      <c r="Y36" s="178" t="str">
        <f t="shared" ca="1" si="10"/>
        <v/>
      </c>
      <c r="Z36" s="178" t="str">
        <f ca="1">IF(ISNUMBER($A36),VLOOKUP($A36,Methuselahs!$A$7:$X$206,5),"")</f>
        <v/>
      </c>
      <c r="AA36" s="178" t="str">
        <f t="shared" ca="1" si="11"/>
        <v/>
      </c>
    </row>
    <row r="37" spans="1:27" ht="12.95" customHeight="1" x14ac:dyDescent="0.2">
      <c r="A37" s="217" t="str">
        <f ca="1">IF(ISBLANK('Tournament Info'!$B$11),"",INDIRECT(ADDRESS(ROW(),2,1,1,"Optimal Seating "&amp;'Tournament Info'!$B$11-1&amp;"R+F")))</f>
        <v/>
      </c>
      <c r="B37" s="218" t="str">
        <f ca="1">IF(ISNUMBER(A37),VLOOKUP(A37,Methuselahs!$A$7:$E$206,2,FALSE),"")</f>
        <v/>
      </c>
      <c r="C37" s="219" t="str">
        <f ca="1">IF(ISNUMBER(A37),VLOOKUP(A37,Methuselahs!$A$7:$E$206,3,FALSE),"")</f>
        <v/>
      </c>
      <c r="D37" s="220" t="str">
        <f t="shared" ca="1" si="0"/>
        <v/>
      </c>
      <c r="E37" s="221"/>
      <c r="F37" s="273">
        <f t="shared" si="1"/>
        <v>0</v>
      </c>
      <c r="G37" s="222" t="str">
        <f t="shared" ca="1" si="2"/>
        <v/>
      </c>
      <c r="H37" s="223" t="str">
        <f ca="1">IF(ISNUMBER(A37),IF(OR($S37=$U37,NOT(ISNA(MATCH($D37*5+$V$4,Override!$C$6:$C$125,0)))),$Q37,0),"")</f>
        <v/>
      </c>
      <c r="I37" s="274" t="str">
        <f t="shared" ca="1" si="3"/>
        <v/>
      </c>
      <c r="J37" s="224">
        <f ca="1">COUNT(A37:A41)</f>
        <v>0</v>
      </c>
      <c r="K37" s="225" t="str">
        <f ca="1">IF(ISNUMBER(A37),RANK(F37,F37:F41),"")</f>
        <v/>
      </c>
      <c r="L37" s="226">
        <f ca="1">IF(J37=5,VLOOKUP(K37,TPMatrix!$A$6:$B$10,2,FALSE),IF(J37=4,VLOOKUP(K37,TPMatrix!$D$6:$E$9,2,FALSE),0))</f>
        <v>0</v>
      </c>
      <c r="M37" s="226">
        <f ca="1">IF(COUNTIF(K37:K41,K37)&gt;=2,IF(J37=5,VLOOKUP(K37+1,TPMatrix!$A$6:$B$10,2,FALSE),IF(J37=4,VLOOKUP(K37+1,TPMatrix!$D$6:$E$9,2,FALSE),0)),"")</f>
        <v>0</v>
      </c>
      <c r="N37" s="226">
        <f ca="1">IF(COUNTIF(K37:K41,K37)&gt;=3,IF(J37=5,VLOOKUP(K37+2,TPMatrix!$A$6:$B$10,2,FALSE),IF(J37=4,VLOOKUP(K37+2,TPMatrix!$D$6:$E$9,2,FALSE),0)),"")</f>
        <v>0</v>
      </c>
      <c r="O37" s="226">
        <f ca="1">IF(COUNTIF(K37:K41,K37)&gt;=4,IF(J37=5,VLOOKUP(K37+3,TPMatrix!$A$6:$B$10,2,FALSE),IF(J37=4,VLOOKUP(K37+3,TPMatrix!$D$6:$E$9,2,FALSE),0)),"")</f>
        <v>0</v>
      </c>
      <c r="P37" s="226">
        <f ca="1">IF(COUNTIF(K37:K41,K37)&gt;=5,IF(J37=5,VLOOKUP(K37+4,TPMatrix!$A$6:$B$10,2,FALSE),IF(J37=4,VLOOKUP(K37+4,TPMatrix!$D$6:$E$9,2,FALSE),0)),"")</f>
        <v>0</v>
      </c>
      <c r="Q37" s="226">
        <f t="shared" ca="1" si="4"/>
        <v>0</v>
      </c>
      <c r="R37" s="227">
        <f t="shared" ca="1" si="5"/>
        <v>5</v>
      </c>
      <c r="S37" s="228">
        <f t="shared" ca="1" si="6"/>
        <v>0</v>
      </c>
      <c r="T37" s="229">
        <f t="shared" si="7"/>
        <v>0</v>
      </c>
      <c r="U37" s="230">
        <f t="shared" ca="1" si="8"/>
        <v>0</v>
      </c>
      <c r="W37" s="178" t="str">
        <f t="shared" ca="1" si="9"/>
        <v/>
      </c>
      <c r="X37" s="178" t="str">
        <f ca="1">IF(ISNUMBER($A37),$W37*(Methuselahs!$A$4+1)+$A37,"")</f>
        <v/>
      </c>
      <c r="Y37" s="178" t="str">
        <f t="shared" ca="1" si="10"/>
        <v/>
      </c>
      <c r="Z37" s="178" t="str">
        <f ca="1">IF(ISNUMBER($A37),VLOOKUP($A37,Methuselahs!$A$7:$X$206,5),"")</f>
        <v/>
      </c>
      <c r="AA37" s="178" t="str">
        <f t="shared" ca="1" si="11"/>
        <v/>
      </c>
    </row>
    <row r="38" spans="1:27" ht="12.95" customHeight="1" x14ac:dyDescent="0.2">
      <c r="A38" s="231" t="str">
        <f ca="1">IF(ISBLANK('Tournament Info'!$B$11),"",INDIRECT(ADDRESS(ROW(),2,1,1,"Optimal Seating "&amp;'Tournament Info'!$B$11-1&amp;"R+F")))</f>
        <v/>
      </c>
      <c r="B38" s="232" t="str">
        <f ca="1">IF(ISNUMBER(A38),VLOOKUP(A38,Methuselahs!$A$7:$E$206,2,FALSE),"")</f>
        <v/>
      </c>
      <c r="C38" s="233" t="str">
        <f ca="1">IF(ISNUMBER(A38),VLOOKUP(A38,Methuselahs!$A$7:$E$206,3,FALSE),"")</f>
        <v/>
      </c>
      <c r="D38" s="234" t="str">
        <f t="shared" ca="1" si="0"/>
        <v/>
      </c>
      <c r="E38" s="235"/>
      <c r="F38" s="275">
        <f t="shared" si="1"/>
        <v>0</v>
      </c>
      <c r="G38" s="236" t="str">
        <f t="shared" ca="1" si="2"/>
        <v/>
      </c>
      <c r="H38" s="237" t="str">
        <f ca="1">IF(ISNUMBER(A38),IF(OR($S38=$U38,NOT(ISNA(MATCH($D38*5+$V$4,Override!$C$6:$C$125,0)))),$Q38,0),"")</f>
        <v/>
      </c>
      <c r="I38" s="276" t="str">
        <f t="shared" ca="1" si="3"/>
        <v/>
      </c>
      <c r="J38" s="238">
        <f ca="1">COUNT(A37:A41)</f>
        <v>0</v>
      </c>
      <c r="K38" s="239" t="str">
        <f ca="1">IF(ISNUMBER(A38),RANK(F38,F37:F41),"")</f>
        <v/>
      </c>
      <c r="L38" s="240">
        <f ca="1">IF(J38=5,VLOOKUP(K38,TPMatrix!$A$6:$B$10,2,FALSE),IF(J38=4,VLOOKUP(K38,TPMatrix!$D$6:$E$9,2,FALSE),0))</f>
        <v>0</v>
      </c>
      <c r="M38" s="240">
        <f ca="1">IF(COUNTIF(K37:K41,K38)&gt;=2,IF(J38=5,VLOOKUP(K38+1,TPMatrix!$A$6:$B$10,2,FALSE),IF(J38=4,VLOOKUP(K38+1,TPMatrix!$D$6:$E$9,2,FALSE),0)),"")</f>
        <v>0</v>
      </c>
      <c r="N38" s="240">
        <f ca="1">IF(COUNTIF(K37:K41,K38)&gt;=3,IF(J38=5,VLOOKUP(K38+2,TPMatrix!$A$6:$B$10,2,FALSE),IF(J38=4,VLOOKUP(K38+2,TPMatrix!$D$6:$E$9,2,FALSE),0)),"")</f>
        <v>0</v>
      </c>
      <c r="O38" s="240">
        <f ca="1">IF(COUNTIF(K37:K41,K38)&gt;=4,IF(J38=5,VLOOKUP(K38+3,TPMatrix!$A$6:$B$10,2,FALSE),IF(J38=4,VLOOKUP(K38+3,TPMatrix!$D$6:$E$9,2,FALSE),0)),"")</f>
        <v>0</v>
      </c>
      <c r="P38" s="240">
        <f ca="1">IF(COUNTIF(K37:K41,K38)&gt;=5,IF(J38=5,VLOOKUP(K38+4,TPMatrix!$A$6:$B$10,2,FALSE),IF(J38=4,VLOOKUP(K38+4,TPMatrix!$D$6:$E$9,2,FALSE),0)),"")</f>
        <v>0</v>
      </c>
      <c r="Q38" s="240">
        <f t="shared" ca="1" si="4"/>
        <v>0</v>
      </c>
      <c r="R38" s="241">
        <f t="shared" ca="1" si="5"/>
        <v>5</v>
      </c>
      <c r="S38" s="239">
        <f t="shared" ca="1" si="6"/>
        <v>0</v>
      </c>
      <c r="T38" s="240">
        <f t="shared" si="7"/>
        <v>0</v>
      </c>
      <c r="U38" s="241">
        <f t="shared" ca="1" si="8"/>
        <v>0</v>
      </c>
      <c r="W38" s="178" t="str">
        <f t="shared" ca="1" si="9"/>
        <v/>
      </c>
      <c r="X38" s="178" t="str">
        <f ca="1">IF(ISNUMBER($A38),$W38*(Methuselahs!$A$4+1)+$A38,"")</f>
        <v/>
      </c>
      <c r="Y38" s="178" t="str">
        <f t="shared" ca="1" si="10"/>
        <v/>
      </c>
      <c r="Z38" s="178" t="str">
        <f ca="1">IF(ISNUMBER($A38),VLOOKUP($A38,Methuselahs!$A$7:$X$206,5),"")</f>
        <v/>
      </c>
      <c r="AA38" s="178" t="str">
        <f t="shared" ca="1" si="11"/>
        <v/>
      </c>
    </row>
    <row r="39" spans="1:27" ht="12.95" customHeight="1" x14ac:dyDescent="0.2">
      <c r="A39" s="242" t="str">
        <f ca="1">IF(ISBLANK('Tournament Info'!$B$11),"",INDIRECT(ADDRESS(ROW(),2,1,1,"Optimal Seating "&amp;'Tournament Info'!$B$11-1&amp;"R+F")))</f>
        <v/>
      </c>
      <c r="B39" s="218" t="str">
        <f ca="1">IF(ISNUMBER(A39),VLOOKUP(A39,Methuselahs!$A$7:$E$206,2,FALSE),"")</f>
        <v/>
      </c>
      <c r="C39" s="243" t="str">
        <f ca="1">IF(ISNUMBER(A39),VLOOKUP(A39,Methuselahs!$A$7:$E$206,3,FALSE),"")</f>
        <v/>
      </c>
      <c r="D39" s="244" t="str">
        <f t="shared" ref="D39:D70" ca="1" si="12">IF(ISNUMBER(A39),FLOOR((ROW()-ROW($A$7))/5,1)+1,"")</f>
        <v/>
      </c>
      <c r="E39" s="245"/>
      <c r="F39" s="277">
        <f t="shared" ref="F39:F70" si="13">IF(ISNUMBER(E39),E39,0)</f>
        <v>0</v>
      </c>
      <c r="G39" s="246" t="str">
        <f t="shared" ref="G39:G70" ca="1" si="14">IF(ISNUMBER($A39),IF(AND($F39&gt;=2,$H39=60),1,0),"")</f>
        <v/>
      </c>
      <c r="H39" s="247" t="str">
        <f ca="1">IF(ISNUMBER(A39),IF(OR($S39=$U39,NOT(ISNA(MATCH($D39*5+$V$4,Override!$C$6:$C$125,0)))),$Q39,0),"")</f>
        <v/>
      </c>
      <c r="I39" s="278" t="str">
        <f t="shared" ref="I39:I70" ca="1" si="15">IF(ISNUMBER(A39),IF(J39=5,K39,IF(AND(J39=4,OR(K39=4,K39=3)),K39+1,K39)),"")</f>
        <v/>
      </c>
      <c r="J39" s="248">
        <f ca="1">COUNT(A37:A41)</f>
        <v>0</v>
      </c>
      <c r="K39" s="249" t="str">
        <f ca="1">IF(ISNUMBER(A39),RANK(F39,F37:F41),"")</f>
        <v/>
      </c>
      <c r="L39" s="250">
        <f ca="1">IF(J39=5,VLOOKUP(K39,TPMatrix!$A$6:$B$10,2,FALSE),IF(J39=4,VLOOKUP(K39,TPMatrix!$D$6:$E$9,2,FALSE),0))</f>
        <v>0</v>
      </c>
      <c r="M39" s="250">
        <f ca="1">IF(COUNTIF(K37:K41,K39)&gt;=2,IF(J39=5,VLOOKUP(K39+1,TPMatrix!$A$6:$B$10,2,FALSE),IF(J39=4,VLOOKUP(K39+1,TPMatrix!$D$6:$E$9,2,FALSE),0)),"")</f>
        <v>0</v>
      </c>
      <c r="N39" s="250">
        <f ca="1">IF(COUNTIF(K37:K41,K39)&gt;=3,IF(J39=5,VLOOKUP(K39+2,TPMatrix!$A$6:$B$10,2,FALSE),IF(J39=4,VLOOKUP(K39+2,TPMatrix!$D$6:$E$9,2,FALSE),0)),"")</f>
        <v>0</v>
      </c>
      <c r="O39" s="250">
        <f ca="1">IF(COUNTIF(K37:K41,K39)&gt;=4,IF(J39=5,VLOOKUP(K39+3,TPMatrix!$A$6:$B$10,2,FALSE),IF(J39=4,VLOOKUP(K39+3,TPMatrix!$D$6:$E$9,2,FALSE),0)),"")</f>
        <v>0</v>
      </c>
      <c r="P39" s="250">
        <f ca="1">IF(COUNTIF(K37:K41,K39)&gt;=5,IF(J39=5,VLOOKUP(K39+4,TPMatrix!$A$6:$B$10,2,FALSE),IF(J39=4,VLOOKUP(K39+4,TPMatrix!$D$6:$E$9,2,FALSE),0)),"")</f>
        <v>0</v>
      </c>
      <c r="Q39" s="250">
        <f t="shared" ref="Q39:Q70" ca="1" si="16">SUM(L39:P39)/COUNT(L39:P39)</f>
        <v>0</v>
      </c>
      <c r="R39" s="251">
        <f t="shared" ref="R39:R70" ca="1" si="17">COUNT(L39:P39)</f>
        <v>5</v>
      </c>
      <c r="S39" s="249">
        <f t="shared" ref="S39:S70" ca="1" si="18">IF(ISNUMBER($A39),COUNTIF($D$7:$D$206,$D39),0)</f>
        <v>0</v>
      </c>
      <c r="T39" s="250">
        <f t="shared" ref="T39:T70" si="19">CEILING($F39,1)</f>
        <v>0</v>
      </c>
      <c r="U39" s="251">
        <f t="shared" ref="U39:U70" ca="1" si="20">SUM(OFFSET(T39,-MOD(ROW()-ROW($U$7),5),0,5,1))</f>
        <v>0</v>
      </c>
      <c r="W39" s="178" t="str">
        <f t="shared" ref="W39:W70" ca="1" si="21">$I39</f>
        <v/>
      </c>
      <c r="X39" s="178" t="str">
        <f ca="1">IF(ISNUMBER($A39),$W39*(Methuselahs!$A$4+1)+$A39,"")</f>
        <v/>
      </c>
      <c r="Y39" s="178" t="str">
        <f t="shared" ref="Y39:Y70" ca="1" si="22">IF(ISNUMBER($A39),RANK($X39,$X39:$X43,1),"")</f>
        <v/>
      </c>
      <c r="Z39" s="178" t="str">
        <f ca="1">IF(ISNUMBER($A39),VLOOKUP($A39,Methuselahs!$A$7:$X$206,5),"")</f>
        <v/>
      </c>
      <c r="AA39" s="178" t="str">
        <f t="shared" ref="AA39:AA70" ca="1" si="23">$I39</f>
        <v/>
      </c>
    </row>
    <row r="40" spans="1:27" ht="12.95" customHeight="1" x14ac:dyDescent="0.2">
      <c r="A40" s="252" t="str">
        <f ca="1">IF(ISBLANK('Tournament Info'!$B$11),"",INDIRECT(ADDRESS(ROW(),2,1,1,"Optimal Seating "&amp;'Tournament Info'!$B$11-1&amp;"R+F")))</f>
        <v/>
      </c>
      <c r="B40" s="253" t="str">
        <f ca="1">IF(ISNUMBER(A40),VLOOKUP(A40,Methuselahs!$A$7:$E$206,2,FALSE),"")</f>
        <v/>
      </c>
      <c r="C40" s="254" t="str">
        <f ca="1">IF(ISNUMBER(A40),VLOOKUP(A40,Methuselahs!$A$7:$E$206,3,FALSE),"")</f>
        <v/>
      </c>
      <c r="D40" s="255" t="str">
        <f t="shared" ca="1" si="12"/>
        <v/>
      </c>
      <c r="E40" s="256"/>
      <c r="F40" s="279">
        <f t="shared" si="13"/>
        <v>0</v>
      </c>
      <c r="G40" s="236" t="str">
        <f t="shared" ca="1" si="14"/>
        <v/>
      </c>
      <c r="H40" s="237" t="str">
        <f ca="1">IF(ISNUMBER(A40),IF(OR($S40=$U40,NOT(ISNA(MATCH($D40*5+$V$4,Override!$C$6:$C$125,0)))),$Q40,0),"")</f>
        <v/>
      </c>
      <c r="I40" s="276" t="str">
        <f t="shared" ca="1" si="15"/>
        <v/>
      </c>
      <c r="J40" s="257">
        <f ca="1">COUNT(A37:A41)</f>
        <v>0</v>
      </c>
      <c r="K40" s="239" t="str">
        <f ca="1">IF(ISNUMBER(A40),RANK(F40,F37:F41),"")</f>
        <v/>
      </c>
      <c r="L40" s="240">
        <f ca="1">IF(J40=5,VLOOKUP(K40,TPMatrix!$A$6:$B$10,2,FALSE),IF(J40=4,VLOOKUP(K40,TPMatrix!$D$6:$E$9,2,FALSE),0))</f>
        <v>0</v>
      </c>
      <c r="M40" s="240">
        <f ca="1">IF(COUNTIF(K37:K41,K40)&gt;=2,IF(J40=5,VLOOKUP(K40+1,TPMatrix!$A$6:$B$10,2,FALSE),IF(J40=4,VLOOKUP(K40+1,TPMatrix!$D$6:$E$9,2,FALSE),0)),"")</f>
        <v>0</v>
      </c>
      <c r="N40" s="240">
        <f ca="1">IF(COUNTIF(K37:K41,K40)&gt;=3,IF(J40=5,VLOOKUP(K40+2,TPMatrix!$A$6:$B$10,2,FALSE),IF(J40=4,VLOOKUP(K40+2,TPMatrix!$D$6:$E$9,2,FALSE),0)),"")</f>
        <v>0</v>
      </c>
      <c r="O40" s="240">
        <f ca="1">IF(COUNTIF(K37:K41,K40)&gt;=4,IF(J40=5,VLOOKUP(K40+3,TPMatrix!$A$6:$B$10,2,FALSE),IF(J40=4,VLOOKUP(K40+3,TPMatrix!$D$6:$E$9,2,FALSE),0)),"")</f>
        <v>0</v>
      </c>
      <c r="P40" s="240">
        <f ca="1">IF(COUNTIF(K37:K41,K40)&gt;=5,IF(J40=5,VLOOKUP(K40+4,TPMatrix!$A$6:$B$10,2,FALSE),IF(J40=4,VLOOKUP(K40+4,TPMatrix!$D$6:$E$9,2,FALSE),0)),"")</f>
        <v>0</v>
      </c>
      <c r="Q40" s="240">
        <f t="shared" ca="1" si="16"/>
        <v>0</v>
      </c>
      <c r="R40" s="241">
        <f t="shared" ca="1" si="17"/>
        <v>5</v>
      </c>
      <c r="S40" s="239">
        <f t="shared" ca="1" si="18"/>
        <v>0</v>
      </c>
      <c r="T40" s="240">
        <f t="shared" si="19"/>
        <v>0</v>
      </c>
      <c r="U40" s="241">
        <f t="shared" ca="1" si="20"/>
        <v>0</v>
      </c>
      <c r="W40" s="178" t="str">
        <f t="shared" ca="1" si="21"/>
        <v/>
      </c>
      <c r="X40" s="178" t="str">
        <f ca="1">IF(ISNUMBER($A40),$W40*(Methuselahs!$A$4+1)+$A40,"")</f>
        <v/>
      </c>
      <c r="Y40" s="178" t="str">
        <f t="shared" ca="1" si="22"/>
        <v/>
      </c>
      <c r="Z40" s="178" t="str">
        <f ca="1">IF(ISNUMBER($A40),VLOOKUP($A40,Methuselahs!$A$7:$X$206,5),"")</f>
        <v/>
      </c>
      <c r="AA40" s="178" t="str">
        <f t="shared" ca="1" si="23"/>
        <v/>
      </c>
    </row>
    <row r="41" spans="1:27" ht="12.95" customHeight="1" x14ac:dyDescent="0.2">
      <c r="A41" s="258" t="str">
        <f ca="1">IF(ISBLANK('Tournament Info'!$B$11),"",INDIRECT(ADDRESS(ROW(),2,1,1,"Optimal Seating "&amp;'Tournament Info'!$B$11-1&amp;"R+F")))</f>
        <v/>
      </c>
      <c r="B41" s="259" t="str">
        <f ca="1">IF(ISNUMBER(A41),VLOOKUP(A41,Methuselahs!$A$7:$E$206,2,FALSE),"")</f>
        <v/>
      </c>
      <c r="C41" s="260" t="str">
        <f ca="1">IF(ISNUMBER(A41),VLOOKUP(A41,Methuselahs!$A$7:$E$206,3,FALSE),"")</f>
        <v/>
      </c>
      <c r="D41" s="261" t="str">
        <f t="shared" ca="1" si="12"/>
        <v/>
      </c>
      <c r="E41" s="262"/>
      <c r="F41" s="280">
        <f t="shared" si="13"/>
        <v>0</v>
      </c>
      <c r="G41" s="246" t="str">
        <f t="shared" ca="1" si="14"/>
        <v/>
      </c>
      <c r="H41" s="247" t="str">
        <f ca="1">IF(ISNUMBER(A41),IF(OR($S41=$U41,NOT(ISNA(MATCH($D41*5+$V$4,Override!$C$6:$C$125,0)))),$Q41,0),"")</f>
        <v/>
      </c>
      <c r="I41" s="278" t="str">
        <f t="shared" ca="1" si="15"/>
        <v/>
      </c>
      <c r="J41" s="263">
        <f ca="1">COUNT(A37:A41)</f>
        <v>0</v>
      </c>
      <c r="K41" s="264" t="str">
        <f ca="1">IF(ISNUMBER(A41),RANK(F41,F37:F41),"")</f>
        <v/>
      </c>
      <c r="L41" s="265">
        <f ca="1">IF(J41=5,VLOOKUP(K41,TPMatrix!$A$6:$B$10,2,FALSE),IF(J41=4,VLOOKUP(K41,TPMatrix!$D$6:$E$9,2,FALSE),0))</f>
        <v>0</v>
      </c>
      <c r="M41" s="265">
        <f ca="1">IF(COUNTIF(K37:K41,K41)&gt;=2,IF(J41=5,VLOOKUP(K41+1,TPMatrix!$A$6:$B$10,2,FALSE),IF(J41=4,VLOOKUP(K41+1,TPMatrix!$D$6:$E$9,2,FALSE),0)),"")</f>
        <v>0</v>
      </c>
      <c r="N41" s="265">
        <f ca="1">IF(COUNTIF(K37:K41,K41)&gt;=3,IF(J41=5,VLOOKUP(K41+2,TPMatrix!$A$6:$B$10,2,FALSE),IF(J41=4,VLOOKUP(K41+2,TPMatrix!$D$6:$E$9,2,FALSE),0)),"")</f>
        <v>0</v>
      </c>
      <c r="O41" s="265">
        <f ca="1">IF(COUNTIF(K37:K41,K41)&gt;=4,IF(J41=5,VLOOKUP(K41+3,TPMatrix!$A$6:$B$10,2,FALSE),IF(J41=4,VLOOKUP(K41+3,TPMatrix!$D$6:$E$9,2,FALSE),0)),"")</f>
        <v>0</v>
      </c>
      <c r="P41" s="265">
        <f ca="1">IF(COUNTIF(K37:K41,K41)&gt;=5,IF(J41=5,VLOOKUP(K41+4,TPMatrix!$A$6:$B$10,2,FALSE),IF(J41=4,VLOOKUP(K41+4,TPMatrix!$D$6:$E$9,2,FALSE),0)),"")</f>
        <v>0</v>
      </c>
      <c r="Q41" s="265">
        <f t="shared" ca="1" si="16"/>
        <v>0</v>
      </c>
      <c r="R41" s="266">
        <f t="shared" ca="1" si="17"/>
        <v>5</v>
      </c>
      <c r="S41" s="264">
        <f t="shared" ca="1" si="18"/>
        <v>0</v>
      </c>
      <c r="T41" s="265">
        <f t="shared" si="19"/>
        <v>0</v>
      </c>
      <c r="U41" s="266">
        <f t="shared" ca="1" si="20"/>
        <v>0</v>
      </c>
      <c r="W41" s="178" t="str">
        <f t="shared" ca="1" si="21"/>
        <v/>
      </c>
      <c r="X41" s="178" t="str">
        <f ca="1">IF(ISNUMBER($A41),$W41*(Methuselahs!$A$4+1)+$A41,"")</f>
        <v/>
      </c>
      <c r="Y41" s="178" t="str">
        <f t="shared" ca="1" si="22"/>
        <v/>
      </c>
      <c r="Z41" s="178" t="str">
        <f ca="1">IF(ISNUMBER($A41),VLOOKUP($A41,Methuselahs!$A$7:$X$206,5),"")</f>
        <v/>
      </c>
      <c r="AA41" s="178" t="str">
        <f t="shared" ca="1" si="23"/>
        <v/>
      </c>
    </row>
    <row r="42" spans="1:27" ht="12.95" customHeight="1" x14ac:dyDescent="0.2">
      <c r="A42" s="217" t="str">
        <f ca="1">IF(ISBLANK('Tournament Info'!$B$11),"",INDIRECT(ADDRESS(ROW(),2,1,1,"Optimal Seating "&amp;'Tournament Info'!$B$11-1&amp;"R+F")))</f>
        <v/>
      </c>
      <c r="B42" s="218" t="str">
        <f ca="1">IF(ISNUMBER(A42),VLOOKUP(A42,Methuselahs!$A$7:$E$206,2,FALSE),"")</f>
        <v/>
      </c>
      <c r="C42" s="219" t="str">
        <f ca="1">IF(ISNUMBER(A42),VLOOKUP(A42,Methuselahs!$A$7:$E$206,3,FALSE),"")</f>
        <v/>
      </c>
      <c r="D42" s="220" t="str">
        <f t="shared" ca="1" si="12"/>
        <v/>
      </c>
      <c r="E42" s="221"/>
      <c r="F42" s="273">
        <f t="shared" si="13"/>
        <v>0</v>
      </c>
      <c r="G42" s="222" t="str">
        <f t="shared" ca="1" si="14"/>
        <v/>
      </c>
      <c r="H42" s="223" t="str">
        <f ca="1">IF(ISNUMBER(A42),IF(OR($S42=$U42,NOT(ISNA(MATCH($D42*5+$V$4,Override!$C$6:$C$125,0)))),$Q42,0),"")</f>
        <v/>
      </c>
      <c r="I42" s="274" t="str">
        <f t="shared" ca="1" si="15"/>
        <v/>
      </c>
      <c r="J42" s="224">
        <f ca="1">COUNT(A42:A46)</f>
        <v>0</v>
      </c>
      <c r="K42" s="225" t="str">
        <f ca="1">IF(ISNUMBER(A42),RANK(F42,F42:F46),"")</f>
        <v/>
      </c>
      <c r="L42" s="226">
        <f ca="1">IF(J42=5,VLOOKUP(K42,TPMatrix!$A$6:$B$10,2,FALSE),IF(J42=4,VLOOKUP(K42,TPMatrix!$D$6:$E$9,2,FALSE),0))</f>
        <v>0</v>
      </c>
      <c r="M42" s="226">
        <f ca="1">IF(COUNTIF(K42:K46,K42)&gt;=2,IF(J42=5,VLOOKUP(K42+1,TPMatrix!$A$6:$B$10,2,FALSE),IF(J42=4,VLOOKUP(K42+1,TPMatrix!$D$6:$E$9,2,FALSE),0)),"")</f>
        <v>0</v>
      </c>
      <c r="N42" s="226">
        <f ca="1">IF(COUNTIF(K42:K46,K42)&gt;=3,IF(J42=5,VLOOKUP(K42+2,TPMatrix!$A$6:$B$10,2,FALSE),IF(J42=4,VLOOKUP(K42+2,TPMatrix!$D$6:$E$9,2,FALSE),0)),"")</f>
        <v>0</v>
      </c>
      <c r="O42" s="226">
        <f ca="1">IF(COUNTIF(K42:K46,K42)&gt;=4,IF(J42=5,VLOOKUP(K42+3,TPMatrix!$A$6:$B$10,2,FALSE),IF(J42=4,VLOOKUP(K42+3,TPMatrix!$D$6:$E$9,2,FALSE),0)),"")</f>
        <v>0</v>
      </c>
      <c r="P42" s="226">
        <f ca="1">IF(COUNTIF(K42:K46,K42)&gt;=5,IF(J42=5,VLOOKUP(K42+4,TPMatrix!$A$6:$B$10,2,FALSE),IF(J42=4,VLOOKUP(K42+4,TPMatrix!$D$6:$E$9,2,FALSE),0)),"")</f>
        <v>0</v>
      </c>
      <c r="Q42" s="226">
        <f t="shared" ca="1" si="16"/>
        <v>0</v>
      </c>
      <c r="R42" s="227">
        <f t="shared" ca="1" si="17"/>
        <v>5</v>
      </c>
      <c r="S42" s="228">
        <f t="shared" ca="1" si="18"/>
        <v>0</v>
      </c>
      <c r="T42" s="229">
        <f t="shared" si="19"/>
        <v>0</v>
      </c>
      <c r="U42" s="230">
        <f t="shared" ca="1" si="20"/>
        <v>0</v>
      </c>
      <c r="W42" s="178" t="str">
        <f t="shared" ca="1" si="21"/>
        <v/>
      </c>
      <c r="X42" s="178" t="str">
        <f ca="1">IF(ISNUMBER($A42),$W42*(Methuselahs!$A$4+1)+$A42,"")</f>
        <v/>
      </c>
      <c r="Y42" s="178" t="str">
        <f t="shared" ca="1" si="22"/>
        <v/>
      </c>
      <c r="Z42" s="178" t="str">
        <f ca="1">IF(ISNUMBER($A42),VLOOKUP($A42,Methuselahs!$A$7:$X$206,5),"")</f>
        <v/>
      </c>
      <c r="AA42" s="178" t="str">
        <f t="shared" ca="1" si="23"/>
        <v/>
      </c>
    </row>
    <row r="43" spans="1:27" ht="12.95" customHeight="1" x14ac:dyDescent="0.2">
      <c r="A43" s="231" t="str">
        <f ca="1">IF(ISBLANK('Tournament Info'!$B$11),"",INDIRECT(ADDRESS(ROW(),2,1,1,"Optimal Seating "&amp;'Tournament Info'!$B$11-1&amp;"R+F")))</f>
        <v/>
      </c>
      <c r="B43" s="232" t="str">
        <f ca="1">IF(ISNUMBER(A43),VLOOKUP(A43,Methuselahs!$A$7:$E$206,2,FALSE),"")</f>
        <v/>
      </c>
      <c r="C43" s="233" t="str">
        <f ca="1">IF(ISNUMBER(A43),VLOOKUP(A43,Methuselahs!$A$7:$E$206,3,FALSE),"")</f>
        <v/>
      </c>
      <c r="D43" s="234" t="str">
        <f t="shared" ca="1" si="12"/>
        <v/>
      </c>
      <c r="E43" s="235"/>
      <c r="F43" s="275">
        <f t="shared" si="13"/>
        <v>0</v>
      </c>
      <c r="G43" s="236" t="str">
        <f t="shared" ca="1" si="14"/>
        <v/>
      </c>
      <c r="H43" s="237" t="str">
        <f ca="1">IF(ISNUMBER(A43),IF(OR($S43=$U43,NOT(ISNA(MATCH($D43*5+$V$4,Override!$C$6:$C$125,0)))),$Q43,0),"")</f>
        <v/>
      </c>
      <c r="I43" s="276" t="str">
        <f t="shared" ca="1" si="15"/>
        <v/>
      </c>
      <c r="J43" s="238">
        <f ca="1">COUNT(A42:A46)</f>
        <v>0</v>
      </c>
      <c r="K43" s="239" t="str">
        <f ca="1">IF(ISNUMBER(A43),RANK(F43,F42:F46),"")</f>
        <v/>
      </c>
      <c r="L43" s="240">
        <f ca="1">IF(J43=5,VLOOKUP(K43,TPMatrix!$A$6:$B$10,2,FALSE),IF(J43=4,VLOOKUP(K43,TPMatrix!$D$6:$E$9,2,FALSE),0))</f>
        <v>0</v>
      </c>
      <c r="M43" s="240">
        <f ca="1">IF(COUNTIF(K42:K46,K43)&gt;=2,IF(J43=5,VLOOKUP(K43+1,TPMatrix!$A$6:$B$10,2,FALSE),IF(J43=4,VLOOKUP(K43+1,TPMatrix!$D$6:$E$9,2,FALSE),0)),"")</f>
        <v>0</v>
      </c>
      <c r="N43" s="240">
        <f ca="1">IF(COUNTIF(K42:K46,K43)&gt;=3,IF(J43=5,VLOOKUP(K43+2,TPMatrix!$A$6:$B$10,2,FALSE),IF(J43=4,VLOOKUP(K43+2,TPMatrix!$D$6:$E$9,2,FALSE),0)),"")</f>
        <v>0</v>
      </c>
      <c r="O43" s="240">
        <f ca="1">IF(COUNTIF(K42:K46,K43)&gt;=4,IF(J43=5,VLOOKUP(K43+3,TPMatrix!$A$6:$B$10,2,FALSE),IF(J43=4,VLOOKUP(K43+3,TPMatrix!$D$6:$E$9,2,FALSE),0)),"")</f>
        <v>0</v>
      </c>
      <c r="P43" s="240">
        <f ca="1">IF(COUNTIF(K42:K46,K43)&gt;=5,IF(J43=5,VLOOKUP(K43+4,TPMatrix!$A$6:$B$10,2,FALSE),IF(J43=4,VLOOKUP(K43+4,TPMatrix!$D$6:$E$9,2,FALSE),0)),"")</f>
        <v>0</v>
      </c>
      <c r="Q43" s="240">
        <f t="shared" ca="1" si="16"/>
        <v>0</v>
      </c>
      <c r="R43" s="241">
        <f t="shared" ca="1" si="17"/>
        <v>5</v>
      </c>
      <c r="S43" s="239">
        <f t="shared" ca="1" si="18"/>
        <v>0</v>
      </c>
      <c r="T43" s="240">
        <f t="shared" si="19"/>
        <v>0</v>
      </c>
      <c r="U43" s="241">
        <f t="shared" ca="1" si="20"/>
        <v>0</v>
      </c>
      <c r="W43" s="178" t="str">
        <f t="shared" ca="1" si="21"/>
        <v/>
      </c>
      <c r="X43" s="178" t="str">
        <f ca="1">IF(ISNUMBER($A43),$W43*(Methuselahs!$A$4+1)+$A43,"")</f>
        <v/>
      </c>
      <c r="Y43" s="178" t="str">
        <f t="shared" ca="1" si="22"/>
        <v/>
      </c>
      <c r="Z43" s="178" t="str">
        <f ca="1">IF(ISNUMBER($A43),VLOOKUP($A43,Methuselahs!$A$7:$X$206,5),"")</f>
        <v/>
      </c>
      <c r="AA43" s="178" t="str">
        <f t="shared" ca="1" si="23"/>
        <v/>
      </c>
    </row>
    <row r="44" spans="1:27" ht="12.95" customHeight="1" x14ac:dyDescent="0.2">
      <c r="A44" s="242" t="str">
        <f ca="1">IF(ISBLANK('Tournament Info'!$B$11),"",INDIRECT(ADDRESS(ROW(),2,1,1,"Optimal Seating "&amp;'Tournament Info'!$B$11-1&amp;"R+F")))</f>
        <v/>
      </c>
      <c r="B44" s="218" t="str">
        <f ca="1">IF(ISNUMBER(A44),VLOOKUP(A44,Methuselahs!$A$7:$E$206,2,FALSE),"")</f>
        <v/>
      </c>
      <c r="C44" s="243" t="str">
        <f ca="1">IF(ISNUMBER(A44),VLOOKUP(A44,Methuselahs!$A$7:$E$206,3,FALSE),"")</f>
        <v/>
      </c>
      <c r="D44" s="244" t="str">
        <f t="shared" ca="1" si="12"/>
        <v/>
      </c>
      <c r="E44" s="245"/>
      <c r="F44" s="277">
        <f t="shared" si="13"/>
        <v>0</v>
      </c>
      <c r="G44" s="246" t="str">
        <f t="shared" ca="1" si="14"/>
        <v/>
      </c>
      <c r="H44" s="247" t="str">
        <f ca="1">IF(ISNUMBER(A44),IF(OR($S44=$U44,NOT(ISNA(MATCH($D44*5+$V$4,Override!$C$6:$C$125,0)))),$Q44,0),"")</f>
        <v/>
      </c>
      <c r="I44" s="278" t="str">
        <f t="shared" ca="1" si="15"/>
        <v/>
      </c>
      <c r="J44" s="248">
        <f ca="1">COUNT(A42:A46)</f>
        <v>0</v>
      </c>
      <c r="K44" s="249" t="str">
        <f ca="1">IF(ISNUMBER(A44),RANK(F44,F42:F46),"")</f>
        <v/>
      </c>
      <c r="L44" s="250">
        <f ca="1">IF(J44=5,VLOOKUP(K44,TPMatrix!$A$6:$B$10,2,FALSE),IF(J44=4,VLOOKUP(K44,TPMatrix!$D$6:$E$9,2,FALSE),0))</f>
        <v>0</v>
      </c>
      <c r="M44" s="250">
        <f ca="1">IF(COUNTIF(K42:K46,K44)&gt;=2,IF(J44=5,VLOOKUP(K44+1,TPMatrix!$A$6:$B$10,2,FALSE),IF(J44=4,VLOOKUP(K44+1,TPMatrix!$D$6:$E$9,2,FALSE),0)),"")</f>
        <v>0</v>
      </c>
      <c r="N44" s="250">
        <f ca="1">IF(COUNTIF(K42:K46,K44)&gt;=3,IF(J44=5,VLOOKUP(K44+2,TPMatrix!$A$6:$B$10,2,FALSE),IF(J44=4,VLOOKUP(K44+2,TPMatrix!$D$6:$E$9,2,FALSE),0)),"")</f>
        <v>0</v>
      </c>
      <c r="O44" s="250">
        <f ca="1">IF(COUNTIF(K42:K46,K44)&gt;=4,IF(J44=5,VLOOKUP(K44+3,TPMatrix!$A$6:$B$10,2,FALSE),IF(J44=4,VLOOKUP(K44+3,TPMatrix!$D$6:$E$9,2,FALSE),0)),"")</f>
        <v>0</v>
      </c>
      <c r="P44" s="250">
        <f ca="1">IF(COUNTIF(K42:K46,K44)&gt;=5,IF(J44=5,VLOOKUP(K44+4,TPMatrix!$A$6:$B$10,2,FALSE),IF(J44=4,VLOOKUP(K44+4,TPMatrix!$D$6:$E$9,2,FALSE),0)),"")</f>
        <v>0</v>
      </c>
      <c r="Q44" s="250">
        <f t="shared" ca="1" si="16"/>
        <v>0</v>
      </c>
      <c r="R44" s="251">
        <f t="shared" ca="1" si="17"/>
        <v>5</v>
      </c>
      <c r="S44" s="249">
        <f t="shared" ca="1" si="18"/>
        <v>0</v>
      </c>
      <c r="T44" s="250">
        <f t="shared" si="19"/>
        <v>0</v>
      </c>
      <c r="U44" s="251">
        <f t="shared" ca="1" si="20"/>
        <v>0</v>
      </c>
      <c r="W44" s="178" t="str">
        <f t="shared" ca="1" si="21"/>
        <v/>
      </c>
      <c r="X44" s="178" t="str">
        <f ca="1">IF(ISNUMBER($A44),$W44*(Methuselahs!$A$4+1)+$A44,"")</f>
        <v/>
      </c>
      <c r="Y44" s="178" t="str">
        <f t="shared" ca="1" si="22"/>
        <v/>
      </c>
      <c r="Z44" s="178" t="str">
        <f ca="1">IF(ISNUMBER($A44),VLOOKUP($A44,Methuselahs!$A$7:$X$206,5),"")</f>
        <v/>
      </c>
      <c r="AA44" s="178" t="str">
        <f t="shared" ca="1" si="23"/>
        <v/>
      </c>
    </row>
    <row r="45" spans="1:27" ht="12.95" customHeight="1" x14ac:dyDescent="0.2">
      <c r="A45" s="252" t="str">
        <f ca="1">IF(ISBLANK('Tournament Info'!$B$11),"",INDIRECT(ADDRESS(ROW(),2,1,1,"Optimal Seating "&amp;'Tournament Info'!$B$11-1&amp;"R+F")))</f>
        <v/>
      </c>
      <c r="B45" s="253" t="str">
        <f ca="1">IF(ISNUMBER(A45),VLOOKUP(A45,Methuselahs!$A$7:$E$206,2,FALSE),"")</f>
        <v/>
      </c>
      <c r="C45" s="254" t="str">
        <f ca="1">IF(ISNUMBER(A45),VLOOKUP(A45,Methuselahs!$A$7:$E$206,3,FALSE),"")</f>
        <v/>
      </c>
      <c r="D45" s="255" t="str">
        <f t="shared" ca="1" si="12"/>
        <v/>
      </c>
      <c r="E45" s="256"/>
      <c r="F45" s="279">
        <f t="shared" si="13"/>
        <v>0</v>
      </c>
      <c r="G45" s="236" t="str">
        <f t="shared" ca="1" si="14"/>
        <v/>
      </c>
      <c r="H45" s="237" t="str">
        <f ca="1">IF(ISNUMBER(A45),IF(OR($S45=$U45,NOT(ISNA(MATCH($D45*5+$V$4,Override!$C$6:$C$125,0)))),$Q45,0),"")</f>
        <v/>
      </c>
      <c r="I45" s="276" t="str">
        <f t="shared" ca="1" si="15"/>
        <v/>
      </c>
      <c r="J45" s="257">
        <f ca="1">COUNT(A42:A46)</f>
        <v>0</v>
      </c>
      <c r="K45" s="239" t="str">
        <f ca="1">IF(ISNUMBER(A45),RANK(F45,F42:F46),"")</f>
        <v/>
      </c>
      <c r="L45" s="240">
        <f ca="1">IF(J45=5,VLOOKUP(K45,TPMatrix!$A$6:$B$10,2,FALSE),IF(J45=4,VLOOKUP(K45,TPMatrix!$D$6:$E$9,2,FALSE),0))</f>
        <v>0</v>
      </c>
      <c r="M45" s="240">
        <f ca="1">IF(COUNTIF(K42:K46,K45)&gt;=2,IF(J45=5,VLOOKUP(K45+1,TPMatrix!$A$6:$B$10,2,FALSE),IF(J45=4,VLOOKUP(K45+1,TPMatrix!$D$6:$E$9,2,FALSE),0)),"")</f>
        <v>0</v>
      </c>
      <c r="N45" s="240">
        <f ca="1">IF(COUNTIF(K42:K46,K45)&gt;=3,IF(J45=5,VLOOKUP(K45+2,TPMatrix!$A$6:$B$10,2,FALSE),IF(J45=4,VLOOKUP(K45+2,TPMatrix!$D$6:$E$9,2,FALSE),0)),"")</f>
        <v>0</v>
      </c>
      <c r="O45" s="240">
        <f ca="1">IF(COUNTIF(K42:K46,K45)&gt;=4,IF(J45=5,VLOOKUP(K45+3,TPMatrix!$A$6:$B$10,2,FALSE),IF(J45=4,VLOOKUP(K45+3,TPMatrix!$D$6:$E$9,2,FALSE),0)),"")</f>
        <v>0</v>
      </c>
      <c r="P45" s="240">
        <f ca="1">IF(COUNTIF(K42:K46,K45)&gt;=5,IF(J45=5,VLOOKUP(K45+4,TPMatrix!$A$6:$B$10,2,FALSE),IF(J45=4,VLOOKUP(K45+4,TPMatrix!$D$6:$E$9,2,FALSE),0)),"")</f>
        <v>0</v>
      </c>
      <c r="Q45" s="240">
        <f t="shared" ca="1" si="16"/>
        <v>0</v>
      </c>
      <c r="R45" s="241">
        <f t="shared" ca="1" si="17"/>
        <v>5</v>
      </c>
      <c r="S45" s="239">
        <f t="shared" ca="1" si="18"/>
        <v>0</v>
      </c>
      <c r="T45" s="240">
        <f t="shared" si="19"/>
        <v>0</v>
      </c>
      <c r="U45" s="241">
        <f t="shared" ca="1" si="20"/>
        <v>0</v>
      </c>
      <c r="W45" s="178" t="str">
        <f t="shared" ca="1" si="21"/>
        <v/>
      </c>
      <c r="X45" s="178" t="str">
        <f ca="1">IF(ISNUMBER($A45),$W45*(Methuselahs!$A$4+1)+$A45,"")</f>
        <v/>
      </c>
      <c r="Y45" s="178" t="str">
        <f t="shared" ca="1" si="22"/>
        <v/>
      </c>
      <c r="Z45" s="178" t="str">
        <f ca="1">IF(ISNUMBER($A45),VLOOKUP($A45,Methuselahs!$A$7:$X$206,5),"")</f>
        <v/>
      </c>
      <c r="AA45" s="178" t="str">
        <f t="shared" ca="1" si="23"/>
        <v/>
      </c>
    </row>
    <row r="46" spans="1:27" ht="12.95" customHeight="1" x14ac:dyDescent="0.2">
      <c r="A46" s="258" t="str">
        <f ca="1">IF(ISBLANK('Tournament Info'!$B$11),"",INDIRECT(ADDRESS(ROW(),2,1,1,"Optimal Seating "&amp;'Tournament Info'!$B$11-1&amp;"R+F")))</f>
        <v/>
      </c>
      <c r="B46" s="259" t="str">
        <f ca="1">IF(ISNUMBER(A46),VLOOKUP(A46,Methuselahs!$A$7:$E$206,2,FALSE),"")</f>
        <v/>
      </c>
      <c r="C46" s="260" t="str">
        <f ca="1">IF(ISNUMBER(A46),VLOOKUP(A46,Methuselahs!$A$7:$E$206,3,FALSE),"")</f>
        <v/>
      </c>
      <c r="D46" s="261" t="str">
        <f t="shared" ca="1" si="12"/>
        <v/>
      </c>
      <c r="E46" s="262"/>
      <c r="F46" s="280">
        <f t="shared" si="13"/>
        <v>0</v>
      </c>
      <c r="G46" s="246" t="str">
        <f t="shared" ca="1" si="14"/>
        <v/>
      </c>
      <c r="H46" s="247" t="str">
        <f ca="1">IF(ISNUMBER(A46),IF(OR($S46=$U46,NOT(ISNA(MATCH($D46*5+$V$4,Override!$C$6:$C$125,0)))),$Q46,0),"")</f>
        <v/>
      </c>
      <c r="I46" s="278" t="str">
        <f t="shared" ca="1" si="15"/>
        <v/>
      </c>
      <c r="J46" s="263">
        <f ca="1">COUNT(A42:A46)</f>
        <v>0</v>
      </c>
      <c r="K46" s="264" t="str">
        <f ca="1">IF(ISNUMBER(A46),RANK(F46,F42:F46),"")</f>
        <v/>
      </c>
      <c r="L46" s="265">
        <f ca="1">IF(J46=5,VLOOKUP(K46,TPMatrix!$A$6:$B$10,2,FALSE),IF(J46=4,VLOOKUP(K46,TPMatrix!$D$6:$E$9,2,FALSE),0))</f>
        <v>0</v>
      </c>
      <c r="M46" s="265">
        <f ca="1">IF(COUNTIF(K42:K46,K46)&gt;=2,IF(J46=5,VLOOKUP(K46+1,TPMatrix!$A$6:$B$10,2,FALSE),IF(J46=4,VLOOKUP(K46+1,TPMatrix!$D$6:$E$9,2,FALSE),0)),"")</f>
        <v>0</v>
      </c>
      <c r="N46" s="265">
        <f ca="1">IF(COUNTIF(K42:K46,K46)&gt;=3,IF(J46=5,VLOOKUP(K46+2,TPMatrix!$A$6:$B$10,2,FALSE),IF(J46=4,VLOOKUP(K46+2,TPMatrix!$D$6:$E$9,2,FALSE),0)),"")</f>
        <v>0</v>
      </c>
      <c r="O46" s="265">
        <f ca="1">IF(COUNTIF(K42:K46,K46)&gt;=4,IF(J46=5,VLOOKUP(K46+3,TPMatrix!$A$6:$B$10,2,FALSE),IF(J46=4,VLOOKUP(K46+3,TPMatrix!$D$6:$E$9,2,FALSE),0)),"")</f>
        <v>0</v>
      </c>
      <c r="P46" s="265">
        <f ca="1">IF(COUNTIF(K42:K46,K46)&gt;=5,IF(J46=5,VLOOKUP(K46+4,TPMatrix!$A$6:$B$10,2,FALSE),IF(J46=4,VLOOKUP(K46+4,TPMatrix!$D$6:$E$9,2,FALSE),0)),"")</f>
        <v>0</v>
      </c>
      <c r="Q46" s="265">
        <f t="shared" ca="1" si="16"/>
        <v>0</v>
      </c>
      <c r="R46" s="266">
        <f t="shared" ca="1" si="17"/>
        <v>5</v>
      </c>
      <c r="S46" s="264">
        <f t="shared" ca="1" si="18"/>
        <v>0</v>
      </c>
      <c r="T46" s="265">
        <f t="shared" si="19"/>
        <v>0</v>
      </c>
      <c r="U46" s="266">
        <f t="shared" ca="1" si="20"/>
        <v>0</v>
      </c>
      <c r="W46" s="178" t="str">
        <f t="shared" ca="1" si="21"/>
        <v/>
      </c>
      <c r="X46" s="178" t="str">
        <f ca="1">IF(ISNUMBER($A46),$W46*(Methuselahs!$A$4+1)+$A46,"")</f>
        <v/>
      </c>
      <c r="Y46" s="178" t="str">
        <f t="shared" ca="1" si="22"/>
        <v/>
      </c>
      <c r="Z46" s="178" t="str">
        <f ca="1">IF(ISNUMBER($A46),VLOOKUP($A46,Methuselahs!$A$7:$X$206,5),"")</f>
        <v/>
      </c>
      <c r="AA46" s="178" t="str">
        <f t="shared" ca="1" si="23"/>
        <v/>
      </c>
    </row>
    <row r="47" spans="1:27" ht="12.95" customHeight="1" x14ac:dyDescent="0.2">
      <c r="A47" s="217" t="str">
        <f ca="1">IF(ISBLANK('Tournament Info'!$B$11),"",INDIRECT(ADDRESS(ROW(),2,1,1,"Optimal Seating "&amp;'Tournament Info'!$B$11-1&amp;"R+F")))</f>
        <v/>
      </c>
      <c r="B47" s="218" t="str">
        <f ca="1">IF(ISNUMBER(A47),VLOOKUP(A47,Methuselahs!$A$7:$E$206,2,FALSE),"")</f>
        <v/>
      </c>
      <c r="C47" s="219" t="str">
        <f ca="1">IF(ISNUMBER(A47),VLOOKUP(A47,Methuselahs!$A$7:$E$206,3,FALSE),"")</f>
        <v/>
      </c>
      <c r="D47" s="220" t="str">
        <f t="shared" ca="1" si="12"/>
        <v/>
      </c>
      <c r="E47" s="221"/>
      <c r="F47" s="273">
        <f t="shared" si="13"/>
        <v>0</v>
      </c>
      <c r="G47" s="222" t="str">
        <f t="shared" ca="1" si="14"/>
        <v/>
      </c>
      <c r="H47" s="223" t="str">
        <f ca="1">IF(ISNUMBER(A47),IF(OR($S47=$U47,NOT(ISNA(MATCH($D47*5+$V$4,Override!$C$6:$C$125,0)))),$Q47,0),"")</f>
        <v/>
      </c>
      <c r="I47" s="274" t="str">
        <f t="shared" ca="1" si="15"/>
        <v/>
      </c>
      <c r="J47" s="224">
        <f ca="1">COUNT(A47:A51)</f>
        <v>0</v>
      </c>
      <c r="K47" s="225" t="str">
        <f ca="1">IF(ISNUMBER(A47),RANK(F47,F47:F51),"")</f>
        <v/>
      </c>
      <c r="L47" s="226">
        <f ca="1">IF(J47=5,VLOOKUP(K47,TPMatrix!$A$6:$B$10,2,FALSE),IF(J47=4,VLOOKUP(K47,TPMatrix!$D$6:$E$9,2,FALSE),0))</f>
        <v>0</v>
      </c>
      <c r="M47" s="226">
        <f ca="1">IF(COUNTIF(K47:K51,K47)&gt;=2,IF(J47=5,VLOOKUP(K47+1,TPMatrix!$A$6:$B$10,2,FALSE),IF(J47=4,VLOOKUP(K47+1,TPMatrix!$D$6:$E$9,2,FALSE),0)),"")</f>
        <v>0</v>
      </c>
      <c r="N47" s="226">
        <f ca="1">IF(COUNTIF(K47:K51,K47)&gt;=3,IF(J47=5,VLOOKUP(K47+2,TPMatrix!$A$6:$B$10,2,FALSE),IF(J47=4,VLOOKUP(K47+2,TPMatrix!$D$6:$E$9,2,FALSE),0)),"")</f>
        <v>0</v>
      </c>
      <c r="O47" s="226">
        <f ca="1">IF(COUNTIF(K47:K51,K47)&gt;=4,IF(J47=5,VLOOKUP(K47+3,TPMatrix!$A$6:$B$10,2,FALSE),IF(J47=4,VLOOKUP(K47+3,TPMatrix!$D$6:$E$9,2,FALSE),0)),"")</f>
        <v>0</v>
      </c>
      <c r="P47" s="226">
        <f ca="1">IF(COUNTIF(K47:K51,K47)&gt;=5,IF(J47=5,VLOOKUP(K47+4,TPMatrix!$A$6:$B$10,2,FALSE),IF(J47=4,VLOOKUP(K47+4,TPMatrix!$D$6:$E$9,2,FALSE),0)),"")</f>
        <v>0</v>
      </c>
      <c r="Q47" s="226">
        <f t="shared" ca="1" si="16"/>
        <v>0</v>
      </c>
      <c r="R47" s="227">
        <f t="shared" ca="1" si="17"/>
        <v>5</v>
      </c>
      <c r="S47" s="228">
        <f t="shared" ca="1" si="18"/>
        <v>0</v>
      </c>
      <c r="T47" s="229">
        <f t="shared" si="19"/>
        <v>0</v>
      </c>
      <c r="U47" s="230">
        <f t="shared" ca="1" si="20"/>
        <v>0</v>
      </c>
      <c r="W47" s="178" t="str">
        <f t="shared" ca="1" si="21"/>
        <v/>
      </c>
      <c r="X47" s="178" t="str">
        <f ca="1">IF(ISNUMBER($A47),$W47*(Methuselahs!$A$4+1)+$A47,"")</f>
        <v/>
      </c>
      <c r="Y47" s="178" t="str">
        <f t="shared" ca="1" si="22"/>
        <v/>
      </c>
      <c r="Z47" s="178" t="str">
        <f ca="1">IF(ISNUMBER($A47),VLOOKUP($A47,Methuselahs!$A$7:$X$206,5),"")</f>
        <v/>
      </c>
      <c r="AA47" s="178" t="str">
        <f t="shared" ca="1" si="23"/>
        <v/>
      </c>
    </row>
    <row r="48" spans="1:27" ht="12.95" customHeight="1" x14ac:dyDescent="0.2">
      <c r="A48" s="231" t="str">
        <f ca="1">IF(ISBLANK('Tournament Info'!$B$11),"",INDIRECT(ADDRESS(ROW(),2,1,1,"Optimal Seating "&amp;'Tournament Info'!$B$11-1&amp;"R+F")))</f>
        <v/>
      </c>
      <c r="B48" s="232" t="str">
        <f ca="1">IF(ISNUMBER(A48),VLOOKUP(A48,Methuselahs!$A$7:$E$206,2,FALSE),"")</f>
        <v/>
      </c>
      <c r="C48" s="233" t="str">
        <f ca="1">IF(ISNUMBER(A48),VLOOKUP(A48,Methuselahs!$A$7:$E$206,3,FALSE),"")</f>
        <v/>
      </c>
      <c r="D48" s="234" t="str">
        <f t="shared" ca="1" si="12"/>
        <v/>
      </c>
      <c r="E48" s="235"/>
      <c r="F48" s="275">
        <f t="shared" si="13"/>
        <v>0</v>
      </c>
      <c r="G48" s="236" t="str">
        <f t="shared" ca="1" si="14"/>
        <v/>
      </c>
      <c r="H48" s="237" t="str">
        <f ca="1">IF(ISNUMBER(A48),IF(OR($S48=$U48,NOT(ISNA(MATCH($D48*5+$V$4,Override!$C$6:$C$125,0)))),$Q48,0),"")</f>
        <v/>
      </c>
      <c r="I48" s="276" t="str">
        <f t="shared" ca="1" si="15"/>
        <v/>
      </c>
      <c r="J48" s="238">
        <f ca="1">COUNT(A47:A51)</f>
        <v>0</v>
      </c>
      <c r="K48" s="239" t="str">
        <f ca="1">IF(ISNUMBER(A48),RANK(F48,F47:F51),"")</f>
        <v/>
      </c>
      <c r="L48" s="240">
        <f ca="1">IF(J48=5,VLOOKUP(K48,TPMatrix!$A$6:$B$10,2,FALSE),IF(J48=4,VLOOKUP(K48,TPMatrix!$D$6:$E$9,2,FALSE),0))</f>
        <v>0</v>
      </c>
      <c r="M48" s="240">
        <f ca="1">IF(COUNTIF(K47:K51,K48)&gt;=2,IF(J48=5,VLOOKUP(K48+1,TPMatrix!$A$6:$B$10,2,FALSE),IF(J48=4,VLOOKUP(K48+1,TPMatrix!$D$6:$E$9,2,FALSE),0)),"")</f>
        <v>0</v>
      </c>
      <c r="N48" s="240">
        <f ca="1">IF(COUNTIF(K47:K51,K48)&gt;=3,IF(J48=5,VLOOKUP(K48+2,TPMatrix!$A$6:$B$10,2,FALSE),IF(J48=4,VLOOKUP(K48+2,TPMatrix!$D$6:$E$9,2,FALSE),0)),"")</f>
        <v>0</v>
      </c>
      <c r="O48" s="240">
        <f ca="1">IF(COUNTIF(K47:K51,K48)&gt;=4,IF(J48=5,VLOOKUP(K48+3,TPMatrix!$A$6:$B$10,2,FALSE),IF(J48=4,VLOOKUP(K48+3,TPMatrix!$D$6:$E$9,2,FALSE),0)),"")</f>
        <v>0</v>
      </c>
      <c r="P48" s="240">
        <f ca="1">IF(COUNTIF(K47:K51,K48)&gt;=5,IF(J48=5,VLOOKUP(K48+4,TPMatrix!$A$6:$B$10,2,FALSE),IF(J48=4,VLOOKUP(K48+4,TPMatrix!$D$6:$E$9,2,FALSE),0)),"")</f>
        <v>0</v>
      </c>
      <c r="Q48" s="240">
        <f t="shared" ca="1" si="16"/>
        <v>0</v>
      </c>
      <c r="R48" s="241">
        <f t="shared" ca="1" si="17"/>
        <v>5</v>
      </c>
      <c r="S48" s="239">
        <f t="shared" ca="1" si="18"/>
        <v>0</v>
      </c>
      <c r="T48" s="240">
        <f t="shared" si="19"/>
        <v>0</v>
      </c>
      <c r="U48" s="241">
        <f t="shared" ca="1" si="20"/>
        <v>0</v>
      </c>
      <c r="W48" s="178" t="str">
        <f t="shared" ca="1" si="21"/>
        <v/>
      </c>
      <c r="X48" s="178" t="str">
        <f ca="1">IF(ISNUMBER($A48),$W48*(Methuselahs!$A$4+1)+$A48,"")</f>
        <v/>
      </c>
      <c r="Y48" s="178" t="str">
        <f t="shared" ca="1" si="22"/>
        <v/>
      </c>
      <c r="Z48" s="178" t="str">
        <f ca="1">IF(ISNUMBER($A48),VLOOKUP($A48,Methuselahs!$A$7:$X$206,5),"")</f>
        <v/>
      </c>
      <c r="AA48" s="178" t="str">
        <f t="shared" ca="1" si="23"/>
        <v/>
      </c>
    </row>
    <row r="49" spans="1:27" ht="12.95" customHeight="1" x14ac:dyDescent="0.2">
      <c r="A49" s="242" t="str">
        <f ca="1">IF(ISBLANK('Tournament Info'!$B$11),"",INDIRECT(ADDRESS(ROW(),2,1,1,"Optimal Seating "&amp;'Tournament Info'!$B$11-1&amp;"R+F")))</f>
        <v/>
      </c>
      <c r="B49" s="218" t="str">
        <f ca="1">IF(ISNUMBER(A49),VLOOKUP(A49,Methuselahs!$A$7:$E$206,2,FALSE),"")</f>
        <v/>
      </c>
      <c r="C49" s="243" t="str">
        <f ca="1">IF(ISNUMBER(A49),VLOOKUP(A49,Methuselahs!$A$7:$E$206,3,FALSE),"")</f>
        <v/>
      </c>
      <c r="D49" s="244" t="str">
        <f t="shared" ca="1" si="12"/>
        <v/>
      </c>
      <c r="E49" s="245"/>
      <c r="F49" s="277">
        <f t="shared" si="13"/>
        <v>0</v>
      </c>
      <c r="G49" s="246" t="str">
        <f t="shared" ca="1" si="14"/>
        <v/>
      </c>
      <c r="H49" s="247" t="str">
        <f ca="1">IF(ISNUMBER(A49),IF(OR($S49=$U49,NOT(ISNA(MATCH($D49*5+$V$4,Override!$C$6:$C$125,0)))),$Q49,0),"")</f>
        <v/>
      </c>
      <c r="I49" s="278" t="str">
        <f t="shared" ca="1" si="15"/>
        <v/>
      </c>
      <c r="J49" s="248">
        <f ca="1">COUNT(A47:A51)</f>
        <v>0</v>
      </c>
      <c r="K49" s="249" t="str">
        <f ca="1">IF(ISNUMBER(A49),RANK(F49,F47:F51),"")</f>
        <v/>
      </c>
      <c r="L49" s="250">
        <f ca="1">IF(J49=5,VLOOKUP(K49,TPMatrix!$A$6:$B$10,2,FALSE),IF(J49=4,VLOOKUP(K49,TPMatrix!$D$6:$E$9,2,FALSE),0))</f>
        <v>0</v>
      </c>
      <c r="M49" s="250">
        <f ca="1">IF(COUNTIF(K47:K51,K49)&gt;=2,IF(J49=5,VLOOKUP(K49+1,TPMatrix!$A$6:$B$10,2,FALSE),IF(J49=4,VLOOKUP(K49+1,TPMatrix!$D$6:$E$9,2,FALSE),0)),"")</f>
        <v>0</v>
      </c>
      <c r="N49" s="250">
        <f ca="1">IF(COUNTIF(K47:K51,K49)&gt;=3,IF(J49=5,VLOOKUP(K49+2,TPMatrix!$A$6:$B$10,2,FALSE),IF(J49=4,VLOOKUP(K49+2,TPMatrix!$D$6:$E$9,2,FALSE),0)),"")</f>
        <v>0</v>
      </c>
      <c r="O49" s="250">
        <f ca="1">IF(COUNTIF(K47:K51,K49)&gt;=4,IF(J49=5,VLOOKUP(K49+3,TPMatrix!$A$6:$B$10,2,FALSE),IF(J49=4,VLOOKUP(K49+3,TPMatrix!$D$6:$E$9,2,FALSE),0)),"")</f>
        <v>0</v>
      </c>
      <c r="P49" s="250">
        <f ca="1">IF(COUNTIF(K47:K51,K49)&gt;=5,IF(J49=5,VLOOKUP(K49+4,TPMatrix!$A$6:$B$10,2,FALSE),IF(J49=4,VLOOKUP(K49+4,TPMatrix!$D$6:$E$9,2,FALSE),0)),"")</f>
        <v>0</v>
      </c>
      <c r="Q49" s="250">
        <f t="shared" ca="1" si="16"/>
        <v>0</v>
      </c>
      <c r="R49" s="251">
        <f t="shared" ca="1" si="17"/>
        <v>5</v>
      </c>
      <c r="S49" s="249">
        <f t="shared" ca="1" si="18"/>
        <v>0</v>
      </c>
      <c r="T49" s="250">
        <f t="shared" si="19"/>
        <v>0</v>
      </c>
      <c r="U49" s="251">
        <f t="shared" ca="1" si="20"/>
        <v>0</v>
      </c>
      <c r="W49" s="178" t="str">
        <f t="shared" ca="1" si="21"/>
        <v/>
      </c>
      <c r="X49" s="178" t="str">
        <f ca="1">IF(ISNUMBER($A49),$W49*(Methuselahs!$A$4+1)+$A49,"")</f>
        <v/>
      </c>
      <c r="Y49" s="178" t="str">
        <f t="shared" ca="1" si="22"/>
        <v/>
      </c>
      <c r="Z49" s="178" t="str">
        <f ca="1">IF(ISNUMBER($A49),VLOOKUP($A49,Methuselahs!$A$7:$X$206,5),"")</f>
        <v/>
      </c>
      <c r="AA49" s="178" t="str">
        <f t="shared" ca="1" si="23"/>
        <v/>
      </c>
    </row>
    <row r="50" spans="1:27" ht="12.95" customHeight="1" x14ac:dyDescent="0.2">
      <c r="A50" s="252" t="str">
        <f ca="1">IF(ISBLANK('Tournament Info'!$B$11),"",INDIRECT(ADDRESS(ROW(),2,1,1,"Optimal Seating "&amp;'Tournament Info'!$B$11-1&amp;"R+F")))</f>
        <v/>
      </c>
      <c r="B50" s="253" t="str">
        <f ca="1">IF(ISNUMBER(A50),VLOOKUP(A50,Methuselahs!$A$7:$E$206,2,FALSE),"")</f>
        <v/>
      </c>
      <c r="C50" s="254" t="str">
        <f ca="1">IF(ISNUMBER(A50),VLOOKUP(A50,Methuselahs!$A$7:$E$206,3,FALSE),"")</f>
        <v/>
      </c>
      <c r="D50" s="255" t="str">
        <f t="shared" ca="1" si="12"/>
        <v/>
      </c>
      <c r="E50" s="256"/>
      <c r="F50" s="279">
        <f t="shared" si="13"/>
        <v>0</v>
      </c>
      <c r="G50" s="236" t="str">
        <f t="shared" ca="1" si="14"/>
        <v/>
      </c>
      <c r="H50" s="237" t="str">
        <f ca="1">IF(ISNUMBER(A50),IF(OR($S50=$U50,NOT(ISNA(MATCH($D50*5+$V$4,Override!$C$6:$C$125,0)))),$Q50,0),"")</f>
        <v/>
      </c>
      <c r="I50" s="276" t="str">
        <f t="shared" ca="1" si="15"/>
        <v/>
      </c>
      <c r="J50" s="257">
        <f ca="1">COUNT(A47:A51)</f>
        <v>0</v>
      </c>
      <c r="K50" s="239" t="str">
        <f ca="1">IF(ISNUMBER(A50),RANK(F50,F47:F51),"")</f>
        <v/>
      </c>
      <c r="L50" s="240">
        <f ca="1">IF(J50=5,VLOOKUP(K50,TPMatrix!$A$6:$B$10,2,FALSE),IF(J50=4,VLOOKUP(K50,TPMatrix!$D$6:$E$9,2,FALSE),0))</f>
        <v>0</v>
      </c>
      <c r="M50" s="240">
        <f ca="1">IF(COUNTIF(K47:K51,K50)&gt;=2,IF(J50=5,VLOOKUP(K50+1,TPMatrix!$A$6:$B$10,2,FALSE),IF(J50=4,VLOOKUP(K50+1,TPMatrix!$D$6:$E$9,2,FALSE),0)),"")</f>
        <v>0</v>
      </c>
      <c r="N50" s="240">
        <f ca="1">IF(COUNTIF(K47:K51,K50)&gt;=3,IF(J50=5,VLOOKUP(K50+2,TPMatrix!$A$6:$B$10,2,FALSE),IF(J50=4,VLOOKUP(K50+2,TPMatrix!$D$6:$E$9,2,FALSE),0)),"")</f>
        <v>0</v>
      </c>
      <c r="O50" s="240">
        <f ca="1">IF(COUNTIF(K47:K51,K50)&gt;=4,IF(J50=5,VLOOKUP(K50+3,TPMatrix!$A$6:$B$10,2,FALSE),IF(J50=4,VLOOKUP(K50+3,TPMatrix!$D$6:$E$9,2,FALSE),0)),"")</f>
        <v>0</v>
      </c>
      <c r="P50" s="240">
        <f ca="1">IF(COUNTIF(K47:K51,K50)&gt;=5,IF(J50=5,VLOOKUP(K50+4,TPMatrix!$A$6:$B$10,2,FALSE),IF(J50=4,VLOOKUP(K50+4,TPMatrix!$D$6:$E$9,2,FALSE),0)),"")</f>
        <v>0</v>
      </c>
      <c r="Q50" s="240">
        <f t="shared" ca="1" si="16"/>
        <v>0</v>
      </c>
      <c r="R50" s="241">
        <f t="shared" ca="1" si="17"/>
        <v>5</v>
      </c>
      <c r="S50" s="239">
        <f t="shared" ca="1" si="18"/>
        <v>0</v>
      </c>
      <c r="T50" s="240">
        <f t="shared" si="19"/>
        <v>0</v>
      </c>
      <c r="U50" s="241">
        <f t="shared" ca="1" si="20"/>
        <v>0</v>
      </c>
      <c r="W50" s="178" t="str">
        <f t="shared" ca="1" si="21"/>
        <v/>
      </c>
      <c r="X50" s="178" t="str">
        <f ca="1">IF(ISNUMBER($A50),$W50*(Methuselahs!$A$4+1)+$A50,"")</f>
        <v/>
      </c>
      <c r="Y50" s="178" t="str">
        <f t="shared" ca="1" si="22"/>
        <v/>
      </c>
      <c r="Z50" s="178" t="str">
        <f ca="1">IF(ISNUMBER($A50),VLOOKUP($A50,Methuselahs!$A$7:$X$206,5),"")</f>
        <v/>
      </c>
      <c r="AA50" s="178" t="str">
        <f t="shared" ca="1" si="23"/>
        <v/>
      </c>
    </row>
    <row r="51" spans="1:27" ht="12.95" customHeight="1" x14ac:dyDescent="0.2">
      <c r="A51" s="258" t="str">
        <f ca="1">IF(ISBLANK('Tournament Info'!$B$11),"",INDIRECT(ADDRESS(ROW(),2,1,1,"Optimal Seating "&amp;'Tournament Info'!$B$11-1&amp;"R+F")))</f>
        <v/>
      </c>
      <c r="B51" s="259" t="str">
        <f ca="1">IF(ISNUMBER(A51),VLOOKUP(A51,Methuselahs!$A$7:$E$206,2,FALSE),"")</f>
        <v/>
      </c>
      <c r="C51" s="260" t="str">
        <f ca="1">IF(ISNUMBER(A51),VLOOKUP(A51,Methuselahs!$A$7:$E$206,3,FALSE),"")</f>
        <v/>
      </c>
      <c r="D51" s="261" t="str">
        <f t="shared" ca="1" si="12"/>
        <v/>
      </c>
      <c r="E51" s="262"/>
      <c r="F51" s="280">
        <f t="shared" si="13"/>
        <v>0</v>
      </c>
      <c r="G51" s="246" t="str">
        <f t="shared" ca="1" si="14"/>
        <v/>
      </c>
      <c r="H51" s="247" t="str">
        <f ca="1">IF(ISNUMBER(A51),IF(OR($S51=$U51,NOT(ISNA(MATCH($D51*5+$V$4,Override!$C$6:$C$125,0)))),$Q51,0),"")</f>
        <v/>
      </c>
      <c r="I51" s="278" t="str">
        <f t="shared" ca="1" si="15"/>
        <v/>
      </c>
      <c r="J51" s="263">
        <f ca="1">COUNT(A47:A51)</f>
        <v>0</v>
      </c>
      <c r="K51" s="264" t="str">
        <f ca="1">IF(ISNUMBER(A51),RANK(F51,F47:F51),"")</f>
        <v/>
      </c>
      <c r="L51" s="265">
        <f ca="1">IF(J51=5,VLOOKUP(K51,TPMatrix!$A$6:$B$10,2,FALSE),IF(J51=4,VLOOKUP(K51,TPMatrix!$D$6:$E$9,2,FALSE),0))</f>
        <v>0</v>
      </c>
      <c r="M51" s="265">
        <f ca="1">IF(COUNTIF(K47:K51,K51)&gt;=2,IF(J51=5,VLOOKUP(K51+1,TPMatrix!$A$6:$B$10,2,FALSE),IF(J51=4,VLOOKUP(K51+1,TPMatrix!$D$6:$E$9,2,FALSE),0)),"")</f>
        <v>0</v>
      </c>
      <c r="N51" s="265">
        <f ca="1">IF(COUNTIF(K47:K51,K51)&gt;=3,IF(J51=5,VLOOKUP(K51+2,TPMatrix!$A$6:$B$10,2,FALSE),IF(J51=4,VLOOKUP(K51+2,TPMatrix!$D$6:$E$9,2,FALSE),0)),"")</f>
        <v>0</v>
      </c>
      <c r="O51" s="265">
        <f ca="1">IF(COUNTIF(K47:K51,K51)&gt;=4,IF(J51=5,VLOOKUP(K51+3,TPMatrix!$A$6:$B$10,2,FALSE),IF(J51=4,VLOOKUP(K51+3,TPMatrix!$D$6:$E$9,2,FALSE),0)),"")</f>
        <v>0</v>
      </c>
      <c r="P51" s="265">
        <f ca="1">IF(COUNTIF(K47:K51,K51)&gt;=5,IF(J51=5,VLOOKUP(K51+4,TPMatrix!$A$6:$B$10,2,FALSE),IF(J51=4,VLOOKUP(K51+4,TPMatrix!$D$6:$E$9,2,FALSE),0)),"")</f>
        <v>0</v>
      </c>
      <c r="Q51" s="265">
        <f t="shared" ca="1" si="16"/>
        <v>0</v>
      </c>
      <c r="R51" s="266">
        <f t="shared" ca="1" si="17"/>
        <v>5</v>
      </c>
      <c r="S51" s="264">
        <f t="shared" ca="1" si="18"/>
        <v>0</v>
      </c>
      <c r="T51" s="265">
        <f t="shared" si="19"/>
        <v>0</v>
      </c>
      <c r="U51" s="266">
        <f t="shared" ca="1" si="20"/>
        <v>0</v>
      </c>
      <c r="W51" s="178" t="str">
        <f t="shared" ca="1" si="21"/>
        <v/>
      </c>
      <c r="X51" s="178" t="str">
        <f ca="1">IF(ISNUMBER($A51),$W51*(Methuselahs!$A$4+1)+$A51,"")</f>
        <v/>
      </c>
      <c r="Y51" s="178" t="str">
        <f t="shared" ca="1" si="22"/>
        <v/>
      </c>
      <c r="Z51" s="178" t="str">
        <f ca="1">IF(ISNUMBER($A51),VLOOKUP($A51,Methuselahs!$A$7:$X$206,5),"")</f>
        <v/>
      </c>
      <c r="AA51" s="178" t="str">
        <f t="shared" ca="1" si="23"/>
        <v/>
      </c>
    </row>
    <row r="52" spans="1:27" ht="12.95" customHeight="1" x14ac:dyDescent="0.2">
      <c r="A52" s="217" t="str">
        <f ca="1">IF(ISBLANK('Tournament Info'!$B$11),"",INDIRECT(ADDRESS(ROW(),2,1,1,"Optimal Seating "&amp;'Tournament Info'!$B$11-1&amp;"R+F")))</f>
        <v/>
      </c>
      <c r="B52" s="218" t="str">
        <f ca="1">IF(ISNUMBER(A52),VLOOKUP(A52,Methuselahs!$A$7:$E$206,2,FALSE),"")</f>
        <v/>
      </c>
      <c r="C52" s="219" t="str">
        <f ca="1">IF(ISNUMBER(A52),VLOOKUP(A52,Methuselahs!$A$7:$E$206,3,FALSE),"")</f>
        <v/>
      </c>
      <c r="D52" s="220" t="str">
        <f t="shared" ca="1" si="12"/>
        <v/>
      </c>
      <c r="E52" s="221"/>
      <c r="F52" s="273">
        <f t="shared" si="13"/>
        <v>0</v>
      </c>
      <c r="G52" s="222" t="str">
        <f t="shared" ca="1" si="14"/>
        <v/>
      </c>
      <c r="H52" s="223" t="str">
        <f ca="1">IF(ISNUMBER(A52),IF(OR($S52=$U52,NOT(ISNA(MATCH($D52*5+$V$4,Override!$C$6:$C$125,0)))),$Q52,0),"")</f>
        <v/>
      </c>
      <c r="I52" s="274" t="str">
        <f t="shared" ca="1" si="15"/>
        <v/>
      </c>
      <c r="J52" s="224">
        <f ca="1">COUNT(A52:A56)</f>
        <v>0</v>
      </c>
      <c r="K52" s="225" t="str">
        <f ca="1">IF(ISNUMBER(A52),RANK(F52,F52:F56),"")</f>
        <v/>
      </c>
      <c r="L52" s="226">
        <f ca="1">IF(J52=5,VLOOKUP(K52,TPMatrix!$A$6:$B$10,2,FALSE),IF(J52=4,VLOOKUP(K52,TPMatrix!$D$6:$E$9,2,FALSE),0))</f>
        <v>0</v>
      </c>
      <c r="M52" s="226">
        <f ca="1">IF(COUNTIF(K52:K56,K52)&gt;=2,IF(J52=5,VLOOKUP(K52+1,TPMatrix!$A$6:$B$10,2,FALSE),IF(J52=4,VLOOKUP(K52+1,TPMatrix!$D$6:$E$9,2,FALSE),0)),"")</f>
        <v>0</v>
      </c>
      <c r="N52" s="226">
        <f ca="1">IF(COUNTIF(K52:K56,K52)&gt;=3,IF(J52=5,VLOOKUP(K52+2,TPMatrix!$A$6:$B$10,2,FALSE),IF(J52=4,VLOOKUP(K52+2,TPMatrix!$D$6:$E$9,2,FALSE),0)),"")</f>
        <v>0</v>
      </c>
      <c r="O52" s="226">
        <f ca="1">IF(COUNTIF(K52:K56,K52)&gt;=4,IF(J52=5,VLOOKUP(K52+3,TPMatrix!$A$6:$B$10,2,FALSE),IF(J52=4,VLOOKUP(K52+3,TPMatrix!$D$6:$E$9,2,FALSE),0)),"")</f>
        <v>0</v>
      </c>
      <c r="P52" s="226">
        <f ca="1">IF(COUNTIF(K52:K56,K52)&gt;=5,IF(J52=5,VLOOKUP(K52+4,TPMatrix!$A$6:$B$10,2,FALSE),IF(J52=4,VLOOKUP(K52+4,TPMatrix!$D$6:$E$9,2,FALSE),0)),"")</f>
        <v>0</v>
      </c>
      <c r="Q52" s="226">
        <f t="shared" ca="1" si="16"/>
        <v>0</v>
      </c>
      <c r="R52" s="227">
        <f t="shared" ca="1" si="17"/>
        <v>5</v>
      </c>
      <c r="S52" s="228">
        <f t="shared" ca="1" si="18"/>
        <v>0</v>
      </c>
      <c r="T52" s="229">
        <f t="shared" si="19"/>
        <v>0</v>
      </c>
      <c r="U52" s="230">
        <f t="shared" ca="1" si="20"/>
        <v>0</v>
      </c>
      <c r="W52" s="178" t="str">
        <f t="shared" ca="1" si="21"/>
        <v/>
      </c>
      <c r="X52" s="178" t="str">
        <f ca="1">IF(ISNUMBER($A52),$W52*(Methuselahs!$A$4+1)+$A52,"")</f>
        <v/>
      </c>
      <c r="Y52" s="178" t="str">
        <f t="shared" ca="1" si="22"/>
        <v/>
      </c>
      <c r="Z52" s="178" t="str">
        <f ca="1">IF(ISNUMBER($A52),VLOOKUP($A52,Methuselahs!$A$7:$X$206,5),"")</f>
        <v/>
      </c>
      <c r="AA52" s="178" t="str">
        <f t="shared" ca="1" si="23"/>
        <v/>
      </c>
    </row>
    <row r="53" spans="1:27" ht="12.95" customHeight="1" x14ac:dyDescent="0.2">
      <c r="A53" s="231" t="str">
        <f ca="1">IF(ISBLANK('Tournament Info'!$B$11),"",INDIRECT(ADDRESS(ROW(),2,1,1,"Optimal Seating "&amp;'Tournament Info'!$B$11-1&amp;"R+F")))</f>
        <v/>
      </c>
      <c r="B53" s="232" t="str">
        <f ca="1">IF(ISNUMBER(A53),VLOOKUP(A53,Methuselahs!$A$7:$E$206,2,FALSE),"")</f>
        <v/>
      </c>
      <c r="C53" s="233" t="str">
        <f ca="1">IF(ISNUMBER(A53),VLOOKUP(A53,Methuselahs!$A$7:$E$206,3,FALSE),"")</f>
        <v/>
      </c>
      <c r="D53" s="234" t="str">
        <f t="shared" ca="1" si="12"/>
        <v/>
      </c>
      <c r="E53" s="235"/>
      <c r="F53" s="275">
        <f t="shared" si="13"/>
        <v>0</v>
      </c>
      <c r="G53" s="236" t="str">
        <f t="shared" ca="1" si="14"/>
        <v/>
      </c>
      <c r="H53" s="237" t="str">
        <f ca="1">IF(ISNUMBER(A53),IF(OR($S53=$U53,NOT(ISNA(MATCH($D53*5+$V$4,Override!$C$6:$C$125,0)))),$Q53,0),"")</f>
        <v/>
      </c>
      <c r="I53" s="276" t="str">
        <f t="shared" ca="1" si="15"/>
        <v/>
      </c>
      <c r="J53" s="238">
        <f ca="1">COUNT(A52:A56)</f>
        <v>0</v>
      </c>
      <c r="K53" s="239" t="str">
        <f ca="1">IF(ISNUMBER(A53),RANK(F53,F52:F56),"")</f>
        <v/>
      </c>
      <c r="L53" s="240">
        <f ca="1">IF(J53=5,VLOOKUP(K53,TPMatrix!$A$6:$B$10,2,FALSE),IF(J53=4,VLOOKUP(K53,TPMatrix!$D$6:$E$9,2,FALSE),0))</f>
        <v>0</v>
      </c>
      <c r="M53" s="240">
        <f ca="1">IF(COUNTIF(K52:K56,K53)&gt;=2,IF(J53=5,VLOOKUP(K53+1,TPMatrix!$A$6:$B$10,2,FALSE),IF(J53=4,VLOOKUP(K53+1,TPMatrix!$D$6:$E$9,2,FALSE),0)),"")</f>
        <v>0</v>
      </c>
      <c r="N53" s="240">
        <f ca="1">IF(COUNTIF(K52:K56,K53)&gt;=3,IF(J53=5,VLOOKUP(K53+2,TPMatrix!$A$6:$B$10,2,FALSE),IF(J53=4,VLOOKUP(K53+2,TPMatrix!$D$6:$E$9,2,FALSE),0)),"")</f>
        <v>0</v>
      </c>
      <c r="O53" s="240">
        <f ca="1">IF(COUNTIF(K52:K56,K53)&gt;=4,IF(J53=5,VLOOKUP(K53+3,TPMatrix!$A$6:$B$10,2,FALSE),IF(J53=4,VLOOKUP(K53+3,TPMatrix!$D$6:$E$9,2,FALSE),0)),"")</f>
        <v>0</v>
      </c>
      <c r="P53" s="240">
        <f ca="1">IF(COUNTIF(K52:K56,K53)&gt;=5,IF(J53=5,VLOOKUP(K53+4,TPMatrix!$A$6:$B$10,2,FALSE),IF(J53=4,VLOOKUP(K53+4,TPMatrix!$D$6:$E$9,2,FALSE),0)),"")</f>
        <v>0</v>
      </c>
      <c r="Q53" s="240">
        <f t="shared" ca="1" si="16"/>
        <v>0</v>
      </c>
      <c r="R53" s="241">
        <f t="shared" ca="1" si="17"/>
        <v>5</v>
      </c>
      <c r="S53" s="239">
        <f t="shared" ca="1" si="18"/>
        <v>0</v>
      </c>
      <c r="T53" s="240">
        <f t="shared" si="19"/>
        <v>0</v>
      </c>
      <c r="U53" s="241">
        <f t="shared" ca="1" si="20"/>
        <v>0</v>
      </c>
      <c r="W53" s="178" t="str">
        <f t="shared" ca="1" si="21"/>
        <v/>
      </c>
      <c r="X53" s="178" t="str">
        <f ca="1">IF(ISNUMBER($A53),$W53*(Methuselahs!$A$4+1)+$A53,"")</f>
        <v/>
      </c>
      <c r="Y53" s="178" t="str">
        <f t="shared" ca="1" si="22"/>
        <v/>
      </c>
      <c r="Z53" s="178" t="str">
        <f ca="1">IF(ISNUMBER($A53),VLOOKUP($A53,Methuselahs!$A$7:$X$206,5),"")</f>
        <v/>
      </c>
      <c r="AA53" s="178" t="str">
        <f t="shared" ca="1" si="23"/>
        <v/>
      </c>
    </row>
    <row r="54" spans="1:27" ht="12.95" customHeight="1" x14ac:dyDescent="0.2">
      <c r="A54" s="242" t="str">
        <f ca="1">IF(ISBLANK('Tournament Info'!$B$11),"",INDIRECT(ADDRESS(ROW(),2,1,1,"Optimal Seating "&amp;'Tournament Info'!$B$11-1&amp;"R+F")))</f>
        <v/>
      </c>
      <c r="B54" s="218" t="str">
        <f ca="1">IF(ISNUMBER(A54),VLOOKUP(A54,Methuselahs!$A$7:$E$206,2,FALSE),"")</f>
        <v/>
      </c>
      <c r="C54" s="243" t="str">
        <f ca="1">IF(ISNUMBER(A54),VLOOKUP(A54,Methuselahs!$A$7:$E$206,3,FALSE),"")</f>
        <v/>
      </c>
      <c r="D54" s="244" t="str">
        <f t="shared" ca="1" si="12"/>
        <v/>
      </c>
      <c r="E54" s="245"/>
      <c r="F54" s="277">
        <f t="shared" si="13"/>
        <v>0</v>
      </c>
      <c r="G54" s="246" t="str">
        <f t="shared" ca="1" si="14"/>
        <v/>
      </c>
      <c r="H54" s="247" t="str">
        <f ca="1">IF(ISNUMBER(A54),IF(OR($S54=$U54,NOT(ISNA(MATCH($D54*5+$V$4,Override!$C$6:$C$125,0)))),$Q54,0),"")</f>
        <v/>
      </c>
      <c r="I54" s="278" t="str">
        <f t="shared" ca="1" si="15"/>
        <v/>
      </c>
      <c r="J54" s="248">
        <f ca="1">COUNT(A52:A56)</f>
        <v>0</v>
      </c>
      <c r="K54" s="249" t="str">
        <f ca="1">IF(ISNUMBER(A54),RANK(F54,F52:F56),"")</f>
        <v/>
      </c>
      <c r="L54" s="250">
        <f ca="1">IF(J54=5,VLOOKUP(K54,TPMatrix!$A$6:$B$10,2,FALSE),IF(J54=4,VLOOKUP(K54,TPMatrix!$D$6:$E$9,2,FALSE),0))</f>
        <v>0</v>
      </c>
      <c r="M54" s="250">
        <f ca="1">IF(COUNTIF(K52:K56,K54)&gt;=2,IF(J54=5,VLOOKUP(K54+1,TPMatrix!$A$6:$B$10,2,FALSE),IF(J54=4,VLOOKUP(K54+1,TPMatrix!$D$6:$E$9,2,FALSE),0)),"")</f>
        <v>0</v>
      </c>
      <c r="N54" s="250">
        <f ca="1">IF(COUNTIF(K52:K56,K54)&gt;=3,IF(J54=5,VLOOKUP(K54+2,TPMatrix!$A$6:$B$10,2,FALSE),IF(J54=4,VLOOKUP(K54+2,TPMatrix!$D$6:$E$9,2,FALSE),0)),"")</f>
        <v>0</v>
      </c>
      <c r="O54" s="250">
        <f ca="1">IF(COUNTIF(K52:K56,K54)&gt;=4,IF(J54=5,VLOOKUP(K54+3,TPMatrix!$A$6:$B$10,2,FALSE),IF(J54=4,VLOOKUP(K54+3,TPMatrix!$D$6:$E$9,2,FALSE),0)),"")</f>
        <v>0</v>
      </c>
      <c r="P54" s="250">
        <f ca="1">IF(COUNTIF(K52:K56,K54)&gt;=5,IF(J54=5,VLOOKUP(K54+4,TPMatrix!$A$6:$B$10,2,FALSE),IF(J54=4,VLOOKUP(K54+4,TPMatrix!$D$6:$E$9,2,FALSE),0)),"")</f>
        <v>0</v>
      </c>
      <c r="Q54" s="250">
        <f t="shared" ca="1" si="16"/>
        <v>0</v>
      </c>
      <c r="R54" s="251">
        <f t="shared" ca="1" si="17"/>
        <v>5</v>
      </c>
      <c r="S54" s="249">
        <f t="shared" ca="1" si="18"/>
        <v>0</v>
      </c>
      <c r="T54" s="250">
        <f t="shared" si="19"/>
        <v>0</v>
      </c>
      <c r="U54" s="251">
        <f t="shared" ca="1" si="20"/>
        <v>0</v>
      </c>
      <c r="W54" s="178" t="str">
        <f t="shared" ca="1" si="21"/>
        <v/>
      </c>
      <c r="X54" s="178" t="str">
        <f ca="1">IF(ISNUMBER($A54),$W54*(Methuselahs!$A$4+1)+$A54,"")</f>
        <v/>
      </c>
      <c r="Y54" s="178" t="str">
        <f t="shared" ca="1" si="22"/>
        <v/>
      </c>
      <c r="Z54" s="178" t="str">
        <f ca="1">IF(ISNUMBER($A54),VLOOKUP($A54,Methuselahs!$A$7:$X$206,5),"")</f>
        <v/>
      </c>
      <c r="AA54" s="178" t="str">
        <f t="shared" ca="1" si="23"/>
        <v/>
      </c>
    </row>
    <row r="55" spans="1:27" ht="12.95" customHeight="1" x14ac:dyDescent="0.2">
      <c r="A55" s="252" t="str">
        <f ca="1">IF(ISBLANK('Tournament Info'!$B$11),"",INDIRECT(ADDRESS(ROW(),2,1,1,"Optimal Seating "&amp;'Tournament Info'!$B$11-1&amp;"R+F")))</f>
        <v/>
      </c>
      <c r="B55" s="253" t="str">
        <f ca="1">IF(ISNUMBER(A55),VLOOKUP(A55,Methuselahs!$A$7:$E$206,2,FALSE),"")</f>
        <v/>
      </c>
      <c r="C55" s="254" t="str">
        <f ca="1">IF(ISNUMBER(A55),VLOOKUP(A55,Methuselahs!$A$7:$E$206,3,FALSE),"")</f>
        <v/>
      </c>
      <c r="D55" s="255" t="str">
        <f t="shared" ca="1" si="12"/>
        <v/>
      </c>
      <c r="E55" s="256"/>
      <c r="F55" s="279">
        <f t="shared" si="13"/>
        <v>0</v>
      </c>
      <c r="G55" s="236" t="str">
        <f t="shared" ca="1" si="14"/>
        <v/>
      </c>
      <c r="H55" s="237" t="str">
        <f ca="1">IF(ISNUMBER(A55),IF(OR($S55=$U55,NOT(ISNA(MATCH($D55*5+$V$4,Override!$C$6:$C$125,0)))),$Q55,0),"")</f>
        <v/>
      </c>
      <c r="I55" s="276" t="str">
        <f t="shared" ca="1" si="15"/>
        <v/>
      </c>
      <c r="J55" s="257">
        <f ca="1">COUNT(A52:A56)</f>
        <v>0</v>
      </c>
      <c r="K55" s="239" t="str">
        <f ca="1">IF(ISNUMBER(A55),RANK(F55,F52:F56),"")</f>
        <v/>
      </c>
      <c r="L55" s="240">
        <f ca="1">IF(J55=5,VLOOKUP(K55,TPMatrix!$A$6:$B$10,2,FALSE),IF(J55=4,VLOOKUP(K55,TPMatrix!$D$6:$E$9,2,FALSE),0))</f>
        <v>0</v>
      </c>
      <c r="M55" s="240">
        <f ca="1">IF(COUNTIF(K52:K56,K55)&gt;=2,IF(J55=5,VLOOKUP(K55+1,TPMatrix!$A$6:$B$10,2,FALSE),IF(J55=4,VLOOKUP(K55+1,TPMatrix!$D$6:$E$9,2,FALSE),0)),"")</f>
        <v>0</v>
      </c>
      <c r="N55" s="240">
        <f ca="1">IF(COUNTIF(K52:K56,K55)&gt;=3,IF(J55=5,VLOOKUP(K55+2,TPMatrix!$A$6:$B$10,2,FALSE),IF(J55=4,VLOOKUP(K55+2,TPMatrix!$D$6:$E$9,2,FALSE),0)),"")</f>
        <v>0</v>
      </c>
      <c r="O55" s="240">
        <f ca="1">IF(COUNTIF(K52:K56,K55)&gt;=4,IF(J55=5,VLOOKUP(K55+3,TPMatrix!$A$6:$B$10,2,FALSE),IF(J55=4,VLOOKUP(K55+3,TPMatrix!$D$6:$E$9,2,FALSE),0)),"")</f>
        <v>0</v>
      </c>
      <c r="P55" s="240">
        <f ca="1">IF(COUNTIF(K52:K56,K55)&gt;=5,IF(J55=5,VLOOKUP(K55+4,TPMatrix!$A$6:$B$10,2,FALSE),IF(J55=4,VLOOKUP(K55+4,TPMatrix!$D$6:$E$9,2,FALSE),0)),"")</f>
        <v>0</v>
      </c>
      <c r="Q55" s="240">
        <f t="shared" ca="1" si="16"/>
        <v>0</v>
      </c>
      <c r="R55" s="241">
        <f t="shared" ca="1" si="17"/>
        <v>5</v>
      </c>
      <c r="S55" s="239">
        <f t="shared" ca="1" si="18"/>
        <v>0</v>
      </c>
      <c r="T55" s="240">
        <f t="shared" si="19"/>
        <v>0</v>
      </c>
      <c r="U55" s="241">
        <f t="shared" ca="1" si="20"/>
        <v>0</v>
      </c>
      <c r="W55" s="178" t="str">
        <f t="shared" ca="1" si="21"/>
        <v/>
      </c>
      <c r="X55" s="178" t="str">
        <f ca="1">IF(ISNUMBER($A55),$W55*(Methuselahs!$A$4+1)+$A55,"")</f>
        <v/>
      </c>
      <c r="Y55" s="178" t="str">
        <f t="shared" ca="1" si="22"/>
        <v/>
      </c>
      <c r="Z55" s="178" t="str">
        <f ca="1">IF(ISNUMBER($A55),VLOOKUP($A55,Methuselahs!$A$7:$X$206,5),"")</f>
        <v/>
      </c>
      <c r="AA55" s="178" t="str">
        <f t="shared" ca="1" si="23"/>
        <v/>
      </c>
    </row>
    <row r="56" spans="1:27" ht="12.95" customHeight="1" x14ac:dyDescent="0.2">
      <c r="A56" s="258" t="str">
        <f ca="1">IF(ISBLANK('Tournament Info'!$B$11),"",INDIRECT(ADDRESS(ROW(),2,1,1,"Optimal Seating "&amp;'Tournament Info'!$B$11-1&amp;"R+F")))</f>
        <v/>
      </c>
      <c r="B56" s="259" t="str">
        <f ca="1">IF(ISNUMBER(A56),VLOOKUP(A56,Methuselahs!$A$7:$E$206,2,FALSE),"")</f>
        <v/>
      </c>
      <c r="C56" s="260" t="str">
        <f ca="1">IF(ISNUMBER(A56),VLOOKUP(A56,Methuselahs!$A$7:$E$206,3,FALSE),"")</f>
        <v/>
      </c>
      <c r="D56" s="261" t="str">
        <f t="shared" ca="1" si="12"/>
        <v/>
      </c>
      <c r="E56" s="262"/>
      <c r="F56" s="280">
        <f t="shared" si="13"/>
        <v>0</v>
      </c>
      <c r="G56" s="246" t="str">
        <f t="shared" ca="1" si="14"/>
        <v/>
      </c>
      <c r="H56" s="247" t="str">
        <f ca="1">IF(ISNUMBER(A56),IF(OR($S56=$U56,NOT(ISNA(MATCH($D56*5+$V$4,Override!$C$6:$C$125,0)))),$Q56,0),"")</f>
        <v/>
      </c>
      <c r="I56" s="278" t="str">
        <f t="shared" ca="1" si="15"/>
        <v/>
      </c>
      <c r="J56" s="263">
        <f ca="1">COUNT(A52:A56)</f>
        <v>0</v>
      </c>
      <c r="K56" s="264" t="str">
        <f ca="1">IF(ISNUMBER(A56),RANK(F56,F52:F56),"")</f>
        <v/>
      </c>
      <c r="L56" s="265">
        <f ca="1">IF(J56=5,VLOOKUP(K56,TPMatrix!$A$6:$B$10,2,FALSE),IF(J56=4,VLOOKUP(K56,TPMatrix!$D$6:$E$9,2,FALSE),0))</f>
        <v>0</v>
      </c>
      <c r="M56" s="265">
        <f ca="1">IF(COUNTIF(K52:K56,K56)&gt;=2,IF(J56=5,VLOOKUP(K56+1,TPMatrix!$A$6:$B$10,2,FALSE),IF(J56=4,VLOOKUP(K56+1,TPMatrix!$D$6:$E$9,2,FALSE),0)),"")</f>
        <v>0</v>
      </c>
      <c r="N56" s="265">
        <f ca="1">IF(COUNTIF(K52:K56,K56)&gt;=3,IF(J56=5,VLOOKUP(K56+2,TPMatrix!$A$6:$B$10,2,FALSE),IF(J56=4,VLOOKUP(K56+2,TPMatrix!$D$6:$E$9,2,FALSE),0)),"")</f>
        <v>0</v>
      </c>
      <c r="O56" s="265">
        <f ca="1">IF(COUNTIF(K52:K56,K56)&gt;=4,IF(J56=5,VLOOKUP(K56+3,TPMatrix!$A$6:$B$10,2,FALSE),IF(J56=4,VLOOKUP(K56+3,TPMatrix!$D$6:$E$9,2,FALSE),0)),"")</f>
        <v>0</v>
      </c>
      <c r="P56" s="265">
        <f ca="1">IF(COUNTIF(K52:K56,K56)&gt;=5,IF(J56=5,VLOOKUP(K56+4,TPMatrix!$A$6:$B$10,2,FALSE),IF(J56=4,VLOOKUP(K56+4,TPMatrix!$D$6:$E$9,2,FALSE),0)),"")</f>
        <v>0</v>
      </c>
      <c r="Q56" s="265">
        <f t="shared" ca="1" si="16"/>
        <v>0</v>
      </c>
      <c r="R56" s="266">
        <f t="shared" ca="1" si="17"/>
        <v>5</v>
      </c>
      <c r="S56" s="264">
        <f t="shared" ca="1" si="18"/>
        <v>0</v>
      </c>
      <c r="T56" s="265">
        <f t="shared" si="19"/>
        <v>0</v>
      </c>
      <c r="U56" s="266">
        <f t="shared" ca="1" si="20"/>
        <v>0</v>
      </c>
      <c r="W56" s="178" t="str">
        <f t="shared" ca="1" si="21"/>
        <v/>
      </c>
      <c r="X56" s="178" t="str">
        <f ca="1">IF(ISNUMBER($A56),$W56*(Methuselahs!$A$4+1)+$A56,"")</f>
        <v/>
      </c>
      <c r="Y56" s="178" t="str">
        <f t="shared" ca="1" si="22"/>
        <v/>
      </c>
      <c r="Z56" s="178" t="str">
        <f ca="1">IF(ISNUMBER($A56),VLOOKUP($A56,Methuselahs!$A$7:$X$206,5),"")</f>
        <v/>
      </c>
      <c r="AA56" s="178" t="str">
        <f t="shared" ca="1" si="23"/>
        <v/>
      </c>
    </row>
    <row r="57" spans="1:27" ht="12.95" customHeight="1" x14ac:dyDescent="0.2">
      <c r="A57" s="217" t="str">
        <f ca="1">IF(ISBLANK('Tournament Info'!$B$11),"",INDIRECT(ADDRESS(ROW(),2,1,1,"Optimal Seating "&amp;'Tournament Info'!$B$11-1&amp;"R+F")))</f>
        <v/>
      </c>
      <c r="B57" s="218" t="str">
        <f ca="1">IF(ISNUMBER(A57),VLOOKUP(A57,Methuselahs!$A$7:$E$206,2,FALSE),"")</f>
        <v/>
      </c>
      <c r="C57" s="219" t="str">
        <f ca="1">IF(ISNUMBER(A57),VLOOKUP(A57,Methuselahs!$A$7:$E$206,3,FALSE),"")</f>
        <v/>
      </c>
      <c r="D57" s="220" t="str">
        <f t="shared" ca="1" si="12"/>
        <v/>
      </c>
      <c r="E57" s="221"/>
      <c r="F57" s="273">
        <f t="shared" si="13"/>
        <v>0</v>
      </c>
      <c r="G57" s="222" t="str">
        <f t="shared" ca="1" si="14"/>
        <v/>
      </c>
      <c r="H57" s="223" t="str">
        <f ca="1">IF(ISNUMBER(A57),IF(OR($S57=$U57,NOT(ISNA(MATCH($D57*5+$V$4,Override!$C$6:$C$125,0)))),$Q57,0),"")</f>
        <v/>
      </c>
      <c r="I57" s="274" t="str">
        <f t="shared" ca="1" si="15"/>
        <v/>
      </c>
      <c r="J57" s="224">
        <f ca="1">COUNT(A57:A61)</f>
        <v>0</v>
      </c>
      <c r="K57" s="225" t="str">
        <f ca="1">IF(ISNUMBER(A57),RANK(F57,F57:F61),"")</f>
        <v/>
      </c>
      <c r="L57" s="226">
        <f ca="1">IF(J57=5,VLOOKUP(K57,TPMatrix!$A$6:$B$10,2,FALSE),IF(J57=4,VLOOKUP(K57,TPMatrix!$D$6:$E$9,2,FALSE),0))</f>
        <v>0</v>
      </c>
      <c r="M57" s="226">
        <f ca="1">IF(COUNTIF(K57:K61,K57)&gt;=2,IF(J57=5,VLOOKUP(K57+1,TPMatrix!$A$6:$B$10,2,FALSE),IF(J57=4,VLOOKUP(K57+1,TPMatrix!$D$6:$E$9,2,FALSE),0)),"")</f>
        <v>0</v>
      </c>
      <c r="N57" s="226">
        <f ca="1">IF(COUNTIF(K57:K61,K57)&gt;=3,IF(J57=5,VLOOKUP(K57+2,TPMatrix!$A$6:$B$10,2,FALSE),IF(J57=4,VLOOKUP(K57+2,TPMatrix!$D$6:$E$9,2,FALSE),0)),"")</f>
        <v>0</v>
      </c>
      <c r="O57" s="226">
        <f ca="1">IF(COUNTIF(K57:K61,K57)&gt;=4,IF(J57=5,VLOOKUP(K57+3,TPMatrix!$A$6:$B$10,2,FALSE),IF(J57=4,VLOOKUP(K57+3,TPMatrix!$D$6:$E$9,2,FALSE),0)),"")</f>
        <v>0</v>
      </c>
      <c r="P57" s="226">
        <f ca="1">IF(COUNTIF(K57:K61,K57)&gt;=5,IF(J57=5,VLOOKUP(K57+4,TPMatrix!$A$6:$B$10,2,FALSE),IF(J57=4,VLOOKUP(K57+4,TPMatrix!$D$6:$E$9,2,FALSE),0)),"")</f>
        <v>0</v>
      </c>
      <c r="Q57" s="226">
        <f t="shared" ca="1" si="16"/>
        <v>0</v>
      </c>
      <c r="R57" s="227">
        <f t="shared" ca="1" si="17"/>
        <v>5</v>
      </c>
      <c r="S57" s="228">
        <f t="shared" ca="1" si="18"/>
        <v>0</v>
      </c>
      <c r="T57" s="229">
        <f t="shared" si="19"/>
        <v>0</v>
      </c>
      <c r="U57" s="230">
        <f t="shared" ca="1" si="20"/>
        <v>0</v>
      </c>
      <c r="W57" s="178" t="str">
        <f t="shared" ca="1" si="21"/>
        <v/>
      </c>
      <c r="X57" s="178" t="str">
        <f ca="1">IF(ISNUMBER($A57),$W57*(Methuselahs!$A$4+1)+$A57,"")</f>
        <v/>
      </c>
      <c r="Y57" s="178" t="str">
        <f t="shared" ca="1" si="22"/>
        <v/>
      </c>
      <c r="Z57" s="178" t="str">
        <f ca="1">IF(ISNUMBER($A57),VLOOKUP($A57,Methuselahs!$A$7:$X$206,5),"")</f>
        <v/>
      </c>
      <c r="AA57" s="178" t="str">
        <f t="shared" ca="1" si="23"/>
        <v/>
      </c>
    </row>
    <row r="58" spans="1:27" ht="12.95" customHeight="1" x14ac:dyDescent="0.2">
      <c r="A58" s="231" t="str">
        <f ca="1">IF(ISBLANK('Tournament Info'!$B$11),"",INDIRECT(ADDRESS(ROW(),2,1,1,"Optimal Seating "&amp;'Tournament Info'!$B$11-1&amp;"R+F")))</f>
        <v/>
      </c>
      <c r="B58" s="232" t="str">
        <f ca="1">IF(ISNUMBER(A58),VLOOKUP(A58,Methuselahs!$A$7:$E$206,2,FALSE),"")</f>
        <v/>
      </c>
      <c r="C58" s="233" t="str">
        <f ca="1">IF(ISNUMBER(A58),VLOOKUP(A58,Methuselahs!$A$7:$E$206,3,FALSE),"")</f>
        <v/>
      </c>
      <c r="D58" s="234" t="str">
        <f t="shared" ca="1" si="12"/>
        <v/>
      </c>
      <c r="E58" s="235"/>
      <c r="F58" s="275">
        <f t="shared" si="13"/>
        <v>0</v>
      </c>
      <c r="G58" s="236" t="str">
        <f t="shared" ca="1" si="14"/>
        <v/>
      </c>
      <c r="H58" s="237" t="str">
        <f ca="1">IF(ISNUMBER(A58),IF(OR($S58=$U58,NOT(ISNA(MATCH($D58*5+$V$4,Override!$C$6:$C$125,0)))),$Q58,0),"")</f>
        <v/>
      </c>
      <c r="I58" s="276" t="str">
        <f t="shared" ca="1" si="15"/>
        <v/>
      </c>
      <c r="J58" s="238">
        <f ca="1">COUNT(A57:A61)</f>
        <v>0</v>
      </c>
      <c r="K58" s="239" t="str">
        <f ca="1">IF(ISNUMBER(A58),RANK(F58,F57:F61),"")</f>
        <v/>
      </c>
      <c r="L58" s="240">
        <f ca="1">IF(J58=5,VLOOKUP(K58,TPMatrix!$A$6:$B$10,2,FALSE),IF(J58=4,VLOOKUP(K58,TPMatrix!$D$6:$E$9,2,FALSE),0))</f>
        <v>0</v>
      </c>
      <c r="M58" s="240">
        <f ca="1">IF(COUNTIF(K57:K61,K58)&gt;=2,IF(J58=5,VLOOKUP(K58+1,TPMatrix!$A$6:$B$10,2,FALSE),IF(J58=4,VLOOKUP(K58+1,TPMatrix!$D$6:$E$9,2,FALSE),0)),"")</f>
        <v>0</v>
      </c>
      <c r="N58" s="240">
        <f ca="1">IF(COUNTIF(K57:K61,K58)&gt;=3,IF(J58=5,VLOOKUP(K58+2,TPMatrix!$A$6:$B$10,2,FALSE),IF(J58=4,VLOOKUP(K58+2,TPMatrix!$D$6:$E$9,2,FALSE),0)),"")</f>
        <v>0</v>
      </c>
      <c r="O58" s="240">
        <f ca="1">IF(COUNTIF(K57:K61,K58)&gt;=4,IF(J58=5,VLOOKUP(K58+3,TPMatrix!$A$6:$B$10,2,FALSE),IF(J58=4,VLOOKUP(K58+3,TPMatrix!$D$6:$E$9,2,FALSE),0)),"")</f>
        <v>0</v>
      </c>
      <c r="P58" s="240">
        <f ca="1">IF(COUNTIF(K57:K61,K58)&gt;=5,IF(J58=5,VLOOKUP(K58+4,TPMatrix!$A$6:$B$10,2,FALSE),IF(J58=4,VLOOKUP(K58+4,TPMatrix!$D$6:$E$9,2,FALSE),0)),"")</f>
        <v>0</v>
      </c>
      <c r="Q58" s="240">
        <f t="shared" ca="1" si="16"/>
        <v>0</v>
      </c>
      <c r="R58" s="241">
        <f t="shared" ca="1" si="17"/>
        <v>5</v>
      </c>
      <c r="S58" s="239">
        <f t="shared" ca="1" si="18"/>
        <v>0</v>
      </c>
      <c r="T58" s="240">
        <f t="shared" si="19"/>
        <v>0</v>
      </c>
      <c r="U58" s="241">
        <f t="shared" ca="1" si="20"/>
        <v>0</v>
      </c>
      <c r="W58" s="178" t="str">
        <f t="shared" ca="1" si="21"/>
        <v/>
      </c>
      <c r="X58" s="178" t="str">
        <f ca="1">IF(ISNUMBER($A58),$W58*(Methuselahs!$A$4+1)+$A58,"")</f>
        <v/>
      </c>
      <c r="Y58" s="178" t="str">
        <f t="shared" ca="1" si="22"/>
        <v/>
      </c>
      <c r="Z58" s="178" t="str">
        <f ca="1">IF(ISNUMBER($A58),VLOOKUP($A58,Methuselahs!$A$7:$X$206,5),"")</f>
        <v/>
      </c>
      <c r="AA58" s="178" t="str">
        <f t="shared" ca="1" si="23"/>
        <v/>
      </c>
    </row>
    <row r="59" spans="1:27" ht="12.95" customHeight="1" x14ac:dyDescent="0.2">
      <c r="A59" s="242" t="str">
        <f ca="1">IF(ISBLANK('Tournament Info'!$B$11),"",INDIRECT(ADDRESS(ROW(),2,1,1,"Optimal Seating "&amp;'Tournament Info'!$B$11-1&amp;"R+F")))</f>
        <v/>
      </c>
      <c r="B59" s="218" t="str">
        <f ca="1">IF(ISNUMBER(A59),VLOOKUP(A59,Methuselahs!$A$7:$E$206,2,FALSE),"")</f>
        <v/>
      </c>
      <c r="C59" s="243" t="str">
        <f ca="1">IF(ISNUMBER(A59),VLOOKUP(A59,Methuselahs!$A$7:$E$206,3,FALSE),"")</f>
        <v/>
      </c>
      <c r="D59" s="244" t="str">
        <f t="shared" ca="1" si="12"/>
        <v/>
      </c>
      <c r="E59" s="245"/>
      <c r="F59" s="277">
        <f t="shared" si="13"/>
        <v>0</v>
      </c>
      <c r="G59" s="246" t="str">
        <f t="shared" ca="1" si="14"/>
        <v/>
      </c>
      <c r="H59" s="247" t="str">
        <f ca="1">IF(ISNUMBER(A59),IF(OR($S59=$U59,NOT(ISNA(MATCH($D59*5+$V$4,Override!$C$6:$C$125,0)))),$Q59,0),"")</f>
        <v/>
      </c>
      <c r="I59" s="278" t="str">
        <f t="shared" ca="1" si="15"/>
        <v/>
      </c>
      <c r="J59" s="248">
        <f ca="1">COUNT(A57:A61)</f>
        <v>0</v>
      </c>
      <c r="K59" s="249" t="str">
        <f ca="1">IF(ISNUMBER(A59),RANK(F59,F57:F61),"")</f>
        <v/>
      </c>
      <c r="L59" s="250">
        <f ca="1">IF(J59=5,VLOOKUP(K59,TPMatrix!$A$6:$B$10,2,FALSE),IF(J59=4,VLOOKUP(K59,TPMatrix!$D$6:$E$9,2,FALSE),0))</f>
        <v>0</v>
      </c>
      <c r="M59" s="250">
        <f ca="1">IF(COUNTIF(K57:K61,K59)&gt;=2,IF(J59=5,VLOOKUP(K59+1,TPMatrix!$A$6:$B$10,2,FALSE),IF(J59=4,VLOOKUP(K59+1,TPMatrix!$D$6:$E$9,2,FALSE),0)),"")</f>
        <v>0</v>
      </c>
      <c r="N59" s="250">
        <f ca="1">IF(COUNTIF(K57:K61,K59)&gt;=3,IF(J59=5,VLOOKUP(K59+2,TPMatrix!$A$6:$B$10,2,FALSE),IF(J59=4,VLOOKUP(K59+2,TPMatrix!$D$6:$E$9,2,FALSE),0)),"")</f>
        <v>0</v>
      </c>
      <c r="O59" s="250">
        <f ca="1">IF(COUNTIF(K57:K61,K59)&gt;=4,IF(J59=5,VLOOKUP(K59+3,TPMatrix!$A$6:$B$10,2,FALSE),IF(J59=4,VLOOKUP(K59+3,TPMatrix!$D$6:$E$9,2,FALSE),0)),"")</f>
        <v>0</v>
      </c>
      <c r="P59" s="250">
        <f ca="1">IF(COUNTIF(K57:K61,K59)&gt;=5,IF(J59=5,VLOOKUP(K59+4,TPMatrix!$A$6:$B$10,2,FALSE),IF(J59=4,VLOOKUP(K59+4,TPMatrix!$D$6:$E$9,2,FALSE),0)),"")</f>
        <v>0</v>
      </c>
      <c r="Q59" s="250">
        <f t="shared" ca="1" si="16"/>
        <v>0</v>
      </c>
      <c r="R59" s="251">
        <f t="shared" ca="1" si="17"/>
        <v>5</v>
      </c>
      <c r="S59" s="249">
        <f t="shared" ca="1" si="18"/>
        <v>0</v>
      </c>
      <c r="T59" s="250">
        <f t="shared" si="19"/>
        <v>0</v>
      </c>
      <c r="U59" s="251">
        <f t="shared" ca="1" si="20"/>
        <v>0</v>
      </c>
      <c r="W59" s="178" t="str">
        <f t="shared" ca="1" si="21"/>
        <v/>
      </c>
      <c r="X59" s="178" t="str">
        <f ca="1">IF(ISNUMBER($A59),$W59*(Methuselahs!$A$4+1)+$A59,"")</f>
        <v/>
      </c>
      <c r="Y59" s="178" t="str">
        <f t="shared" ca="1" si="22"/>
        <v/>
      </c>
      <c r="Z59" s="178" t="str">
        <f ca="1">IF(ISNUMBER($A59),VLOOKUP($A59,Methuselahs!$A$7:$X$206,5),"")</f>
        <v/>
      </c>
      <c r="AA59" s="178" t="str">
        <f t="shared" ca="1" si="23"/>
        <v/>
      </c>
    </row>
    <row r="60" spans="1:27" ht="12.95" customHeight="1" x14ac:dyDescent="0.2">
      <c r="A60" s="252" t="str">
        <f ca="1">IF(ISBLANK('Tournament Info'!$B$11),"",INDIRECT(ADDRESS(ROW(),2,1,1,"Optimal Seating "&amp;'Tournament Info'!$B$11-1&amp;"R+F")))</f>
        <v/>
      </c>
      <c r="B60" s="253" t="str">
        <f ca="1">IF(ISNUMBER(A60),VLOOKUP(A60,Methuselahs!$A$7:$E$206,2,FALSE),"")</f>
        <v/>
      </c>
      <c r="C60" s="254" t="str">
        <f ca="1">IF(ISNUMBER(A60),VLOOKUP(A60,Methuselahs!$A$7:$E$206,3,FALSE),"")</f>
        <v/>
      </c>
      <c r="D60" s="255" t="str">
        <f t="shared" ca="1" si="12"/>
        <v/>
      </c>
      <c r="E60" s="256"/>
      <c r="F60" s="279">
        <f t="shared" si="13"/>
        <v>0</v>
      </c>
      <c r="G60" s="236" t="str">
        <f t="shared" ca="1" si="14"/>
        <v/>
      </c>
      <c r="H60" s="237" t="str">
        <f ca="1">IF(ISNUMBER(A60),IF(OR($S60=$U60,NOT(ISNA(MATCH($D60*5+$V$4,Override!$C$6:$C$125,0)))),$Q60,0),"")</f>
        <v/>
      </c>
      <c r="I60" s="276" t="str">
        <f t="shared" ca="1" si="15"/>
        <v/>
      </c>
      <c r="J60" s="257">
        <f ca="1">COUNT(A57:A61)</f>
        <v>0</v>
      </c>
      <c r="K60" s="239" t="str">
        <f ca="1">IF(ISNUMBER(A60),RANK(F60,F57:F61),"")</f>
        <v/>
      </c>
      <c r="L60" s="240">
        <f ca="1">IF(J60=5,VLOOKUP(K60,TPMatrix!$A$6:$B$10,2,FALSE),IF(J60=4,VLOOKUP(K60,TPMatrix!$D$6:$E$9,2,FALSE),0))</f>
        <v>0</v>
      </c>
      <c r="M60" s="240">
        <f ca="1">IF(COUNTIF(K57:K61,K60)&gt;=2,IF(J60=5,VLOOKUP(K60+1,TPMatrix!$A$6:$B$10,2,FALSE),IF(J60=4,VLOOKUP(K60+1,TPMatrix!$D$6:$E$9,2,FALSE),0)),"")</f>
        <v>0</v>
      </c>
      <c r="N60" s="240">
        <f ca="1">IF(COUNTIF(K57:K61,K60)&gt;=3,IF(J60=5,VLOOKUP(K60+2,TPMatrix!$A$6:$B$10,2,FALSE),IF(J60=4,VLOOKUP(K60+2,TPMatrix!$D$6:$E$9,2,FALSE),0)),"")</f>
        <v>0</v>
      </c>
      <c r="O60" s="240">
        <f ca="1">IF(COUNTIF(K57:K61,K60)&gt;=4,IF(J60=5,VLOOKUP(K60+3,TPMatrix!$A$6:$B$10,2,FALSE),IF(J60=4,VLOOKUP(K60+3,TPMatrix!$D$6:$E$9,2,FALSE),0)),"")</f>
        <v>0</v>
      </c>
      <c r="P60" s="240">
        <f ca="1">IF(COUNTIF(K57:K61,K60)&gt;=5,IF(J60=5,VLOOKUP(K60+4,TPMatrix!$A$6:$B$10,2,FALSE),IF(J60=4,VLOOKUP(K60+4,TPMatrix!$D$6:$E$9,2,FALSE),0)),"")</f>
        <v>0</v>
      </c>
      <c r="Q60" s="240">
        <f t="shared" ca="1" si="16"/>
        <v>0</v>
      </c>
      <c r="R60" s="241">
        <f t="shared" ca="1" si="17"/>
        <v>5</v>
      </c>
      <c r="S60" s="239">
        <f t="shared" ca="1" si="18"/>
        <v>0</v>
      </c>
      <c r="T60" s="240">
        <f t="shared" si="19"/>
        <v>0</v>
      </c>
      <c r="U60" s="241">
        <f t="shared" ca="1" si="20"/>
        <v>0</v>
      </c>
      <c r="W60" s="178" t="str">
        <f t="shared" ca="1" si="21"/>
        <v/>
      </c>
      <c r="X60" s="178" t="str">
        <f ca="1">IF(ISNUMBER($A60),$W60*(Methuselahs!$A$4+1)+$A60,"")</f>
        <v/>
      </c>
      <c r="Y60" s="178" t="str">
        <f t="shared" ca="1" si="22"/>
        <v/>
      </c>
      <c r="Z60" s="178" t="str">
        <f ca="1">IF(ISNUMBER($A60),VLOOKUP($A60,Methuselahs!$A$7:$X$206,5),"")</f>
        <v/>
      </c>
      <c r="AA60" s="178" t="str">
        <f t="shared" ca="1" si="23"/>
        <v/>
      </c>
    </row>
    <row r="61" spans="1:27" ht="12.95" customHeight="1" x14ac:dyDescent="0.2">
      <c r="A61" s="258" t="str">
        <f ca="1">IF(ISBLANK('Tournament Info'!$B$11),"",INDIRECT(ADDRESS(ROW(),2,1,1,"Optimal Seating "&amp;'Tournament Info'!$B$11-1&amp;"R+F")))</f>
        <v/>
      </c>
      <c r="B61" s="259" t="str">
        <f ca="1">IF(ISNUMBER(A61),VLOOKUP(A61,Methuselahs!$A$7:$E$206,2,FALSE),"")</f>
        <v/>
      </c>
      <c r="C61" s="260" t="str">
        <f ca="1">IF(ISNUMBER(A61),VLOOKUP(A61,Methuselahs!$A$7:$E$206,3,FALSE),"")</f>
        <v/>
      </c>
      <c r="D61" s="261" t="str">
        <f t="shared" ca="1" si="12"/>
        <v/>
      </c>
      <c r="E61" s="262"/>
      <c r="F61" s="280">
        <f t="shared" si="13"/>
        <v>0</v>
      </c>
      <c r="G61" s="246" t="str">
        <f t="shared" ca="1" si="14"/>
        <v/>
      </c>
      <c r="H61" s="247" t="str">
        <f ca="1">IF(ISNUMBER(A61),IF(OR($S61=$U61,NOT(ISNA(MATCH($D61*5+$V$4,Override!$C$6:$C$125,0)))),$Q61,0),"")</f>
        <v/>
      </c>
      <c r="I61" s="278" t="str">
        <f t="shared" ca="1" si="15"/>
        <v/>
      </c>
      <c r="J61" s="263">
        <f ca="1">COUNT(A57:A61)</f>
        <v>0</v>
      </c>
      <c r="K61" s="264" t="str">
        <f ca="1">IF(ISNUMBER(A61),RANK(F61,F57:F61),"")</f>
        <v/>
      </c>
      <c r="L61" s="265">
        <f ca="1">IF(J61=5,VLOOKUP(K61,TPMatrix!$A$6:$B$10,2,FALSE),IF(J61=4,VLOOKUP(K61,TPMatrix!$D$6:$E$9,2,FALSE),0))</f>
        <v>0</v>
      </c>
      <c r="M61" s="265">
        <f ca="1">IF(COUNTIF(K57:K61,K61)&gt;=2,IF(J61=5,VLOOKUP(K61+1,TPMatrix!$A$6:$B$10,2,FALSE),IF(J61=4,VLOOKUP(K61+1,TPMatrix!$D$6:$E$9,2,FALSE),0)),"")</f>
        <v>0</v>
      </c>
      <c r="N61" s="265">
        <f ca="1">IF(COUNTIF(K57:K61,K61)&gt;=3,IF(J61=5,VLOOKUP(K61+2,TPMatrix!$A$6:$B$10,2,FALSE),IF(J61=4,VLOOKUP(K61+2,TPMatrix!$D$6:$E$9,2,FALSE),0)),"")</f>
        <v>0</v>
      </c>
      <c r="O61" s="265">
        <f ca="1">IF(COUNTIF(K57:K61,K61)&gt;=4,IF(J61=5,VLOOKUP(K61+3,TPMatrix!$A$6:$B$10,2,FALSE),IF(J61=4,VLOOKUP(K61+3,TPMatrix!$D$6:$E$9,2,FALSE),0)),"")</f>
        <v>0</v>
      </c>
      <c r="P61" s="265">
        <f ca="1">IF(COUNTIF(K57:K61,K61)&gt;=5,IF(J61=5,VLOOKUP(K61+4,TPMatrix!$A$6:$B$10,2,FALSE),IF(J61=4,VLOOKUP(K61+4,TPMatrix!$D$6:$E$9,2,FALSE),0)),"")</f>
        <v>0</v>
      </c>
      <c r="Q61" s="265">
        <f t="shared" ca="1" si="16"/>
        <v>0</v>
      </c>
      <c r="R61" s="266">
        <f t="shared" ca="1" si="17"/>
        <v>5</v>
      </c>
      <c r="S61" s="264">
        <f t="shared" ca="1" si="18"/>
        <v>0</v>
      </c>
      <c r="T61" s="265">
        <f t="shared" si="19"/>
        <v>0</v>
      </c>
      <c r="U61" s="266">
        <f t="shared" ca="1" si="20"/>
        <v>0</v>
      </c>
      <c r="W61" s="178" t="str">
        <f t="shared" ca="1" si="21"/>
        <v/>
      </c>
      <c r="X61" s="178" t="str">
        <f ca="1">IF(ISNUMBER($A61),$W61*(Methuselahs!$A$4+1)+$A61,"")</f>
        <v/>
      </c>
      <c r="Y61" s="178" t="str">
        <f t="shared" ca="1" si="22"/>
        <v/>
      </c>
      <c r="Z61" s="178" t="str">
        <f ca="1">IF(ISNUMBER($A61),VLOOKUP($A61,Methuselahs!$A$7:$X$206,5),"")</f>
        <v/>
      </c>
      <c r="AA61" s="178" t="str">
        <f t="shared" ca="1" si="23"/>
        <v/>
      </c>
    </row>
    <row r="62" spans="1:27" ht="12.95" customHeight="1" x14ac:dyDescent="0.2">
      <c r="A62" s="217" t="str">
        <f ca="1">IF(ISBLANK('Tournament Info'!$B$11),"",INDIRECT(ADDRESS(ROW(),2,1,1,"Optimal Seating "&amp;'Tournament Info'!$B$11-1&amp;"R+F")))</f>
        <v/>
      </c>
      <c r="B62" s="218" t="str">
        <f ca="1">IF(ISNUMBER(A62),VLOOKUP(A62,Methuselahs!$A$7:$E$206,2,FALSE),"")</f>
        <v/>
      </c>
      <c r="C62" s="219" t="str">
        <f ca="1">IF(ISNUMBER(A62),VLOOKUP(A62,Methuselahs!$A$7:$E$206,3,FALSE),"")</f>
        <v/>
      </c>
      <c r="D62" s="220" t="str">
        <f t="shared" ca="1" si="12"/>
        <v/>
      </c>
      <c r="E62" s="221"/>
      <c r="F62" s="273">
        <f t="shared" si="13"/>
        <v>0</v>
      </c>
      <c r="G62" s="222" t="str">
        <f t="shared" ca="1" si="14"/>
        <v/>
      </c>
      <c r="H62" s="223" t="str">
        <f ca="1">IF(ISNUMBER(A62),IF(OR($S62=$U62,NOT(ISNA(MATCH($D62*5+$V$4,Override!$C$6:$C$125,0)))),$Q62,0),"")</f>
        <v/>
      </c>
      <c r="I62" s="274" t="str">
        <f t="shared" ca="1" si="15"/>
        <v/>
      </c>
      <c r="J62" s="224">
        <f ca="1">COUNT(A62:A66)</f>
        <v>0</v>
      </c>
      <c r="K62" s="225" t="str">
        <f ca="1">IF(ISNUMBER(A62),RANK(F62,F62:F66),"")</f>
        <v/>
      </c>
      <c r="L62" s="226">
        <f ca="1">IF(J62=5,VLOOKUP(K62,TPMatrix!$A$6:$B$10,2,FALSE),IF(J62=4,VLOOKUP(K62,TPMatrix!$D$6:$E$9,2,FALSE),0))</f>
        <v>0</v>
      </c>
      <c r="M62" s="226">
        <f ca="1">IF(COUNTIF(K62:K66,K62)&gt;=2,IF(J62=5,VLOOKUP(K62+1,TPMatrix!$A$6:$B$10,2,FALSE),IF(J62=4,VLOOKUP(K62+1,TPMatrix!$D$6:$E$9,2,FALSE),0)),"")</f>
        <v>0</v>
      </c>
      <c r="N62" s="226">
        <f ca="1">IF(COUNTIF(K62:K66,K62)&gt;=3,IF(J62=5,VLOOKUP(K62+2,TPMatrix!$A$6:$B$10,2,FALSE),IF(J62=4,VLOOKUP(K62+2,TPMatrix!$D$6:$E$9,2,FALSE),0)),"")</f>
        <v>0</v>
      </c>
      <c r="O62" s="226">
        <f ca="1">IF(COUNTIF(K62:K66,K62)&gt;=4,IF(J62=5,VLOOKUP(K62+3,TPMatrix!$A$6:$B$10,2,FALSE),IF(J62=4,VLOOKUP(K62+3,TPMatrix!$D$6:$E$9,2,FALSE),0)),"")</f>
        <v>0</v>
      </c>
      <c r="P62" s="226">
        <f ca="1">IF(COUNTIF(K62:K66,K62)&gt;=5,IF(J62=5,VLOOKUP(K62+4,TPMatrix!$A$6:$B$10,2,FALSE),IF(J62=4,VLOOKUP(K62+4,TPMatrix!$D$6:$E$9,2,FALSE),0)),"")</f>
        <v>0</v>
      </c>
      <c r="Q62" s="226">
        <f t="shared" ca="1" si="16"/>
        <v>0</v>
      </c>
      <c r="R62" s="227">
        <f t="shared" ca="1" si="17"/>
        <v>5</v>
      </c>
      <c r="S62" s="228">
        <f t="shared" ca="1" si="18"/>
        <v>0</v>
      </c>
      <c r="T62" s="229">
        <f t="shared" si="19"/>
        <v>0</v>
      </c>
      <c r="U62" s="230">
        <f t="shared" ca="1" si="20"/>
        <v>0</v>
      </c>
      <c r="W62" s="178" t="str">
        <f t="shared" ca="1" si="21"/>
        <v/>
      </c>
      <c r="X62" s="178" t="str">
        <f ca="1">IF(ISNUMBER($A62),$W62*(Methuselahs!$A$4+1)+$A62,"")</f>
        <v/>
      </c>
      <c r="Y62" s="178" t="str">
        <f t="shared" ca="1" si="22"/>
        <v/>
      </c>
      <c r="Z62" s="178" t="str">
        <f ca="1">IF(ISNUMBER($A62),VLOOKUP($A62,Methuselahs!$A$7:$X$206,5),"")</f>
        <v/>
      </c>
      <c r="AA62" s="178" t="str">
        <f t="shared" ca="1" si="23"/>
        <v/>
      </c>
    </row>
    <row r="63" spans="1:27" ht="12.95" customHeight="1" x14ac:dyDescent="0.2">
      <c r="A63" s="231" t="str">
        <f ca="1">IF(ISBLANK('Tournament Info'!$B$11),"",INDIRECT(ADDRESS(ROW(),2,1,1,"Optimal Seating "&amp;'Tournament Info'!$B$11-1&amp;"R+F")))</f>
        <v/>
      </c>
      <c r="B63" s="232" t="str">
        <f ca="1">IF(ISNUMBER(A63),VLOOKUP(A63,Methuselahs!$A$7:$E$206,2,FALSE),"")</f>
        <v/>
      </c>
      <c r="C63" s="233" t="str">
        <f ca="1">IF(ISNUMBER(A63),VLOOKUP(A63,Methuselahs!$A$7:$E$206,3,FALSE),"")</f>
        <v/>
      </c>
      <c r="D63" s="234" t="str">
        <f t="shared" ca="1" si="12"/>
        <v/>
      </c>
      <c r="E63" s="235"/>
      <c r="F63" s="275">
        <f t="shared" si="13"/>
        <v>0</v>
      </c>
      <c r="G63" s="236" t="str">
        <f t="shared" ca="1" si="14"/>
        <v/>
      </c>
      <c r="H63" s="237" t="str">
        <f ca="1">IF(ISNUMBER(A63),IF(OR($S63=$U63,NOT(ISNA(MATCH($D63*5+$V$4,Override!$C$6:$C$125,0)))),$Q63,0),"")</f>
        <v/>
      </c>
      <c r="I63" s="276" t="str">
        <f t="shared" ca="1" si="15"/>
        <v/>
      </c>
      <c r="J63" s="238">
        <f ca="1">COUNT(A62:A66)</f>
        <v>0</v>
      </c>
      <c r="K63" s="239" t="str">
        <f ca="1">IF(ISNUMBER(A63),RANK(F63,F62:F66),"")</f>
        <v/>
      </c>
      <c r="L63" s="240">
        <f ca="1">IF(J63=5,VLOOKUP(K63,TPMatrix!$A$6:$B$10,2,FALSE),IF(J63=4,VLOOKUP(K63,TPMatrix!$D$6:$E$9,2,FALSE),0))</f>
        <v>0</v>
      </c>
      <c r="M63" s="240">
        <f ca="1">IF(COUNTIF(K62:K66,K63)&gt;=2,IF(J63=5,VLOOKUP(K63+1,TPMatrix!$A$6:$B$10,2,FALSE),IF(J63=4,VLOOKUP(K63+1,TPMatrix!$D$6:$E$9,2,FALSE),0)),"")</f>
        <v>0</v>
      </c>
      <c r="N63" s="240">
        <f ca="1">IF(COUNTIF(K62:K66,K63)&gt;=3,IF(J63=5,VLOOKUP(K63+2,TPMatrix!$A$6:$B$10,2,FALSE),IF(J63=4,VLOOKUP(K63+2,TPMatrix!$D$6:$E$9,2,FALSE),0)),"")</f>
        <v>0</v>
      </c>
      <c r="O63" s="240">
        <f ca="1">IF(COUNTIF(K62:K66,K63)&gt;=4,IF(J63=5,VLOOKUP(K63+3,TPMatrix!$A$6:$B$10,2,FALSE),IF(J63=4,VLOOKUP(K63+3,TPMatrix!$D$6:$E$9,2,FALSE),0)),"")</f>
        <v>0</v>
      </c>
      <c r="P63" s="240">
        <f ca="1">IF(COUNTIF(K62:K66,K63)&gt;=5,IF(J63=5,VLOOKUP(K63+4,TPMatrix!$A$6:$B$10,2,FALSE),IF(J63=4,VLOOKUP(K63+4,TPMatrix!$D$6:$E$9,2,FALSE),0)),"")</f>
        <v>0</v>
      </c>
      <c r="Q63" s="240">
        <f t="shared" ca="1" si="16"/>
        <v>0</v>
      </c>
      <c r="R63" s="241">
        <f t="shared" ca="1" si="17"/>
        <v>5</v>
      </c>
      <c r="S63" s="239">
        <f t="shared" ca="1" si="18"/>
        <v>0</v>
      </c>
      <c r="T63" s="240">
        <f t="shared" si="19"/>
        <v>0</v>
      </c>
      <c r="U63" s="241">
        <f t="shared" ca="1" si="20"/>
        <v>0</v>
      </c>
      <c r="W63" s="178" t="str">
        <f t="shared" ca="1" si="21"/>
        <v/>
      </c>
      <c r="X63" s="178" t="str">
        <f ca="1">IF(ISNUMBER($A63),$W63*(Methuselahs!$A$4+1)+$A63,"")</f>
        <v/>
      </c>
      <c r="Y63" s="178" t="str">
        <f t="shared" ca="1" si="22"/>
        <v/>
      </c>
      <c r="Z63" s="178" t="str">
        <f ca="1">IF(ISNUMBER($A63),VLOOKUP($A63,Methuselahs!$A$7:$X$206,5),"")</f>
        <v/>
      </c>
      <c r="AA63" s="178" t="str">
        <f t="shared" ca="1" si="23"/>
        <v/>
      </c>
    </row>
    <row r="64" spans="1:27" ht="12.95" customHeight="1" x14ac:dyDescent="0.2">
      <c r="A64" s="242" t="str">
        <f ca="1">IF(ISBLANK('Tournament Info'!$B$11),"",INDIRECT(ADDRESS(ROW(),2,1,1,"Optimal Seating "&amp;'Tournament Info'!$B$11-1&amp;"R+F")))</f>
        <v/>
      </c>
      <c r="B64" s="218" t="str">
        <f ca="1">IF(ISNUMBER(A64),VLOOKUP(A64,Methuselahs!$A$7:$E$206,2,FALSE),"")</f>
        <v/>
      </c>
      <c r="C64" s="243" t="str">
        <f ca="1">IF(ISNUMBER(A64),VLOOKUP(A64,Methuselahs!$A$7:$E$206,3,FALSE),"")</f>
        <v/>
      </c>
      <c r="D64" s="244" t="str">
        <f t="shared" ca="1" si="12"/>
        <v/>
      </c>
      <c r="E64" s="245"/>
      <c r="F64" s="277">
        <f t="shared" si="13"/>
        <v>0</v>
      </c>
      <c r="G64" s="246" t="str">
        <f t="shared" ca="1" si="14"/>
        <v/>
      </c>
      <c r="H64" s="247" t="str">
        <f ca="1">IF(ISNUMBER(A64),IF(OR($S64=$U64,NOT(ISNA(MATCH($D64*5+$V$4,Override!$C$6:$C$125,0)))),$Q64,0),"")</f>
        <v/>
      </c>
      <c r="I64" s="278" t="str">
        <f t="shared" ca="1" si="15"/>
        <v/>
      </c>
      <c r="J64" s="248">
        <f ca="1">COUNT(A62:A66)</f>
        <v>0</v>
      </c>
      <c r="K64" s="249" t="str">
        <f ca="1">IF(ISNUMBER(A64),RANK(F64,F62:F66),"")</f>
        <v/>
      </c>
      <c r="L64" s="250">
        <f ca="1">IF(J64=5,VLOOKUP(K64,TPMatrix!$A$6:$B$10,2,FALSE),IF(J64=4,VLOOKUP(K64,TPMatrix!$D$6:$E$9,2,FALSE),0))</f>
        <v>0</v>
      </c>
      <c r="M64" s="250">
        <f ca="1">IF(COUNTIF(K62:K66,K64)&gt;=2,IF(J64=5,VLOOKUP(K64+1,TPMatrix!$A$6:$B$10,2,FALSE),IF(J64=4,VLOOKUP(K64+1,TPMatrix!$D$6:$E$9,2,FALSE),0)),"")</f>
        <v>0</v>
      </c>
      <c r="N64" s="250">
        <f ca="1">IF(COUNTIF(K62:K66,K64)&gt;=3,IF(J64=5,VLOOKUP(K64+2,TPMatrix!$A$6:$B$10,2,FALSE),IF(J64=4,VLOOKUP(K64+2,TPMatrix!$D$6:$E$9,2,FALSE),0)),"")</f>
        <v>0</v>
      </c>
      <c r="O64" s="250">
        <f ca="1">IF(COUNTIF(K62:K66,K64)&gt;=4,IF(J64=5,VLOOKUP(K64+3,TPMatrix!$A$6:$B$10,2,FALSE),IF(J64=4,VLOOKUP(K64+3,TPMatrix!$D$6:$E$9,2,FALSE),0)),"")</f>
        <v>0</v>
      </c>
      <c r="P64" s="250">
        <f ca="1">IF(COUNTIF(K62:K66,K64)&gt;=5,IF(J64=5,VLOOKUP(K64+4,TPMatrix!$A$6:$B$10,2,FALSE),IF(J64=4,VLOOKUP(K64+4,TPMatrix!$D$6:$E$9,2,FALSE),0)),"")</f>
        <v>0</v>
      </c>
      <c r="Q64" s="250">
        <f t="shared" ca="1" si="16"/>
        <v>0</v>
      </c>
      <c r="R64" s="251">
        <f t="shared" ca="1" si="17"/>
        <v>5</v>
      </c>
      <c r="S64" s="249">
        <f t="shared" ca="1" si="18"/>
        <v>0</v>
      </c>
      <c r="T64" s="250">
        <f t="shared" si="19"/>
        <v>0</v>
      </c>
      <c r="U64" s="251">
        <f t="shared" ca="1" si="20"/>
        <v>0</v>
      </c>
      <c r="W64" s="178" t="str">
        <f t="shared" ca="1" si="21"/>
        <v/>
      </c>
      <c r="X64" s="178" t="str">
        <f ca="1">IF(ISNUMBER($A64),$W64*(Methuselahs!$A$4+1)+$A64,"")</f>
        <v/>
      </c>
      <c r="Y64" s="178" t="str">
        <f t="shared" ca="1" si="22"/>
        <v/>
      </c>
      <c r="Z64" s="178" t="str">
        <f ca="1">IF(ISNUMBER($A64),VLOOKUP($A64,Methuselahs!$A$7:$X$206,5),"")</f>
        <v/>
      </c>
      <c r="AA64" s="178" t="str">
        <f t="shared" ca="1" si="23"/>
        <v/>
      </c>
    </row>
    <row r="65" spans="1:27" ht="12.95" customHeight="1" x14ac:dyDescent="0.2">
      <c r="A65" s="252" t="str">
        <f ca="1">IF(ISBLANK('Tournament Info'!$B$11),"",INDIRECT(ADDRESS(ROW(),2,1,1,"Optimal Seating "&amp;'Tournament Info'!$B$11-1&amp;"R+F")))</f>
        <v/>
      </c>
      <c r="B65" s="253" t="str">
        <f ca="1">IF(ISNUMBER(A65),VLOOKUP(A65,Methuselahs!$A$7:$E$206,2,FALSE),"")</f>
        <v/>
      </c>
      <c r="C65" s="254" t="str">
        <f ca="1">IF(ISNUMBER(A65),VLOOKUP(A65,Methuselahs!$A$7:$E$206,3,FALSE),"")</f>
        <v/>
      </c>
      <c r="D65" s="255" t="str">
        <f t="shared" ca="1" si="12"/>
        <v/>
      </c>
      <c r="E65" s="256"/>
      <c r="F65" s="279">
        <f t="shared" si="13"/>
        <v>0</v>
      </c>
      <c r="G65" s="236" t="str">
        <f t="shared" ca="1" si="14"/>
        <v/>
      </c>
      <c r="H65" s="237" t="str">
        <f ca="1">IF(ISNUMBER(A65),IF(OR($S65=$U65,NOT(ISNA(MATCH($D65*5+$V$4,Override!$C$6:$C$125,0)))),$Q65,0),"")</f>
        <v/>
      </c>
      <c r="I65" s="276" t="str">
        <f t="shared" ca="1" si="15"/>
        <v/>
      </c>
      <c r="J65" s="257">
        <f ca="1">COUNT(A62:A66)</f>
        <v>0</v>
      </c>
      <c r="K65" s="239" t="str">
        <f ca="1">IF(ISNUMBER(A65),RANK(F65,F62:F66),"")</f>
        <v/>
      </c>
      <c r="L65" s="240">
        <f ca="1">IF(J65=5,VLOOKUP(K65,TPMatrix!$A$6:$B$10,2,FALSE),IF(J65=4,VLOOKUP(K65,TPMatrix!$D$6:$E$9,2,FALSE),0))</f>
        <v>0</v>
      </c>
      <c r="M65" s="240">
        <f ca="1">IF(COUNTIF(K62:K66,K65)&gt;=2,IF(J65=5,VLOOKUP(K65+1,TPMatrix!$A$6:$B$10,2,FALSE),IF(J65=4,VLOOKUP(K65+1,TPMatrix!$D$6:$E$9,2,FALSE),0)),"")</f>
        <v>0</v>
      </c>
      <c r="N65" s="240">
        <f ca="1">IF(COUNTIF(K62:K66,K65)&gt;=3,IF(J65=5,VLOOKUP(K65+2,TPMatrix!$A$6:$B$10,2,FALSE),IF(J65=4,VLOOKUP(K65+2,TPMatrix!$D$6:$E$9,2,FALSE),0)),"")</f>
        <v>0</v>
      </c>
      <c r="O65" s="240">
        <f ca="1">IF(COUNTIF(K62:K66,K65)&gt;=4,IF(J65=5,VLOOKUP(K65+3,TPMatrix!$A$6:$B$10,2,FALSE),IF(J65=4,VLOOKUP(K65+3,TPMatrix!$D$6:$E$9,2,FALSE),0)),"")</f>
        <v>0</v>
      </c>
      <c r="P65" s="240">
        <f ca="1">IF(COUNTIF(K62:K66,K65)&gt;=5,IF(J65=5,VLOOKUP(K65+4,TPMatrix!$A$6:$B$10,2,FALSE),IF(J65=4,VLOOKUP(K65+4,TPMatrix!$D$6:$E$9,2,FALSE),0)),"")</f>
        <v>0</v>
      </c>
      <c r="Q65" s="240">
        <f t="shared" ca="1" si="16"/>
        <v>0</v>
      </c>
      <c r="R65" s="241">
        <f t="shared" ca="1" si="17"/>
        <v>5</v>
      </c>
      <c r="S65" s="239">
        <f t="shared" ca="1" si="18"/>
        <v>0</v>
      </c>
      <c r="T65" s="240">
        <f t="shared" si="19"/>
        <v>0</v>
      </c>
      <c r="U65" s="241">
        <f t="shared" ca="1" si="20"/>
        <v>0</v>
      </c>
      <c r="W65" s="178" t="str">
        <f t="shared" ca="1" si="21"/>
        <v/>
      </c>
      <c r="X65" s="178" t="str">
        <f ca="1">IF(ISNUMBER($A65),$W65*(Methuselahs!$A$4+1)+$A65,"")</f>
        <v/>
      </c>
      <c r="Y65" s="178" t="str">
        <f t="shared" ca="1" si="22"/>
        <v/>
      </c>
      <c r="Z65" s="178" t="str">
        <f ca="1">IF(ISNUMBER($A65),VLOOKUP($A65,Methuselahs!$A$7:$X$206,5),"")</f>
        <v/>
      </c>
      <c r="AA65" s="178" t="str">
        <f t="shared" ca="1" si="23"/>
        <v/>
      </c>
    </row>
    <row r="66" spans="1:27" ht="12.95" customHeight="1" x14ac:dyDescent="0.2">
      <c r="A66" s="258" t="str">
        <f ca="1">IF(ISBLANK('Tournament Info'!$B$11),"",INDIRECT(ADDRESS(ROW(),2,1,1,"Optimal Seating "&amp;'Tournament Info'!$B$11-1&amp;"R+F")))</f>
        <v/>
      </c>
      <c r="B66" s="259" t="str">
        <f ca="1">IF(ISNUMBER(A66),VLOOKUP(A66,Methuselahs!$A$7:$E$206,2,FALSE),"")</f>
        <v/>
      </c>
      <c r="C66" s="260" t="str">
        <f ca="1">IF(ISNUMBER(A66),VLOOKUP(A66,Methuselahs!$A$7:$E$206,3,FALSE),"")</f>
        <v/>
      </c>
      <c r="D66" s="261" t="str">
        <f t="shared" ca="1" si="12"/>
        <v/>
      </c>
      <c r="E66" s="262"/>
      <c r="F66" s="280">
        <f t="shared" si="13"/>
        <v>0</v>
      </c>
      <c r="G66" s="246" t="str">
        <f t="shared" ca="1" si="14"/>
        <v/>
      </c>
      <c r="H66" s="247" t="str">
        <f ca="1">IF(ISNUMBER(A66),IF(OR($S66=$U66,NOT(ISNA(MATCH($D66*5+$V$4,Override!$C$6:$C$125,0)))),$Q66,0),"")</f>
        <v/>
      </c>
      <c r="I66" s="278" t="str">
        <f t="shared" ca="1" si="15"/>
        <v/>
      </c>
      <c r="J66" s="263">
        <f ca="1">COUNT(A62:A66)</f>
        <v>0</v>
      </c>
      <c r="K66" s="264" t="str">
        <f ca="1">IF(ISNUMBER(A66),RANK(F66,F62:F66),"")</f>
        <v/>
      </c>
      <c r="L66" s="265">
        <f ca="1">IF(J66=5,VLOOKUP(K66,TPMatrix!$A$6:$B$10,2,FALSE),IF(J66=4,VLOOKUP(K66,TPMatrix!$D$6:$E$9,2,FALSE),0))</f>
        <v>0</v>
      </c>
      <c r="M66" s="265">
        <f ca="1">IF(COUNTIF(K62:K66,K66)&gt;=2,IF(J66=5,VLOOKUP(K66+1,TPMatrix!$A$6:$B$10,2,FALSE),IF(J66=4,VLOOKUP(K66+1,TPMatrix!$D$6:$E$9,2,FALSE),0)),"")</f>
        <v>0</v>
      </c>
      <c r="N66" s="265">
        <f ca="1">IF(COUNTIF(K62:K66,K66)&gt;=3,IF(J66=5,VLOOKUP(K66+2,TPMatrix!$A$6:$B$10,2,FALSE),IF(J66=4,VLOOKUP(K66+2,TPMatrix!$D$6:$E$9,2,FALSE),0)),"")</f>
        <v>0</v>
      </c>
      <c r="O66" s="265">
        <f ca="1">IF(COUNTIF(K62:K66,K66)&gt;=4,IF(J66=5,VLOOKUP(K66+3,TPMatrix!$A$6:$B$10,2,FALSE),IF(J66=4,VLOOKUP(K66+3,TPMatrix!$D$6:$E$9,2,FALSE),0)),"")</f>
        <v>0</v>
      </c>
      <c r="P66" s="265">
        <f ca="1">IF(COUNTIF(K62:K66,K66)&gt;=5,IF(J66=5,VLOOKUP(K66+4,TPMatrix!$A$6:$B$10,2,FALSE),IF(J66=4,VLOOKUP(K66+4,TPMatrix!$D$6:$E$9,2,FALSE),0)),"")</f>
        <v>0</v>
      </c>
      <c r="Q66" s="265">
        <f t="shared" ca="1" si="16"/>
        <v>0</v>
      </c>
      <c r="R66" s="266">
        <f t="shared" ca="1" si="17"/>
        <v>5</v>
      </c>
      <c r="S66" s="264">
        <f t="shared" ca="1" si="18"/>
        <v>0</v>
      </c>
      <c r="T66" s="265">
        <f t="shared" si="19"/>
        <v>0</v>
      </c>
      <c r="U66" s="266">
        <f t="shared" ca="1" si="20"/>
        <v>0</v>
      </c>
      <c r="W66" s="178" t="str">
        <f t="shared" ca="1" si="21"/>
        <v/>
      </c>
      <c r="X66" s="178" t="str">
        <f ca="1">IF(ISNUMBER($A66),$W66*(Methuselahs!$A$4+1)+$A66,"")</f>
        <v/>
      </c>
      <c r="Y66" s="178" t="str">
        <f t="shared" ca="1" si="22"/>
        <v/>
      </c>
      <c r="Z66" s="178" t="str">
        <f ca="1">IF(ISNUMBER($A66),VLOOKUP($A66,Methuselahs!$A$7:$X$206,5),"")</f>
        <v/>
      </c>
      <c r="AA66" s="178" t="str">
        <f t="shared" ca="1" si="23"/>
        <v/>
      </c>
    </row>
    <row r="67" spans="1:27" ht="12.95" customHeight="1" x14ac:dyDescent="0.2">
      <c r="A67" s="217" t="str">
        <f ca="1">IF(ISBLANK('Tournament Info'!$B$11),"",INDIRECT(ADDRESS(ROW(),2,1,1,"Optimal Seating "&amp;'Tournament Info'!$B$11-1&amp;"R+F")))</f>
        <v/>
      </c>
      <c r="B67" s="218" t="str">
        <f ca="1">IF(ISNUMBER(A67),VLOOKUP(A67,Methuselahs!$A$7:$E$206,2,FALSE),"")</f>
        <v/>
      </c>
      <c r="C67" s="219" t="str">
        <f ca="1">IF(ISNUMBER(A67),VLOOKUP(A67,Methuselahs!$A$7:$E$206,3,FALSE),"")</f>
        <v/>
      </c>
      <c r="D67" s="220" t="str">
        <f t="shared" ca="1" si="12"/>
        <v/>
      </c>
      <c r="E67" s="221"/>
      <c r="F67" s="273">
        <f t="shared" si="13"/>
        <v>0</v>
      </c>
      <c r="G67" s="222" t="str">
        <f t="shared" ca="1" si="14"/>
        <v/>
      </c>
      <c r="H67" s="223" t="str">
        <f ca="1">IF(ISNUMBER(A67),IF(OR($S67=$U67,NOT(ISNA(MATCH($D67*5+$V$4,Override!$C$6:$C$125,0)))),$Q67,0),"")</f>
        <v/>
      </c>
      <c r="I67" s="274" t="str">
        <f t="shared" ca="1" si="15"/>
        <v/>
      </c>
      <c r="J67" s="224">
        <f ca="1">COUNT(A67:A71)</f>
        <v>0</v>
      </c>
      <c r="K67" s="225" t="str">
        <f ca="1">IF(ISNUMBER(A67),RANK(F67,F67:F71),"")</f>
        <v/>
      </c>
      <c r="L67" s="226">
        <f ca="1">IF(J67=5,VLOOKUP(K67,TPMatrix!$A$6:$B$10,2,FALSE),IF(J67=4,VLOOKUP(K67,TPMatrix!$D$6:$E$9,2,FALSE),0))</f>
        <v>0</v>
      </c>
      <c r="M67" s="226">
        <f ca="1">IF(COUNTIF(K67:K71,K67)&gt;=2,IF(J67=5,VLOOKUP(K67+1,TPMatrix!$A$6:$B$10,2,FALSE),IF(J67=4,VLOOKUP(K67+1,TPMatrix!$D$6:$E$9,2,FALSE),0)),"")</f>
        <v>0</v>
      </c>
      <c r="N67" s="226">
        <f ca="1">IF(COUNTIF(K67:K71,K67)&gt;=3,IF(J67=5,VLOOKUP(K67+2,TPMatrix!$A$6:$B$10,2,FALSE),IF(J67=4,VLOOKUP(K67+2,TPMatrix!$D$6:$E$9,2,FALSE),0)),"")</f>
        <v>0</v>
      </c>
      <c r="O67" s="226">
        <f ca="1">IF(COUNTIF(K67:K71,K67)&gt;=4,IF(J67=5,VLOOKUP(K67+3,TPMatrix!$A$6:$B$10,2,FALSE),IF(J67=4,VLOOKUP(K67+3,TPMatrix!$D$6:$E$9,2,FALSE),0)),"")</f>
        <v>0</v>
      </c>
      <c r="P67" s="226">
        <f ca="1">IF(COUNTIF(K67:K71,K67)&gt;=5,IF(J67=5,VLOOKUP(K67+4,TPMatrix!$A$6:$B$10,2,FALSE),IF(J67=4,VLOOKUP(K67+4,TPMatrix!$D$6:$E$9,2,FALSE),0)),"")</f>
        <v>0</v>
      </c>
      <c r="Q67" s="226">
        <f t="shared" ca="1" si="16"/>
        <v>0</v>
      </c>
      <c r="R67" s="227">
        <f t="shared" ca="1" si="17"/>
        <v>5</v>
      </c>
      <c r="S67" s="228">
        <f t="shared" ca="1" si="18"/>
        <v>0</v>
      </c>
      <c r="T67" s="229">
        <f t="shared" si="19"/>
        <v>0</v>
      </c>
      <c r="U67" s="230">
        <f t="shared" ca="1" si="20"/>
        <v>0</v>
      </c>
      <c r="W67" s="178" t="str">
        <f t="shared" ca="1" si="21"/>
        <v/>
      </c>
      <c r="X67" s="178" t="str">
        <f ca="1">IF(ISNUMBER($A67),$W67*(Methuselahs!$A$4+1)+$A67,"")</f>
        <v/>
      </c>
      <c r="Y67" s="178" t="str">
        <f t="shared" ca="1" si="22"/>
        <v/>
      </c>
      <c r="Z67" s="178" t="str">
        <f ca="1">IF(ISNUMBER($A67),VLOOKUP($A67,Methuselahs!$A$7:$X$206,5),"")</f>
        <v/>
      </c>
      <c r="AA67" s="178" t="str">
        <f t="shared" ca="1" si="23"/>
        <v/>
      </c>
    </row>
    <row r="68" spans="1:27" ht="12.95" customHeight="1" x14ac:dyDescent="0.2">
      <c r="A68" s="231" t="str">
        <f ca="1">IF(ISBLANK('Tournament Info'!$B$11),"",INDIRECT(ADDRESS(ROW(),2,1,1,"Optimal Seating "&amp;'Tournament Info'!$B$11-1&amp;"R+F")))</f>
        <v/>
      </c>
      <c r="B68" s="232" t="str">
        <f ca="1">IF(ISNUMBER(A68),VLOOKUP(A68,Methuselahs!$A$7:$E$206,2,FALSE),"")</f>
        <v/>
      </c>
      <c r="C68" s="233" t="str">
        <f ca="1">IF(ISNUMBER(A68),VLOOKUP(A68,Methuselahs!$A$7:$E$206,3,FALSE),"")</f>
        <v/>
      </c>
      <c r="D68" s="234" t="str">
        <f t="shared" ca="1" si="12"/>
        <v/>
      </c>
      <c r="E68" s="235"/>
      <c r="F68" s="275">
        <f t="shared" si="13"/>
        <v>0</v>
      </c>
      <c r="G68" s="236" t="str">
        <f t="shared" ca="1" si="14"/>
        <v/>
      </c>
      <c r="H68" s="237" t="str">
        <f ca="1">IF(ISNUMBER(A68),IF(OR($S68=$U68,NOT(ISNA(MATCH($D68*5+$V$4,Override!$C$6:$C$125,0)))),$Q68,0),"")</f>
        <v/>
      </c>
      <c r="I68" s="276" t="str">
        <f t="shared" ca="1" si="15"/>
        <v/>
      </c>
      <c r="J68" s="238">
        <f ca="1">COUNT(A67:A71)</f>
        <v>0</v>
      </c>
      <c r="K68" s="239" t="str">
        <f ca="1">IF(ISNUMBER(A68),RANK(F68,F67:F71),"")</f>
        <v/>
      </c>
      <c r="L68" s="240">
        <f ca="1">IF(J68=5,VLOOKUP(K68,TPMatrix!$A$6:$B$10,2,FALSE),IF(J68=4,VLOOKUP(K68,TPMatrix!$D$6:$E$9,2,FALSE),0))</f>
        <v>0</v>
      </c>
      <c r="M68" s="240">
        <f ca="1">IF(COUNTIF(K67:K71,K68)&gt;=2,IF(J68=5,VLOOKUP(K68+1,TPMatrix!$A$6:$B$10,2,FALSE),IF(J68=4,VLOOKUP(K68+1,TPMatrix!$D$6:$E$9,2,FALSE),0)),"")</f>
        <v>0</v>
      </c>
      <c r="N68" s="240">
        <f ca="1">IF(COUNTIF(K67:K71,K68)&gt;=3,IF(J68=5,VLOOKUP(K68+2,TPMatrix!$A$6:$B$10,2,FALSE),IF(J68=4,VLOOKUP(K68+2,TPMatrix!$D$6:$E$9,2,FALSE),0)),"")</f>
        <v>0</v>
      </c>
      <c r="O68" s="240">
        <f ca="1">IF(COUNTIF(K67:K71,K68)&gt;=4,IF(J68=5,VLOOKUP(K68+3,TPMatrix!$A$6:$B$10,2,FALSE),IF(J68=4,VLOOKUP(K68+3,TPMatrix!$D$6:$E$9,2,FALSE),0)),"")</f>
        <v>0</v>
      </c>
      <c r="P68" s="240">
        <f ca="1">IF(COUNTIF(K67:K71,K68)&gt;=5,IF(J68=5,VLOOKUP(K68+4,TPMatrix!$A$6:$B$10,2,FALSE),IF(J68=4,VLOOKUP(K68+4,TPMatrix!$D$6:$E$9,2,FALSE),0)),"")</f>
        <v>0</v>
      </c>
      <c r="Q68" s="240">
        <f t="shared" ca="1" si="16"/>
        <v>0</v>
      </c>
      <c r="R68" s="241">
        <f t="shared" ca="1" si="17"/>
        <v>5</v>
      </c>
      <c r="S68" s="239">
        <f t="shared" ca="1" si="18"/>
        <v>0</v>
      </c>
      <c r="T68" s="240">
        <f t="shared" si="19"/>
        <v>0</v>
      </c>
      <c r="U68" s="241">
        <f t="shared" ca="1" si="20"/>
        <v>0</v>
      </c>
      <c r="W68" s="178" t="str">
        <f t="shared" ca="1" si="21"/>
        <v/>
      </c>
      <c r="X68" s="178" t="str">
        <f ca="1">IF(ISNUMBER($A68),$W68*(Methuselahs!$A$4+1)+$A68,"")</f>
        <v/>
      </c>
      <c r="Y68" s="178" t="str">
        <f t="shared" ca="1" si="22"/>
        <v/>
      </c>
      <c r="Z68" s="178" t="str">
        <f ca="1">IF(ISNUMBER($A68),VLOOKUP($A68,Methuselahs!$A$7:$X$206,5),"")</f>
        <v/>
      </c>
      <c r="AA68" s="178" t="str">
        <f t="shared" ca="1" si="23"/>
        <v/>
      </c>
    </row>
    <row r="69" spans="1:27" ht="12.95" customHeight="1" x14ac:dyDescent="0.2">
      <c r="A69" s="242" t="str">
        <f ca="1">IF(ISBLANK('Tournament Info'!$B$11),"",INDIRECT(ADDRESS(ROW(),2,1,1,"Optimal Seating "&amp;'Tournament Info'!$B$11-1&amp;"R+F")))</f>
        <v/>
      </c>
      <c r="B69" s="218" t="str">
        <f ca="1">IF(ISNUMBER(A69),VLOOKUP(A69,Methuselahs!$A$7:$E$206,2,FALSE),"")</f>
        <v/>
      </c>
      <c r="C69" s="243" t="str">
        <f ca="1">IF(ISNUMBER(A69),VLOOKUP(A69,Methuselahs!$A$7:$E$206,3,FALSE),"")</f>
        <v/>
      </c>
      <c r="D69" s="244" t="str">
        <f t="shared" ca="1" si="12"/>
        <v/>
      </c>
      <c r="E69" s="245"/>
      <c r="F69" s="277">
        <f t="shared" si="13"/>
        <v>0</v>
      </c>
      <c r="G69" s="246" t="str">
        <f t="shared" ca="1" si="14"/>
        <v/>
      </c>
      <c r="H69" s="247" t="str">
        <f ca="1">IF(ISNUMBER(A69),IF(OR($S69=$U69,NOT(ISNA(MATCH($D69*5+$V$4,Override!$C$6:$C$125,0)))),$Q69,0),"")</f>
        <v/>
      </c>
      <c r="I69" s="278" t="str">
        <f t="shared" ca="1" si="15"/>
        <v/>
      </c>
      <c r="J69" s="248">
        <f ca="1">COUNT(A67:A71)</f>
        <v>0</v>
      </c>
      <c r="K69" s="249" t="str">
        <f ca="1">IF(ISNUMBER(A69),RANK(F69,F67:F71),"")</f>
        <v/>
      </c>
      <c r="L69" s="250">
        <f ca="1">IF(J69=5,VLOOKUP(K69,TPMatrix!$A$6:$B$10,2,FALSE),IF(J69=4,VLOOKUP(K69,TPMatrix!$D$6:$E$9,2,FALSE),0))</f>
        <v>0</v>
      </c>
      <c r="M69" s="250">
        <f ca="1">IF(COUNTIF(K67:K71,K69)&gt;=2,IF(J69=5,VLOOKUP(K69+1,TPMatrix!$A$6:$B$10,2,FALSE),IF(J69=4,VLOOKUP(K69+1,TPMatrix!$D$6:$E$9,2,FALSE),0)),"")</f>
        <v>0</v>
      </c>
      <c r="N69" s="250">
        <f ca="1">IF(COUNTIF(K67:K71,K69)&gt;=3,IF(J69=5,VLOOKUP(K69+2,TPMatrix!$A$6:$B$10,2,FALSE),IF(J69=4,VLOOKUP(K69+2,TPMatrix!$D$6:$E$9,2,FALSE),0)),"")</f>
        <v>0</v>
      </c>
      <c r="O69" s="250">
        <f ca="1">IF(COUNTIF(K67:K71,K69)&gt;=4,IF(J69=5,VLOOKUP(K69+3,TPMatrix!$A$6:$B$10,2,FALSE),IF(J69=4,VLOOKUP(K69+3,TPMatrix!$D$6:$E$9,2,FALSE),0)),"")</f>
        <v>0</v>
      </c>
      <c r="P69" s="250">
        <f ca="1">IF(COUNTIF(K67:K71,K69)&gt;=5,IF(J69=5,VLOOKUP(K69+4,TPMatrix!$A$6:$B$10,2,FALSE),IF(J69=4,VLOOKUP(K69+4,TPMatrix!$D$6:$E$9,2,FALSE),0)),"")</f>
        <v>0</v>
      </c>
      <c r="Q69" s="250">
        <f t="shared" ca="1" si="16"/>
        <v>0</v>
      </c>
      <c r="R69" s="251">
        <f t="shared" ca="1" si="17"/>
        <v>5</v>
      </c>
      <c r="S69" s="249">
        <f t="shared" ca="1" si="18"/>
        <v>0</v>
      </c>
      <c r="T69" s="250">
        <f t="shared" si="19"/>
        <v>0</v>
      </c>
      <c r="U69" s="251">
        <f t="shared" ca="1" si="20"/>
        <v>0</v>
      </c>
      <c r="W69" s="178" t="str">
        <f t="shared" ca="1" si="21"/>
        <v/>
      </c>
      <c r="X69" s="178" t="str">
        <f ca="1">IF(ISNUMBER($A69),$W69*(Methuselahs!$A$4+1)+$A69,"")</f>
        <v/>
      </c>
      <c r="Y69" s="178" t="str">
        <f t="shared" ca="1" si="22"/>
        <v/>
      </c>
      <c r="Z69" s="178" t="str">
        <f ca="1">IF(ISNUMBER($A69),VLOOKUP($A69,Methuselahs!$A$7:$X$206,5),"")</f>
        <v/>
      </c>
      <c r="AA69" s="178" t="str">
        <f t="shared" ca="1" si="23"/>
        <v/>
      </c>
    </row>
    <row r="70" spans="1:27" ht="12.95" customHeight="1" x14ac:dyDescent="0.2">
      <c r="A70" s="252" t="str">
        <f ca="1">IF(ISBLANK('Tournament Info'!$B$11),"",INDIRECT(ADDRESS(ROW(),2,1,1,"Optimal Seating "&amp;'Tournament Info'!$B$11-1&amp;"R+F")))</f>
        <v/>
      </c>
      <c r="B70" s="253" t="str">
        <f ca="1">IF(ISNUMBER(A70),VLOOKUP(A70,Methuselahs!$A$7:$E$206,2,FALSE),"")</f>
        <v/>
      </c>
      <c r="C70" s="254" t="str">
        <f ca="1">IF(ISNUMBER(A70),VLOOKUP(A70,Methuselahs!$A$7:$E$206,3,FALSE),"")</f>
        <v/>
      </c>
      <c r="D70" s="255" t="str">
        <f t="shared" ca="1" si="12"/>
        <v/>
      </c>
      <c r="E70" s="256"/>
      <c r="F70" s="279">
        <f t="shared" si="13"/>
        <v>0</v>
      </c>
      <c r="G70" s="236" t="str">
        <f t="shared" ca="1" si="14"/>
        <v/>
      </c>
      <c r="H70" s="237" t="str">
        <f ca="1">IF(ISNUMBER(A70),IF(OR($S70=$U70,NOT(ISNA(MATCH($D70*5+$V$4,Override!$C$6:$C$125,0)))),$Q70,0),"")</f>
        <v/>
      </c>
      <c r="I70" s="276" t="str">
        <f t="shared" ca="1" si="15"/>
        <v/>
      </c>
      <c r="J70" s="257">
        <f ca="1">COUNT(A67:A71)</f>
        <v>0</v>
      </c>
      <c r="K70" s="239" t="str">
        <f ca="1">IF(ISNUMBER(A70),RANK(F70,F67:F71),"")</f>
        <v/>
      </c>
      <c r="L70" s="240">
        <f ca="1">IF(J70=5,VLOOKUP(K70,TPMatrix!$A$6:$B$10,2,FALSE),IF(J70=4,VLOOKUP(K70,TPMatrix!$D$6:$E$9,2,FALSE),0))</f>
        <v>0</v>
      </c>
      <c r="M70" s="240">
        <f ca="1">IF(COUNTIF(K67:K71,K70)&gt;=2,IF(J70=5,VLOOKUP(K70+1,TPMatrix!$A$6:$B$10,2,FALSE),IF(J70=4,VLOOKUP(K70+1,TPMatrix!$D$6:$E$9,2,FALSE),0)),"")</f>
        <v>0</v>
      </c>
      <c r="N70" s="240">
        <f ca="1">IF(COUNTIF(K67:K71,K70)&gt;=3,IF(J70=5,VLOOKUP(K70+2,TPMatrix!$A$6:$B$10,2,FALSE),IF(J70=4,VLOOKUP(K70+2,TPMatrix!$D$6:$E$9,2,FALSE),0)),"")</f>
        <v>0</v>
      </c>
      <c r="O70" s="240">
        <f ca="1">IF(COUNTIF(K67:K71,K70)&gt;=4,IF(J70=5,VLOOKUP(K70+3,TPMatrix!$A$6:$B$10,2,FALSE),IF(J70=4,VLOOKUP(K70+3,TPMatrix!$D$6:$E$9,2,FALSE),0)),"")</f>
        <v>0</v>
      </c>
      <c r="P70" s="240">
        <f ca="1">IF(COUNTIF(K67:K71,K70)&gt;=5,IF(J70=5,VLOOKUP(K70+4,TPMatrix!$A$6:$B$10,2,FALSE),IF(J70=4,VLOOKUP(K70+4,TPMatrix!$D$6:$E$9,2,FALSE),0)),"")</f>
        <v>0</v>
      </c>
      <c r="Q70" s="240">
        <f t="shared" ca="1" si="16"/>
        <v>0</v>
      </c>
      <c r="R70" s="241">
        <f t="shared" ca="1" si="17"/>
        <v>5</v>
      </c>
      <c r="S70" s="239">
        <f t="shared" ca="1" si="18"/>
        <v>0</v>
      </c>
      <c r="T70" s="240">
        <f t="shared" si="19"/>
        <v>0</v>
      </c>
      <c r="U70" s="241">
        <f t="shared" ca="1" si="20"/>
        <v>0</v>
      </c>
      <c r="W70" s="178" t="str">
        <f t="shared" ca="1" si="21"/>
        <v/>
      </c>
      <c r="X70" s="178" t="str">
        <f ca="1">IF(ISNUMBER($A70),$W70*(Methuselahs!$A$4+1)+$A70,"")</f>
        <v/>
      </c>
      <c r="Y70" s="178" t="str">
        <f t="shared" ca="1" si="22"/>
        <v/>
      </c>
      <c r="Z70" s="178" t="str">
        <f ca="1">IF(ISNUMBER($A70),VLOOKUP($A70,Methuselahs!$A$7:$X$206,5),"")</f>
        <v/>
      </c>
      <c r="AA70" s="178" t="str">
        <f t="shared" ca="1" si="23"/>
        <v/>
      </c>
    </row>
    <row r="71" spans="1:27" ht="12.95" customHeight="1" x14ac:dyDescent="0.2">
      <c r="A71" s="258" t="str">
        <f ca="1">IF(ISBLANK('Tournament Info'!$B$11),"",INDIRECT(ADDRESS(ROW(),2,1,1,"Optimal Seating "&amp;'Tournament Info'!$B$11-1&amp;"R+F")))</f>
        <v/>
      </c>
      <c r="B71" s="259" t="str">
        <f ca="1">IF(ISNUMBER(A71),VLOOKUP(A71,Methuselahs!$A$7:$E$206,2,FALSE),"")</f>
        <v/>
      </c>
      <c r="C71" s="260" t="str">
        <f ca="1">IF(ISNUMBER(A71),VLOOKUP(A71,Methuselahs!$A$7:$E$206,3,FALSE),"")</f>
        <v/>
      </c>
      <c r="D71" s="261" t="str">
        <f t="shared" ref="D71:D102" ca="1" si="24">IF(ISNUMBER(A71),FLOOR((ROW()-ROW($A$7))/5,1)+1,"")</f>
        <v/>
      </c>
      <c r="E71" s="262"/>
      <c r="F71" s="280">
        <f t="shared" ref="F71:F102" si="25">IF(ISNUMBER(E71),E71,0)</f>
        <v>0</v>
      </c>
      <c r="G71" s="246" t="str">
        <f t="shared" ref="G71:G102" ca="1" si="26">IF(ISNUMBER($A71),IF(AND($F71&gt;=2,$H71=60),1,0),"")</f>
        <v/>
      </c>
      <c r="H71" s="247" t="str">
        <f ca="1">IF(ISNUMBER(A71),IF(OR($S71=$U71,NOT(ISNA(MATCH($D71*5+$V$4,Override!$C$6:$C$125,0)))),$Q71,0),"")</f>
        <v/>
      </c>
      <c r="I71" s="278" t="str">
        <f t="shared" ref="I71:I102" ca="1" si="27">IF(ISNUMBER(A71),IF(J71=5,K71,IF(AND(J71=4,OR(K71=4,K71=3)),K71+1,K71)),"")</f>
        <v/>
      </c>
      <c r="J71" s="263">
        <f ca="1">COUNT(A67:A71)</f>
        <v>0</v>
      </c>
      <c r="K71" s="264" t="str">
        <f ca="1">IF(ISNUMBER(A71),RANK(F71,F67:F71),"")</f>
        <v/>
      </c>
      <c r="L71" s="265">
        <f ca="1">IF(J71=5,VLOOKUP(K71,TPMatrix!$A$6:$B$10,2,FALSE),IF(J71=4,VLOOKUP(K71,TPMatrix!$D$6:$E$9,2,FALSE),0))</f>
        <v>0</v>
      </c>
      <c r="M71" s="265">
        <f ca="1">IF(COUNTIF(K67:K71,K71)&gt;=2,IF(J71=5,VLOOKUP(K71+1,TPMatrix!$A$6:$B$10,2,FALSE),IF(J71=4,VLOOKUP(K71+1,TPMatrix!$D$6:$E$9,2,FALSE),0)),"")</f>
        <v>0</v>
      </c>
      <c r="N71" s="265">
        <f ca="1">IF(COUNTIF(K67:K71,K71)&gt;=3,IF(J71=5,VLOOKUP(K71+2,TPMatrix!$A$6:$B$10,2,FALSE),IF(J71=4,VLOOKUP(K71+2,TPMatrix!$D$6:$E$9,2,FALSE),0)),"")</f>
        <v>0</v>
      </c>
      <c r="O71" s="265">
        <f ca="1">IF(COUNTIF(K67:K71,K71)&gt;=4,IF(J71=5,VLOOKUP(K71+3,TPMatrix!$A$6:$B$10,2,FALSE),IF(J71=4,VLOOKUP(K71+3,TPMatrix!$D$6:$E$9,2,FALSE),0)),"")</f>
        <v>0</v>
      </c>
      <c r="P71" s="265">
        <f ca="1">IF(COUNTIF(K67:K71,K71)&gt;=5,IF(J71=5,VLOOKUP(K71+4,TPMatrix!$A$6:$B$10,2,FALSE),IF(J71=4,VLOOKUP(K71+4,TPMatrix!$D$6:$E$9,2,FALSE),0)),"")</f>
        <v>0</v>
      </c>
      <c r="Q71" s="265">
        <f t="shared" ref="Q71:Q102" ca="1" si="28">SUM(L71:P71)/COUNT(L71:P71)</f>
        <v>0</v>
      </c>
      <c r="R71" s="266">
        <f t="shared" ref="R71:R102" ca="1" si="29">COUNT(L71:P71)</f>
        <v>5</v>
      </c>
      <c r="S71" s="264">
        <f t="shared" ref="S71:S102" ca="1" si="30">IF(ISNUMBER($A71),COUNTIF($D$7:$D$206,$D71),0)</f>
        <v>0</v>
      </c>
      <c r="T71" s="265">
        <f t="shared" ref="T71:T102" si="31">CEILING($F71,1)</f>
        <v>0</v>
      </c>
      <c r="U71" s="266">
        <f t="shared" ref="U71:U102" ca="1" si="32">SUM(OFFSET(T71,-MOD(ROW()-ROW($U$7),5),0,5,1))</f>
        <v>0</v>
      </c>
      <c r="W71" s="178" t="str">
        <f t="shared" ref="W71:W102" ca="1" si="33">$I71</f>
        <v/>
      </c>
      <c r="X71" s="178" t="str">
        <f ca="1">IF(ISNUMBER($A71),$W71*(Methuselahs!$A$4+1)+$A71,"")</f>
        <v/>
      </c>
      <c r="Y71" s="178" t="str">
        <f t="shared" ref="Y71:Y102" ca="1" si="34">IF(ISNUMBER($A71),RANK($X71,$X71:$X75,1),"")</f>
        <v/>
      </c>
      <c r="Z71" s="178" t="str">
        <f ca="1">IF(ISNUMBER($A71),VLOOKUP($A71,Methuselahs!$A$7:$X$206,5),"")</f>
        <v/>
      </c>
      <c r="AA71" s="178" t="str">
        <f t="shared" ref="AA71:AA102" ca="1" si="35">$I71</f>
        <v/>
      </c>
    </row>
    <row r="72" spans="1:27" ht="12.95" customHeight="1" x14ac:dyDescent="0.2">
      <c r="A72" s="217" t="str">
        <f ca="1">IF(ISBLANK('Tournament Info'!$B$11),"",INDIRECT(ADDRESS(ROW(),2,1,1,"Optimal Seating "&amp;'Tournament Info'!$B$11-1&amp;"R+F")))</f>
        <v/>
      </c>
      <c r="B72" s="218" t="str">
        <f ca="1">IF(ISNUMBER(A72),VLOOKUP(A72,Methuselahs!$A$7:$E$206,2,FALSE),"")</f>
        <v/>
      </c>
      <c r="C72" s="219" t="str">
        <f ca="1">IF(ISNUMBER(A72),VLOOKUP(A72,Methuselahs!$A$7:$E$206,3,FALSE),"")</f>
        <v/>
      </c>
      <c r="D72" s="220" t="str">
        <f t="shared" ca="1" si="24"/>
        <v/>
      </c>
      <c r="E72" s="221"/>
      <c r="F72" s="273">
        <f t="shared" si="25"/>
        <v>0</v>
      </c>
      <c r="G72" s="222" t="str">
        <f t="shared" ca="1" si="26"/>
        <v/>
      </c>
      <c r="H72" s="223" t="str">
        <f ca="1">IF(ISNUMBER(A72),IF(OR($S72=$U72,NOT(ISNA(MATCH($D72*5+$V$4,Override!$C$6:$C$125,0)))),$Q72,0),"")</f>
        <v/>
      </c>
      <c r="I72" s="274" t="str">
        <f t="shared" ca="1" si="27"/>
        <v/>
      </c>
      <c r="J72" s="224">
        <f ca="1">COUNT(A72:A76)</f>
        <v>0</v>
      </c>
      <c r="K72" s="225" t="str">
        <f ca="1">IF(ISNUMBER(A72),RANK(F72,F72:F76),"")</f>
        <v/>
      </c>
      <c r="L72" s="226">
        <f ca="1">IF(J72=5,VLOOKUP(K72,TPMatrix!$A$6:$B$10,2,FALSE),IF(J72=4,VLOOKUP(K72,TPMatrix!$D$6:$E$9,2,FALSE),0))</f>
        <v>0</v>
      </c>
      <c r="M72" s="226">
        <f ca="1">IF(COUNTIF(K72:K76,K72)&gt;=2,IF(J72=5,VLOOKUP(K72+1,TPMatrix!$A$6:$B$10,2,FALSE),IF(J72=4,VLOOKUP(K72+1,TPMatrix!$D$6:$E$9,2,FALSE),0)),"")</f>
        <v>0</v>
      </c>
      <c r="N72" s="226">
        <f ca="1">IF(COUNTIF(K72:K76,K72)&gt;=3,IF(J72=5,VLOOKUP(K72+2,TPMatrix!$A$6:$B$10,2,FALSE),IF(J72=4,VLOOKUP(K72+2,TPMatrix!$D$6:$E$9,2,FALSE),0)),"")</f>
        <v>0</v>
      </c>
      <c r="O72" s="226">
        <f ca="1">IF(COUNTIF(K72:K76,K72)&gt;=4,IF(J72=5,VLOOKUP(K72+3,TPMatrix!$A$6:$B$10,2,FALSE),IF(J72=4,VLOOKUP(K72+3,TPMatrix!$D$6:$E$9,2,FALSE),0)),"")</f>
        <v>0</v>
      </c>
      <c r="P72" s="226">
        <f ca="1">IF(COUNTIF(K72:K76,K72)&gt;=5,IF(J72=5,VLOOKUP(K72+4,TPMatrix!$A$6:$B$10,2,FALSE),IF(J72=4,VLOOKUP(K72+4,TPMatrix!$D$6:$E$9,2,FALSE),0)),"")</f>
        <v>0</v>
      </c>
      <c r="Q72" s="226">
        <f t="shared" ca="1" si="28"/>
        <v>0</v>
      </c>
      <c r="R72" s="227">
        <f t="shared" ca="1" si="29"/>
        <v>5</v>
      </c>
      <c r="S72" s="228">
        <f t="shared" ca="1" si="30"/>
        <v>0</v>
      </c>
      <c r="T72" s="229">
        <f t="shared" si="31"/>
        <v>0</v>
      </c>
      <c r="U72" s="230">
        <f t="shared" ca="1" si="32"/>
        <v>0</v>
      </c>
      <c r="W72" s="178" t="str">
        <f t="shared" ca="1" si="33"/>
        <v/>
      </c>
      <c r="X72" s="178" t="str">
        <f ca="1">IF(ISNUMBER($A72),$W72*(Methuselahs!$A$4+1)+$A72,"")</f>
        <v/>
      </c>
      <c r="Y72" s="178" t="str">
        <f t="shared" ca="1" si="34"/>
        <v/>
      </c>
      <c r="Z72" s="178" t="str">
        <f ca="1">IF(ISNUMBER($A72),VLOOKUP($A72,Methuselahs!$A$7:$X$206,5),"")</f>
        <v/>
      </c>
      <c r="AA72" s="178" t="str">
        <f t="shared" ca="1" si="35"/>
        <v/>
      </c>
    </row>
    <row r="73" spans="1:27" ht="12.95" customHeight="1" x14ac:dyDescent="0.2">
      <c r="A73" s="231" t="str">
        <f ca="1">IF(ISBLANK('Tournament Info'!$B$11),"",INDIRECT(ADDRESS(ROW(),2,1,1,"Optimal Seating "&amp;'Tournament Info'!$B$11-1&amp;"R+F")))</f>
        <v/>
      </c>
      <c r="B73" s="232" t="str">
        <f ca="1">IF(ISNUMBER(A73),VLOOKUP(A73,Methuselahs!$A$7:$E$206,2,FALSE),"")</f>
        <v/>
      </c>
      <c r="C73" s="233" t="str">
        <f ca="1">IF(ISNUMBER(A73),VLOOKUP(A73,Methuselahs!$A$7:$E$206,3,FALSE),"")</f>
        <v/>
      </c>
      <c r="D73" s="234" t="str">
        <f t="shared" ca="1" si="24"/>
        <v/>
      </c>
      <c r="E73" s="235"/>
      <c r="F73" s="275">
        <f t="shared" si="25"/>
        <v>0</v>
      </c>
      <c r="G73" s="236" t="str">
        <f t="shared" ca="1" si="26"/>
        <v/>
      </c>
      <c r="H73" s="237" t="str">
        <f ca="1">IF(ISNUMBER(A73),IF(OR($S73=$U73,NOT(ISNA(MATCH($D73*5+$V$4,Override!$C$6:$C$125,0)))),$Q73,0),"")</f>
        <v/>
      </c>
      <c r="I73" s="276" t="str">
        <f t="shared" ca="1" si="27"/>
        <v/>
      </c>
      <c r="J73" s="238">
        <f ca="1">COUNT(A72:A76)</f>
        <v>0</v>
      </c>
      <c r="K73" s="239" t="str">
        <f ca="1">IF(ISNUMBER(A73),RANK(F73,F72:F76),"")</f>
        <v/>
      </c>
      <c r="L73" s="240">
        <f ca="1">IF(J73=5,VLOOKUP(K73,TPMatrix!$A$6:$B$10,2,FALSE),IF(J73=4,VLOOKUP(K73,TPMatrix!$D$6:$E$9,2,FALSE),0))</f>
        <v>0</v>
      </c>
      <c r="M73" s="240">
        <f ca="1">IF(COUNTIF(K72:K76,K73)&gt;=2,IF(J73=5,VLOOKUP(K73+1,TPMatrix!$A$6:$B$10,2,FALSE),IF(J73=4,VLOOKUP(K73+1,TPMatrix!$D$6:$E$9,2,FALSE),0)),"")</f>
        <v>0</v>
      </c>
      <c r="N73" s="240">
        <f ca="1">IF(COUNTIF(K72:K76,K73)&gt;=3,IF(J73=5,VLOOKUP(K73+2,TPMatrix!$A$6:$B$10,2,FALSE),IF(J73=4,VLOOKUP(K73+2,TPMatrix!$D$6:$E$9,2,FALSE),0)),"")</f>
        <v>0</v>
      </c>
      <c r="O73" s="240">
        <f ca="1">IF(COUNTIF(K72:K76,K73)&gt;=4,IF(J73=5,VLOOKUP(K73+3,TPMatrix!$A$6:$B$10,2,FALSE),IF(J73=4,VLOOKUP(K73+3,TPMatrix!$D$6:$E$9,2,FALSE),0)),"")</f>
        <v>0</v>
      </c>
      <c r="P73" s="240">
        <f ca="1">IF(COUNTIF(K72:K76,K73)&gt;=5,IF(J73=5,VLOOKUP(K73+4,TPMatrix!$A$6:$B$10,2,FALSE),IF(J73=4,VLOOKUP(K73+4,TPMatrix!$D$6:$E$9,2,FALSE),0)),"")</f>
        <v>0</v>
      </c>
      <c r="Q73" s="240">
        <f t="shared" ca="1" si="28"/>
        <v>0</v>
      </c>
      <c r="R73" s="241">
        <f t="shared" ca="1" si="29"/>
        <v>5</v>
      </c>
      <c r="S73" s="239">
        <f t="shared" ca="1" si="30"/>
        <v>0</v>
      </c>
      <c r="T73" s="240">
        <f t="shared" si="31"/>
        <v>0</v>
      </c>
      <c r="U73" s="241">
        <f t="shared" ca="1" si="32"/>
        <v>0</v>
      </c>
      <c r="W73" s="178" t="str">
        <f t="shared" ca="1" si="33"/>
        <v/>
      </c>
      <c r="X73" s="178" t="str">
        <f ca="1">IF(ISNUMBER($A73),$W73*(Methuselahs!$A$4+1)+$A73,"")</f>
        <v/>
      </c>
      <c r="Y73" s="178" t="str">
        <f t="shared" ca="1" si="34"/>
        <v/>
      </c>
      <c r="Z73" s="178" t="str">
        <f ca="1">IF(ISNUMBER($A73),VLOOKUP($A73,Methuselahs!$A$7:$X$206,5),"")</f>
        <v/>
      </c>
      <c r="AA73" s="178" t="str">
        <f t="shared" ca="1" si="35"/>
        <v/>
      </c>
    </row>
    <row r="74" spans="1:27" ht="12.95" customHeight="1" x14ac:dyDescent="0.2">
      <c r="A74" s="242" t="str">
        <f ca="1">IF(ISBLANK('Tournament Info'!$B$11),"",INDIRECT(ADDRESS(ROW(),2,1,1,"Optimal Seating "&amp;'Tournament Info'!$B$11-1&amp;"R+F")))</f>
        <v/>
      </c>
      <c r="B74" s="218" t="str">
        <f ca="1">IF(ISNUMBER(A74),VLOOKUP(A74,Methuselahs!$A$7:$E$206,2,FALSE),"")</f>
        <v/>
      </c>
      <c r="C74" s="243" t="str">
        <f ca="1">IF(ISNUMBER(A74),VLOOKUP(A74,Methuselahs!$A$7:$E$206,3,FALSE),"")</f>
        <v/>
      </c>
      <c r="D74" s="244" t="str">
        <f t="shared" ca="1" si="24"/>
        <v/>
      </c>
      <c r="E74" s="245"/>
      <c r="F74" s="277">
        <f t="shared" si="25"/>
        <v>0</v>
      </c>
      <c r="G74" s="246" t="str">
        <f t="shared" ca="1" si="26"/>
        <v/>
      </c>
      <c r="H74" s="247" t="str">
        <f ca="1">IF(ISNUMBER(A74),IF(OR($S74=$U74,NOT(ISNA(MATCH($D74*5+$V$4,Override!$C$6:$C$125,0)))),$Q74,0),"")</f>
        <v/>
      </c>
      <c r="I74" s="278" t="str">
        <f t="shared" ca="1" si="27"/>
        <v/>
      </c>
      <c r="J74" s="248">
        <f ca="1">COUNT(A72:A76)</f>
        <v>0</v>
      </c>
      <c r="K74" s="249" t="str">
        <f ca="1">IF(ISNUMBER(A74),RANK(F74,F72:F76),"")</f>
        <v/>
      </c>
      <c r="L74" s="250">
        <f ca="1">IF(J74=5,VLOOKUP(K74,TPMatrix!$A$6:$B$10,2,FALSE),IF(J74=4,VLOOKUP(K74,TPMatrix!$D$6:$E$9,2,FALSE),0))</f>
        <v>0</v>
      </c>
      <c r="M74" s="250">
        <f ca="1">IF(COUNTIF(K72:K76,K74)&gt;=2,IF(J74=5,VLOOKUP(K74+1,TPMatrix!$A$6:$B$10,2,FALSE),IF(J74=4,VLOOKUP(K74+1,TPMatrix!$D$6:$E$9,2,FALSE),0)),"")</f>
        <v>0</v>
      </c>
      <c r="N74" s="250">
        <f ca="1">IF(COUNTIF(K72:K76,K74)&gt;=3,IF(J74=5,VLOOKUP(K74+2,TPMatrix!$A$6:$B$10,2,FALSE),IF(J74=4,VLOOKUP(K74+2,TPMatrix!$D$6:$E$9,2,FALSE),0)),"")</f>
        <v>0</v>
      </c>
      <c r="O74" s="250">
        <f ca="1">IF(COUNTIF(K72:K76,K74)&gt;=4,IF(J74=5,VLOOKUP(K74+3,TPMatrix!$A$6:$B$10,2,FALSE),IF(J74=4,VLOOKUP(K74+3,TPMatrix!$D$6:$E$9,2,FALSE),0)),"")</f>
        <v>0</v>
      </c>
      <c r="P74" s="250">
        <f ca="1">IF(COUNTIF(K72:K76,K74)&gt;=5,IF(J74=5,VLOOKUP(K74+4,TPMatrix!$A$6:$B$10,2,FALSE),IF(J74=4,VLOOKUP(K74+4,TPMatrix!$D$6:$E$9,2,FALSE),0)),"")</f>
        <v>0</v>
      </c>
      <c r="Q74" s="250">
        <f t="shared" ca="1" si="28"/>
        <v>0</v>
      </c>
      <c r="R74" s="251">
        <f t="shared" ca="1" si="29"/>
        <v>5</v>
      </c>
      <c r="S74" s="249">
        <f t="shared" ca="1" si="30"/>
        <v>0</v>
      </c>
      <c r="T74" s="250">
        <f t="shared" si="31"/>
        <v>0</v>
      </c>
      <c r="U74" s="251">
        <f t="shared" ca="1" si="32"/>
        <v>0</v>
      </c>
      <c r="W74" s="178" t="str">
        <f t="shared" ca="1" si="33"/>
        <v/>
      </c>
      <c r="X74" s="178" t="str">
        <f ca="1">IF(ISNUMBER($A74),$W74*(Methuselahs!$A$4+1)+$A74,"")</f>
        <v/>
      </c>
      <c r="Y74" s="178" t="str">
        <f t="shared" ca="1" si="34"/>
        <v/>
      </c>
      <c r="Z74" s="178" t="str">
        <f ca="1">IF(ISNUMBER($A74),VLOOKUP($A74,Methuselahs!$A$7:$X$206,5),"")</f>
        <v/>
      </c>
      <c r="AA74" s="178" t="str">
        <f t="shared" ca="1" si="35"/>
        <v/>
      </c>
    </row>
    <row r="75" spans="1:27" ht="12.95" customHeight="1" x14ac:dyDescent="0.2">
      <c r="A75" s="252" t="str">
        <f ca="1">IF(ISBLANK('Tournament Info'!$B$11),"",INDIRECT(ADDRESS(ROW(),2,1,1,"Optimal Seating "&amp;'Tournament Info'!$B$11-1&amp;"R+F")))</f>
        <v/>
      </c>
      <c r="B75" s="253" t="str">
        <f ca="1">IF(ISNUMBER(A75),VLOOKUP(A75,Methuselahs!$A$7:$E$206,2,FALSE),"")</f>
        <v/>
      </c>
      <c r="C75" s="254" t="str">
        <f ca="1">IF(ISNUMBER(A75),VLOOKUP(A75,Methuselahs!$A$7:$E$206,3,FALSE),"")</f>
        <v/>
      </c>
      <c r="D75" s="255" t="str">
        <f t="shared" ca="1" si="24"/>
        <v/>
      </c>
      <c r="E75" s="256"/>
      <c r="F75" s="279">
        <f t="shared" si="25"/>
        <v>0</v>
      </c>
      <c r="G75" s="236" t="str">
        <f t="shared" ca="1" si="26"/>
        <v/>
      </c>
      <c r="H75" s="237" t="str">
        <f ca="1">IF(ISNUMBER(A75),IF(OR($S75=$U75,NOT(ISNA(MATCH($D75*5+$V$4,Override!$C$6:$C$125,0)))),$Q75,0),"")</f>
        <v/>
      </c>
      <c r="I75" s="276" t="str">
        <f t="shared" ca="1" si="27"/>
        <v/>
      </c>
      <c r="J75" s="257">
        <f ca="1">COUNT(A72:A76)</f>
        <v>0</v>
      </c>
      <c r="K75" s="239" t="str">
        <f ca="1">IF(ISNUMBER(A75),RANK(F75,F72:F76),"")</f>
        <v/>
      </c>
      <c r="L75" s="240">
        <f ca="1">IF(J75=5,VLOOKUP(K75,TPMatrix!$A$6:$B$10,2,FALSE),IF(J75=4,VLOOKUP(K75,TPMatrix!$D$6:$E$9,2,FALSE),0))</f>
        <v>0</v>
      </c>
      <c r="M75" s="240">
        <f ca="1">IF(COUNTIF(K72:K76,K75)&gt;=2,IF(J75=5,VLOOKUP(K75+1,TPMatrix!$A$6:$B$10,2,FALSE),IF(J75=4,VLOOKUP(K75+1,TPMatrix!$D$6:$E$9,2,FALSE),0)),"")</f>
        <v>0</v>
      </c>
      <c r="N75" s="240">
        <f ca="1">IF(COUNTIF(K72:K76,K75)&gt;=3,IF(J75=5,VLOOKUP(K75+2,TPMatrix!$A$6:$B$10,2,FALSE),IF(J75=4,VLOOKUP(K75+2,TPMatrix!$D$6:$E$9,2,FALSE),0)),"")</f>
        <v>0</v>
      </c>
      <c r="O75" s="240">
        <f ca="1">IF(COUNTIF(K72:K76,K75)&gt;=4,IF(J75=5,VLOOKUP(K75+3,TPMatrix!$A$6:$B$10,2,FALSE),IF(J75=4,VLOOKUP(K75+3,TPMatrix!$D$6:$E$9,2,FALSE),0)),"")</f>
        <v>0</v>
      </c>
      <c r="P75" s="240">
        <f ca="1">IF(COUNTIF(K72:K76,K75)&gt;=5,IF(J75=5,VLOOKUP(K75+4,TPMatrix!$A$6:$B$10,2,FALSE),IF(J75=4,VLOOKUP(K75+4,TPMatrix!$D$6:$E$9,2,FALSE),0)),"")</f>
        <v>0</v>
      </c>
      <c r="Q75" s="240">
        <f t="shared" ca="1" si="28"/>
        <v>0</v>
      </c>
      <c r="R75" s="241">
        <f t="shared" ca="1" si="29"/>
        <v>5</v>
      </c>
      <c r="S75" s="239">
        <f t="shared" ca="1" si="30"/>
        <v>0</v>
      </c>
      <c r="T75" s="240">
        <f t="shared" si="31"/>
        <v>0</v>
      </c>
      <c r="U75" s="241">
        <f t="shared" ca="1" si="32"/>
        <v>0</v>
      </c>
      <c r="W75" s="178" t="str">
        <f t="shared" ca="1" si="33"/>
        <v/>
      </c>
      <c r="X75" s="178" t="str">
        <f ca="1">IF(ISNUMBER($A75),$W75*(Methuselahs!$A$4+1)+$A75,"")</f>
        <v/>
      </c>
      <c r="Y75" s="178" t="str">
        <f t="shared" ca="1" si="34"/>
        <v/>
      </c>
      <c r="Z75" s="178" t="str">
        <f ca="1">IF(ISNUMBER($A75),VLOOKUP($A75,Methuselahs!$A$7:$X$206,5),"")</f>
        <v/>
      </c>
      <c r="AA75" s="178" t="str">
        <f t="shared" ca="1" si="35"/>
        <v/>
      </c>
    </row>
    <row r="76" spans="1:27" ht="12.95" customHeight="1" x14ac:dyDescent="0.2">
      <c r="A76" s="258" t="str">
        <f ca="1">IF(ISBLANK('Tournament Info'!$B$11),"",INDIRECT(ADDRESS(ROW(),2,1,1,"Optimal Seating "&amp;'Tournament Info'!$B$11-1&amp;"R+F")))</f>
        <v/>
      </c>
      <c r="B76" s="259" t="str">
        <f ca="1">IF(ISNUMBER(A76),VLOOKUP(A76,Methuselahs!$A$7:$E$206,2,FALSE),"")</f>
        <v/>
      </c>
      <c r="C76" s="260" t="str">
        <f ca="1">IF(ISNUMBER(A76),VLOOKUP(A76,Methuselahs!$A$7:$E$206,3,FALSE),"")</f>
        <v/>
      </c>
      <c r="D76" s="261" t="str">
        <f t="shared" ca="1" si="24"/>
        <v/>
      </c>
      <c r="E76" s="262"/>
      <c r="F76" s="280">
        <f t="shared" si="25"/>
        <v>0</v>
      </c>
      <c r="G76" s="246" t="str">
        <f t="shared" ca="1" si="26"/>
        <v/>
      </c>
      <c r="H76" s="247" t="str">
        <f ca="1">IF(ISNUMBER(A76),IF(OR($S76=$U76,NOT(ISNA(MATCH($D76*5+$V$4,Override!$C$6:$C$125,0)))),$Q76,0),"")</f>
        <v/>
      </c>
      <c r="I76" s="278" t="str">
        <f t="shared" ca="1" si="27"/>
        <v/>
      </c>
      <c r="J76" s="263">
        <f ca="1">COUNT(A72:A76)</f>
        <v>0</v>
      </c>
      <c r="K76" s="264" t="str">
        <f ca="1">IF(ISNUMBER(A76),RANK(F76,F72:F76),"")</f>
        <v/>
      </c>
      <c r="L76" s="265">
        <f ca="1">IF(J76=5,VLOOKUP(K76,TPMatrix!$A$6:$B$10,2,FALSE),IF(J76=4,VLOOKUP(K76,TPMatrix!$D$6:$E$9,2,FALSE),0))</f>
        <v>0</v>
      </c>
      <c r="M76" s="265">
        <f ca="1">IF(COUNTIF(K72:K76,K76)&gt;=2,IF(J76=5,VLOOKUP(K76+1,TPMatrix!$A$6:$B$10,2,FALSE),IF(J76=4,VLOOKUP(K76+1,TPMatrix!$D$6:$E$9,2,FALSE),0)),"")</f>
        <v>0</v>
      </c>
      <c r="N76" s="265">
        <f ca="1">IF(COUNTIF(K72:K76,K76)&gt;=3,IF(J76=5,VLOOKUP(K76+2,TPMatrix!$A$6:$B$10,2,FALSE),IF(J76=4,VLOOKUP(K76+2,TPMatrix!$D$6:$E$9,2,FALSE),0)),"")</f>
        <v>0</v>
      </c>
      <c r="O76" s="265">
        <f ca="1">IF(COUNTIF(K72:K76,K76)&gt;=4,IF(J76=5,VLOOKUP(K76+3,TPMatrix!$A$6:$B$10,2,FALSE),IF(J76=4,VLOOKUP(K76+3,TPMatrix!$D$6:$E$9,2,FALSE),0)),"")</f>
        <v>0</v>
      </c>
      <c r="P76" s="265">
        <f ca="1">IF(COUNTIF(K72:K76,K76)&gt;=5,IF(J76=5,VLOOKUP(K76+4,TPMatrix!$A$6:$B$10,2,FALSE),IF(J76=4,VLOOKUP(K76+4,TPMatrix!$D$6:$E$9,2,FALSE),0)),"")</f>
        <v>0</v>
      </c>
      <c r="Q76" s="265">
        <f t="shared" ca="1" si="28"/>
        <v>0</v>
      </c>
      <c r="R76" s="266">
        <f t="shared" ca="1" si="29"/>
        <v>5</v>
      </c>
      <c r="S76" s="264">
        <f t="shared" ca="1" si="30"/>
        <v>0</v>
      </c>
      <c r="T76" s="265">
        <f t="shared" si="31"/>
        <v>0</v>
      </c>
      <c r="U76" s="266">
        <f t="shared" ca="1" si="32"/>
        <v>0</v>
      </c>
      <c r="W76" s="178" t="str">
        <f t="shared" ca="1" si="33"/>
        <v/>
      </c>
      <c r="X76" s="178" t="str">
        <f ca="1">IF(ISNUMBER($A76),$W76*(Methuselahs!$A$4+1)+$A76,"")</f>
        <v/>
      </c>
      <c r="Y76" s="178" t="str">
        <f t="shared" ca="1" si="34"/>
        <v/>
      </c>
      <c r="Z76" s="178" t="str">
        <f ca="1">IF(ISNUMBER($A76),VLOOKUP($A76,Methuselahs!$A$7:$X$206,5),"")</f>
        <v/>
      </c>
      <c r="AA76" s="178" t="str">
        <f t="shared" ca="1" si="35"/>
        <v/>
      </c>
    </row>
    <row r="77" spans="1:27" ht="12.95" customHeight="1" x14ac:dyDescent="0.2">
      <c r="A77" s="217" t="str">
        <f ca="1">IF(ISBLANK('Tournament Info'!$B$11),"",INDIRECT(ADDRESS(ROW(),2,1,1,"Optimal Seating "&amp;'Tournament Info'!$B$11-1&amp;"R+F")))</f>
        <v/>
      </c>
      <c r="B77" s="218" t="str">
        <f ca="1">IF(ISNUMBER(A77),VLOOKUP(A77,Methuselahs!$A$7:$E$206,2,FALSE),"")</f>
        <v/>
      </c>
      <c r="C77" s="219" t="str">
        <f ca="1">IF(ISNUMBER(A77),VLOOKUP(A77,Methuselahs!$A$7:$E$206,3,FALSE),"")</f>
        <v/>
      </c>
      <c r="D77" s="220" t="str">
        <f t="shared" ca="1" si="24"/>
        <v/>
      </c>
      <c r="E77" s="221"/>
      <c r="F77" s="273">
        <f t="shared" si="25"/>
        <v>0</v>
      </c>
      <c r="G77" s="222" t="str">
        <f t="shared" ca="1" si="26"/>
        <v/>
      </c>
      <c r="H77" s="223" t="str">
        <f ca="1">IF(ISNUMBER(A77),IF(OR($S77=$U77,NOT(ISNA(MATCH($D77*5+$V$4,Override!$C$6:$C$125,0)))),$Q77,0),"")</f>
        <v/>
      </c>
      <c r="I77" s="274" t="str">
        <f t="shared" ca="1" si="27"/>
        <v/>
      </c>
      <c r="J77" s="224">
        <f ca="1">COUNT(A77:A81)</f>
        <v>0</v>
      </c>
      <c r="K77" s="225" t="str">
        <f ca="1">IF(ISNUMBER(A77),RANK(F77,F77:F81),"")</f>
        <v/>
      </c>
      <c r="L77" s="226">
        <f ca="1">IF(J77=5,VLOOKUP(K77,TPMatrix!$A$6:$B$10,2,FALSE),IF(J77=4,VLOOKUP(K77,TPMatrix!$D$6:$E$9,2,FALSE),0))</f>
        <v>0</v>
      </c>
      <c r="M77" s="226">
        <f ca="1">IF(COUNTIF(K77:K81,K77)&gt;=2,IF(J77=5,VLOOKUP(K77+1,TPMatrix!$A$6:$B$10,2,FALSE),IF(J77=4,VLOOKUP(K77+1,TPMatrix!$D$6:$E$9,2,FALSE),0)),"")</f>
        <v>0</v>
      </c>
      <c r="N77" s="226">
        <f ca="1">IF(COUNTIF(K77:K81,K77)&gt;=3,IF(J77=5,VLOOKUP(K77+2,TPMatrix!$A$6:$B$10,2,FALSE),IF(J77=4,VLOOKUP(K77+2,TPMatrix!$D$6:$E$9,2,FALSE),0)),"")</f>
        <v>0</v>
      </c>
      <c r="O77" s="226">
        <f ca="1">IF(COUNTIF(K77:K81,K77)&gt;=4,IF(J77=5,VLOOKUP(K77+3,TPMatrix!$A$6:$B$10,2,FALSE),IF(J77=4,VLOOKUP(K77+3,TPMatrix!$D$6:$E$9,2,FALSE),0)),"")</f>
        <v>0</v>
      </c>
      <c r="P77" s="226">
        <f ca="1">IF(COUNTIF(K77:K81,K77)&gt;=5,IF(J77=5,VLOOKUP(K77+4,TPMatrix!$A$6:$B$10,2,FALSE),IF(J77=4,VLOOKUP(K77+4,TPMatrix!$D$6:$E$9,2,FALSE),0)),"")</f>
        <v>0</v>
      </c>
      <c r="Q77" s="226">
        <f t="shared" ca="1" si="28"/>
        <v>0</v>
      </c>
      <c r="R77" s="227">
        <f t="shared" ca="1" si="29"/>
        <v>5</v>
      </c>
      <c r="S77" s="228">
        <f t="shared" ca="1" si="30"/>
        <v>0</v>
      </c>
      <c r="T77" s="229">
        <f t="shared" si="31"/>
        <v>0</v>
      </c>
      <c r="U77" s="230">
        <f t="shared" ca="1" si="32"/>
        <v>0</v>
      </c>
      <c r="W77" s="178" t="str">
        <f t="shared" ca="1" si="33"/>
        <v/>
      </c>
      <c r="X77" s="178" t="str">
        <f ca="1">IF(ISNUMBER($A77),$W77*(Methuselahs!$A$4+1)+$A77,"")</f>
        <v/>
      </c>
      <c r="Y77" s="178" t="str">
        <f t="shared" ca="1" si="34"/>
        <v/>
      </c>
      <c r="Z77" s="178" t="str">
        <f ca="1">IF(ISNUMBER($A77),VLOOKUP($A77,Methuselahs!$A$7:$X$206,5),"")</f>
        <v/>
      </c>
      <c r="AA77" s="178" t="str">
        <f t="shared" ca="1" si="35"/>
        <v/>
      </c>
    </row>
    <row r="78" spans="1:27" ht="12.95" customHeight="1" x14ac:dyDescent="0.2">
      <c r="A78" s="231" t="str">
        <f ca="1">IF(ISBLANK('Tournament Info'!$B$11),"",INDIRECT(ADDRESS(ROW(),2,1,1,"Optimal Seating "&amp;'Tournament Info'!$B$11-1&amp;"R+F")))</f>
        <v/>
      </c>
      <c r="B78" s="232" t="str">
        <f ca="1">IF(ISNUMBER(A78),VLOOKUP(A78,Methuselahs!$A$7:$E$206,2,FALSE),"")</f>
        <v/>
      </c>
      <c r="C78" s="233" t="str">
        <f ca="1">IF(ISNUMBER(A78),VLOOKUP(A78,Methuselahs!$A$7:$E$206,3,FALSE),"")</f>
        <v/>
      </c>
      <c r="D78" s="234" t="str">
        <f t="shared" ca="1" si="24"/>
        <v/>
      </c>
      <c r="E78" s="235"/>
      <c r="F78" s="275">
        <f t="shared" si="25"/>
        <v>0</v>
      </c>
      <c r="G78" s="236" t="str">
        <f t="shared" ca="1" si="26"/>
        <v/>
      </c>
      <c r="H78" s="237" t="str">
        <f ca="1">IF(ISNUMBER(A78),IF(OR($S78=$U78,NOT(ISNA(MATCH($D78*5+$V$4,Override!$C$6:$C$125,0)))),$Q78,0),"")</f>
        <v/>
      </c>
      <c r="I78" s="276" t="str">
        <f t="shared" ca="1" si="27"/>
        <v/>
      </c>
      <c r="J78" s="238">
        <f ca="1">COUNT(A77:A81)</f>
        <v>0</v>
      </c>
      <c r="K78" s="239" t="str">
        <f ca="1">IF(ISNUMBER(A78),RANK(F78,F77:F81),"")</f>
        <v/>
      </c>
      <c r="L78" s="240">
        <f ca="1">IF(J78=5,VLOOKUP(K78,TPMatrix!$A$6:$B$10,2,FALSE),IF(J78=4,VLOOKUP(K78,TPMatrix!$D$6:$E$9,2,FALSE),0))</f>
        <v>0</v>
      </c>
      <c r="M78" s="240">
        <f ca="1">IF(COUNTIF(K77:K81,K78)&gt;=2,IF(J78=5,VLOOKUP(K78+1,TPMatrix!$A$6:$B$10,2,FALSE),IF(J78=4,VLOOKUP(K78+1,TPMatrix!$D$6:$E$9,2,FALSE),0)),"")</f>
        <v>0</v>
      </c>
      <c r="N78" s="240">
        <f ca="1">IF(COUNTIF(K77:K81,K78)&gt;=3,IF(J78=5,VLOOKUP(K78+2,TPMatrix!$A$6:$B$10,2,FALSE),IF(J78=4,VLOOKUP(K78+2,TPMatrix!$D$6:$E$9,2,FALSE),0)),"")</f>
        <v>0</v>
      </c>
      <c r="O78" s="240">
        <f ca="1">IF(COUNTIF(K77:K81,K78)&gt;=4,IF(J78=5,VLOOKUP(K78+3,TPMatrix!$A$6:$B$10,2,FALSE),IF(J78=4,VLOOKUP(K78+3,TPMatrix!$D$6:$E$9,2,FALSE),0)),"")</f>
        <v>0</v>
      </c>
      <c r="P78" s="240">
        <f ca="1">IF(COUNTIF(K77:K81,K78)&gt;=5,IF(J78=5,VLOOKUP(K78+4,TPMatrix!$A$6:$B$10,2,FALSE),IF(J78=4,VLOOKUP(K78+4,TPMatrix!$D$6:$E$9,2,FALSE),0)),"")</f>
        <v>0</v>
      </c>
      <c r="Q78" s="240">
        <f t="shared" ca="1" si="28"/>
        <v>0</v>
      </c>
      <c r="R78" s="241">
        <f t="shared" ca="1" si="29"/>
        <v>5</v>
      </c>
      <c r="S78" s="239">
        <f t="shared" ca="1" si="30"/>
        <v>0</v>
      </c>
      <c r="T78" s="240">
        <f t="shared" si="31"/>
        <v>0</v>
      </c>
      <c r="U78" s="241">
        <f t="shared" ca="1" si="32"/>
        <v>0</v>
      </c>
      <c r="W78" s="178" t="str">
        <f t="shared" ca="1" si="33"/>
        <v/>
      </c>
      <c r="X78" s="178" t="str">
        <f ca="1">IF(ISNUMBER($A78),$W78*(Methuselahs!$A$4+1)+$A78,"")</f>
        <v/>
      </c>
      <c r="Y78" s="178" t="str">
        <f t="shared" ca="1" si="34"/>
        <v/>
      </c>
      <c r="Z78" s="178" t="str">
        <f ca="1">IF(ISNUMBER($A78),VLOOKUP($A78,Methuselahs!$A$7:$X$206,5),"")</f>
        <v/>
      </c>
      <c r="AA78" s="178" t="str">
        <f t="shared" ca="1" si="35"/>
        <v/>
      </c>
    </row>
    <row r="79" spans="1:27" ht="12.95" customHeight="1" x14ac:dyDescent="0.2">
      <c r="A79" s="242" t="str">
        <f ca="1">IF(ISBLANK('Tournament Info'!$B$11),"",INDIRECT(ADDRESS(ROW(),2,1,1,"Optimal Seating "&amp;'Tournament Info'!$B$11-1&amp;"R+F")))</f>
        <v/>
      </c>
      <c r="B79" s="218" t="str">
        <f ca="1">IF(ISNUMBER(A79),VLOOKUP(A79,Methuselahs!$A$7:$E$206,2,FALSE),"")</f>
        <v/>
      </c>
      <c r="C79" s="243" t="str">
        <f ca="1">IF(ISNUMBER(A79),VLOOKUP(A79,Methuselahs!$A$7:$E$206,3,FALSE),"")</f>
        <v/>
      </c>
      <c r="D79" s="244" t="str">
        <f t="shared" ca="1" si="24"/>
        <v/>
      </c>
      <c r="E79" s="245"/>
      <c r="F79" s="277">
        <f t="shared" si="25"/>
        <v>0</v>
      </c>
      <c r="G79" s="246" t="str">
        <f t="shared" ca="1" si="26"/>
        <v/>
      </c>
      <c r="H79" s="247" t="str">
        <f ca="1">IF(ISNUMBER(A79),IF(OR($S79=$U79,NOT(ISNA(MATCH($D79*5+$V$4,Override!$C$6:$C$125,0)))),$Q79,0),"")</f>
        <v/>
      </c>
      <c r="I79" s="278" t="str">
        <f t="shared" ca="1" si="27"/>
        <v/>
      </c>
      <c r="J79" s="248">
        <f ca="1">COUNT(A77:A81)</f>
        <v>0</v>
      </c>
      <c r="K79" s="249" t="str">
        <f ca="1">IF(ISNUMBER(A79),RANK(F79,F77:F81),"")</f>
        <v/>
      </c>
      <c r="L79" s="250">
        <f ca="1">IF(J79=5,VLOOKUP(K79,TPMatrix!$A$6:$B$10,2,FALSE),IF(J79=4,VLOOKUP(K79,TPMatrix!$D$6:$E$9,2,FALSE),0))</f>
        <v>0</v>
      </c>
      <c r="M79" s="250">
        <f ca="1">IF(COUNTIF(K77:K81,K79)&gt;=2,IF(J79=5,VLOOKUP(K79+1,TPMatrix!$A$6:$B$10,2,FALSE),IF(J79=4,VLOOKUP(K79+1,TPMatrix!$D$6:$E$9,2,FALSE),0)),"")</f>
        <v>0</v>
      </c>
      <c r="N79" s="250">
        <f ca="1">IF(COUNTIF(K77:K81,K79)&gt;=3,IF(J79=5,VLOOKUP(K79+2,TPMatrix!$A$6:$B$10,2,FALSE),IF(J79=4,VLOOKUP(K79+2,TPMatrix!$D$6:$E$9,2,FALSE),0)),"")</f>
        <v>0</v>
      </c>
      <c r="O79" s="250">
        <f ca="1">IF(COUNTIF(K77:K81,K79)&gt;=4,IF(J79=5,VLOOKUP(K79+3,TPMatrix!$A$6:$B$10,2,FALSE),IF(J79=4,VLOOKUP(K79+3,TPMatrix!$D$6:$E$9,2,FALSE),0)),"")</f>
        <v>0</v>
      </c>
      <c r="P79" s="250">
        <f ca="1">IF(COUNTIF(K77:K81,K79)&gt;=5,IF(J79=5,VLOOKUP(K79+4,TPMatrix!$A$6:$B$10,2,FALSE),IF(J79=4,VLOOKUP(K79+4,TPMatrix!$D$6:$E$9,2,FALSE),0)),"")</f>
        <v>0</v>
      </c>
      <c r="Q79" s="250">
        <f t="shared" ca="1" si="28"/>
        <v>0</v>
      </c>
      <c r="R79" s="251">
        <f t="shared" ca="1" si="29"/>
        <v>5</v>
      </c>
      <c r="S79" s="249">
        <f t="shared" ca="1" si="30"/>
        <v>0</v>
      </c>
      <c r="T79" s="250">
        <f t="shared" si="31"/>
        <v>0</v>
      </c>
      <c r="U79" s="251">
        <f t="shared" ca="1" si="32"/>
        <v>0</v>
      </c>
      <c r="W79" s="178" t="str">
        <f t="shared" ca="1" si="33"/>
        <v/>
      </c>
      <c r="X79" s="178" t="str">
        <f ca="1">IF(ISNUMBER($A79),$W79*(Methuselahs!$A$4+1)+$A79,"")</f>
        <v/>
      </c>
      <c r="Y79" s="178" t="str">
        <f t="shared" ca="1" si="34"/>
        <v/>
      </c>
      <c r="Z79" s="178" t="str">
        <f ca="1">IF(ISNUMBER($A79),VLOOKUP($A79,Methuselahs!$A$7:$X$206,5),"")</f>
        <v/>
      </c>
      <c r="AA79" s="178" t="str">
        <f t="shared" ca="1" si="35"/>
        <v/>
      </c>
    </row>
    <row r="80" spans="1:27" ht="12.95" customHeight="1" x14ac:dyDescent="0.2">
      <c r="A80" s="252" t="str">
        <f ca="1">IF(ISBLANK('Tournament Info'!$B$11),"",INDIRECT(ADDRESS(ROW(),2,1,1,"Optimal Seating "&amp;'Tournament Info'!$B$11-1&amp;"R+F")))</f>
        <v/>
      </c>
      <c r="B80" s="253" t="str">
        <f ca="1">IF(ISNUMBER(A80),VLOOKUP(A80,Methuselahs!$A$7:$E$206,2,FALSE),"")</f>
        <v/>
      </c>
      <c r="C80" s="254" t="str">
        <f ca="1">IF(ISNUMBER(A80),VLOOKUP(A80,Methuselahs!$A$7:$E$206,3,FALSE),"")</f>
        <v/>
      </c>
      <c r="D80" s="255" t="str">
        <f t="shared" ca="1" si="24"/>
        <v/>
      </c>
      <c r="E80" s="256"/>
      <c r="F80" s="279">
        <f t="shared" si="25"/>
        <v>0</v>
      </c>
      <c r="G80" s="236" t="str">
        <f t="shared" ca="1" si="26"/>
        <v/>
      </c>
      <c r="H80" s="237" t="str">
        <f ca="1">IF(ISNUMBER(A80),IF(OR($S80=$U80,NOT(ISNA(MATCH($D80*5+$V$4,Override!$C$6:$C$125,0)))),$Q80,0),"")</f>
        <v/>
      </c>
      <c r="I80" s="276" t="str">
        <f t="shared" ca="1" si="27"/>
        <v/>
      </c>
      <c r="J80" s="257">
        <f ca="1">COUNT(A77:A81)</f>
        <v>0</v>
      </c>
      <c r="K80" s="239" t="str">
        <f ca="1">IF(ISNUMBER(A80),RANK(F80,F77:F81),"")</f>
        <v/>
      </c>
      <c r="L80" s="240">
        <f ca="1">IF(J80=5,VLOOKUP(K80,TPMatrix!$A$6:$B$10,2,FALSE),IF(J80=4,VLOOKUP(K80,TPMatrix!$D$6:$E$9,2,FALSE),0))</f>
        <v>0</v>
      </c>
      <c r="M80" s="240">
        <f ca="1">IF(COUNTIF(K77:K81,K80)&gt;=2,IF(J80=5,VLOOKUP(K80+1,TPMatrix!$A$6:$B$10,2,FALSE),IF(J80=4,VLOOKUP(K80+1,TPMatrix!$D$6:$E$9,2,FALSE),0)),"")</f>
        <v>0</v>
      </c>
      <c r="N80" s="240">
        <f ca="1">IF(COUNTIF(K77:K81,K80)&gt;=3,IF(J80=5,VLOOKUP(K80+2,TPMatrix!$A$6:$B$10,2,FALSE),IF(J80=4,VLOOKUP(K80+2,TPMatrix!$D$6:$E$9,2,FALSE),0)),"")</f>
        <v>0</v>
      </c>
      <c r="O80" s="240">
        <f ca="1">IF(COUNTIF(K77:K81,K80)&gt;=4,IF(J80=5,VLOOKUP(K80+3,TPMatrix!$A$6:$B$10,2,FALSE),IF(J80=4,VLOOKUP(K80+3,TPMatrix!$D$6:$E$9,2,FALSE),0)),"")</f>
        <v>0</v>
      </c>
      <c r="P80" s="240">
        <f ca="1">IF(COUNTIF(K77:K81,K80)&gt;=5,IF(J80=5,VLOOKUP(K80+4,TPMatrix!$A$6:$B$10,2,FALSE),IF(J80=4,VLOOKUP(K80+4,TPMatrix!$D$6:$E$9,2,FALSE),0)),"")</f>
        <v>0</v>
      </c>
      <c r="Q80" s="240">
        <f t="shared" ca="1" si="28"/>
        <v>0</v>
      </c>
      <c r="R80" s="241">
        <f t="shared" ca="1" si="29"/>
        <v>5</v>
      </c>
      <c r="S80" s="239">
        <f t="shared" ca="1" si="30"/>
        <v>0</v>
      </c>
      <c r="T80" s="240">
        <f t="shared" si="31"/>
        <v>0</v>
      </c>
      <c r="U80" s="241">
        <f t="shared" ca="1" si="32"/>
        <v>0</v>
      </c>
      <c r="W80" s="178" t="str">
        <f t="shared" ca="1" si="33"/>
        <v/>
      </c>
      <c r="X80" s="178" t="str">
        <f ca="1">IF(ISNUMBER($A80),$W80*(Methuselahs!$A$4+1)+$A80,"")</f>
        <v/>
      </c>
      <c r="Y80" s="178" t="str">
        <f t="shared" ca="1" si="34"/>
        <v/>
      </c>
      <c r="Z80" s="178" t="str">
        <f ca="1">IF(ISNUMBER($A80),VLOOKUP($A80,Methuselahs!$A$7:$X$206,5),"")</f>
        <v/>
      </c>
      <c r="AA80" s="178" t="str">
        <f t="shared" ca="1" si="35"/>
        <v/>
      </c>
    </row>
    <row r="81" spans="1:27" ht="12.95" customHeight="1" x14ac:dyDescent="0.2">
      <c r="A81" s="258" t="str">
        <f ca="1">IF(ISBLANK('Tournament Info'!$B$11),"",INDIRECT(ADDRESS(ROW(),2,1,1,"Optimal Seating "&amp;'Tournament Info'!$B$11-1&amp;"R+F")))</f>
        <v/>
      </c>
      <c r="B81" s="259" t="str">
        <f ca="1">IF(ISNUMBER(A81),VLOOKUP(A81,Methuselahs!$A$7:$E$206,2,FALSE),"")</f>
        <v/>
      </c>
      <c r="C81" s="260" t="str">
        <f ca="1">IF(ISNUMBER(A81),VLOOKUP(A81,Methuselahs!$A$7:$E$206,3,FALSE),"")</f>
        <v/>
      </c>
      <c r="D81" s="261" t="str">
        <f t="shared" ca="1" si="24"/>
        <v/>
      </c>
      <c r="E81" s="262"/>
      <c r="F81" s="280">
        <f t="shared" si="25"/>
        <v>0</v>
      </c>
      <c r="G81" s="246" t="str">
        <f t="shared" ca="1" si="26"/>
        <v/>
      </c>
      <c r="H81" s="247" t="str">
        <f ca="1">IF(ISNUMBER(A81),IF(OR($S81=$U81,NOT(ISNA(MATCH($D81*5+$V$4,Override!$C$6:$C$125,0)))),$Q81,0),"")</f>
        <v/>
      </c>
      <c r="I81" s="278" t="str">
        <f t="shared" ca="1" si="27"/>
        <v/>
      </c>
      <c r="J81" s="263">
        <f ca="1">COUNT(A77:A81)</f>
        <v>0</v>
      </c>
      <c r="K81" s="264" t="str">
        <f ca="1">IF(ISNUMBER(A81),RANK(F81,F77:F81),"")</f>
        <v/>
      </c>
      <c r="L81" s="265">
        <f ca="1">IF(J81=5,VLOOKUP(K81,TPMatrix!$A$6:$B$10,2,FALSE),IF(J81=4,VLOOKUP(K81,TPMatrix!$D$6:$E$9,2,FALSE),0))</f>
        <v>0</v>
      </c>
      <c r="M81" s="265">
        <f ca="1">IF(COUNTIF(K77:K81,K81)&gt;=2,IF(J81=5,VLOOKUP(K81+1,TPMatrix!$A$6:$B$10,2,FALSE),IF(J81=4,VLOOKUP(K81+1,TPMatrix!$D$6:$E$9,2,FALSE),0)),"")</f>
        <v>0</v>
      </c>
      <c r="N81" s="265">
        <f ca="1">IF(COUNTIF(K77:K81,K81)&gt;=3,IF(J81=5,VLOOKUP(K81+2,TPMatrix!$A$6:$B$10,2,FALSE),IF(J81=4,VLOOKUP(K81+2,TPMatrix!$D$6:$E$9,2,FALSE),0)),"")</f>
        <v>0</v>
      </c>
      <c r="O81" s="265">
        <f ca="1">IF(COUNTIF(K77:K81,K81)&gt;=4,IF(J81=5,VLOOKUP(K81+3,TPMatrix!$A$6:$B$10,2,FALSE),IF(J81=4,VLOOKUP(K81+3,TPMatrix!$D$6:$E$9,2,FALSE),0)),"")</f>
        <v>0</v>
      </c>
      <c r="P81" s="265">
        <f ca="1">IF(COUNTIF(K77:K81,K81)&gt;=5,IF(J81=5,VLOOKUP(K81+4,TPMatrix!$A$6:$B$10,2,FALSE),IF(J81=4,VLOOKUP(K81+4,TPMatrix!$D$6:$E$9,2,FALSE),0)),"")</f>
        <v>0</v>
      </c>
      <c r="Q81" s="265">
        <f t="shared" ca="1" si="28"/>
        <v>0</v>
      </c>
      <c r="R81" s="266">
        <f t="shared" ca="1" si="29"/>
        <v>5</v>
      </c>
      <c r="S81" s="264">
        <f t="shared" ca="1" si="30"/>
        <v>0</v>
      </c>
      <c r="T81" s="265">
        <f t="shared" si="31"/>
        <v>0</v>
      </c>
      <c r="U81" s="266">
        <f t="shared" ca="1" si="32"/>
        <v>0</v>
      </c>
      <c r="W81" s="178" t="str">
        <f t="shared" ca="1" si="33"/>
        <v/>
      </c>
      <c r="X81" s="178" t="str">
        <f ca="1">IF(ISNUMBER($A81),$W81*(Methuselahs!$A$4+1)+$A81,"")</f>
        <v/>
      </c>
      <c r="Y81" s="178" t="str">
        <f t="shared" ca="1" si="34"/>
        <v/>
      </c>
      <c r="Z81" s="178" t="str">
        <f ca="1">IF(ISNUMBER($A81),VLOOKUP($A81,Methuselahs!$A$7:$X$206,5),"")</f>
        <v/>
      </c>
      <c r="AA81" s="178" t="str">
        <f t="shared" ca="1" si="35"/>
        <v/>
      </c>
    </row>
    <row r="82" spans="1:27" ht="12.95" customHeight="1" x14ac:dyDescent="0.2">
      <c r="A82" s="217" t="str">
        <f ca="1">IF(ISBLANK('Tournament Info'!$B$11),"",INDIRECT(ADDRESS(ROW(),2,1,1,"Optimal Seating "&amp;'Tournament Info'!$B$11-1&amp;"R+F")))</f>
        <v/>
      </c>
      <c r="B82" s="218" t="str">
        <f ca="1">IF(ISNUMBER(A82),VLOOKUP(A82,Methuselahs!$A$7:$E$206,2,FALSE),"")</f>
        <v/>
      </c>
      <c r="C82" s="219" t="str">
        <f ca="1">IF(ISNUMBER(A82),VLOOKUP(A82,Methuselahs!$A$7:$E$206,3,FALSE),"")</f>
        <v/>
      </c>
      <c r="D82" s="220" t="str">
        <f t="shared" ca="1" si="24"/>
        <v/>
      </c>
      <c r="E82" s="221"/>
      <c r="F82" s="273">
        <f t="shared" si="25"/>
        <v>0</v>
      </c>
      <c r="G82" s="222" t="str">
        <f t="shared" ca="1" si="26"/>
        <v/>
      </c>
      <c r="H82" s="223" t="str">
        <f ca="1">IF(ISNUMBER(A82),IF(OR($S82=$U82,NOT(ISNA(MATCH($D82*5+$V$4,Override!$C$6:$C$125,0)))),$Q82,0),"")</f>
        <v/>
      </c>
      <c r="I82" s="274" t="str">
        <f t="shared" ca="1" si="27"/>
        <v/>
      </c>
      <c r="J82" s="224">
        <f ca="1">COUNT(A82:A86)</f>
        <v>0</v>
      </c>
      <c r="K82" s="225" t="str">
        <f ca="1">IF(ISNUMBER(A82),RANK(F82,F82:F86),"")</f>
        <v/>
      </c>
      <c r="L82" s="226">
        <f ca="1">IF(J82=5,VLOOKUP(K82,TPMatrix!$A$6:$B$10,2,FALSE),IF(J82=4,VLOOKUP(K82,TPMatrix!$D$6:$E$9,2,FALSE),0))</f>
        <v>0</v>
      </c>
      <c r="M82" s="226">
        <f ca="1">IF(COUNTIF(K82:K86,K82)&gt;=2,IF(J82=5,VLOOKUP(K82+1,TPMatrix!$A$6:$B$10,2,FALSE),IF(J82=4,VLOOKUP(K82+1,TPMatrix!$D$6:$E$9,2,FALSE),0)),"")</f>
        <v>0</v>
      </c>
      <c r="N82" s="226">
        <f ca="1">IF(COUNTIF(K82:K86,K82)&gt;=3,IF(J82=5,VLOOKUP(K82+2,TPMatrix!$A$6:$B$10,2,FALSE),IF(J82=4,VLOOKUP(K82+2,TPMatrix!$D$6:$E$9,2,FALSE),0)),"")</f>
        <v>0</v>
      </c>
      <c r="O82" s="226">
        <f ca="1">IF(COUNTIF(K82:K86,K82)&gt;=4,IF(J82=5,VLOOKUP(K82+3,TPMatrix!$A$6:$B$10,2,FALSE),IF(J82=4,VLOOKUP(K82+3,TPMatrix!$D$6:$E$9,2,FALSE),0)),"")</f>
        <v>0</v>
      </c>
      <c r="P82" s="226">
        <f ca="1">IF(COUNTIF(K82:K86,K82)&gt;=5,IF(J82=5,VLOOKUP(K82+4,TPMatrix!$A$6:$B$10,2,FALSE),IF(J82=4,VLOOKUP(K82+4,TPMatrix!$D$6:$E$9,2,FALSE),0)),"")</f>
        <v>0</v>
      </c>
      <c r="Q82" s="226">
        <f t="shared" ca="1" si="28"/>
        <v>0</v>
      </c>
      <c r="R82" s="227">
        <f t="shared" ca="1" si="29"/>
        <v>5</v>
      </c>
      <c r="S82" s="228">
        <f t="shared" ca="1" si="30"/>
        <v>0</v>
      </c>
      <c r="T82" s="229">
        <f t="shared" si="31"/>
        <v>0</v>
      </c>
      <c r="U82" s="230">
        <f t="shared" ca="1" si="32"/>
        <v>0</v>
      </c>
      <c r="W82" s="178" t="str">
        <f t="shared" ca="1" si="33"/>
        <v/>
      </c>
      <c r="X82" s="178" t="str">
        <f ca="1">IF(ISNUMBER($A82),$W82*(Methuselahs!$A$4+1)+$A82,"")</f>
        <v/>
      </c>
      <c r="Y82" s="178" t="str">
        <f t="shared" ca="1" si="34"/>
        <v/>
      </c>
      <c r="Z82" s="178" t="str">
        <f ca="1">IF(ISNUMBER($A82),VLOOKUP($A82,Methuselahs!$A$7:$X$206,5),"")</f>
        <v/>
      </c>
      <c r="AA82" s="178" t="str">
        <f t="shared" ca="1" si="35"/>
        <v/>
      </c>
    </row>
    <row r="83" spans="1:27" ht="12.95" customHeight="1" x14ac:dyDescent="0.2">
      <c r="A83" s="231" t="str">
        <f ca="1">IF(ISBLANK('Tournament Info'!$B$11),"",INDIRECT(ADDRESS(ROW(),2,1,1,"Optimal Seating "&amp;'Tournament Info'!$B$11-1&amp;"R+F")))</f>
        <v/>
      </c>
      <c r="B83" s="232" t="str">
        <f ca="1">IF(ISNUMBER(A83),VLOOKUP(A83,Methuselahs!$A$7:$E$206,2,FALSE),"")</f>
        <v/>
      </c>
      <c r="C83" s="233" t="str">
        <f ca="1">IF(ISNUMBER(A83),VLOOKUP(A83,Methuselahs!$A$7:$E$206,3,FALSE),"")</f>
        <v/>
      </c>
      <c r="D83" s="234" t="str">
        <f t="shared" ca="1" si="24"/>
        <v/>
      </c>
      <c r="E83" s="235"/>
      <c r="F83" s="275">
        <f t="shared" si="25"/>
        <v>0</v>
      </c>
      <c r="G83" s="236" t="str">
        <f t="shared" ca="1" si="26"/>
        <v/>
      </c>
      <c r="H83" s="237" t="str">
        <f ca="1">IF(ISNUMBER(A83),IF(OR($S83=$U83,NOT(ISNA(MATCH($D83*5+$V$4,Override!$C$6:$C$125,0)))),$Q83,0),"")</f>
        <v/>
      </c>
      <c r="I83" s="276" t="str">
        <f t="shared" ca="1" si="27"/>
        <v/>
      </c>
      <c r="J83" s="238">
        <f ca="1">COUNT(A82:A86)</f>
        <v>0</v>
      </c>
      <c r="K83" s="239" t="str">
        <f ca="1">IF(ISNUMBER(A83),RANK(F83,F82:F86),"")</f>
        <v/>
      </c>
      <c r="L83" s="240">
        <f ca="1">IF(J83=5,VLOOKUP(K83,TPMatrix!$A$6:$B$10,2,FALSE),IF(J83=4,VLOOKUP(K83,TPMatrix!$D$6:$E$9,2,FALSE),0))</f>
        <v>0</v>
      </c>
      <c r="M83" s="240">
        <f ca="1">IF(COUNTIF(K82:K86,K83)&gt;=2,IF(J83=5,VLOOKUP(K83+1,TPMatrix!$A$6:$B$10,2,FALSE),IF(J83=4,VLOOKUP(K83+1,TPMatrix!$D$6:$E$9,2,FALSE),0)),"")</f>
        <v>0</v>
      </c>
      <c r="N83" s="240">
        <f ca="1">IF(COUNTIF(K82:K86,K83)&gt;=3,IF(J83=5,VLOOKUP(K83+2,TPMatrix!$A$6:$B$10,2,FALSE),IF(J83=4,VLOOKUP(K83+2,TPMatrix!$D$6:$E$9,2,FALSE),0)),"")</f>
        <v>0</v>
      </c>
      <c r="O83" s="240">
        <f ca="1">IF(COUNTIF(K82:K86,K83)&gt;=4,IF(J83=5,VLOOKUP(K83+3,TPMatrix!$A$6:$B$10,2,FALSE),IF(J83=4,VLOOKUP(K83+3,TPMatrix!$D$6:$E$9,2,FALSE),0)),"")</f>
        <v>0</v>
      </c>
      <c r="P83" s="240">
        <f ca="1">IF(COUNTIF(K82:K86,K83)&gt;=5,IF(J83=5,VLOOKUP(K83+4,TPMatrix!$A$6:$B$10,2,FALSE),IF(J83=4,VLOOKUP(K83+4,TPMatrix!$D$6:$E$9,2,FALSE),0)),"")</f>
        <v>0</v>
      </c>
      <c r="Q83" s="240">
        <f t="shared" ca="1" si="28"/>
        <v>0</v>
      </c>
      <c r="R83" s="241">
        <f t="shared" ca="1" si="29"/>
        <v>5</v>
      </c>
      <c r="S83" s="239">
        <f t="shared" ca="1" si="30"/>
        <v>0</v>
      </c>
      <c r="T83" s="240">
        <f t="shared" si="31"/>
        <v>0</v>
      </c>
      <c r="U83" s="241">
        <f t="shared" ca="1" si="32"/>
        <v>0</v>
      </c>
      <c r="W83" s="178" t="str">
        <f t="shared" ca="1" si="33"/>
        <v/>
      </c>
      <c r="X83" s="178" t="str">
        <f ca="1">IF(ISNUMBER($A83),$W83*(Methuselahs!$A$4+1)+$A83,"")</f>
        <v/>
      </c>
      <c r="Y83" s="178" t="str">
        <f t="shared" ca="1" si="34"/>
        <v/>
      </c>
      <c r="Z83" s="178" t="str">
        <f ca="1">IF(ISNUMBER($A83),VLOOKUP($A83,Methuselahs!$A$7:$X$206,5),"")</f>
        <v/>
      </c>
      <c r="AA83" s="178" t="str">
        <f t="shared" ca="1" si="35"/>
        <v/>
      </c>
    </row>
    <row r="84" spans="1:27" ht="12.95" customHeight="1" x14ac:dyDescent="0.2">
      <c r="A84" s="242" t="str">
        <f ca="1">IF(ISBLANK('Tournament Info'!$B$11),"",INDIRECT(ADDRESS(ROW(),2,1,1,"Optimal Seating "&amp;'Tournament Info'!$B$11-1&amp;"R+F")))</f>
        <v/>
      </c>
      <c r="B84" s="218" t="str">
        <f ca="1">IF(ISNUMBER(A84),VLOOKUP(A84,Methuselahs!$A$7:$E$206,2,FALSE),"")</f>
        <v/>
      </c>
      <c r="C84" s="243" t="str">
        <f ca="1">IF(ISNUMBER(A84),VLOOKUP(A84,Methuselahs!$A$7:$E$206,3,FALSE),"")</f>
        <v/>
      </c>
      <c r="D84" s="244" t="str">
        <f t="shared" ca="1" si="24"/>
        <v/>
      </c>
      <c r="E84" s="245"/>
      <c r="F84" s="277">
        <f t="shared" si="25"/>
        <v>0</v>
      </c>
      <c r="G84" s="246" t="str">
        <f t="shared" ca="1" si="26"/>
        <v/>
      </c>
      <c r="H84" s="247" t="str">
        <f ca="1">IF(ISNUMBER(A84),IF(OR($S84=$U84,NOT(ISNA(MATCH($D84*5+$V$4,Override!$C$6:$C$125,0)))),$Q84,0),"")</f>
        <v/>
      </c>
      <c r="I84" s="278" t="str">
        <f t="shared" ca="1" si="27"/>
        <v/>
      </c>
      <c r="J84" s="248">
        <f ca="1">COUNT(A82:A86)</f>
        <v>0</v>
      </c>
      <c r="K84" s="249" t="str">
        <f ca="1">IF(ISNUMBER(A84),RANK(F84,F82:F86),"")</f>
        <v/>
      </c>
      <c r="L84" s="250">
        <f ca="1">IF(J84=5,VLOOKUP(K84,TPMatrix!$A$6:$B$10,2,FALSE),IF(J84=4,VLOOKUP(K84,TPMatrix!$D$6:$E$9,2,FALSE),0))</f>
        <v>0</v>
      </c>
      <c r="M84" s="250">
        <f ca="1">IF(COUNTIF(K82:K86,K84)&gt;=2,IF(J84=5,VLOOKUP(K84+1,TPMatrix!$A$6:$B$10,2,FALSE),IF(J84=4,VLOOKUP(K84+1,TPMatrix!$D$6:$E$9,2,FALSE),0)),"")</f>
        <v>0</v>
      </c>
      <c r="N84" s="250">
        <f ca="1">IF(COUNTIF(K82:K86,K84)&gt;=3,IF(J84=5,VLOOKUP(K84+2,TPMatrix!$A$6:$B$10,2,FALSE),IF(J84=4,VLOOKUP(K84+2,TPMatrix!$D$6:$E$9,2,FALSE),0)),"")</f>
        <v>0</v>
      </c>
      <c r="O84" s="250">
        <f ca="1">IF(COUNTIF(K82:K86,K84)&gt;=4,IF(J84=5,VLOOKUP(K84+3,TPMatrix!$A$6:$B$10,2,FALSE),IF(J84=4,VLOOKUP(K84+3,TPMatrix!$D$6:$E$9,2,FALSE),0)),"")</f>
        <v>0</v>
      </c>
      <c r="P84" s="250">
        <f ca="1">IF(COUNTIF(K82:K86,K84)&gt;=5,IF(J84=5,VLOOKUP(K84+4,TPMatrix!$A$6:$B$10,2,FALSE),IF(J84=4,VLOOKUP(K84+4,TPMatrix!$D$6:$E$9,2,FALSE),0)),"")</f>
        <v>0</v>
      </c>
      <c r="Q84" s="250">
        <f t="shared" ca="1" si="28"/>
        <v>0</v>
      </c>
      <c r="R84" s="251">
        <f t="shared" ca="1" si="29"/>
        <v>5</v>
      </c>
      <c r="S84" s="249">
        <f t="shared" ca="1" si="30"/>
        <v>0</v>
      </c>
      <c r="T84" s="250">
        <f t="shared" si="31"/>
        <v>0</v>
      </c>
      <c r="U84" s="251">
        <f t="shared" ca="1" si="32"/>
        <v>0</v>
      </c>
      <c r="W84" s="178" t="str">
        <f t="shared" ca="1" si="33"/>
        <v/>
      </c>
      <c r="X84" s="178" t="str">
        <f ca="1">IF(ISNUMBER($A84),$W84*(Methuselahs!$A$4+1)+$A84,"")</f>
        <v/>
      </c>
      <c r="Y84" s="178" t="str">
        <f t="shared" ca="1" si="34"/>
        <v/>
      </c>
      <c r="Z84" s="178" t="str">
        <f ca="1">IF(ISNUMBER($A84),VLOOKUP($A84,Methuselahs!$A$7:$X$206,5),"")</f>
        <v/>
      </c>
      <c r="AA84" s="178" t="str">
        <f t="shared" ca="1" si="35"/>
        <v/>
      </c>
    </row>
    <row r="85" spans="1:27" ht="12.95" customHeight="1" x14ac:dyDescent="0.2">
      <c r="A85" s="252" t="str">
        <f ca="1">IF(ISBLANK('Tournament Info'!$B$11),"",INDIRECT(ADDRESS(ROW(),2,1,1,"Optimal Seating "&amp;'Tournament Info'!$B$11-1&amp;"R+F")))</f>
        <v/>
      </c>
      <c r="B85" s="253" t="str">
        <f ca="1">IF(ISNUMBER(A85),VLOOKUP(A85,Methuselahs!$A$7:$E$206,2,FALSE),"")</f>
        <v/>
      </c>
      <c r="C85" s="254" t="str">
        <f ca="1">IF(ISNUMBER(A85),VLOOKUP(A85,Methuselahs!$A$7:$E$206,3,FALSE),"")</f>
        <v/>
      </c>
      <c r="D85" s="255" t="str">
        <f t="shared" ca="1" si="24"/>
        <v/>
      </c>
      <c r="E85" s="256"/>
      <c r="F85" s="279">
        <f t="shared" si="25"/>
        <v>0</v>
      </c>
      <c r="G85" s="236" t="str">
        <f t="shared" ca="1" si="26"/>
        <v/>
      </c>
      <c r="H85" s="237" t="str">
        <f ca="1">IF(ISNUMBER(A85),IF(OR($S85=$U85,NOT(ISNA(MATCH($D85*5+$V$4,Override!$C$6:$C$125,0)))),$Q85,0),"")</f>
        <v/>
      </c>
      <c r="I85" s="276" t="str">
        <f t="shared" ca="1" si="27"/>
        <v/>
      </c>
      <c r="J85" s="257">
        <f ca="1">COUNT(A82:A86)</f>
        <v>0</v>
      </c>
      <c r="K85" s="239" t="str">
        <f ca="1">IF(ISNUMBER(A85),RANK(F85,F82:F86),"")</f>
        <v/>
      </c>
      <c r="L85" s="240">
        <f ca="1">IF(J85=5,VLOOKUP(K85,TPMatrix!$A$6:$B$10,2,FALSE),IF(J85=4,VLOOKUP(K85,TPMatrix!$D$6:$E$9,2,FALSE),0))</f>
        <v>0</v>
      </c>
      <c r="M85" s="240">
        <f ca="1">IF(COUNTIF(K82:K86,K85)&gt;=2,IF(J85=5,VLOOKUP(K85+1,TPMatrix!$A$6:$B$10,2,FALSE),IF(J85=4,VLOOKUP(K85+1,TPMatrix!$D$6:$E$9,2,FALSE),0)),"")</f>
        <v>0</v>
      </c>
      <c r="N85" s="240">
        <f ca="1">IF(COUNTIF(K82:K86,K85)&gt;=3,IF(J85=5,VLOOKUP(K85+2,TPMatrix!$A$6:$B$10,2,FALSE),IF(J85=4,VLOOKUP(K85+2,TPMatrix!$D$6:$E$9,2,FALSE),0)),"")</f>
        <v>0</v>
      </c>
      <c r="O85" s="240">
        <f ca="1">IF(COUNTIF(K82:K86,K85)&gt;=4,IF(J85=5,VLOOKUP(K85+3,TPMatrix!$A$6:$B$10,2,FALSE),IF(J85=4,VLOOKUP(K85+3,TPMatrix!$D$6:$E$9,2,FALSE),0)),"")</f>
        <v>0</v>
      </c>
      <c r="P85" s="240">
        <f ca="1">IF(COUNTIF(K82:K86,K85)&gt;=5,IF(J85=5,VLOOKUP(K85+4,TPMatrix!$A$6:$B$10,2,FALSE),IF(J85=4,VLOOKUP(K85+4,TPMatrix!$D$6:$E$9,2,FALSE),0)),"")</f>
        <v>0</v>
      </c>
      <c r="Q85" s="240">
        <f t="shared" ca="1" si="28"/>
        <v>0</v>
      </c>
      <c r="R85" s="241">
        <f t="shared" ca="1" si="29"/>
        <v>5</v>
      </c>
      <c r="S85" s="239">
        <f t="shared" ca="1" si="30"/>
        <v>0</v>
      </c>
      <c r="T85" s="240">
        <f t="shared" si="31"/>
        <v>0</v>
      </c>
      <c r="U85" s="241">
        <f t="shared" ca="1" si="32"/>
        <v>0</v>
      </c>
      <c r="W85" s="178" t="str">
        <f t="shared" ca="1" si="33"/>
        <v/>
      </c>
      <c r="X85" s="178" t="str">
        <f ca="1">IF(ISNUMBER($A85),$W85*(Methuselahs!$A$4+1)+$A85,"")</f>
        <v/>
      </c>
      <c r="Y85" s="178" t="str">
        <f t="shared" ca="1" si="34"/>
        <v/>
      </c>
      <c r="Z85" s="178" t="str">
        <f ca="1">IF(ISNUMBER($A85),VLOOKUP($A85,Methuselahs!$A$7:$X$206,5),"")</f>
        <v/>
      </c>
      <c r="AA85" s="178" t="str">
        <f t="shared" ca="1" si="35"/>
        <v/>
      </c>
    </row>
    <row r="86" spans="1:27" ht="12.95" customHeight="1" x14ac:dyDescent="0.2">
      <c r="A86" s="258" t="str">
        <f ca="1">IF(ISBLANK('Tournament Info'!$B$11),"",INDIRECT(ADDRESS(ROW(),2,1,1,"Optimal Seating "&amp;'Tournament Info'!$B$11-1&amp;"R+F")))</f>
        <v/>
      </c>
      <c r="B86" s="259" t="str">
        <f ca="1">IF(ISNUMBER(A86),VLOOKUP(A86,Methuselahs!$A$7:$E$206,2,FALSE),"")</f>
        <v/>
      </c>
      <c r="C86" s="260" t="str">
        <f ca="1">IF(ISNUMBER(A86),VLOOKUP(A86,Methuselahs!$A$7:$E$206,3,FALSE),"")</f>
        <v/>
      </c>
      <c r="D86" s="261" t="str">
        <f t="shared" ca="1" si="24"/>
        <v/>
      </c>
      <c r="E86" s="262"/>
      <c r="F86" s="280">
        <f t="shared" si="25"/>
        <v>0</v>
      </c>
      <c r="G86" s="246" t="str">
        <f t="shared" ca="1" si="26"/>
        <v/>
      </c>
      <c r="H86" s="247" t="str">
        <f ca="1">IF(ISNUMBER(A86),IF(OR($S86=$U86,NOT(ISNA(MATCH($D86*5+$V$4,Override!$C$6:$C$125,0)))),$Q86,0),"")</f>
        <v/>
      </c>
      <c r="I86" s="278" t="str">
        <f t="shared" ca="1" si="27"/>
        <v/>
      </c>
      <c r="J86" s="263">
        <f ca="1">COUNT(A82:A86)</f>
        <v>0</v>
      </c>
      <c r="K86" s="264" t="str">
        <f ca="1">IF(ISNUMBER(A86),RANK(F86,F82:F86),"")</f>
        <v/>
      </c>
      <c r="L86" s="265">
        <f ca="1">IF(J86=5,VLOOKUP(K86,TPMatrix!$A$6:$B$10,2,FALSE),IF(J86=4,VLOOKUP(K86,TPMatrix!$D$6:$E$9,2,FALSE),0))</f>
        <v>0</v>
      </c>
      <c r="M86" s="265">
        <f ca="1">IF(COUNTIF(K82:K86,K86)&gt;=2,IF(J86=5,VLOOKUP(K86+1,TPMatrix!$A$6:$B$10,2,FALSE),IF(J86=4,VLOOKUP(K86+1,TPMatrix!$D$6:$E$9,2,FALSE),0)),"")</f>
        <v>0</v>
      </c>
      <c r="N86" s="265">
        <f ca="1">IF(COUNTIF(K82:K86,K86)&gt;=3,IF(J86=5,VLOOKUP(K86+2,TPMatrix!$A$6:$B$10,2,FALSE),IF(J86=4,VLOOKUP(K86+2,TPMatrix!$D$6:$E$9,2,FALSE),0)),"")</f>
        <v>0</v>
      </c>
      <c r="O86" s="265">
        <f ca="1">IF(COUNTIF(K82:K86,K86)&gt;=4,IF(J86=5,VLOOKUP(K86+3,TPMatrix!$A$6:$B$10,2,FALSE),IF(J86=4,VLOOKUP(K86+3,TPMatrix!$D$6:$E$9,2,FALSE),0)),"")</f>
        <v>0</v>
      </c>
      <c r="P86" s="265">
        <f ca="1">IF(COUNTIF(K82:K86,K86)&gt;=5,IF(J86=5,VLOOKUP(K86+4,TPMatrix!$A$6:$B$10,2,FALSE),IF(J86=4,VLOOKUP(K86+4,TPMatrix!$D$6:$E$9,2,FALSE),0)),"")</f>
        <v>0</v>
      </c>
      <c r="Q86" s="265">
        <f t="shared" ca="1" si="28"/>
        <v>0</v>
      </c>
      <c r="R86" s="266">
        <f t="shared" ca="1" si="29"/>
        <v>5</v>
      </c>
      <c r="S86" s="264">
        <f t="shared" ca="1" si="30"/>
        <v>0</v>
      </c>
      <c r="T86" s="265">
        <f t="shared" si="31"/>
        <v>0</v>
      </c>
      <c r="U86" s="266">
        <f t="shared" ca="1" si="32"/>
        <v>0</v>
      </c>
      <c r="W86" s="178" t="str">
        <f t="shared" ca="1" si="33"/>
        <v/>
      </c>
      <c r="X86" s="178" t="str">
        <f ca="1">IF(ISNUMBER($A86),$W86*(Methuselahs!$A$4+1)+$A86,"")</f>
        <v/>
      </c>
      <c r="Y86" s="178" t="str">
        <f t="shared" ca="1" si="34"/>
        <v/>
      </c>
      <c r="Z86" s="178" t="str">
        <f ca="1">IF(ISNUMBER($A86),VLOOKUP($A86,Methuselahs!$A$7:$X$206,5),"")</f>
        <v/>
      </c>
      <c r="AA86" s="178" t="str">
        <f t="shared" ca="1" si="35"/>
        <v/>
      </c>
    </row>
    <row r="87" spans="1:27" ht="12.95" customHeight="1" x14ac:dyDescent="0.2">
      <c r="A87" s="217" t="str">
        <f ca="1">IF(ISBLANK('Tournament Info'!$B$11),"",INDIRECT(ADDRESS(ROW(),2,1,1,"Optimal Seating "&amp;'Tournament Info'!$B$11-1&amp;"R+F")))</f>
        <v/>
      </c>
      <c r="B87" s="218" t="str">
        <f ca="1">IF(ISNUMBER(A87),VLOOKUP(A87,Methuselahs!$A$7:$E$206,2,FALSE),"")</f>
        <v/>
      </c>
      <c r="C87" s="219" t="str">
        <f ca="1">IF(ISNUMBER(A87),VLOOKUP(A87,Methuselahs!$A$7:$E$206,3,FALSE),"")</f>
        <v/>
      </c>
      <c r="D87" s="220" t="str">
        <f t="shared" ca="1" si="24"/>
        <v/>
      </c>
      <c r="E87" s="221"/>
      <c r="F87" s="273">
        <f t="shared" si="25"/>
        <v>0</v>
      </c>
      <c r="G87" s="222" t="str">
        <f t="shared" ca="1" si="26"/>
        <v/>
      </c>
      <c r="H87" s="223" t="str">
        <f ca="1">IF(ISNUMBER(A87),IF(OR($S87=$U87,NOT(ISNA(MATCH($D87*5+$V$4,Override!$C$6:$C$125,0)))),$Q87,0),"")</f>
        <v/>
      </c>
      <c r="I87" s="274" t="str">
        <f t="shared" ca="1" si="27"/>
        <v/>
      </c>
      <c r="J87" s="224">
        <f ca="1">COUNT(A87:A91)</f>
        <v>0</v>
      </c>
      <c r="K87" s="225" t="str">
        <f ca="1">IF(ISNUMBER(A87),RANK(F87,F87:F91),"")</f>
        <v/>
      </c>
      <c r="L87" s="226">
        <f ca="1">IF(J87=5,VLOOKUP(K87,TPMatrix!$A$6:$B$10,2,FALSE),IF(J87=4,VLOOKUP(K87,TPMatrix!$D$6:$E$9,2,FALSE),0))</f>
        <v>0</v>
      </c>
      <c r="M87" s="226">
        <f ca="1">IF(COUNTIF(K87:K91,K87)&gt;=2,IF(J87=5,VLOOKUP(K87+1,TPMatrix!$A$6:$B$10,2,FALSE),IF(J87=4,VLOOKUP(K87+1,TPMatrix!$D$6:$E$9,2,FALSE),0)),"")</f>
        <v>0</v>
      </c>
      <c r="N87" s="226">
        <f ca="1">IF(COUNTIF(K87:K91,K87)&gt;=3,IF(J87=5,VLOOKUP(K87+2,TPMatrix!$A$6:$B$10,2,FALSE),IF(J87=4,VLOOKUP(K87+2,TPMatrix!$D$6:$E$9,2,FALSE),0)),"")</f>
        <v>0</v>
      </c>
      <c r="O87" s="226">
        <f ca="1">IF(COUNTIF(K87:K91,K87)&gt;=4,IF(J87=5,VLOOKUP(K87+3,TPMatrix!$A$6:$B$10,2,FALSE),IF(J87=4,VLOOKUP(K87+3,TPMatrix!$D$6:$E$9,2,FALSE),0)),"")</f>
        <v>0</v>
      </c>
      <c r="P87" s="226">
        <f ca="1">IF(COUNTIF(K87:K91,K87)&gt;=5,IF(J87=5,VLOOKUP(K87+4,TPMatrix!$A$6:$B$10,2,FALSE),IF(J87=4,VLOOKUP(K87+4,TPMatrix!$D$6:$E$9,2,FALSE),0)),"")</f>
        <v>0</v>
      </c>
      <c r="Q87" s="226">
        <f t="shared" ca="1" si="28"/>
        <v>0</v>
      </c>
      <c r="R87" s="227">
        <f t="shared" ca="1" si="29"/>
        <v>5</v>
      </c>
      <c r="S87" s="228">
        <f t="shared" ca="1" si="30"/>
        <v>0</v>
      </c>
      <c r="T87" s="229">
        <f t="shared" si="31"/>
        <v>0</v>
      </c>
      <c r="U87" s="230">
        <f t="shared" ca="1" si="32"/>
        <v>0</v>
      </c>
      <c r="W87" s="178" t="str">
        <f t="shared" ca="1" si="33"/>
        <v/>
      </c>
      <c r="X87" s="178" t="str">
        <f ca="1">IF(ISNUMBER($A87),$W87*(Methuselahs!$A$4+1)+$A87,"")</f>
        <v/>
      </c>
      <c r="Y87" s="178" t="str">
        <f t="shared" ca="1" si="34"/>
        <v/>
      </c>
      <c r="Z87" s="178" t="str">
        <f ca="1">IF(ISNUMBER($A87),VLOOKUP($A87,Methuselahs!$A$7:$X$206,5),"")</f>
        <v/>
      </c>
      <c r="AA87" s="178" t="str">
        <f t="shared" ca="1" si="35"/>
        <v/>
      </c>
    </row>
    <row r="88" spans="1:27" ht="12.95" customHeight="1" x14ac:dyDescent="0.2">
      <c r="A88" s="231" t="str">
        <f ca="1">IF(ISBLANK('Tournament Info'!$B$11),"",INDIRECT(ADDRESS(ROW(),2,1,1,"Optimal Seating "&amp;'Tournament Info'!$B$11-1&amp;"R+F")))</f>
        <v/>
      </c>
      <c r="B88" s="232" t="str">
        <f ca="1">IF(ISNUMBER(A88),VLOOKUP(A88,Methuselahs!$A$7:$E$206,2,FALSE),"")</f>
        <v/>
      </c>
      <c r="C88" s="233" t="str">
        <f ca="1">IF(ISNUMBER(A88),VLOOKUP(A88,Methuselahs!$A$7:$E$206,3,FALSE),"")</f>
        <v/>
      </c>
      <c r="D88" s="234" t="str">
        <f t="shared" ca="1" si="24"/>
        <v/>
      </c>
      <c r="E88" s="235"/>
      <c r="F88" s="275">
        <f t="shared" si="25"/>
        <v>0</v>
      </c>
      <c r="G88" s="236" t="str">
        <f t="shared" ca="1" si="26"/>
        <v/>
      </c>
      <c r="H88" s="237" t="str">
        <f ca="1">IF(ISNUMBER(A88),IF(OR($S88=$U88,NOT(ISNA(MATCH($D88*5+$V$4,Override!$C$6:$C$125,0)))),$Q88,0),"")</f>
        <v/>
      </c>
      <c r="I88" s="276" t="str">
        <f t="shared" ca="1" si="27"/>
        <v/>
      </c>
      <c r="J88" s="238">
        <f ca="1">COUNT(A87:A91)</f>
        <v>0</v>
      </c>
      <c r="K88" s="239" t="str">
        <f ca="1">IF(ISNUMBER(A88),RANK(F88,F87:F91),"")</f>
        <v/>
      </c>
      <c r="L88" s="240">
        <f ca="1">IF(J88=5,VLOOKUP(K88,TPMatrix!$A$6:$B$10,2,FALSE),IF(J88=4,VLOOKUP(K88,TPMatrix!$D$6:$E$9,2,FALSE),0))</f>
        <v>0</v>
      </c>
      <c r="M88" s="240">
        <f ca="1">IF(COUNTIF(K87:K91,K88)&gt;=2,IF(J88=5,VLOOKUP(K88+1,TPMatrix!$A$6:$B$10,2,FALSE),IF(J88=4,VLOOKUP(K88+1,TPMatrix!$D$6:$E$9,2,FALSE),0)),"")</f>
        <v>0</v>
      </c>
      <c r="N88" s="240">
        <f ca="1">IF(COUNTIF(K87:K91,K88)&gt;=3,IF(J88=5,VLOOKUP(K88+2,TPMatrix!$A$6:$B$10,2,FALSE),IF(J88=4,VLOOKUP(K88+2,TPMatrix!$D$6:$E$9,2,FALSE),0)),"")</f>
        <v>0</v>
      </c>
      <c r="O88" s="240">
        <f ca="1">IF(COUNTIF(K87:K91,K88)&gt;=4,IF(J88=5,VLOOKUP(K88+3,TPMatrix!$A$6:$B$10,2,FALSE),IF(J88=4,VLOOKUP(K88+3,TPMatrix!$D$6:$E$9,2,FALSE),0)),"")</f>
        <v>0</v>
      </c>
      <c r="P88" s="240">
        <f ca="1">IF(COUNTIF(K87:K91,K88)&gt;=5,IF(J88=5,VLOOKUP(K88+4,TPMatrix!$A$6:$B$10,2,FALSE),IF(J88=4,VLOOKUP(K88+4,TPMatrix!$D$6:$E$9,2,FALSE),0)),"")</f>
        <v>0</v>
      </c>
      <c r="Q88" s="240">
        <f t="shared" ca="1" si="28"/>
        <v>0</v>
      </c>
      <c r="R88" s="241">
        <f t="shared" ca="1" si="29"/>
        <v>5</v>
      </c>
      <c r="S88" s="239">
        <f t="shared" ca="1" si="30"/>
        <v>0</v>
      </c>
      <c r="T88" s="240">
        <f t="shared" si="31"/>
        <v>0</v>
      </c>
      <c r="U88" s="241">
        <f t="shared" ca="1" si="32"/>
        <v>0</v>
      </c>
      <c r="W88" s="178" t="str">
        <f t="shared" ca="1" si="33"/>
        <v/>
      </c>
      <c r="X88" s="178" t="str">
        <f ca="1">IF(ISNUMBER($A88),$W88*(Methuselahs!$A$4+1)+$A88,"")</f>
        <v/>
      </c>
      <c r="Y88" s="178" t="str">
        <f t="shared" ca="1" si="34"/>
        <v/>
      </c>
      <c r="Z88" s="178" t="str">
        <f ca="1">IF(ISNUMBER($A88),VLOOKUP($A88,Methuselahs!$A$7:$X$206,5),"")</f>
        <v/>
      </c>
      <c r="AA88" s="178" t="str">
        <f t="shared" ca="1" si="35"/>
        <v/>
      </c>
    </row>
    <row r="89" spans="1:27" ht="12.95" customHeight="1" x14ac:dyDescent="0.2">
      <c r="A89" s="242" t="str">
        <f ca="1">IF(ISBLANK('Tournament Info'!$B$11),"",INDIRECT(ADDRESS(ROW(),2,1,1,"Optimal Seating "&amp;'Tournament Info'!$B$11-1&amp;"R+F")))</f>
        <v/>
      </c>
      <c r="B89" s="218" t="str">
        <f ca="1">IF(ISNUMBER(A89),VLOOKUP(A89,Methuselahs!$A$7:$E$206,2,FALSE),"")</f>
        <v/>
      </c>
      <c r="C89" s="243" t="str">
        <f ca="1">IF(ISNUMBER(A89),VLOOKUP(A89,Methuselahs!$A$7:$E$206,3,FALSE),"")</f>
        <v/>
      </c>
      <c r="D89" s="244" t="str">
        <f t="shared" ca="1" si="24"/>
        <v/>
      </c>
      <c r="E89" s="245"/>
      <c r="F89" s="277">
        <f t="shared" si="25"/>
        <v>0</v>
      </c>
      <c r="G89" s="246" t="str">
        <f t="shared" ca="1" si="26"/>
        <v/>
      </c>
      <c r="H89" s="247" t="str">
        <f ca="1">IF(ISNUMBER(A89),IF(OR($S89=$U89,NOT(ISNA(MATCH($D89*5+$V$4,Override!$C$6:$C$125,0)))),$Q89,0),"")</f>
        <v/>
      </c>
      <c r="I89" s="278" t="str">
        <f t="shared" ca="1" si="27"/>
        <v/>
      </c>
      <c r="J89" s="248">
        <f ca="1">COUNT(A87:A91)</f>
        <v>0</v>
      </c>
      <c r="K89" s="249" t="str">
        <f ca="1">IF(ISNUMBER(A89),RANK(F89,F87:F91),"")</f>
        <v/>
      </c>
      <c r="L89" s="250">
        <f ca="1">IF(J89=5,VLOOKUP(K89,TPMatrix!$A$6:$B$10,2,FALSE),IF(J89=4,VLOOKUP(K89,TPMatrix!$D$6:$E$9,2,FALSE),0))</f>
        <v>0</v>
      </c>
      <c r="M89" s="250">
        <f ca="1">IF(COUNTIF(K87:K91,K89)&gt;=2,IF(J89=5,VLOOKUP(K89+1,TPMatrix!$A$6:$B$10,2,FALSE),IF(J89=4,VLOOKUP(K89+1,TPMatrix!$D$6:$E$9,2,FALSE),0)),"")</f>
        <v>0</v>
      </c>
      <c r="N89" s="250">
        <f ca="1">IF(COUNTIF(K87:K91,K89)&gt;=3,IF(J89=5,VLOOKUP(K89+2,TPMatrix!$A$6:$B$10,2,FALSE),IF(J89=4,VLOOKUP(K89+2,TPMatrix!$D$6:$E$9,2,FALSE),0)),"")</f>
        <v>0</v>
      </c>
      <c r="O89" s="250">
        <f ca="1">IF(COUNTIF(K87:K91,K89)&gt;=4,IF(J89=5,VLOOKUP(K89+3,TPMatrix!$A$6:$B$10,2,FALSE),IF(J89=4,VLOOKUP(K89+3,TPMatrix!$D$6:$E$9,2,FALSE),0)),"")</f>
        <v>0</v>
      </c>
      <c r="P89" s="250">
        <f ca="1">IF(COUNTIF(K87:K91,K89)&gt;=5,IF(J89=5,VLOOKUP(K89+4,TPMatrix!$A$6:$B$10,2,FALSE),IF(J89=4,VLOOKUP(K89+4,TPMatrix!$D$6:$E$9,2,FALSE),0)),"")</f>
        <v>0</v>
      </c>
      <c r="Q89" s="250">
        <f t="shared" ca="1" si="28"/>
        <v>0</v>
      </c>
      <c r="R89" s="251">
        <f t="shared" ca="1" si="29"/>
        <v>5</v>
      </c>
      <c r="S89" s="249">
        <f t="shared" ca="1" si="30"/>
        <v>0</v>
      </c>
      <c r="T89" s="250">
        <f t="shared" si="31"/>
        <v>0</v>
      </c>
      <c r="U89" s="251">
        <f t="shared" ca="1" si="32"/>
        <v>0</v>
      </c>
      <c r="W89" s="178" t="str">
        <f t="shared" ca="1" si="33"/>
        <v/>
      </c>
      <c r="X89" s="178" t="str">
        <f ca="1">IF(ISNUMBER($A89),$W89*(Methuselahs!$A$4+1)+$A89,"")</f>
        <v/>
      </c>
      <c r="Y89" s="178" t="str">
        <f t="shared" ca="1" si="34"/>
        <v/>
      </c>
      <c r="Z89" s="178" t="str">
        <f ca="1">IF(ISNUMBER($A89),VLOOKUP($A89,Methuselahs!$A$7:$X$206,5),"")</f>
        <v/>
      </c>
      <c r="AA89" s="178" t="str">
        <f t="shared" ca="1" si="35"/>
        <v/>
      </c>
    </row>
    <row r="90" spans="1:27" ht="12.95" customHeight="1" x14ac:dyDescent="0.2">
      <c r="A90" s="252" t="str">
        <f ca="1">IF(ISBLANK('Tournament Info'!$B$11),"",INDIRECT(ADDRESS(ROW(),2,1,1,"Optimal Seating "&amp;'Tournament Info'!$B$11-1&amp;"R+F")))</f>
        <v/>
      </c>
      <c r="B90" s="253" t="str">
        <f ca="1">IF(ISNUMBER(A90),VLOOKUP(A90,Methuselahs!$A$7:$E$206,2,FALSE),"")</f>
        <v/>
      </c>
      <c r="C90" s="254" t="str">
        <f ca="1">IF(ISNUMBER(A90),VLOOKUP(A90,Methuselahs!$A$7:$E$206,3,FALSE),"")</f>
        <v/>
      </c>
      <c r="D90" s="255" t="str">
        <f t="shared" ca="1" si="24"/>
        <v/>
      </c>
      <c r="E90" s="256"/>
      <c r="F90" s="279">
        <f t="shared" si="25"/>
        <v>0</v>
      </c>
      <c r="G90" s="236" t="str">
        <f t="shared" ca="1" si="26"/>
        <v/>
      </c>
      <c r="H90" s="237" t="str">
        <f ca="1">IF(ISNUMBER(A90),IF(OR($S90=$U90,NOT(ISNA(MATCH($D90*5+$V$4,Override!$C$6:$C$125,0)))),$Q90,0),"")</f>
        <v/>
      </c>
      <c r="I90" s="276" t="str">
        <f t="shared" ca="1" si="27"/>
        <v/>
      </c>
      <c r="J90" s="257">
        <f ca="1">COUNT(A87:A91)</f>
        <v>0</v>
      </c>
      <c r="K90" s="239" t="str">
        <f ca="1">IF(ISNUMBER(A90),RANK(F90,F87:F91),"")</f>
        <v/>
      </c>
      <c r="L90" s="240">
        <f ca="1">IF(J90=5,VLOOKUP(K90,TPMatrix!$A$6:$B$10,2,FALSE),IF(J90=4,VLOOKUP(K90,TPMatrix!$D$6:$E$9,2,FALSE),0))</f>
        <v>0</v>
      </c>
      <c r="M90" s="240">
        <f ca="1">IF(COUNTIF(K87:K91,K90)&gt;=2,IF(J90=5,VLOOKUP(K90+1,TPMatrix!$A$6:$B$10,2,FALSE),IF(J90=4,VLOOKUP(K90+1,TPMatrix!$D$6:$E$9,2,FALSE),0)),"")</f>
        <v>0</v>
      </c>
      <c r="N90" s="240">
        <f ca="1">IF(COUNTIF(K87:K91,K90)&gt;=3,IF(J90=5,VLOOKUP(K90+2,TPMatrix!$A$6:$B$10,2,FALSE),IF(J90=4,VLOOKUP(K90+2,TPMatrix!$D$6:$E$9,2,FALSE),0)),"")</f>
        <v>0</v>
      </c>
      <c r="O90" s="240">
        <f ca="1">IF(COUNTIF(K87:K91,K90)&gt;=4,IF(J90=5,VLOOKUP(K90+3,TPMatrix!$A$6:$B$10,2,FALSE),IF(J90=4,VLOOKUP(K90+3,TPMatrix!$D$6:$E$9,2,FALSE),0)),"")</f>
        <v>0</v>
      </c>
      <c r="P90" s="240">
        <f ca="1">IF(COUNTIF(K87:K91,K90)&gt;=5,IF(J90=5,VLOOKUP(K90+4,TPMatrix!$A$6:$B$10,2,FALSE),IF(J90=4,VLOOKUP(K90+4,TPMatrix!$D$6:$E$9,2,FALSE),0)),"")</f>
        <v>0</v>
      </c>
      <c r="Q90" s="240">
        <f t="shared" ca="1" si="28"/>
        <v>0</v>
      </c>
      <c r="R90" s="241">
        <f t="shared" ca="1" si="29"/>
        <v>5</v>
      </c>
      <c r="S90" s="239">
        <f t="shared" ca="1" si="30"/>
        <v>0</v>
      </c>
      <c r="T90" s="240">
        <f t="shared" si="31"/>
        <v>0</v>
      </c>
      <c r="U90" s="241">
        <f t="shared" ca="1" si="32"/>
        <v>0</v>
      </c>
      <c r="W90" s="178" t="str">
        <f t="shared" ca="1" si="33"/>
        <v/>
      </c>
      <c r="X90" s="178" t="str">
        <f ca="1">IF(ISNUMBER($A90),$W90*(Methuselahs!$A$4+1)+$A90,"")</f>
        <v/>
      </c>
      <c r="Y90" s="178" t="str">
        <f t="shared" ca="1" si="34"/>
        <v/>
      </c>
      <c r="Z90" s="178" t="str">
        <f ca="1">IF(ISNUMBER($A90),VLOOKUP($A90,Methuselahs!$A$7:$X$206,5),"")</f>
        <v/>
      </c>
      <c r="AA90" s="178" t="str">
        <f t="shared" ca="1" si="35"/>
        <v/>
      </c>
    </row>
    <row r="91" spans="1:27" ht="12.95" customHeight="1" x14ac:dyDescent="0.2">
      <c r="A91" s="258" t="str">
        <f ca="1">IF(ISBLANK('Tournament Info'!$B$11),"",INDIRECT(ADDRESS(ROW(),2,1,1,"Optimal Seating "&amp;'Tournament Info'!$B$11-1&amp;"R+F")))</f>
        <v/>
      </c>
      <c r="B91" s="259" t="str">
        <f ca="1">IF(ISNUMBER(A91),VLOOKUP(A91,Methuselahs!$A$7:$E$206,2,FALSE),"")</f>
        <v/>
      </c>
      <c r="C91" s="260" t="str">
        <f ca="1">IF(ISNUMBER(A91),VLOOKUP(A91,Methuselahs!$A$7:$E$206,3,FALSE),"")</f>
        <v/>
      </c>
      <c r="D91" s="261" t="str">
        <f t="shared" ca="1" si="24"/>
        <v/>
      </c>
      <c r="E91" s="262"/>
      <c r="F91" s="280">
        <f t="shared" si="25"/>
        <v>0</v>
      </c>
      <c r="G91" s="246" t="str">
        <f t="shared" ca="1" si="26"/>
        <v/>
      </c>
      <c r="H91" s="247" t="str">
        <f ca="1">IF(ISNUMBER(A91),IF(OR($S91=$U91,NOT(ISNA(MATCH($D91*5+$V$4,Override!$C$6:$C$125,0)))),$Q91,0),"")</f>
        <v/>
      </c>
      <c r="I91" s="278" t="str">
        <f t="shared" ca="1" si="27"/>
        <v/>
      </c>
      <c r="J91" s="263">
        <f ca="1">COUNT(A87:A91)</f>
        <v>0</v>
      </c>
      <c r="K91" s="264" t="str">
        <f ca="1">IF(ISNUMBER(A91),RANK(F91,F87:F91),"")</f>
        <v/>
      </c>
      <c r="L91" s="265">
        <f ca="1">IF(J91=5,VLOOKUP(K91,TPMatrix!$A$6:$B$10,2,FALSE),IF(J91=4,VLOOKUP(K91,TPMatrix!$D$6:$E$9,2,FALSE),0))</f>
        <v>0</v>
      </c>
      <c r="M91" s="265">
        <f ca="1">IF(COUNTIF(K87:K91,K91)&gt;=2,IF(J91=5,VLOOKUP(K91+1,TPMatrix!$A$6:$B$10,2,FALSE),IF(J91=4,VLOOKUP(K91+1,TPMatrix!$D$6:$E$9,2,FALSE),0)),"")</f>
        <v>0</v>
      </c>
      <c r="N91" s="265">
        <f ca="1">IF(COUNTIF(K87:K91,K91)&gt;=3,IF(J91=5,VLOOKUP(K91+2,TPMatrix!$A$6:$B$10,2,FALSE),IF(J91=4,VLOOKUP(K91+2,TPMatrix!$D$6:$E$9,2,FALSE),0)),"")</f>
        <v>0</v>
      </c>
      <c r="O91" s="265">
        <f ca="1">IF(COUNTIF(K87:K91,K91)&gt;=4,IF(J91=5,VLOOKUP(K91+3,TPMatrix!$A$6:$B$10,2,FALSE),IF(J91=4,VLOOKUP(K91+3,TPMatrix!$D$6:$E$9,2,FALSE),0)),"")</f>
        <v>0</v>
      </c>
      <c r="P91" s="265">
        <f ca="1">IF(COUNTIF(K87:K91,K91)&gt;=5,IF(J91=5,VLOOKUP(K91+4,TPMatrix!$A$6:$B$10,2,FALSE),IF(J91=4,VLOOKUP(K91+4,TPMatrix!$D$6:$E$9,2,FALSE),0)),"")</f>
        <v>0</v>
      </c>
      <c r="Q91" s="265">
        <f t="shared" ca="1" si="28"/>
        <v>0</v>
      </c>
      <c r="R91" s="266">
        <f t="shared" ca="1" si="29"/>
        <v>5</v>
      </c>
      <c r="S91" s="264">
        <f t="shared" ca="1" si="30"/>
        <v>0</v>
      </c>
      <c r="T91" s="265">
        <f t="shared" si="31"/>
        <v>0</v>
      </c>
      <c r="U91" s="266">
        <f t="shared" ca="1" si="32"/>
        <v>0</v>
      </c>
      <c r="W91" s="178" t="str">
        <f t="shared" ca="1" si="33"/>
        <v/>
      </c>
      <c r="X91" s="178" t="str">
        <f ca="1">IF(ISNUMBER($A91),$W91*(Methuselahs!$A$4+1)+$A91,"")</f>
        <v/>
      </c>
      <c r="Y91" s="178" t="str">
        <f t="shared" ca="1" si="34"/>
        <v/>
      </c>
      <c r="Z91" s="178" t="str">
        <f ca="1">IF(ISNUMBER($A91),VLOOKUP($A91,Methuselahs!$A$7:$X$206,5),"")</f>
        <v/>
      </c>
      <c r="AA91" s="178" t="str">
        <f t="shared" ca="1" si="35"/>
        <v/>
      </c>
    </row>
    <row r="92" spans="1:27" ht="12.95" customHeight="1" x14ac:dyDescent="0.2">
      <c r="A92" s="217" t="str">
        <f ca="1">IF(ISBLANK('Tournament Info'!$B$11),"",INDIRECT(ADDRESS(ROW(),2,1,1,"Optimal Seating "&amp;'Tournament Info'!$B$11-1&amp;"R+F")))</f>
        <v/>
      </c>
      <c r="B92" s="218" t="str">
        <f ca="1">IF(ISNUMBER(A92),VLOOKUP(A92,Methuselahs!$A$7:$E$206,2,FALSE),"")</f>
        <v/>
      </c>
      <c r="C92" s="219" t="str">
        <f ca="1">IF(ISNUMBER(A92),VLOOKUP(A92,Methuselahs!$A$7:$E$206,3,FALSE),"")</f>
        <v/>
      </c>
      <c r="D92" s="220" t="str">
        <f t="shared" ca="1" si="24"/>
        <v/>
      </c>
      <c r="E92" s="221"/>
      <c r="F92" s="273">
        <f t="shared" si="25"/>
        <v>0</v>
      </c>
      <c r="G92" s="222" t="str">
        <f t="shared" ca="1" si="26"/>
        <v/>
      </c>
      <c r="H92" s="223" t="str">
        <f ca="1">IF(ISNUMBER(A92),IF(OR($S92=$U92,NOT(ISNA(MATCH($D92*5+$V$4,Override!$C$6:$C$125,0)))),$Q92,0),"")</f>
        <v/>
      </c>
      <c r="I92" s="274" t="str">
        <f t="shared" ca="1" si="27"/>
        <v/>
      </c>
      <c r="J92" s="224">
        <f ca="1">COUNT(A92:A96)</f>
        <v>0</v>
      </c>
      <c r="K92" s="225" t="str">
        <f ca="1">IF(ISNUMBER(A92),RANK(F92,F92:F96),"")</f>
        <v/>
      </c>
      <c r="L92" s="226">
        <f ca="1">IF(J92=5,VLOOKUP(K92,TPMatrix!$A$6:$B$10,2,FALSE),IF(J92=4,VLOOKUP(K92,TPMatrix!$D$6:$E$9,2,FALSE),0))</f>
        <v>0</v>
      </c>
      <c r="M92" s="226">
        <f ca="1">IF(COUNTIF(K92:K96,K92)&gt;=2,IF(J92=5,VLOOKUP(K92+1,TPMatrix!$A$6:$B$10,2,FALSE),IF(J92=4,VLOOKUP(K92+1,TPMatrix!$D$6:$E$9,2,FALSE),0)),"")</f>
        <v>0</v>
      </c>
      <c r="N92" s="226">
        <f ca="1">IF(COUNTIF(K92:K96,K92)&gt;=3,IF(J92=5,VLOOKUP(K92+2,TPMatrix!$A$6:$B$10,2,FALSE),IF(J92=4,VLOOKUP(K92+2,TPMatrix!$D$6:$E$9,2,FALSE),0)),"")</f>
        <v>0</v>
      </c>
      <c r="O92" s="226">
        <f ca="1">IF(COUNTIF(K92:K96,K92)&gt;=4,IF(J92=5,VLOOKUP(K92+3,TPMatrix!$A$6:$B$10,2,FALSE),IF(J92=4,VLOOKUP(K92+3,TPMatrix!$D$6:$E$9,2,FALSE),0)),"")</f>
        <v>0</v>
      </c>
      <c r="P92" s="226">
        <f ca="1">IF(COUNTIF(K92:K96,K92)&gt;=5,IF(J92=5,VLOOKUP(K92+4,TPMatrix!$A$6:$B$10,2,FALSE),IF(J92=4,VLOOKUP(K92+4,TPMatrix!$D$6:$E$9,2,FALSE),0)),"")</f>
        <v>0</v>
      </c>
      <c r="Q92" s="226">
        <f t="shared" ca="1" si="28"/>
        <v>0</v>
      </c>
      <c r="R92" s="227">
        <f t="shared" ca="1" si="29"/>
        <v>5</v>
      </c>
      <c r="S92" s="228">
        <f t="shared" ca="1" si="30"/>
        <v>0</v>
      </c>
      <c r="T92" s="229">
        <f t="shared" si="31"/>
        <v>0</v>
      </c>
      <c r="U92" s="230">
        <f t="shared" ca="1" si="32"/>
        <v>0</v>
      </c>
      <c r="W92" s="178" t="str">
        <f t="shared" ca="1" si="33"/>
        <v/>
      </c>
      <c r="X92" s="178" t="str">
        <f ca="1">IF(ISNUMBER($A92),$W92*(Methuselahs!$A$4+1)+$A92,"")</f>
        <v/>
      </c>
      <c r="Y92" s="178" t="str">
        <f t="shared" ca="1" si="34"/>
        <v/>
      </c>
      <c r="Z92" s="178" t="str">
        <f ca="1">IF(ISNUMBER($A92),VLOOKUP($A92,Methuselahs!$A$7:$X$206,5),"")</f>
        <v/>
      </c>
      <c r="AA92" s="178" t="str">
        <f t="shared" ca="1" si="35"/>
        <v/>
      </c>
    </row>
    <row r="93" spans="1:27" ht="12.95" customHeight="1" x14ac:dyDescent="0.2">
      <c r="A93" s="231" t="str">
        <f ca="1">IF(ISBLANK('Tournament Info'!$B$11),"",INDIRECT(ADDRESS(ROW(),2,1,1,"Optimal Seating "&amp;'Tournament Info'!$B$11-1&amp;"R+F")))</f>
        <v/>
      </c>
      <c r="B93" s="232" t="str">
        <f ca="1">IF(ISNUMBER(A93),VLOOKUP(A93,Methuselahs!$A$7:$E$206,2,FALSE),"")</f>
        <v/>
      </c>
      <c r="C93" s="233" t="str">
        <f ca="1">IF(ISNUMBER(A93),VLOOKUP(A93,Methuselahs!$A$7:$E$206,3,FALSE),"")</f>
        <v/>
      </c>
      <c r="D93" s="234" t="str">
        <f t="shared" ca="1" si="24"/>
        <v/>
      </c>
      <c r="E93" s="235"/>
      <c r="F93" s="275">
        <f t="shared" si="25"/>
        <v>0</v>
      </c>
      <c r="G93" s="236" t="str">
        <f t="shared" ca="1" si="26"/>
        <v/>
      </c>
      <c r="H93" s="237" t="str">
        <f ca="1">IF(ISNUMBER(A93),IF(OR($S93=$U93,NOT(ISNA(MATCH($D93*5+$V$4,Override!$C$6:$C$125,0)))),$Q93,0),"")</f>
        <v/>
      </c>
      <c r="I93" s="276" t="str">
        <f t="shared" ca="1" si="27"/>
        <v/>
      </c>
      <c r="J93" s="238">
        <f ca="1">COUNT(A92:A96)</f>
        <v>0</v>
      </c>
      <c r="K93" s="239" t="str">
        <f ca="1">IF(ISNUMBER(A93),RANK(F93,F92:F96),"")</f>
        <v/>
      </c>
      <c r="L93" s="240">
        <f ca="1">IF(J93=5,VLOOKUP(K93,TPMatrix!$A$6:$B$10,2,FALSE),IF(J93=4,VLOOKUP(K93,TPMatrix!$D$6:$E$9,2,FALSE),0))</f>
        <v>0</v>
      </c>
      <c r="M93" s="240">
        <f ca="1">IF(COUNTIF(K92:K96,K93)&gt;=2,IF(J93=5,VLOOKUP(K93+1,TPMatrix!$A$6:$B$10,2,FALSE),IF(J93=4,VLOOKUP(K93+1,TPMatrix!$D$6:$E$9,2,FALSE),0)),"")</f>
        <v>0</v>
      </c>
      <c r="N93" s="240">
        <f ca="1">IF(COUNTIF(K92:K96,K93)&gt;=3,IF(J93=5,VLOOKUP(K93+2,TPMatrix!$A$6:$B$10,2,FALSE),IF(J93=4,VLOOKUP(K93+2,TPMatrix!$D$6:$E$9,2,FALSE),0)),"")</f>
        <v>0</v>
      </c>
      <c r="O93" s="240">
        <f ca="1">IF(COUNTIF(K92:K96,K93)&gt;=4,IF(J93=5,VLOOKUP(K93+3,TPMatrix!$A$6:$B$10,2,FALSE),IF(J93=4,VLOOKUP(K93+3,TPMatrix!$D$6:$E$9,2,FALSE),0)),"")</f>
        <v>0</v>
      </c>
      <c r="P93" s="240">
        <f ca="1">IF(COUNTIF(K92:K96,K93)&gt;=5,IF(J93=5,VLOOKUP(K93+4,TPMatrix!$A$6:$B$10,2,FALSE),IF(J93=4,VLOOKUP(K93+4,TPMatrix!$D$6:$E$9,2,FALSE),0)),"")</f>
        <v>0</v>
      </c>
      <c r="Q93" s="240">
        <f t="shared" ca="1" si="28"/>
        <v>0</v>
      </c>
      <c r="R93" s="241">
        <f t="shared" ca="1" si="29"/>
        <v>5</v>
      </c>
      <c r="S93" s="239">
        <f t="shared" ca="1" si="30"/>
        <v>0</v>
      </c>
      <c r="T93" s="240">
        <f t="shared" si="31"/>
        <v>0</v>
      </c>
      <c r="U93" s="241">
        <f t="shared" ca="1" si="32"/>
        <v>0</v>
      </c>
      <c r="W93" s="178" t="str">
        <f t="shared" ca="1" si="33"/>
        <v/>
      </c>
      <c r="X93" s="178" t="str">
        <f ca="1">IF(ISNUMBER($A93),$W93*(Methuselahs!$A$4+1)+$A93,"")</f>
        <v/>
      </c>
      <c r="Y93" s="178" t="str">
        <f t="shared" ca="1" si="34"/>
        <v/>
      </c>
      <c r="Z93" s="178" t="str">
        <f ca="1">IF(ISNUMBER($A93),VLOOKUP($A93,Methuselahs!$A$7:$X$206,5),"")</f>
        <v/>
      </c>
      <c r="AA93" s="178" t="str">
        <f t="shared" ca="1" si="35"/>
        <v/>
      </c>
    </row>
    <row r="94" spans="1:27" ht="12.95" customHeight="1" x14ac:dyDescent="0.2">
      <c r="A94" s="242" t="str">
        <f ca="1">IF(ISBLANK('Tournament Info'!$B$11),"",INDIRECT(ADDRESS(ROW(),2,1,1,"Optimal Seating "&amp;'Tournament Info'!$B$11-1&amp;"R+F")))</f>
        <v/>
      </c>
      <c r="B94" s="218" t="str">
        <f ca="1">IF(ISNUMBER(A94),VLOOKUP(A94,Methuselahs!$A$7:$E$206,2,FALSE),"")</f>
        <v/>
      </c>
      <c r="C94" s="243" t="str">
        <f ca="1">IF(ISNUMBER(A94),VLOOKUP(A94,Methuselahs!$A$7:$E$206,3,FALSE),"")</f>
        <v/>
      </c>
      <c r="D94" s="244" t="str">
        <f t="shared" ca="1" si="24"/>
        <v/>
      </c>
      <c r="E94" s="245"/>
      <c r="F94" s="277">
        <f t="shared" si="25"/>
        <v>0</v>
      </c>
      <c r="G94" s="246" t="str">
        <f t="shared" ca="1" si="26"/>
        <v/>
      </c>
      <c r="H94" s="247" t="str">
        <f ca="1">IF(ISNUMBER(A94),IF(OR($S94=$U94,NOT(ISNA(MATCH($D94*5+$V$4,Override!$C$6:$C$125,0)))),$Q94,0),"")</f>
        <v/>
      </c>
      <c r="I94" s="278" t="str">
        <f t="shared" ca="1" si="27"/>
        <v/>
      </c>
      <c r="J94" s="248">
        <f ca="1">COUNT(A92:A96)</f>
        <v>0</v>
      </c>
      <c r="K94" s="249" t="str">
        <f ca="1">IF(ISNUMBER(A94),RANK(F94,F92:F96),"")</f>
        <v/>
      </c>
      <c r="L94" s="250">
        <f ca="1">IF(J94=5,VLOOKUP(K94,TPMatrix!$A$6:$B$10,2,FALSE),IF(J94=4,VLOOKUP(K94,TPMatrix!$D$6:$E$9,2,FALSE),0))</f>
        <v>0</v>
      </c>
      <c r="M94" s="250">
        <f ca="1">IF(COUNTIF(K92:K96,K94)&gt;=2,IF(J94=5,VLOOKUP(K94+1,TPMatrix!$A$6:$B$10,2,FALSE),IF(J94=4,VLOOKUP(K94+1,TPMatrix!$D$6:$E$9,2,FALSE),0)),"")</f>
        <v>0</v>
      </c>
      <c r="N94" s="250">
        <f ca="1">IF(COUNTIF(K92:K96,K94)&gt;=3,IF(J94=5,VLOOKUP(K94+2,TPMatrix!$A$6:$B$10,2,FALSE),IF(J94=4,VLOOKUP(K94+2,TPMatrix!$D$6:$E$9,2,FALSE),0)),"")</f>
        <v>0</v>
      </c>
      <c r="O94" s="250">
        <f ca="1">IF(COUNTIF(K92:K96,K94)&gt;=4,IF(J94=5,VLOOKUP(K94+3,TPMatrix!$A$6:$B$10,2,FALSE),IF(J94=4,VLOOKUP(K94+3,TPMatrix!$D$6:$E$9,2,FALSE),0)),"")</f>
        <v>0</v>
      </c>
      <c r="P94" s="250">
        <f ca="1">IF(COUNTIF(K92:K96,K94)&gt;=5,IF(J94=5,VLOOKUP(K94+4,TPMatrix!$A$6:$B$10,2,FALSE),IF(J94=4,VLOOKUP(K94+4,TPMatrix!$D$6:$E$9,2,FALSE),0)),"")</f>
        <v>0</v>
      </c>
      <c r="Q94" s="250">
        <f t="shared" ca="1" si="28"/>
        <v>0</v>
      </c>
      <c r="R94" s="251">
        <f t="shared" ca="1" si="29"/>
        <v>5</v>
      </c>
      <c r="S94" s="249">
        <f t="shared" ca="1" si="30"/>
        <v>0</v>
      </c>
      <c r="T94" s="250">
        <f t="shared" si="31"/>
        <v>0</v>
      </c>
      <c r="U94" s="251">
        <f t="shared" ca="1" si="32"/>
        <v>0</v>
      </c>
      <c r="W94" s="178" t="str">
        <f t="shared" ca="1" si="33"/>
        <v/>
      </c>
      <c r="X94" s="178" t="str">
        <f ca="1">IF(ISNUMBER($A94),$W94*(Methuselahs!$A$4+1)+$A94,"")</f>
        <v/>
      </c>
      <c r="Y94" s="178" t="str">
        <f t="shared" ca="1" si="34"/>
        <v/>
      </c>
      <c r="Z94" s="178" t="str">
        <f ca="1">IF(ISNUMBER($A94),VLOOKUP($A94,Methuselahs!$A$7:$X$206,5),"")</f>
        <v/>
      </c>
      <c r="AA94" s="178" t="str">
        <f t="shared" ca="1" si="35"/>
        <v/>
      </c>
    </row>
    <row r="95" spans="1:27" ht="12.95" customHeight="1" x14ac:dyDescent="0.2">
      <c r="A95" s="252" t="str">
        <f ca="1">IF(ISBLANK('Tournament Info'!$B$11),"",INDIRECT(ADDRESS(ROW(),2,1,1,"Optimal Seating "&amp;'Tournament Info'!$B$11-1&amp;"R+F")))</f>
        <v/>
      </c>
      <c r="B95" s="253" t="str">
        <f ca="1">IF(ISNUMBER(A95),VLOOKUP(A95,Methuselahs!$A$7:$E$206,2,FALSE),"")</f>
        <v/>
      </c>
      <c r="C95" s="254" t="str">
        <f ca="1">IF(ISNUMBER(A95),VLOOKUP(A95,Methuselahs!$A$7:$E$206,3,FALSE),"")</f>
        <v/>
      </c>
      <c r="D95" s="255" t="str">
        <f t="shared" ca="1" si="24"/>
        <v/>
      </c>
      <c r="E95" s="256"/>
      <c r="F95" s="279">
        <f t="shared" si="25"/>
        <v>0</v>
      </c>
      <c r="G95" s="236" t="str">
        <f t="shared" ca="1" si="26"/>
        <v/>
      </c>
      <c r="H95" s="237" t="str">
        <f ca="1">IF(ISNUMBER(A95),IF(OR($S95=$U95,NOT(ISNA(MATCH($D95*5+$V$4,Override!$C$6:$C$125,0)))),$Q95,0),"")</f>
        <v/>
      </c>
      <c r="I95" s="276" t="str">
        <f t="shared" ca="1" si="27"/>
        <v/>
      </c>
      <c r="J95" s="257">
        <f ca="1">COUNT(A92:A96)</f>
        <v>0</v>
      </c>
      <c r="K95" s="239" t="str">
        <f ca="1">IF(ISNUMBER(A95),RANK(F95,F92:F96),"")</f>
        <v/>
      </c>
      <c r="L95" s="240">
        <f ca="1">IF(J95=5,VLOOKUP(K95,TPMatrix!$A$6:$B$10,2,FALSE),IF(J95=4,VLOOKUP(K95,TPMatrix!$D$6:$E$9,2,FALSE),0))</f>
        <v>0</v>
      </c>
      <c r="M95" s="240">
        <f ca="1">IF(COUNTIF(K92:K96,K95)&gt;=2,IF(J95=5,VLOOKUP(K95+1,TPMatrix!$A$6:$B$10,2,FALSE),IF(J95=4,VLOOKUP(K95+1,TPMatrix!$D$6:$E$9,2,FALSE),0)),"")</f>
        <v>0</v>
      </c>
      <c r="N95" s="240">
        <f ca="1">IF(COUNTIF(K92:K96,K95)&gt;=3,IF(J95=5,VLOOKUP(K95+2,TPMatrix!$A$6:$B$10,2,FALSE),IF(J95=4,VLOOKUP(K95+2,TPMatrix!$D$6:$E$9,2,FALSE),0)),"")</f>
        <v>0</v>
      </c>
      <c r="O95" s="240">
        <f ca="1">IF(COUNTIF(K92:K96,K95)&gt;=4,IF(J95=5,VLOOKUP(K95+3,TPMatrix!$A$6:$B$10,2,FALSE),IF(J95=4,VLOOKUP(K95+3,TPMatrix!$D$6:$E$9,2,FALSE),0)),"")</f>
        <v>0</v>
      </c>
      <c r="P95" s="240">
        <f ca="1">IF(COUNTIF(K92:K96,K95)&gt;=5,IF(J95=5,VLOOKUP(K95+4,TPMatrix!$A$6:$B$10,2,FALSE),IF(J95=4,VLOOKUP(K95+4,TPMatrix!$D$6:$E$9,2,FALSE),0)),"")</f>
        <v>0</v>
      </c>
      <c r="Q95" s="240">
        <f t="shared" ca="1" si="28"/>
        <v>0</v>
      </c>
      <c r="R95" s="241">
        <f t="shared" ca="1" si="29"/>
        <v>5</v>
      </c>
      <c r="S95" s="239">
        <f t="shared" ca="1" si="30"/>
        <v>0</v>
      </c>
      <c r="T95" s="240">
        <f t="shared" si="31"/>
        <v>0</v>
      </c>
      <c r="U95" s="241">
        <f t="shared" ca="1" si="32"/>
        <v>0</v>
      </c>
      <c r="W95" s="178" t="str">
        <f t="shared" ca="1" si="33"/>
        <v/>
      </c>
      <c r="X95" s="178" t="str">
        <f ca="1">IF(ISNUMBER($A95),$W95*(Methuselahs!$A$4+1)+$A95,"")</f>
        <v/>
      </c>
      <c r="Y95" s="178" t="str">
        <f t="shared" ca="1" si="34"/>
        <v/>
      </c>
      <c r="Z95" s="178" t="str">
        <f ca="1">IF(ISNUMBER($A95),VLOOKUP($A95,Methuselahs!$A$7:$X$206,5),"")</f>
        <v/>
      </c>
      <c r="AA95" s="178" t="str">
        <f t="shared" ca="1" si="35"/>
        <v/>
      </c>
    </row>
    <row r="96" spans="1:27" ht="12.95" customHeight="1" x14ac:dyDescent="0.2">
      <c r="A96" s="258" t="str">
        <f ca="1">IF(ISBLANK('Tournament Info'!$B$11),"",INDIRECT(ADDRESS(ROW(),2,1,1,"Optimal Seating "&amp;'Tournament Info'!$B$11-1&amp;"R+F")))</f>
        <v/>
      </c>
      <c r="B96" s="259" t="str">
        <f ca="1">IF(ISNUMBER(A96),VLOOKUP(A96,Methuselahs!$A$7:$E$206,2,FALSE),"")</f>
        <v/>
      </c>
      <c r="C96" s="260" t="str">
        <f ca="1">IF(ISNUMBER(A96),VLOOKUP(A96,Methuselahs!$A$7:$E$206,3,FALSE),"")</f>
        <v/>
      </c>
      <c r="D96" s="261" t="str">
        <f t="shared" ca="1" si="24"/>
        <v/>
      </c>
      <c r="E96" s="262"/>
      <c r="F96" s="280">
        <f t="shared" si="25"/>
        <v>0</v>
      </c>
      <c r="G96" s="246" t="str">
        <f t="shared" ca="1" si="26"/>
        <v/>
      </c>
      <c r="H96" s="247" t="str">
        <f ca="1">IF(ISNUMBER(A96),IF(OR($S96=$U96,NOT(ISNA(MATCH($D96*5+$V$4,Override!$C$6:$C$125,0)))),$Q96,0),"")</f>
        <v/>
      </c>
      <c r="I96" s="278" t="str">
        <f t="shared" ca="1" si="27"/>
        <v/>
      </c>
      <c r="J96" s="263">
        <f ca="1">COUNT(A92:A96)</f>
        <v>0</v>
      </c>
      <c r="K96" s="264" t="str">
        <f ca="1">IF(ISNUMBER(A96),RANK(F96,F92:F96),"")</f>
        <v/>
      </c>
      <c r="L96" s="265">
        <f ca="1">IF(J96=5,VLOOKUP(K96,TPMatrix!$A$6:$B$10,2,FALSE),IF(J96=4,VLOOKUP(K96,TPMatrix!$D$6:$E$9,2,FALSE),0))</f>
        <v>0</v>
      </c>
      <c r="M96" s="265">
        <f ca="1">IF(COUNTIF(K92:K96,K96)&gt;=2,IF(J96=5,VLOOKUP(K96+1,TPMatrix!$A$6:$B$10,2,FALSE),IF(J96=4,VLOOKUP(K96+1,TPMatrix!$D$6:$E$9,2,FALSE),0)),"")</f>
        <v>0</v>
      </c>
      <c r="N96" s="265">
        <f ca="1">IF(COUNTIF(K92:K96,K96)&gt;=3,IF(J96=5,VLOOKUP(K96+2,TPMatrix!$A$6:$B$10,2,FALSE),IF(J96=4,VLOOKUP(K96+2,TPMatrix!$D$6:$E$9,2,FALSE),0)),"")</f>
        <v>0</v>
      </c>
      <c r="O96" s="265">
        <f ca="1">IF(COUNTIF(K92:K96,K96)&gt;=4,IF(J96=5,VLOOKUP(K96+3,TPMatrix!$A$6:$B$10,2,FALSE),IF(J96=4,VLOOKUP(K96+3,TPMatrix!$D$6:$E$9,2,FALSE),0)),"")</f>
        <v>0</v>
      </c>
      <c r="P96" s="265">
        <f ca="1">IF(COUNTIF(K92:K96,K96)&gt;=5,IF(J96=5,VLOOKUP(K96+4,TPMatrix!$A$6:$B$10,2,FALSE),IF(J96=4,VLOOKUP(K96+4,TPMatrix!$D$6:$E$9,2,FALSE),0)),"")</f>
        <v>0</v>
      </c>
      <c r="Q96" s="265">
        <f t="shared" ca="1" si="28"/>
        <v>0</v>
      </c>
      <c r="R96" s="266">
        <f t="shared" ca="1" si="29"/>
        <v>5</v>
      </c>
      <c r="S96" s="264">
        <f t="shared" ca="1" si="30"/>
        <v>0</v>
      </c>
      <c r="T96" s="265">
        <f t="shared" si="31"/>
        <v>0</v>
      </c>
      <c r="U96" s="266">
        <f t="shared" ca="1" si="32"/>
        <v>0</v>
      </c>
      <c r="W96" s="178" t="str">
        <f t="shared" ca="1" si="33"/>
        <v/>
      </c>
      <c r="X96" s="178" t="str">
        <f ca="1">IF(ISNUMBER($A96),$W96*(Methuselahs!$A$4+1)+$A96,"")</f>
        <v/>
      </c>
      <c r="Y96" s="178" t="str">
        <f t="shared" ca="1" si="34"/>
        <v/>
      </c>
      <c r="Z96" s="178" t="str">
        <f ca="1">IF(ISNUMBER($A96),VLOOKUP($A96,Methuselahs!$A$7:$X$206,5),"")</f>
        <v/>
      </c>
      <c r="AA96" s="178" t="str">
        <f t="shared" ca="1" si="35"/>
        <v/>
      </c>
    </row>
    <row r="97" spans="1:27" ht="12.95" customHeight="1" x14ac:dyDescent="0.2">
      <c r="A97" s="217" t="str">
        <f ca="1">IF(ISBLANK('Tournament Info'!$B$11),"",INDIRECT(ADDRESS(ROW(),2,1,1,"Optimal Seating "&amp;'Tournament Info'!$B$11-1&amp;"R+F")))</f>
        <v/>
      </c>
      <c r="B97" s="218" t="str">
        <f ca="1">IF(ISNUMBER(A97),VLOOKUP(A97,Methuselahs!$A$7:$E$206,2,FALSE),"")</f>
        <v/>
      </c>
      <c r="C97" s="219" t="str">
        <f ca="1">IF(ISNUMBER(A97),VLOOKUP(A97,Methuselahs!$A$7:$E$206,3,FALSE),"")</f>
        <v/>
      </c>
      <c r="D97" s="220" t="str">
        <f t="shared" ca="1" si="24"/>
        <v/>
      </c>
      <c r="E97" s="221"/>
      <c r="F97" s="273">
        <f t="shared" si="25"/>
        <v>0</v>
      </c>
      <c r="G97" s="222" t="str">
        <f t="shared" ca="1" si="26"/>
        <v/>
      </c>
      <c r="H97" s="223" t="str">
        <f ca="1">IF(ISNUMBER(A97),IF(OR($S97=$U97,NOT(ISNA(MATCH($D97*5+$V$4,Override!$C$6:$C$125,0)))),$Q97,0),"")</f>
        <v/>
      </c>
      <c r="I97" s="274" t="str">
        <f t="shared" ca="1" si="27"/>
        <v/>
      </c>
      <c r="J97" s="224">
        <f ca="1">COUNT(A97:A101)</f>
        <v>0</v>
      </c>
      <c r="K97" s="225" t="str">
        <f ca="1">IF(ISNUMBER(A97),RANK(F97,F97:F101),"")</f>
        <v/>
      </c>
      <c r="L97" s="226">
        <f ca="1">IF(J97=5,VLOOKUP(K97,TPMatrix!$A$6:$B$10,2,FALSE),IF(J97=4,VLOOKUP(K97,TPMatrix!$D$6:$E$9,2,FALSE),0))</f>
        <v>0</v>
      </c>
      <c r="M97" s="226">
        <f ca="1">IF(COUNTIF(K97:K101,K97)&gt;=2,IF(J97=5,VLOOKUP(K97+1,TPMatrix!$A$6:$B$10,2,FALSE),IF(J97=4,VLOOKUP(K97+1,TPMatrix!$D$6:$E$9,2,FALSE),0)),"")</f>
        <v>0</v>
      </c>
      <c r="N97" s="226">
        <f ca="1">IF(COUNTIF(K97:K101,K97)&gt;=3,IF(J97=5,VLOOKUP(K97+2,TPMatrix!$A$6:$B$10,2,FALSE),IF(J97=4,VLOOKUP(K97+2,TPMatrix!$D$6:$E$9,2,FALSE),0)),"")</f>
        <v>0</v>
      </c>
      <c r="O97" s="226">
        <f ca="1">IF(COUNTIF(K97:K101,K97)&gt;=4,IF(J97=5,VLOOKUP(K97+3,TPMatrix!$A$6:$B$10,2,FALSE),IF(J97=4,VLOOKUP(K97+3,TPMatrix!$D$6:$E$9,2,FALSE),0)),"")</f>
        <v>0</v>
      </c>
      <c r="P97" s="226">
        <f ca="1">IF(COUNTIF(K97:K101,K97)&gt;=5,IF(J97=5,VLOOKUP(K97+4,TPMatrix!$A$6:$B$10,2,FALSE),IF(J97=4,VLOOKUP(K97+4,TPMatrix!$D$6:$E$9,2,FALSE),0)),"")</f>
        <v>0</v>
      </c>
      <c r="Q97" s="226">
        <f t="shared" ca="1" si="28"/>
        <v>0</v>
      </c>
      <c r="R97" s="227">
        <f t="shared" ca="1" si="29"/>
        <v>5</v>
      </c>
      <c r="S97" s="228">
        <f t="shared" ca="1" si="30"/>
        <v>0</v>
      </c>
      <c r="T97" s="229">
        <f t="shared" si="31"/>
        <v>0</v>
      </c>
      <c r="U97" s="230">
        <f t="shared" ca="1" si="32"/>
        <v>0</v>
      </c>
      <c r="W97" s="178" t="str">
        <f t="shared" ca="1" si="33"/>
        <v/>
      </c>
      <c r="X97" s="178" t="str">
        <f ca="1">IF(ISNUMBER($A97),$W97*(Methuselahs!$A$4+1)+$A97,"")</f>
        <v/>
      </c>
      <c r="Y97" s="178" t="str">
        <f t="shared" ca="1" si="34"/>
        <v/>
      </c>
      <c r="Z97" s="178" t="str">
        <f ca="1">IF(ISNUMBER($A97),VLOOKUP($A97,Methuselahs!$A$7:$X$206,5),"")</f>
        <v/>
      </c>
      <c r="AA97" s="178" t="str">
        <f t="shared" ca="1" si="35"/>
        <v/>
      </c>
    </row>
    <row r="98" spans="1:27" ht="12.95" customHeight="1" x14ac:dyDescent="0.2">
      <c r="A98" s="231" t="str">
        <f ca="1">IF(ISBLANK('Tournament Info'!$B$11),"",INDIRECT(ADDRESS(ROW(),2,1,1,"Optimal Seating "&amp;'Tournament Info'!$B$11-1&amp;"R+F")))</f>
        <v/>
      </c>
      <c r="B98" s="232" t="str">
        <f ca="1">IF(ISNUMBER(A98),VLOOKUP(A98,Methuselahs!$A$7:$E$206,2,FALSE),"")</f>
        <v/>
      </c>
      <c r="C98" s="233" t="str">
        <f ca="1">IF(ISNUMBER(A98),VLOOKUP(A98,Methuselahs!$A$7:$E$206,3,FALSE),"")</f>
        <v/>
      </c>
      <c r="D98" s="234" t="str">
        <f t="shared" ca="1" si="24"/>
        <v/>
      </c>
      <c r="E98" s="235"/>
      <c r="F98" s="275">
        <f t="shared" si="25"/>
        <v>0</v>
      </c>
      <c r="G98" s="236" t="str">
        <f t="shared" ca="1" si="26"/>
        <v/>
      </c>
      <c r="H98" s="237" t="str">
        <f ca="1">IF(ISNUMBER(A98),IF(OR($S98=$U98,NOT(ISNA(MATCH($D98*5+$V$4,Override!$C$6:$C$125,0)))),$Q98,0),"")</f>
        <v/>
      </c>
      <c r="I98" s="276" t="str">
        <f t="shared" ca="1" si="27"/>
        <v/>
      </c>
      <c r="J98" s="238">
        <f ca="1">COUNT(A97:A101)</f>
        <v>0</v>
      </c>
      <c r="K98" s="239" t="str">
        <f ca="1">IF(ISNUMBER(A98),RANK(F98,F97:F101),"")</f>
        <v/>
      </c>
      <c r="L98" s="240">
        <f ca="1">IF(J98=5,VLOOKUP(K98,TPMatrix!$A$6:$B$10,2,FALSE),IF(J98=4,VLOOKUP(K98,TPMatrix!$D$6:$E$9,2,FALSE),0))</f>
        <v>0</v>
      </c>
      <c r="M98" s="240">
        <f ca="1">IF(COUNTIF(K97:K101,K98)&gt;=2,IF(J98=5,VLOOKUP(K98+1,TPMatrix!$A$6:$B$10,2,FALSE),IF(J98=4,VLOOKUP(K98+1,TPMatrix!$D$6:$E$9,2,FALSE),0)),"")</f>
        <v>0</v>
      </c>
      <c r="N98" s="240">
        <f ca="1">IF(COUNTIF(K97:K101,K98)&gt;=3,IF(J98=5,VLOOKUP(K98+2,TPMatrix!$A$6:$B$10,2,FALSE),IF(J98=4,VLOOKUP(K98+2,TPMatrix!$D$6:$E$9,2,FALSE),0)),"")</f>
        <v>0</v>
      </c>
      <c r="O98" s="240">
        <f ca="1">IF(COUNTIF(K97:K101,K98)&gt;=4,IF(J98=5,VLOOKUP(K98+3,TPMatrix!$A$6:$B$10,2,FALSE),IF(J98=4,VLOOKUP(K98+3,TPMatrix!$D$6:$E$9,2,FALSE),0)),"")</f>
        <v>0</v>
      </c>
      <c r="P98" s="240">
        <f ca="1">IF(COUNTIF(K97:K101,K98)&gt;=5,IF(J98=5,VLOOKUP(K98+4,TPMatrix!$A$6:$B$10,2,FALSE),IF(J98=4,VLOOKUP(K98+4,TPMatrix!$D$6:$E$9,2,FALSE),0)),"")</f>
        <v>0</v>
      </c>
      <c r="Q98" s="240">
        <f t="shared" ca="1" si="28"/>
        <v>0</v>
      </c>
      <c r="R98" s="241">
        <f t="shared" ca="1" si="29"/>
        <v>5</v>
      </c>
      <c r="S98" s="239">
        <f t="shared" ca="1" si="30"/>
        <v>0</v>
      </c>
      <c r="T98" s="240">
        <f t="shared" si="31"/>
        <v>0</v>
      </c>
      <c r="U98" s="241">
        <f t="shared" ca="1" si="32"/>
        <v>0</v>
      </c>
      <c r="W98" s="178" t="str">
        <f t="shared" ca="1" si="33"/>
        <v/>
      </c>
      <c r="X98" s="178" t="str">
        <f ca="1">IF(ISNUMBER($A98),$W98*(Methuselahs!$A$4+1)+$A98,"")</f>
        <v/>
      </c>
      <c r="Y98" s="178" t="str">
        <f t="shared" ca="1" si="34"/>
        <v/>
      </c>
      <c r="Z98" s="178" t="str">
        <f ca="1">IF(ISNUMBER($A98),VLOOKUP($A98,Methuselahs!$A$7:$X$206,5),"")</f>
        <v/>
      </c>
      <c r="AA98" s="178" t="str">
        <f t="shared" ca="1" si="35"/>
        <v/>
      </c>
    </row>
    <row r="99" spans="1:27" ht="12.95" customHeight="1" x14ac:dyDescent="0.2">
      <c r="A99" s="242" t="str">
        <f ca="1">IF(ISBLANK('Tournament Info'!$B$11),"",INDIRECT(ADDRESS(ROW(),2,1,1,"Optimal Seating "&amp;'Tournament Info'!$B$11-1&amp;"R+F")))</f>
        <v/>
      </c>
      <c r="B99" s="218" t="str">
        <f ca="1">IF(ISNUMBER(A99),VLOOKUP(A99,Methuselahs!$A$7:$E$206,2,FALSE),"")</f>
        <v/>
      </c>
      <c r="C99" s="243" t="str">
        <f ca="1">IF(ISNUMBER(A99),VLOOKUP(A99,Methuselahs!$A$7:$E$206,3,FALSE),"")</f>
        <v/>
      </c>
      <c r="D99" s="244" t="str">
        <f t="shared" ca="1" si="24"/>
        <v/>
      </c>
      <c r="E99" s="245"/>
      <c r="F99" s="277">
        <f t="shared" si="25"/>
        <v>0</v>
      </c>
      <c r="G99" s="246" t="str">
        <f t="shared" ca="1" si="26"/>
        <v/>
      </c>
      <c r="H99" s="247" t="str">
        <f ca="1">IF(ISNUMBER(A99),IF(OR($S99=$U99,NOT(ISNA(MATCH($D99*5+$V$4,Override!$C$6:$C$125,0)))),$Q99,0),"")</f>
        <v/>
      </c>
      <c r="I99" s="278" t="str">
        <f t="shared" ca="1" si="27"/>
        <v/>
      </c>
      <c r="J99" s="248">
        <f ca="1">COUNT(A97:A101)</f>
        <v>0</v>
      </c>
      <c r="K99" s="249" t="str">
        <f ca="1">IF(ISNUMBER(A99),RANK(F99,F97:F101),"")</f>
        <v/>
      </c>
      <c r="L99" s="250">
        <f ca="1">IF(J99=5,VLOOKUP(K99,TPMatrix!$A$6:$B$10,2,FALSE),IF(J99=4,VLOOKUP(K99,TPMatrix!$D$6:$E$9,2,FALSE),0))</f>
        <v>0</v>
      </c>
      <c r="M99" s="250">
        <f ca="1">IF(COUNTIF(K97:K101,K99)&gt;=2,IF(J99=5,VLOOKUP(K99+1,TPMatrix!$A$6:$B$10,2,FALSE),IF(J99=4,VLOOKUP(K99+1,TPMatrix!$D$6:$E$9,2,FALSE),0)),"")</f>
        <v>0</v>
      </c>
      <c r="N99" s="250">
        <f ca="1">IF(COUNTIF(K97:K101,K99)&gt;=3,IF(J99=5,VLOOKUP(K99+2,TPMatrix!$A$6:$B$10,2,FALSE),IF(J99=4,VLOOKUP(K99+2,TPMatrix!$D$6:$E$9,2,FALSE),0)),"")</f>
        <v>0</v>
      </c>
      <c r="O99" s="250">
        <f ca="1">IF(COUNTIF(K97:K101,K99)&gt;=4,IF(J99=5,VLOOKUP(K99+3,TPMatrix!$A$6:$B$10,2,FALSE),IF(J99=4,VLOOKUP(K99+3,TPMatrix!$D$6:$E$9,2,FALSE),0)),"")</f>
        <v>0</v>
      </c>
      <c r="P99" s="250">
        <f ca="1">IF(COUNTIF(K97:K101,K99)&gt;=5,IF(J99=5,VLOOKUP(K99+4,TPMatrix!$A$6:$B$10,2,FALSE),IF(J99=4,VLOOKUP(K99+4,TPMatrix!$D$6:$E$9,2,FALSE),0)),"")</f>
        <v>0</v>
      </c>
      <c r="Q99" s="250">
        <f t="shared" ca="1" si="28"/>
        <v>0</v>
      </c>
      <c r="R99" s="251">
        <f t="shared" ca="1" si="29"/>
        <v>5</v>
      </c>
      <c r="S99" s="249">
        <f t="shared" ca="1" si="30"/>
        <v>0</v>
      </c>
      <c r="T99" s="250">
        <f t="shared" si="31"/>
        <v>0</v>
      </c>
      <c r="U99" s="251">
        <f t="shared" ca="1" si="32"/>
        <v>0</v>
      </c>
      <c r="W99" s="178" t="str">
        <f t="shared" ca="1" si="33"/>
        <v/>
      </c>
      <c r="X99" s="178" t="str">
        <f ca="1">IF(ISNUMBER($A99),$W99*(Methuselahs!$A$4+1)+$A99,"")</f>
        <v/>
      </c>
      <c r="Y99" s="178" t="str">
        <f t="shared" ca="1" si="34"/>
        <v/>
      </c>
      <c r="Z99" s="178" t="str">
        <f ca="1">IF(ISNUMBER($A99),VLOOKUP($A99,Methuselahs!$A$7:$X$206,5),"")</f>
        <v/>
      </c>
      <c r="AA99" s="178" t="str">
        <f t="shared" ca="1" si="35"/>
        <v/>
      </c>
    </row>
    <row r="100" spans="1:27" ht="12.95" customHeight="1" x14ac:dyDescent="0.2">
      <c r="A100" s="252" t="str">
        <f ca="1">IF(ISBLANK('Tournament Info'!$B$11),"",INDIRECT(ADDRESS(ROW(),2,1,1,"Optimal Seating "&amp;'Tournament Info'!$B$11-1&amp;"R+F")))</f>
        <v/>
      </c>
      <c r="B100" s="253" t="str">
        <f ca="1">IF(ISNUMBER(A100),VLOOKUP(A100,Methuselahs!$A$7:$E$206,2,FALSE),"")</f>
        <v/>
      </c>
      <c r="C100" s="254" t="str">
        <f ca="1">IF(ISNUMBER(A100),VLOOKUP(A100,Methuselahs!$A$7:$E$206,3,FALSE),"")</f>
        <v/>
      </c>
      <c r="D100" s="255" t="str">
        <f t="shared" ca="1" si="24"/>
        <v/>
      </c>
      <c r="E100" s="256"/>
      <c r="F100" s="279">
        <f t="shared" si="25"/>
        <v>0</v>
      </c>
      <c r="G100" s="236" t="str">
        <f t="shared" ca="1" si="26"/>
        <v/>
      </c>
      <c r="H100" s="237" t="str">
        <f ca="1">IF(ISNUMBER(A100),IF(OR($S100=$U100,NOT(ISNA(MATCH($D100*5+$V$4,Override!$C$6:$C$125,0)))),$Q100,0),"")</f>
        <v/>
      </c>
      <c r="I100" s="276" t="str">
        <f t="shared" ca="1" si="27"/>
        <v/>
      </c>
      <c r="J100" s="257">
        <f ca="1">COUNT(A97:A101)</f>
        <v>0</v>
      </c>
      <c r="K100" s="239" t="str">
        <f ca="1">IF(ISNUMBER(A100),RANK(F100,F97:F101),"")</f>
        <v/>
      </c>
      <c r="L100" s="240">
        <f ca="1">IF(J100=5,VLOOKUP(K100,TPMatrix!$A$6:$B$10,2,FALSE),IF(J100=4,VLOOKUP(K100,TPMatrix!$D$6:$E$9,2,FALSE),0))</f>
        <v>0</v>
      </c>
      <c r="M100" s="240">
        <f ca="1">IF(COUNTIF(K97:K101,K100)&gt;=2,IF(J100=5,VLOOKUP(K100+1,TPMatrix!$A$6:$B$10,2,FALSE),IF(J100=4,VLOOKUP(K100+1,TPMatrix!$D$6:$E$9,2,FALSE),0)),"")</f>
        <v>0</v>
      </c>
      <c r="N100" s="240">
        <f ca="1">IF(COUNTIF(K97:K101,K100)&gt;=3,IF(J100=5,VLOOKUP(K100+2,TPMatrix!$A$6:$B$10,2,FALSE),IF(J100=4,VLOOKUP(K100+2,TPMatrix!$D$6:$E$9,2,FALSE),0)),"")</f>
        <v>0</v>
      </c>
      <c r="O100" s="240">
        <f ca="1">IF(COUNTIF(K97:K101,K100)&gt;=4,IF(J100=5,VLOOKUP(K100+3,TPMatrix!$A$6:$B$10,2,FALSE),IF(J100=4,VLOOKUP(K100+3,TPMatrix!$D$6:$E$9,2,FALSE),0)),"")</f>
        <v>0</v>
      </c>
      <c r="P100" s="240">
        <f ca="1">IF(COUNTIF(K97:K101,K100)&gt;=5,IF(J100=5,VLOOKUP(K100+4,TPMatrix!$A$6:$B$10,2,FALSE),IF(J100=4,VLOOKUP(K100+4,TPMatrix!$D$6:$E$9,2,FALSE),0)),"")</f>
        <v>0</v>
      </c>
      <c r="Q100" s="240">
        <f t="shared" ca="1" si="28"/>
        <v>0</v>
      </c>
      <c r="R100" s="241">
        <f t="shared" ca="1" si="29"/>
        <v>5</v>
      </c>
      <c r="S100" s="239">
        <f t="shared" ca="1" si="30"/>
        <v>0</v>
      </c>
      <c r="T100" s="240">
        <f t="shared" si="31"/>
        <v>0</v>
      </c>
      <c r="U100" s="241">
        <f t="shared" ca="1" si="32"/>
        <v>0</v>
      </c>
      <c r="W100" s="178" t="str">
        <f t="shared" ca="1" si="33"/>
        <v/>
      </c>
      <c r="X100" s="178" t="str">
        <f ca="1">IF(ISNUMBER($A100),$W100*(Methuselahs!$A$4+1)+$A100,"")</f>
        <v/>
      </c>
      <c r="Y100" s="178" t="str">
        <f t="shared" ca="1" si="34"/>
        <v/>
      </c>
      <c r="Z100" s="178" t="str">
        <f ca="1">IF(ISNUMBER($A100),VLOOKUP($A100,Methuselahs!$A$7:$X$206,5),"")</f>
        <v/>
      </c>
      <c r="AA100" s="178" t="str">
        <f t="shared" ca="1" si="35"/>
        <v/>
      </c>
    </row>
    <row r="101" spans="1:27" ht="12.95" customHeight="1" x14ac:dyDescent="0.2">
      <c r="A101" s="258" t="str">
        <f ca="1">IF(ISBLANK('Tournament Info'!$B$11),"",INDIRECT(ADDRESS(ROW(),2,1,1,"Optimal Seating "&amp;'Tournament Info'!$B$11-1&amp;"R+F")))</f>
        <v/>
      </c>
      <c r="B101" s="259" t="str">
        <f ca="1">IF(ISNUMBER(A101),VLOOKUP(A101,Methuselahs!$A$7:$E$206,2,FALSE),"")</f>
        <v/>
      </c>
      <c r="C101" s="260" t="str">
        <f ca="1">IF(ISNUMBER(A101),VLOOKUP(A101,Methuselahs!$A$7:$E$206,3,FALSE),"")</f>
        <v/>
      </c>
      <c r="D101" s="261" t="str">
        <f t="shared" ca="1" si="24"/>
        <v/>
      </c>
      <c r="E101" s="262"/>
      <c r="F101" s="280">
        <f t="shared" si="25"/>
        <v>0</v>
      </c>
      <c r="G101" s="246" t="str">
        <f t="shared" ca="1" si="26"/>
        <v/>
      </c>
      <c r="H101" s="247" t="str">
        <f ca="1">IF(ISNUMBER(A101),IF(OR($S101=$U101,NOT(ISNA(MATCH($D101*5+$V$4,Override!$C$6:$C$125,0)))),$Q101,0),"")</f>
        <v/>
      </c>
      <c r="I101" s="278" t="str">
        <f t="shared" ca="1" si="27"/>
        <v/>
      </c>
      <c r="J101" s="263">
        <f ca="1">COUNT(A97:A101)</f>
        <v>0</v>
      </c>
      <c r="K101" s="264" t="str">
        <f ca="1">IF(ISNUMBER(A101),RANK(F101,F97:F101),"")</f>
        <v/>
      </c>
      <c r="L101" s="265">
        <f ca="1">IF(J101=5,VLOOKUP(K101,TPMatrix!$A$6:$B$10,2,FALSE),IF(J101=4,VLOOKUP(K101,TPMatrix!$D$6:$E$9,2,FALSE),0))</f>
        <v>0</v>
      </c>
      <c r="M101" s="265">
        <f ca="1">IF(COUNTIF(K97:K101,K101)&gt;=2,IF(J101=5,VLOOKUP(K101+1,TPMatrix!$A$6:$B$10,2,FALSE),IF(J101=4,VLOOKUP(K101+1,TPMatrix!$D$6:$E$9,2,FALSE),0)),"")</f>
        <v>0</v>
      </c>
      <c r="N101" s="265">
        <f ca="1">IF(COUNTIF(K97:K101,K101)&gt;=3,IF(J101=5,VLOOKUP(K101+2,TPMatrix!$A$6:$B$10,2,FALSE),IF(J101=4,VLOOKUP(K101+2,TPMatrix!$D$6:$E$9,2,FALSE),0)),"")</f>
        <v>0</v>
      </c>
      <c r="O101" s="265">
        <f ca="1">IF(COUNTIF(K97:K101,K101)&gt;=4,IF(J101=5,VLOOKUP(K101+3,TPMatrix!$A$6:$B$10,2,FALSE),IF(J101=4,VLOOKUP(K101+3,TPMatrix!$D$6:$E$9,2,FALSE),0)),"")</f>
        <v>0</v>
      </c>
      <c r="P101" s="265">
        <f ca="1">IF(COUNTIF(K97:K101,K101)&gt;=5,IF(J101=5,VLOOKUP(K101+4,TPMatrix!$A$6:$B$10,2,FALSE),IF(J101=4,VLOOKUP(K101+4,TPMatrix!$D$6:$E$9,2,FALSE),0)),"")</f>
        <v>0</v>
      </c>
      <c r="Q101" s="265">
        <f t="shared" ca="1" si="28"/>
        <v>0</v>
      </c>
      <c r="R101" s="266">
        <f t="shared" ca="1" si="29"/>
        <v>5</v>
      </c>
      <c r="S101" s="264">
        <f t="shared" ca="1" si="30"/>
        <v>0</v>
      </c>
      <c r="T101" s="265">
        <f t="shared" si="31"/>
        <v>0</v>
      </c>
      <c r="U101" s="266">
        <f t="shared" ca="1" si="32"/>
        <v>0</v>
      </c>
      <c r="W101" s="178" t="str">
        <f t="shared" ca="1" si="33"/>
        <v/>
      </c>
      <c r="X101" s="178" t="str">
        <f ca="1">IF(ISNUMBER($A101),$W101*(Methuselahs!$A$4+1)+$A101,"")</f>
        <v/>
      </c>
      <c r="Y101" s="178" t="str">
        <f t="shared" ca="1" si="34"/>
        <v/>
      </c>
      <c r="Z101" s="178" t="str">
        <f ca="1">IF(ISNUMBER($A101),VLOOKUP($A101,Methuselahs!$A$7:$X$206,5),"")</f>
        <v/>
      </c>
      <c r="AA101" s="178" t="str">
        <f t="shared" ca="1" si="35"/>
        <v/>
      </c>
    </row>
    <row r="102" spans="1:27" ht="12.95" customHeight="1" x14ac:dyDescent="0.2">
      <c r="A102" s="217" t="str">
        <f ca="1">IF(ISBLANK('Tournament Info'!$B$11),"",INDIRECT(ADDRESS(ROW(),2,1,1,"Optimal Seating "&amp;'Tournament Info'!$B$11-1&amp;"R+F")))</f>
        <v/>
      </c>
      <c r="B102" s="218" t="str">
        <f ca="1">IF(ISNUMBER(A102),VLOOKUP(A102,Methuselahs!$A$7:$E$206,2,FALSE),"")</f>
        <v/>
      </c>
      <c r="C102" s="219" t="str">
        <f ca="1">IF(ISNUMBER(A102),VLOOKUP(A102,Methuselahs!$A$7:$E$206,3,FALSE),"")</f>
        <v/>
      </c>
      <c r="D102" s="220" t="str">
        <f t="shared" ca="1" si="24"/>
        <v/>
      </c>
      <c r="E102" s="221"/>
      <c r="F102" s="273">
        <f t="shared" si="25"/>
        <v>0</v>
      </c>
      <c r="G102" s="222" t="str">
        <f t="shared" ca="1" si="26"/>
        <v/>
      </c>
      <c r="H102" s="223" t="str">
        <f ca="1">IF(ISNUMBER(A102),IF(OR($S102=$U102,NOT(ISNA(MATCH($D102*5+$V$4,Override!$C$6:$C$125,0)))),$Q102,0),"")</f>
        <v/>
      </c>
      <c r="I102" s="274" t="str">
        <f t="shared" ca="1" si="27"/>
        <v/>
      </c>
      <c r="J102" s="224">
        <f ca="1">COUNT(A102:A106)</f>
        <v>0</v>
      </c>
      <c r="K102" s="225" t="str">
        <f ca="1">IF(ISNUMBER(A102),RANK(F102,F102:F106),"")</f>
        <v/>
      </c>
      <c r="L102" s="226">
        <f ca="1">IF(J102=5,VLOOKUP(K102,TPMatrix!$A$6:$B$10,2,FALSE),IF(J102=4,VLOOKUP(K102,TPMatrix!$D$6:$E$9,2,FALSE),0))</f>
        <v>0</v>
      </c>
      <c r="M102" s="226">
        <f ca="1">IF(COUNTIF(K102:K106,K102)&gt;=2,IF(J102=5,VLOOKUP(K102+1,TPMatrix!$A$6:$B$10,2,FALSE),IF(J102=4,VLOOKUP(K102+1,TPMatrix!$D$6:$E$9,2,FALSE),0)),"")</f>
        <v>0</v>
      </c>
      <c r="N102" s="226">
        <f ca="1">IF(COUNTIF(K102:K106,K102)&gt;=3,IF(J102=5,VLOOKUP(K102+2,TPMatrix!$A$6:$B$10,2,FALSE),IF(J102=4,VLOOKUP(K102+2,TPMatrix!$D$6:$E$9,2,FALSE),0)),"")</f>
        <v>0</v>
      </c>
      <c r="O102" s="226">
        <f ca="1">IF(COUNTIF(K102:K106,K102)&gt;=4,IF(J102=5,VLOOKUP(K102+3,TPMatrix!$A$6:$B$10,2,FALSE),IF(J102=4,VLOOKUP(K102+3,TPMatrix!$D$6:$E$9,2,FALSE),0)),"")</f>
        <v>0</v>
      </c>
      <c r="P102" s="226">
        <f ca="1">IF(COUNTIF(K102:K106,K102)&gt;=5,IF(J102=5,VLOOKUP(K102+4,TPMatrix!$A$6:$B$10,2,FALSE),IF(J102=4,VLOOKUP(K102+4,TPMatrix!$D$6:$E$9,2,FALSE),0)),"")</f>
        <v>0</v>
      </c>
      <c r="Q102" s="226">
        <f t="shared" ca="1" si="28"/>
        <v>0</v>
      </c>
      <c r="R102" s="227">
        <f t="shared" ca="1" si="29"/>
        <v>5</v>
      </c>
      <c r="S102" s="228">
        <f t="shared" ca="1" si="30"/>
        <v>0</v>
      </c>
      <c r="T102" s="229">
        <f t="shared" si="31"/>
        <v>0</v>
      </c>
      <c r="U102" s="230">
        <f t="shared" ca="1" si="32"/>
        <v>0</v>
      </c>
      <c r="W102" s="178" t="str">
        <f t="shared" ca="1" si="33"/>
        <v/>
      </c>
      <c r="X102" s="178" t="str">
        <f ca="1">IF(ISNUMBER($A102),$W102*(Methuselahs!$A$4+1)+$A102,"")</f>
        <v/>
      </c>
      <c r="Y102" s="178" t="str">
        <f t="shared" ca="1" si="34"/>
        <v/>
      </c>
      <c r="Z102" s="178" t="str">
        <f ca="1">IF(ISNUMBER($A102),VLOOKUP($A102,Methuselahs!$A$7:$X$206,5),"")</f>
        <v/>
      </c>
      <c r="AA102" s="178" t="str">
        <f t="shared" ca="1" si="35"/>
        <v/>
      </c>
    </row>
    <row r="103" spans="1:27" ht="12.95" customHeight="1" x14ac:dyDescent="0.2">
      <c r="A103" s="231" t="str">
        <f ca="1">IF(ISBLANK('Tournament Info'!$B$11),"",INDIRECT(ADDRESS(ROW(),2,1,1,"Optimal Seating "&amp;'Tournament Info'!$B$11-1&amp;"R+F")))</f>
        <v/>
      </c>
      <c r="B103" s="232" t="str">
        <f ca="1">IF(ISNUMBER(A103),VLOOKUP(A103,Methuselahs!$A$7:$E$206,2,FALSE),"")</f>
        <v/>
      </c>
      <c r="C103" s="233" t="str">
        <f ca="1">IF(ISNUMBER(A103),VLOOKUP(A103,Methuselahs!$A$7:$E$206,3,FALSE),"")</f>
        <v/>
      </c>
      <c r="D103" s="234" t="str">
        <f t="shared" ref="D103:D134" ca="1" si="36">IF(ISNUMBER(A103),FLOOR((ROW()-ROW($A$7))/5,1)+1,"")</f>
        <v/>
      </c>
      <c r="E103" s="235"/>
      <c r="F103" s="275">
        <f t="shared" ref="F103:F134" si="37">IF(ISNUMBER(E103),E103,0)</f>
        <v>0</v>
      </c>
      <c r="G103" s="236" t="str">
        <f t="shared" ref="G103:G134" ca="1" si="38">IF(ISNUMBER($A103),IF(AND($F103&gt;=2,$H103=60),1,0),"")</f>
        <v/>
      </c>
      <c r="H103" s="237" t="str">
        <f ca="1">IF(ISNUMBER(A103),IF(OR($S103=$U103,NOT(ISNA(MATCH($D103*5+$V$4,Override!$C$6:$C$125,0)))),$Q103,0),"")</f>
        <v/>
      </c>
      <c r="I103" s="276" t="str">
        <f t="shared" ref="I103:I134" ca="1" si="39">IF(ISNUMBER(A103),IF(J103=5,K103,IF(AND(J103=4,OR(K103=4,K103=3)),K103+1,K103)),"")</f>
        <v/>
      </c>
      <c r="J103" s="238">
        <f ca="1">COUNT(A102:A106)</f>
        <v>0</v>
      </c>
      <c r="K103" s="239" t="str">
        <f ca="1">IF(ISNUMBER(A103),RANK(F103,F102:F106),"")</f>
        <v/>
      </c>
      <c r="L103" s="240">
        <f ca="1">IF(J103=5,VLOOKUP(K103,TPMatrix!$A$6:$B$10,2,FALSE),IF(J103=4,VLOOKUP(K103,TPMatrix!$D$6:$E$9,2,FALSE),0))</f>
        <v>0</v>
      </c>
      <c r="M103" s="240">
        <f ca="1">IF(COUNTIF(K102:K106,K103)&gt;=2,IF(J103=5,VLOOKUP(K103+1,TPMatrix!$A$6:$B$10,2,FALSE),IF(J103=4,VLOOKUP(K103+1,TPMatrix!$D$6:$E$9,2,FALSE),0)),"")</f>
        <v>0</v>
      </c>
      <c r="N103" s="240">
        <f ca="1">IF(COUNTIF(K102:K106,K103)&gt;=3,IF(J103=5,VLOOKUP(K103+2,TPMatrix!$A$6:$B$10,2,FALSE),IF(J103=4,VLOOKUP(K103+2,TPMatrix!$D$6:$E$9,2,FALSE),0)),"")</f>
        <v>0</v>
      </c>
      <c r="O103" s="240">
        <f ca="1">IF(COUNTIF(K102:K106,K103)&gt;=4,IF(J103=5,VLOOKUP(K103+3,TPMatrix!$A$6:$B$10,2,FALSE),IF(J103=4,VLOOKUP(K103+3,TPMatrix!$D$6:$E$9,2,FALSE),0)),"")</f>
        <v>0</v>
      </c>
      <c r="P103" s="240">
        <f ca="1">IF(COUNTIF(K102:K106,K103)&gt;=5,IF(J103=5,VLOOKUP(K103+4,TPMatrix!$A$6:$B$10,2,FALSE),IF(J103=4,VLOOKUP(K103+4,TPMatrix!$D$6:$E$9,2,FALSE),0)),"")</f>
        <v>0</v>
      </c>
      <c r="Q103" s="240">
        <f t="shared" ref="Q103:Q134" ca="1" si="40">SUM(L103:P103)/COUNT(L103:P103)</f>
        <v>0</v>
      </c>
      <c r="R103" s="241">
        <f t="shared" ref="R103:R134" ca="1" si="41">COUNT(L103:P103)</f>
        <v>5</v>
      </c>
      <c r="S103" s="239">
        <f t="shared" ref="S103:S134" ca="1" si="42">IF(ISNUMBER($A103),COUNTIF($D$7:$D$206,$D103),0)</f>
        <v>0</v>
      </c>
      <c r="T103" s="240">
        <f t="shared" ref="T103:T134" si="43">CEILING($F103,1)</f>
        <v>0</v>
      </c>
      <c r="U103" s="241">
        <f t="shared" ref="U103:U134" ca="1" si="44">SUM(OFFSET(T103,-MOD(ROW()-ROW($U$7),5),0,5,1))</f>
        <v>0</v>
      </c>
      <c r="W103" s="178" t="str">
        <f t="shared" ref="W103:W134" ca="1" si="45">$I103</f>
        <v/>
      </c>
      <c r="X103" s="178" t="str">
        <f ca="1">IF(ISNUMBER($A103),$W103*(Methuselahs!$A$4+1)+$A103,"")</f>
        <v/>
      </c>
      <c r="Y103" s="178" t="str">
        <f t="shared" ref="Y103:Y134" ca="1" si="46">IF(ISNUMBER($A103),RANK($X103,$X103:$X107,1),"")</f>
        <v/>
      </c>
      <c r="Z103" s="178" t="str">
        <f ca="1">IF(ISNUMBER($A103),VLOOKUP($A103,Methuselahs!$A$7:$X$206,5),"")</f>
        <v/>
      </c>
      <c r="AA103" s="178" t="str">
        <f t="shared" ref="AA103:AA134" ca="1" si="47">$I103</f>
        <v/>
      </c>
    </row>
    <row r="104" spans="1:27" ht="12.95" customHeight="1" x14ac:dyDescent="0.2">
      <c r="A104" s="242" t="str">
        <f ca="1">IF(ISBLANK('Tournament Info'!$B$11),"",INDIRECT(ADDRESS(ROW(),2,1,1,"Optimal Seating "&amp;'Tournament Info'!$B$11-1&amp;"R+F")))</f>
        <v/>
      </c>
      <c r="B104" s="218" t="str">
        <f ca="1">IF(ISNUMBER(A104),VLOOKUP(A104,Methuselahs!$A$7:$E$206,2,FALSE),"")</f>
        <v/>
      </c>
      <c r="C104" s="243" t="str">
        <f ca="1">IF(ISNUMBER(A104),VLOOKUP(A104,Methuselahs!$A$7:$E$206,3,FALSE),"")</f>
        <v/>
      </c>
      <c r="D104" s="244" t="str">
        <f t="shared" ca="1" si="36"/>
        <v/>
      </c>
      <c r="E104" s="245"/>
      <c r="F104" s="277">
        <f t="shared" si="37"/>
        <v>0</v>
      </c>
      <c r="G104" s="246" t="str">
        <f t="shared" ca="1" si="38"/>
        <v/>
      </c>
      <c r="H104" s="247" t="str">
        <f ca="1">IF(ISNUMBER(A104),IF(OR($S104=$U104,NOT(ISNA(MATCH($D104*5+$V$4,Override!$C$6:$C$125,0)))),$Q104,0),"")</f>
        <v/>
      </c>
      <c r="I104" s="278" t="str">
        <f t="shared" ca="1" si="39"/>
        <v/>
      </c>
      <c r="J104" s="248">
        <f ca="1">COUNT(A102:A106)</f>
        <v>0</v>
      </c>
      <c r="K104" s="249" t="str">
        <f ca="1">IF(ISNUMBER(A104),RANK(F104,F102:F106),"")</f>
        <v/>
      </c>
      <c r="L104" s="250">
        <f ca="1">IF(J104=5,VLOOKUP(K104,TPMatrix!$A$6:$B$10,2,FALSE),IF(J104=4,VLOOKUP(K104,TPMatrix!$D$6:$E$9,2,FALSE),0))</f>
        <v>0</v>
      </c>
      <c r="M104" s="250">
        <f ca="1">IF(COUNTIF(K102:K106,K104)&gt;=2,IF(J104=5,VLOOKUP(K104+1,TPMatrix!$A$6:$B$10,2,FALSE),IF(J104=4,VLOOKUP(K104+1,TPMatrix!$D$6:$E$9,2,FALSE),0)),"")</f>
        <v>0</v>
      </c>
      <c r="N104" s="250">
        <f ca="1">IF(COUNTIF(K102:K106,K104)&gt;=3,IF(J104=5,VLOOKUP(K104+2,TPMatrix!$A$6:$B$10,2,FALSE),IF(J104=4,VLOOKUP(K104+2,TPMatrix!$D$6:$E$9,2,FALSE),0)),"")</f>
        <v>0</v>
      </c>
      <c r="O104" s="250">
        <f ca="1">IF(COUNTIF(K102:K106,K104)&gt;=4,IF(J104=5,VLOOKUP(K104+3,TPMatrix!$A$6:$B$10,2,FALSE),IF(J104=4,VLOOKUP(K104+3,TPMatrix!$D$6:$E$9,2,FALSE),0)),"")</f>
        <v>0</v>
      </c>
      <c r="P104" s="250">
        <f ca="1">IF(COUNTIF(K102:K106,K104)&gt;=5,IF(J104=5,VLOOKUP(K104+4,TPMatrix!$A$6:$B$10,2,FALSE),IF(J104=4,VLOOKUP(K104+4,TPMatrix!$D$6:$E$9,2,FALSE),0)),"")</f>
        <v>0</v>
      </c>
      <c r="Q104" s="250">
        <f t="shared" ca="1" si="40"/>
        <v>0</v>
      </c>
      <c r="R104" s="251">
        <f t="shared" ca="1" si="41"/>
        <v>5</v>
      </c>
      <c r="S104" s="249">
        <f t="shared" ca="1" si="42"/>
        <v>0</v>
      </c>
      <c r="T104" s="250">
        <f t="shared" si="43"/>
        <v>0</v>
      </c>
      <c r="U104" s="251">
        <f t="shared" ca="1" si="44"/>
        <v>0</v>
      </c>
      <c r="W104" s="178" t="str">
        <f t="shared" ca="1" si="45"/>
        <v/>
      </c>
      <c r="X104" s="178" t="str">
        <f ca="1">IF(ISNUMBER($A104),$W104*(Methuselahs!$A$4+1)+$A104,"")</f>
        <v/>
      </c>
      <c r="Y104" s="178" t="str">
        <f t="shared" ca="1" si="46"/>
        <v/>
      </c>
      <c r="Z104" s="178" t="str">
        <f ca="1">IF(ISNUMBER($A104),VLOOKUP($A104,Methuselahs!$A$7:$X$206,5),"")</f>
        <v/>
      </c>
      <c r="AA104" s="178" t="str">
        <f t="shared" ca="1" si="47"/>
        <v/>
      </c>
    </row>
    <row r="105" spans="1:27" ht="12.95" customHeight="1" x14ac:dyDescent="0.2">
      <c r="A105" s="252" t="str">
        <f ca="1">IF(ISBLANK('Tournament Info'!$B$11),"",INDIRECT(ADDRESS(ROW(),2,1,1,"Optimal Seating "&amp;'Tournament Info'!$B$11-1&amp;"R+F")))</f>
        <v/>
      </c>
      <c r="B105" s="253" t="str">
        <f ca="1">IF(ISNUMBER(A105),VLOOKUP(A105,Methuselahs!$A$7:$E$206,2,FALSE),"")</f>
        <v/>
      </c>
      <c r="C105" s="254" t="str">
        <f ca="1">IF(ISNUMBER(A105),VLOOKUP(A105,Methuselahs!$A$7:$E$206,3,FALSE),"")</f>
        <v/>
      </c>
      <c r="D105" s="255" t="str">
        <f t="shared" ca="1" si="36"/>
        <v/>
      </c>
      <c r="E105" s="256"/>
      <c r="F105" s="279">
        <f t="shared" si="37"/>
        <v>0</v>
      </c>
      <c r="G105" s="236" t="str">
        <f t="shared" ca="1" si="38"/>
        <v/>
      </c>
      <c r="H105" s="237" t="str">
        <f ca="1">IF(ISNUMBER(A105),IF(OR($S105=$U105,NOT(ISNA(MATCH($D105*5+$V$4,Override!$C$6:$C$125,0)))),$Q105,0),"")</f>
        <v/>
      </c>
      <c r="I105" s="276" t="str">
        <f t="shared" ca="1" si="39"/>
        <v/>
      </c>
      <c r="J105" s="257">
        <f ca="1">COUNT(A102:A106)</f>
        <v>0</v>
      </c>
      <c r="K105" s="239" t="str">
        <f ca="1">IF(ISNUMBER(A105),RANK(F105,F102:F106),"")</f>
        <v/>
      </c>
      <c r="L105" s="240">
        <f ca="1">IF(J105=5,VLOOKUP(K105,TPMatrix!$A$6:$B$10,2,FALSE),IF(J105=4,VLOOKUP(K105,TPMatrix!$D$6:$E$9,2,FALSE),0))</f>
        <v>0</v>
      </c>
      <c r="M105" s="240">
        <f ca="1">IF(COUNTIF(K102:K106,K105)&gt;=2,IF(J105=5,VLOOKUP(K105+1,TPMatrix!$A$6:$B$10,2,FALSE),IF(J105=4,VLOOKUP(K105+1,TPMatrix!$D$6:$E$9,2,FALSE),0)),"")</f>
        <v>0</v>
      </c>
      <c r="N105" s="240">
        <f ca="1">IF(COUNTIF(K102:K106,K105)&gt;=3,IF(J105=5,VLOOKUP(K105+2,TPMatrix!$A$6:$B$10,2,FALSE),IF(J105=4,VLOOKUP(K105+2,TPMatrix!$D$6:$E$9,2,FALSE),0)),"")</f>
        <v>0</v>
      </c>
      <c r="O105" s="240">
        <f ca="1">IF(COUNTIF(K102:K106,K105)&gt;=4,IF(J105=5,VLOOKUP(K105+3,TPMatrix!$A$6:$B$10,2,FALSE),IF(J105=4,VLOOKUP(K105+3,TPMatrix!$D$6:$E$9,2,FALSE),0)),"")</f>
        <v>0</v>
      </c>
      <c r="P105" s="240">
        <f ca="1">IF(COUNTIF(K102:K106,K105)&gt;=5,IF(J105=5,VLOOKUP(K105+4,TPMatrix!$A$6:$B$10,2,FALSE),IF(J105=4,VLOOKUP(K105+4,TPMatrix!$D$6:$E$9,2,FALSE),0)),"")</f>
        <v>0</v>
      </c>
      <c r="Q105" s="240">
        <f t="shared" ca="1" si="40"/>
        <v>0</v>
      </c>
      <c r="R105" s="241">
        <f t="shared" ca="1" si="41"/>
        <v>5</v>
      </c>
      <c r="S105" s="239">
        <f t="shared" ca="1" si="42"/>
        <v>0</v>
      </c>
      <c r="T105" s="240">
        <f t="shared" si="43"/>
        <v>0</v>
      </c>
      <c r="U105" s="241">
        <f t="shared" ca="1" si="44"/>
        <v>0</v>
      </c>
      <c r="W105" s="178" t="str">
        <f t="shared" ca="1" si="45"/>
        <v/>
      </c>
      <c r="X105" s="178" t="str">
        <f ca="1">IF(ISNUMBER($A105),$W105*(Methuselahs!$A$4+1)+$A105,"")</f>
        <v/>
      </c>
      <c r="Y105" s="178" t="str">
        <f t="shared" ca="1" si="46"/>
        <v/>
      </c>
      <c r="Z105" s="178" t="str">
        <f ca="1">IF(ISNUMBER($A105),VLOOKUP($A105,Methuselahs!$A$7:$X$206,5),"")</f>
        <v/>
      </c>
      <c r="AA105" s="178" t="str">
        <f t="shared" ca="1" si="47"/>
        <v/>
      </c>
    </row>
    <row r="106" spans="1:27" ht="12.95" customHeight="1" x14ac:dyDescent="0.2">
      <c r="A106" s="258" t="str">
        <f ca="1">IF(ISBLANK('Tournament Info'!$B$11),"",INDIRECT(ADDRESS(ROW(),2,1,1,"Optimal Seating "&amp;'Tournament Info'!$B$11-1&amp;"R+F")))</f>
        <v/>
      </c>
      <c r="B106" s="259" t="str">
        <f ca="1">IF(ISNUMBER(A106),VLOOKUP(A106,Methuselahs!$A$7:$E$206,2,FALSE),"")</f>
        <v/>
      </c>
      <c r="C106" s="260" t="str">
        <f ca="1">IF(ISNUMBER(A106),VLOOKUP(A106,Methuselahs!$A$7:$E$206,3,FALSE),"")</f>
        <v/>
      </c>
      <c r="D106" s="261" t="str">
        <f t="shared" ca="1" si="36"/>
        <v/>
      </c>
      <c r="E106" s="262"/>
      <c r="F106" s="280">
        <f t="shared" si="37"/>
        <v>0</v>
      </c>
      <c r="G106" s="246" t="str">
        <f t="shared" ca="1" si="38"/>
        <v/>
      </c>
      <c r="H106" s="247" t="str">
        <f ca="1">IF(ISNUMBER(A106),IF(OR($S106=$U106,NOT(ISNA(MATCH($D106*5+$V$4,Override!$C$6:$C$125,0)))),$Q106,0),"")</f>
        <v/>
      </c>
      <c r="I106" s="278" t="str">
        <f t="shared" ca="1" si="39"/>
        <v/>
      </c>
      <c r="J106" s="263">
        <f ca="1">COUNT(A102:A106)</f>
        <v>0</v>
      </c>
      <c r="K106" s="264" t="str">
        <f ca="1">IF(ISNUMBER(A106),RANK(F106,F102:F106),"")</f>
        <v/>
      </c>
      <c r="L106" s="265">
        <f ca="1">IF(J106=5,VLOOKUP(K106,TPMatrix!$A$6:$B$10,2,FALSE),IF(J106=4,VLOOKUP(K106,TPMatrix!$D$6:$E$9,2,FALSE),0))</f>
        <v>0</v>
      </c>
      <c r="M106" s="265">
        <f ca="1">IF(COUNTIF(K102:K106,K106)&gt;=2,IF(J106=5,VLOOKUP(K106+1,TPMatrix!$A$6:$B$10,2,FALSE),IF(J106=4,VLOOKUP(K106+1,TPMatrix!$D$6:$E$9,2,FALSE),0)),"")</f>
        <v>0</v>
      </c>
      <c r="N106" s="265">
        <f ca="1">IF(COUNTIF(K102:K106,K106)&gt;=3,IF(J106=5,VLOOKUP(K106+2,TPMatrix!$A$6:$B$10,2,FALSE),IF(J106=4,VLOOKUP(K106+2,TPMatrix!$D$6:$E$9,2,FALSE),0)),"")</f>
        <v>0</v>
      </c>
      <c r="O106" s="265">
        <f ca="1">IF(COUNTIF(K102:K106,K106)&gt;=4,IF(J106=5,VLOOKUP(K106+3,TPMatrix!$A$6:$B$10,2,FALSE),IF(J106=4,VLOOKUP(K106+3,TPMatrix!$D$6:$E$9,2,FALSE),0)),"")</f>
        <v>0</v>
      </c>
      <c r="P106" s="265">
        <f ca="1">IF(COUNTIF(K102:K106,K106)&gt;=5,IF(J106=5,VLOOKUP(K106+4,TPMatrix!$A$6:$B$10,2,FALSE),IF(J106=4,VLOOKUP(K106+4,TPMatrix!$D$6:$E$9,2,FALSE),0)),"")</f>
        <v>0</v>
      </c>
      <c r="Q106" s="265">
        <f t="shared" ca="1" si="40"/>
        <v>0</v>
      </c>
      <c r="R106" s="266">
        <f t="shared" ca="1" si="41"/>
        <v>5</v>
      </c>
      <c r="S106" s="264">
        <f t="shared" ca="1" si="42"/>
        <v>0</v>
      </c>
      <c r="T106" s="265">
        <f t="shared" si="43"/>
        <v>0</v>
      </c>
      <c r="U106" s="266">
        <f t="shared" ca="1" si="44"/>
        <v>0</v>
      </c>
      <c r="W106" s="178" t="str">
        <f t="shared" ca="1" si="45"/>
        <v/>
      </c>
      <c r="X106" s="178" t="str">
        <f ca="1">IF(ISNUMBER($A106),$W106*(Methuselahs!$A$4+1)+$A106,"")</f>
        <v/>
      </c>
      <c r="Y106" s="178" t="str">
        <f t="shared" ca="1" si="46"/>
        <v/>
      </c>
      <c r="Z106" s="178" t="str">
        <f ca="1">IF(ISNUMBER($A106),VLOOKUP($A106,Methuselahs!$A$7:$X$206,5),"")</f>
        <v/>
      </c>
      <c r="AA106" s="178" t="str">
        <f t="shared" ca="1" si="47"/>
        <v/>
      </c>
    </row>
    <row r="107" spans="1:27" ht="12.95" customHeight="1" x14ac:dyDescent="0.2">
      <c r="A107" s="217" t="str">
        <f ca="1">IF(ISBLANK('Tournament Info'!$B$11),"",INDIRECT(ADDRESS(ROW(),2,1,1,"Optimal Seating "&amp;'Tournament Info'!$B$11-1&amp;"R+F")))</f>
        <v/>
      </c>
      <c r="B107" s="218" t="str">
        <f ca="1">IF(ISNUMBER(A107),VLOOKUP(A107,Methuselahs!$A$7:$E$206,2,FALSE),"")</f>
        <v/>
      </c>
      <c r="C107" s="219" t="str">
        <f ca="1">IF(ISNUMBER(A107),VLOOKUP(A107,Methuselahs!$A$7:$E$206,3,FALSE),"")</f>
        <v/>
      </c>
      <c r="D107" s="220" t="str">
        <f t="shared" ca="1" si="36"/>
        <v/>
      </c>
      <c r="E107" s="221"/>
      <c r="F107" s="273">
        <f t="shared" si="37"/>
        <v>0</v>
      </c>
      <c r="G107" s="222" t="str">
        <f t="shared" ca="1" si="38"/>
        <v/>
      </c>
      <c r="H107" s="223" t="str">
        <f ca="1">IF(ISNUMBER(A107),IF(OR($S107=$U107,NOT(ISNA(MATCH($D107*5+$V$4,Override!$C$6:$C$125,0)))),$Q107,0),"")</f>
        <v/>
      </c>
      <c r="I107" s="274" t="str">
        <f t="shared" ca="1" si="39"/>
        <v/>
      </c>
      <c r="J107" s="224">
        <f ca="1">COUNT(A107:A111)</f>
        <v>0</v>
      </c>
      <c r="K107" s="225" t="str">
        <f ca="1">IF(ISNUMBER(A107),RANK(F107,F107:F111),"")</f>
        <v/>
      </c>
      <c r="L107" s="226">
        <f ca="1">IF(J107=5,VLOOKUP(K107,TPMatrix!$A$6:$B$10,2,FALSE),IF(J107=4,VLOOKUP(K107,TPMatrix!$D$6:$E$9,2,FALSE),0))</f>
        <v>0</v>
      </c>
      <c r="M107" s="226">
        <f ca="1">IF(COUNTIF(K107:K111,K107)&gt;=2,IF(J107=5,VLOOKUP(K107+1,TPMatrix!$A$6:$B$10,2,FALSE),IF(J107=4,VLOOKUP(K107+1,TPMatrix!$D$6:$E$9,2,FALSE),0)),"")</f>
        <v>0</v>
      </c>
      <c r="N107" s="226">
        <f ca="1">IF(COUNTIF(K107:K111,K107)&gt;=3,IF(J107=5,VLOOKUP(K107+2,TPMatrix!$A$6:$B$10,2,FALSE),IF(J107=4,VLOOKUP(K107+2,TPMatrix!$D$6:$E$9,2,FALSE),0)),"")</f>
        <v>0</v>
      </c>
      <c r="O107" s="226">
        <f ca="1">IF(COUNTIF(K107:K111,K107)&gt;=4,IF(J107=5,VLOOKUP(K107+3,TPMatrix!$A$6:$B$10,2,FALSE),IF(J107=4,VLOOKUP(K107+3,TPMatrix!$D$6:$E$9,2,FALSE),0)),"")</f>
        <v>0</v>
      </c>
      <c r="P107" s="226">
        <f ca="1">IF(COUNTIF(K107:K111,K107)&gt;=5,IF(J107=5,VLOOKUP(K107+4,TPMatrix!$A$6:$B$10,2,FALSE),IF(J107=4,VLOOKUP(K107+4,TPMatrix!$D$6:$E$9,2,FALSE),0)),"")</f>
        <v>0</v>
      </c>
      <c r="Q107" s="226">
        <f t="shared" ca="1" si="40"/>
        <v>0</v>
      </c>
      <c r="R107" s="227">
        <f t="shared" ca="1" si="41"/>
        <v>5</v>
      </c>
      <c r="S107" s="228">
        <f t="shared" ca="1" si="42"/>
        <v>0</v>
      </c>
      <c r="T107" s="229">
        <f t="shared" si="43"/>
        <v>0</v>
      </c>
      <c r="U107" s="230">
        <f t="shared" ca="1" si="44"/>
        <v>0</v>
      </c>
      <c r="W107" s="178" t="str">
        <f t="shared" ca="1" si="45"/>
        <v/>
      </c>
      <c r="X107" s="178" t="str">
        <f ca="1">IF(ISNUMBER($A107),$W107*(Methuselahs!$A$4+1)+$A107,"")</f>
        <v/>
      </c>
      <c r="Y107" s="178" t="str">
        <f t="shared" ca="1" si="46"/>
        <v/>
      </c>
      <c r="Z107" s="178" t="str">
        <f ca="1">IF(ISNUMBER($A107),VLOOKUP($A107,Methuselahs!$A$7:$X$206,5),"")</f>
        <v/>
      </c>
      <c r="AA107" s="178" t="str">
        <f t="shared" ca="1" si="47"/>
        <v/>
      </c>
    </row>
    <row r="108" spans="1:27" ht="12.95" customHeight="1" x14ac:dyDescent="0.2">
      <c r="A108" s="231" t="str">
        <f ca="1">IF(ISBLANK('Tournament Info'!$B$11),"",INDIRECT(ADDRESS(ROW(),2,1,1,"Optimal Seating "&amp;'Tournament Info'!$B$11-1&amp;"R+F")))</f>
        <v/>
      </c>
      <c r="B108" s="232" t="str">
        <f ca="1">IF(ISNUMBER(A108),VLOOKUP(A108,Methuselahs!$A$7:$E$206,2,FALSE),"")</f>
        <v/>
      </c>
      <c r="C108" s="233" t="str">
        <f ca="1">IF(ISNUMBER(A108),VLOOKUP(A108,Methuselahs!$A$7:$E$206,3,FALSE),"")</f>
        <v/>
      </c>
      <c r="D108" s="234" t="str">
        <f t="shared" ca="1" si="36"/>
        <v/>
      </c>
      <c r="E108" s="235"/>
      <c r="F108" s="275">
        <f t="shared" si="37"/>
        <v>0</v>
      </c>
      <c r="G108" s="236" t="str">
        <f t="shared" ca="1" si="38"/>
        <v/>
      </c>
      <c r="H108" s="237" t="str">
        <f ca="1">IF(ISNUMBER(A108),IF(OR($S108=$U108,NOT(ISNA(MATCH($D108*5+$V$4,Override!$C$6:$C$125,0)))),$Q108,0),"")</f>
        <v/>
      </c>
      <c r="I108" s="276" t="str">
        <f t="shared" ca="1" si="39"/>
        <v/>
      </c>
      <c r="J108" s="238">
        <f ca="1">COUNT(A107:A111)</f>
        <v>0</v>
      </c>
      <c r="K108" s="239" t="str">
        <f ca="1">IF(ISNUMBER(A108),RANK(F108,F107:F111),"")</f>
        <v/>
      </c>
      <c r="L108" s="240">
        <f ca="1">IF(J108=5,VLOOKUP(K108,TPMatrix!$A$6:$B$10,2,FALSE),IF(J108=4,VLOOKUP(K108,TPMatrix!$D$6:$E$9,2,FALSE),0))</f>
        <v>0</v>
      </c>
      <c r="M108" s="240">
        <f ca="1">IF(COUNTIF(K107:K111,K108)&gt;=2,IF(J108=5,VLOOKUP(K108+1,TPMatrix!$A$6:$B$10,2,FALSE),IF(J108=4,VLOOKUP(K108+1,TPMatrix!$D$6:$E$9,2,FALSE),0)),"")</f>
        <v>0</v>
      </c>
      <c r="N108" s="240">
        <f ca="1">IF(COUNTIF(K107:K111,K108)&gt;=3,IF(J108=5,VLOOKUP(K108+2,TPMatrix!$A$6:$B$10,2,FALSE),IF(J108=4,VLOOKUP(K108+2,TPMatrix!$D$6:$E$9,2,FALSE),0)),"")</f>
        <v>0</v>
      </c>
      <c r="O108" s="240">
        <f ca="1">IF(COUNTIF(K107:K111,K108)&gt;=4,IF(J108=5,VLOOKUP(K108+3,TPMatrix!$A$6:$B$10,2,FALSE),IF(J108=4,VLOOKUP(K108+3,TPMatrix!$D$6:$E$9,2,FALSE),0)),"")</f>
        <v>0</v>
      </c>
      <c r="P108" s="240">
        <f ca="1">IF(COUNTIF(K107:K111,K108)&gt;=5,IF(J108=5,VLOOKUP(K108+4,TPMatrix!$A$6:$B$10,2,FALSE),IF(J108=4,VLOOKUP(K108+4,TPMatrix!$D$6:$E$9,2,FALSE),0)),"")</f>
        <v>0</v>
      </c>
      <c r="Q108" s="240">
        <f t="shared" ca="1" si="40"/>
        <v>0</v>
      </c>
      <c r="R108" s="241">
        <f t="shared" ca="1" si="41"/>
        <v>5</v>
      </c>
      <c r="S108" s="239">
        <f t="shared" ca="1" si="42"/>
        <v>0</v>
      </c>
      <c r="T108" s="240">
        <f t="shared" si="43"/>
        <v>0</v>
      </c>
      <c r="U108" s="241">
        <f t="shared" ca="1" si="44"/>
        <v>0</v>
      </c>
      <c r="W108" s="178" t="str">
        <f t="shared" ca="1" si="45"/>
        <v/>
      </c>
      <c r="X108" s="178" t="str">
        <f ca="1">IF(ISNUMBER($A108),$W108*(Methuselahs!$A$4+1)+$A108,"")</f>
        <v/>
      </c>
      <c r="Y108" s="178" t="str">
        <f t="shared" ca="1" si="46"/>
        <v/>
      </c>
      <c r="Z108" s="178" t="str">
        <f ca="1">IF(ISNUMBER($A108),VLOOKUP($A108,Methuselahs!$A$7:$X$206,5),"")</f>
        <v/>
      </c>
      <c r="AA108" s="178" t="str">
        <f t="shared" ca="1" si="47"/>
        <v/>
      </c>
    </row>
    <row r="109" spans="1:27" ht="12.95" customHeight="1" x14ac:dyDescent="0.2">
      <c r="A109" s="242" t="str">
        <f ca="1">IF(ISBLANK('Tournament Info'!$B$11),"",INDIRECT(ADDRESS(ROW(),2,1,1,"Optimal Seating "&amp;'Tournament Info'!$B$11-1&amp;"R+F")))</f>
        <v/>
      </c>
      <c r="B109" s="218" t="str">
        <f ca="1">IF(ISNUMBER(A109),VLOOKUP(A109,Methuselahs!$A$7:$E$206,2,FALSE),"")</f>
        <v/>
      </c>
      <c r="C109" s="243" t="str">
        <f ca="1">IF(ISNUMBER(A109),VLOOKUP(A109,Methuselahs!$A$7:$E$206,3,FALSE),"")</f>
        <v/>
      </c>
      <c r="D109" s="244" t="str">
        <f t="shared" ca="1" si="36"/>
        <v/>
      </c>
      <c r="E109" s="245"/>
      <c r="F109" s="277">
        <f t="shared" si="37"/>
        <v>0</v>
      </c>
      <c r="G109" s="246" t="str">
        <f t="shared" ca="1" si="38"/>
        <v/>
      </c>
      <c r="H109" s="247" t="str">
        <f ca="1">IF(ISNUMBER(A109),IF(OR($S109=$U109,NOT(ISNA(MATCH($D109*5+$V$4,Override!$C$6:$C$125,0)))),$Q109,0),"")</f>
        <v/>
      </c>
      <c r="I109" s="278" t="str">
        <f t="shared" ca="1" si="39"/>
        <v/>
      </c>
      <c r="J109" s="248">
        <f ca="1">COUNT(A107:A111)</f>
        <v>0</v>
      </c>
      <c r="K109" s="249" t="str">
        <f ca="1">IF(ISNUMBER(A109),RANK(F109,F107:F111),"")</f>
        <v/>
      </c>
      <c r="L109" s="250">
        <f ca="1">IF(J109=5,VLOOKUP(K109,TPMatrix!$A$6:$B$10,2,FALSE),IF(J109=4,VLOOKUP(K109,TPMatrix!$D$6:$E$9,2,FALSE),0))</f>
        <v>0</v>
      </c>
      <c r="M109" s="250">
        <f ca="1">IF(COUNTIF(K107:K111,K109)&gt;=2,IF(J109=5,VLOOKUP(K109+1,TPMatrix!$A$6:$B$10,2,FALSE),IF(J109=4,VLOOKUP(K109+1,TPMatrix!$D$6:$E$9,2,FALSE),0)),"")</f>
        <v>0</v>
      </c>
      <c r="N109" s="250">
        <f ca="1">IF(COUNTIF(K107:K111,K109)&gt;=3,IF(J109=5,VLOOKUP(K109+2,TPMatrix!$A$6:$B$10,2,FALSE),IF(J109=4,VLOOKUP(K109+2,TPMatrix!$D$6:$E$9,2,FALSE),0)),"")</f>
        <v>0</v>
      </c>
      <c r="O109" s="250">
        <f ca="1">IF(COUNTIF(K107:K111,K109)&gt;=4,IF(J109=5,VLOOKUP(K109+3,TPMatrix!$A$6:$B$10,2,FALSE),IF(J109=4,VLOOKUP(K109+3,TPMatrix!$D$6:$E$9,2,FALSE),0)),"")</f>
        <v>0</v>
      </c>
      <c r="P109" s="250">
        <f ca="1">IF(COUNTIF(K107:K111,K109)&gt;=5,IF(J109=5,VLOOKUP(K109+4,TPMatrix!$A$6:$B$10,2,FALSE),IF(J109=4,VLOOKUP(K109+4,TPMatrix!$D$6:$E$9,2,FALSE),0)),"")</f>
        <v>0</v>
      </c>
      <c r="Q109" s="250">
        <f t="shared" ca="1" si="40"/>
        <v>0</v>
      </c>
      <c r="R109" s="251">
        <f t="shared" ca="1" si="41"/>
        <v>5</v>
      </c>
      <c r="S109" s="249">
        <f t="shared" ca="1" si="42"/>
        <v>0</v>
      </c>
      <c r="T109" s="250">
        <f t="shared" si="43"/>
        <v>0</v>
      </c>
      <c r="U109" s="251">
        <f t="shared" ca="1" si="44"/>
        <v>0</v>
      </c>
      <c r="W109" s="178" t="str">
        <f t="shared" ca="1" si="45"/>
        <v/>
      </c>
      <c r="X109" s="178" t="str">
        <f ca="1">IF(ISNUMBER($A109),$W109*(Methuselahs!$A$4+1)+$A109,"")</f>
        <v/>
      </c>
      <c r="Y109" s="178" t="str">
        <f t="shared" ca="1" si="46"/>
        <v/>
      </c>
      <c r="Z109" s="178" t="str">
        <f ca="1">IF(ISNUMBER($A109),VLOOKUP($A109,Methuselahs!$A$7:$X$206,5),"")</f>
        <v/>
      </c>
      <c r="AA109" s="178" t="str">
        <f t="shared" ca="1" si="47"/>
        <v/>
      </c>
    </row>
    <row r="110" spans="1:27" ht="12.95" customHeight="1" x14ac:dyDescent="0.2">
      <c r="A110" s="252" t="str">
        <f ca="1">IF(ISBLANK('Tournament Info'!$B$11),"",INDIRECT(ADDRESS(ROW(),2,1,1,"Optimal Seating "&amp;'Tournament Info'!$B$11-1&amp;"R+F")))</f>
        <v/>
      </c>
      <c r="B110" s="253" t="str">
        <f ca="1">IF(ISNUMBER(A110),VLOOKUP(A110,Methuselahs!$A$7:$E$206,2,FALSE),"")</f>
        <v/>
      </c>
      <c r="C110" s="254" t="str">
        <f ca="1">IF(ISNUMBER(A110),VLOOKUP(A110,Methuselahs!$A$7:$E$206,3,FALSE),"")</f>
        <v/>
      </c>
      <c r="D110" s="255" t="str">
        <f t="shared" ca="1" si="36"/>
        <v/>
      </c>
      <c r="E110" s="256"/>
      <c r="F110" s="279">
        <f t="shared" si="37"/>
        <v>0</v>
      </c>
      <c r="G110" s="236" t="str">
        <f t="shared" ca="1" si="38"/>
        <v/>
      </c>
      <c r="H110" s="237" t="str">
        <f ca="1">IF(ISNUMBER(A110),IF(OR($S110=$U110,NOT(ISNA(MATCH($D110*5+$V$4,Override!$C$6:$C$125,0)))),$Q110,0),"")</f>
        <v/>
      </c>
      <c r="I110" s="276" t="str">
        <f t="shared" ca="1" si="39"/>
        <v/>
      </c>
      <c r="J110" s="257">
        <f ca="1">COUNT(A107:A111)</f>
        <v>0</v>
      </c>
      <c r="K110" s="239" t="str">
        <f ca="1">IF(ISNUMBER(A110),RANK(F110,F107:F111),"")</f>
        <v/>
      </c>
      <c r="L110" s="240">
        <f ca="1">IF(J110=5,VLOOKUP(K110,TPMatrix!$A$6:$B$10,2,FALSE),IF(J110=4,VLOOKUP(K110,TPMatrix!$D$6:$E$9,2,FALSE),0))</f>
        <v>0</v>
      </c>
      <c r="M110" s="240">
        <f ca="1">IF(COUNTIF(K107:K111,K110)&gt;=2,IF(J110=5,VLOOKUP(K110+1,TPMatrix!$A$6:$B$10,2,FALSE),IF(J110=4,VLOOKUP(K110+1,TPMatrix!$D$6:$E$9,2,FALSE),0)),"")</f>
        <v>0</v>
      </c>
      <c r="N110" s="240">
        <f ca="1">IF(COUNTIF(K107:K111,K110)&gt;=3,IF(J110=5,VLOOKUP(K110+2,TPMatrix!$A$6:$B$10,2,FALSE),IF(J110=4,VLOOKUP(K110+2,TPMatrix!$D$6:$E$9,2,FALSE),0)),"")</f>
        <v>0</v>
      </c>
      <c r="O110" s="240">
        <f ca="1">IF(COUNTIF(K107:K111,K110)&gt;=4,IF(J110=5,VLOOKUP(K110+3,TPMatrix!$A$6:$B$10,2,FALSE),IF(J110=4,VLOOKUP(K110+3,TPMatrix!$D$6:$E$9,2,FALSE),0)),"")</f>
        <v>0</v>
      </c>
      <c r="P110" s="240">
        <f ca="1">IF(COUNTIF(K107:K111,K110)&gt;=5,IF(J110=5,VLOOKUP(K110+4,TPMatrix!$A$6:$B$10,2,FALSE),IF(J110=4,VLOOKUP(K110+4,TPMatrix!$D$6:$E$9,2,FALSE),0)),"")</f>
        <v>0</v>
      </c>
      <c r="Q110" s="240">
        <f t="shared" ca="1" si="40"/>
        <v>0</v>
      </c>
      <c r="R110" s="241">
        <f t="shared" ca="1" si="41"/>
        <v>5</v>
      </c>
      <c r="S110" s="239">
        <f t="shared" ca="1" si="42"/>
        <v>0</v>
      </c>
      <c r="T110" s="240">
        <f t="shared" si="43"/>
        <v>0</v>
      </c>
      <c r="U110" s="241">
        <f t="shared" ca="1" si="44"/>
        <v>0</v>
      </c>
      <c r="W110" s="178" t="str">
        <f t="shared" ca="1" si="45"/>
        <v/>
      </c>
      <c r="X110" s="178" t="str">
        <f ca="1">IF(ISNUMBER($A110),$W110*(Methuselahs!$A$4+1)+$A110,"")</f>
        <v/>
      </c>
      <c r="Y110" s="178" t="str">
        <f t="shared" ca="1" si="46"/>
        <v/>
      </c>
      <c r="Z110" s="178" t="str">
        <f ca="1">IF(ISNUMBER($A110),VLOOKUP($A110,Methuselahs!$A$7:$X$206,5),"")</f>
        <v/>
      </c>
      <c r="AA110" s="178" t="str">
        <f t="shared" ca="1" si="47"/>
        <v/>
      </c>
    </row>
    <row r="111" spans="1:27" ht="12.95" customHeight="1" x14ac:dyDescent="0.2">
      <c r="A111" s="258" t="str">
        <f ca="1">IF(ISBLANK('Tournament Info'!$B$11),"",INDIRECT(ADDRESS(ROW(),2,1,1,"Optimal Seating "&amp;'Tournament Info'!$B$11-1&amp;"R+F")))</f>
        <v/>
      </c>
      <c r="B111" s="259" t="str">
        <f ca="1">IF(ISNUMBER(A111),VLOOKUP(A111,Methuselahs!$A$7:$E$206,2,FALSE),"")</f>
        <v/>
      </c>
      <c r="C111" s="260" t="str">
        <f ca="1">IF(ISNUMBER(A111),VLOOKUP(A111,Methuselahs!$A$7:$E$206,3,FALSE),"")</f>
        <v/>
      </c>
      <c r="D111" s="261" t="str">
        <f t="shared" ca="1" si="36"/>
        <v/>
      </c>
      <c r="E111" s="262"/>
      <c r="F111" s="280">
        <f t="shared" si="37"/>
        <v>0</v>
      </c>
      <c r="G111" s="246" t="str">
        <f t="shared" ca="1" si="38"/>
        <v/>
      </c>
      <c r="H111" s="247" t="str">
        <f ca="1">IF(ISNUMBER(A111),IF(OR($S111=$U111,NOT(ISNA(MATCH($D111*5+$V$4,Override!$C$6:$C$125,0)))),$Q111,0),"")</f>
        <v/>
      </c>
      <c r="I111" s="278" t="str">
        <f t="shared" ca="1" si="39"/>
        <v/>
      </c>
      <c r="J111" s="263">
        <f ca="1">COUNT(A107:A111)</f>
        <v>0</v>
      </c>
      <c r="K111" s="264" t="str">
        <f ca="1">IF(ISNUMBER(A111),RANK(F111,F107:F111),"")</f>
        <v/>
      </c>
      <c r="L111" s="265">
        <f ca="1">IF(J111=5,VLOOKUP(K111,TPMatrix!$A$6:$B$10,2,FALSE),IF(J111=4,VLOOKUP(K111,TPMatrix!$D$6:$E$9,2,FALSE),0))</f>
        <v>0</v>
      </c>
      <c r="M111" s="265">
        <f ca="1">IF(COUNTIF(K107:K111,K111)&gt;=2,IF(J111=5,VLOOKUP(K111+1,TPMatrix!$A$6:$B$10,2,FALSE),IF(J111=4,VLOOKUP(K111+1,TPMatrix!$D$6:$E$9,2,FALSE),0)),"")</f>
        <v>0</v>
      </c>
      <c r="N111" s="265">
        <f ca="1">IF(COUNTIF(K107:K111,K111)&gt;=3,IF(J111=5,VLOOKUP(K111+2,TPMatrix!$A$6:$B$10,2,FALSE),IF(J111=4,VLOOKUP(K111+2,TPMatrix!$D$6:$E$9,2,FALSE),0)),"")</f>
        <v>0</v>
      </c>
      <c r="O111" s="265">
        <f ca="1">IF(COUNTIF(K107:K111,K111)&gt;=4,IF(J111=5,VLOOKUP(K111+3,TPMatrix!$A$6:$B$10,2,FALSE),IF(J111=4,VLOOKUP(K111+3,TPMatrix!$D$6:$E$9,2,FALSE),0)),"")</f>
        <v>0</v>
      </c>
      <c r="P111" s="265">
        <f ca="1">IF(COUNTIF(K107:K111,K111)&gt;=5,IF(J111=5,VLOOKUP(K111+4,TPMatrix!$A$6:$B$10,2,FALSE),IF(J111=4,VLOOKUP(K111+4,TPMatrix!$D$6:$E$9,2,FALSE),0)),"")</f>
        <v>0</v>
      </c>
      <c r="Q111" s="265">
        <f t="shared" ca="1" si="40"/>
        <v>0</v>
      </c>
      <c r="R111" s="266">
        <f t="shared" ca="1" si="41"/>
        <v>5</v>
      </c>
      <c r="S111" s="264">
        <f t="shared" ca="1" si="42"/>
        <v>0</v>
      </c>
      <c r="T111" s="265">
        <f t="shared" si="43"/>
        <v>0</v>
      </c>
      <c r="U111" s="266">
        <f t="shared" ca="1" si="44"/>
        <v>0</v>
      </c>
      <c r="W111" s="178" t="str">
        <f t="shared" ca="1" si="45"/>
        <v/>
      </c>
      <c r="X111" s="178" t="str">
        <f ca="1">IF(ISNUMBER($A111),$W111*(Methuselahs!$A$4+1)+$A111,"")</f>
        <v/>
      </c>
      <c r="Y111" s="178" t="str">
        <f t="shared" ca="1" si="46"/>
        <v/>
      </c>
      <c r="Z111" s="178" t="str">
        <f ca="1">IF(ISNUMBER($A111),VLOOKUP($A111,Methuselahs!$A$7:$X$206,5),"")</f>
        <v/>
      </c>
      <c r="AA111" s="178" t="str">
        <f t="shared" ca="1" si="47"/>
        <v/>
      </c>
    </row>
    <row r="112" spans="1:27" ht="12.95" customHeight="1" x14ac:dyDescent="0.2">
      <c r="A112" s="217" t="str">
        <f ca="1">IF(ISBLANK('Tournament Info'!$B$11),"",INDIRECT(ADDRESS(ROW(),2,1,1,"Optimal Seating "&amp;'Tournament Info'!$B$11-1&amp;"R+F")))</f>
        <v/>
      </c>
      <c r="B112" s="218" t="str">
        <f ca="1">IF(ISNUMBER(A112),VLOOKUP(A112,Methuselahs!$A$7:$E$206,2,FALSE),"")</f>
        <v/>
      </c>
      <c r="C112" s="219" t="str">
        <f ca="1">IF(ISNUMBER(A112),VLOOKUP(A112,Methuselahs!$A$7:$E$206,3,FALSE),"")</f>
        <v/>
      </c>
      <c r="D112" s="220" t="str">
        <f t="shared" ca="1" si="36"/>
        <v/>
      </c>
      <c r="E112" s="221"/>
      <c r="F112" s="273">
        <f t="shared" si="37"/>
        <v>0</v>
      </c>
      <c r="G112" s="222" t="str">
        <f t="shared" ca="1" si="38"/>
        <v/>
      </c>
      <c r="H112" s="223" t="str">
        <f ca="1">IF(ISNUMBER(A112),IF(OR($S112=$U112,NOT(ISNA(MATCH($D112*5+$V$4,Override!$C$6:$C$125,0)))),$Q112,0),"")</f>
        <v/>
      </c>
      <c r="I112" s="274" t="str">
        <f t="shared" ca="1" si="39"/>
        <v/>
      </c>
      <c r="J112" s="224">
        <f ca="1">COUNT(A112:A116)</f>
        <v>0</v>
      </c>
      <c r="K112" s="225" t="str">
        <f ca="1">IF(ISNUMBER(A112),RANK(F112,F112:F116),"")</f>
        <v/>
      </c>
      <c r="L112" s="226">
        <f ca="1">IF(J112=5,VLOOKUP(K112,TPMatrix!$A$6:$B$10,2,FALSE),IF(J112=4,VLOOKUP(K112,TPMatrix!$D$6:$E$9,2,FALSE),0))</f>
        <v>0</v>
      </c>
      <c r="M112" s="226">
        <f ca="1">IF(COUNTIF(K112:K116,K112)&gt;=2,IF(J112=5,VLOOKUP(K112+1,TPMatrix!$A$6:$B$10,2,FALSE),IF(J112=4,VLOOKUP(K112+1,TPMatrix!$D$6:$E$9,2,FALSE),0)),"")</f>
        <v>0</v>
      </c>
      <c r="N112" s="226">
        <f ca="1">IF(COUNTIF(K112:K116,K112)&gt;=3,IF(J112=5,VLOOKUP(K112+2,TPMatrix!$A$6:$B$10,2,FALSE),IF(J112=4,VLOOKUP(K112+2,TPMatrix!$D$6:$E$9,2,FALSE),0)),"")</f>
        <v>0</v>
      </c>
      <c r="O112" s="226">
        <f ca="1">IF(COUNTIF(K112:K116,K112)&gt;=4,IF(J112=5,VLOOKUP(K112+3,TPMatrix!$A$6:$B$10,2,FALSE),IF(J112=4,VLOOKUP(K112+3,TPMatrix!$D$6:$E$9,2,FALSE),0)),"")</f>
        <v>0</v>
      </c>
      <c r="P112" s="226">
        <f ca="1">IF(COUNTIF(K112:K116,K112)&gt;=5,IF(J112=5,VLOOKUP(K112+4,TPMatrix!$A$6:$B$10,2,FALSE),IF(J112=4,VLOOKUP(K112+4,TPMatrix!$D$6:$E$9,2,FALSE),0)),"")</f>
        <v>0</v>
      </c>
      <c r="Q112" s="226">
        <f t="shared" ca="1" si="40"/>
        <v>0</v>
      </c>
      <c r="R112" s="227">
        <f t="shared" ca="1" si="41"/>
        <v>5</v>
      </c>
      <c r="S112" s="228">
        <f t="shared" ca="1" si="42"/>
        <v>0</v>
      </c>
      <c r="T112" s="229">
        <f t="shared" si="43"/>
        <v>0</v>
      </c>
      <c r="U112" s="230">
        <f t="shared" ca="1" si="44"/>
        <v>0</v>
      </c>
      <c r="W112" s="178" t="str">
        <f t="shared" ca="1" si="45"/>
        <v/>
      </c>
      <c r="X112" s="178" t="str">
        <f ca="1">IF(ISNUMBER($A112),$W112*(Methuselahs!$A$4+1)+$A112,"")</f>
        <v/>
      </c>
      <c r="Y112" s="178" t="str">
        <f t="shared" ca="1" si="46"/>
        <v/>
      </c>
      <c r="Z112" s="178" t="str">
        <f ca="1">IF(ISNUMBER($A112),VLOOKUP($A112,Methuselahs!$A$7:$X$206,5),"")</f>
        <v/>
      </c>
      <c r="AA112" s="178" t="str">
        <f t="shared" ca="1" si="47"/>
        <v/>
      </c>
    </row>
    <row r="113" spans="1:27" ht="12.95" customHeight="1" x14ac:dyDescent="0.2">
      <c r="A113" s="231" t="str">
        <f ca="1">IF(ISBLANK('Tournament Info'!$B$11),"",INDIRECT(ADDRESS(ROW(),2,1,1,"Optimal Seating "&amp;'Tournament Info'!$B$11-1&amp;"R+F")))</f>
        <v/>
      </c>
      <c r="B113" s="232" t="str">
        <f ca="1">IF(ISNUMBER(A113),VLOOKUP(A113,Methuselahs!$A$7:$E$206,2,FALSE),"")</f>
        <v/>
      </c>
      <c r="C113" s="233" t="str">
        <f ca="1">IF(ISNUMBER(A113),VLOOKUP(A113,Methuselahs!$A$7:$E$206,3,FALSE),"")</f>
        <v/>
      </c>
      <c r="D113" s="234" t="str">
        <f t="shared" ca="1" si="36"/>
        <v/>
      </c>
      <c r="E113" s="235"/>
      <c r="F113" s="275">
        <f t="shared" si="37"/>
        <v>0</v>
      </c>
      <c r="G113" s="236" t="str">
        <f t="shared" ca="1" si="38"/>
        <v/>
      </c>
      <c r="H113" s="237" t="str">
        <f ca="1">IF(ISNUMBER(A113),IF(OR($S113=$U113,NOT(ISNA(MATCH($D113*5+$V$4,Override!$C$6:$C$125,0)))),$Q113,0),"")</f>
        <v/>
      </c>
      <c r="I113" s="276" t="str">
        <f t="shared" ca="1" si="39"/>
        <v/>
      </c>
      <c r="J113" s="238">
        <f ca="1">COUNT(A112:A116)</f>
        <v>0</v>
      </c>
      <c r="K113" s="239" t="str">
        <f ca="1">IF(ISNUMBER(A113),RANK(F113,F112:F116),"")</f>
        <v/>
      </c>
      <c r="L113" s="240">
        <f ca="1">IF(J113=5,VLOOKUP(K113,TPMatrix!$A$6:$B$10,2,FALSE),IF(J113=4,VLOOKUP(K113,TPMatrix!$D$6:$E$9,2,FALSE),0))</f>
        <v>0</v>
      </c>
      <c r="M113" s="240">
        <f ca="1">IF(COUNTIF(K112:K116,K113)&gt;=2,IF(J113=5,VLOOKUP(K113+1,TPMatrix!$A$6:$B$10,2,FALSE),IF(J113=4,VLOOKUP(K113+1,TPMatrix!$D$6:$E$9,2,FALSE),0)),"")</f>
        <v>0</v>
      </c>
      <c r="N113" s="240">
        <f ca="1">IF(COUNTIF(K112:K116,K113)&gt;=3,IF(J113=5,VLOOKUP(K113+2,TPMatrix!$A$6:$B$10,2,FALSE),IF(J113=4,VLOOKUP(K113+2,TPMatrix!$D$6:$E$9,2,FALSE),0)),"")</f>
        <v>0</v>
      </c>
      <c r="O113" s="240">
        <f ca="1">IF(COUNTIF(K112:K116,K113)&gt;=4,IF(J113=5,VLOOKUP(K113+3,TPMatrix!$A$6:$B$10,2,FALSE),IF(J113=4,VLOOKUP(K113+3,TPMatrix!$D$6:$E$9,2,FALSE),0)),"")</f>
        <v>0</v>
      </c>
      <c r="P113" s="240">
        <f ca="1">IF(COUNTIF(K112:K116,K113)&gt;=5,IF(J113=5,VLOOKUP(K113+4,TPMatrix!$A$6:$B$10,2,FALSE),IF(J113=4,VLOOKUP(K113+4,TPMatrix!$D$6:$E$9,2,FALSE),0)),"")</f>
        <v>0</v>
      </c>
      <c r="Q113" s="240">
        <f t="shared" ca="1" si="40"/>
        <v>0</v>
      </c>
      <c r="R113" s="241">
        <f t="shared" ca="1" si="41"/>
        <v>5</v>
      </c>
      <c r="S113" s="239">
        <f t="shared" ca="1" si="42"/>
        <v>0</v>
      </c>
      <c r="T113" s="240">
        <f t="shared" si="43"/>
        <v>0</v>
      </c>
      <c r="U113" s="241">
        <f t="shared" ca="1" si="44"/>
        <v>0</v>
      </c>
      <c r="W113" s="178" t="str">
        <f t="shared" ca="1" si="45"/>
        <v/>
      </c>
      <c r="X113" s="178" t="str">
        <f ca="1">IF(ISNUMBER($A113),$W113*(Methuselahs!$A$4+1)+$A113,"")</f>
        <v/>
      </c>
      <c r="Y113" s="178" t="str">
        <f t="shared" ca="1" si="46"/>
        <v/>
      </c>
      <c r="Z113" s="178" t="str">
        <f ca="1">IF(ISNUMBER($A113),VLOOKUP($A113,Methuselahs!$A$7:$X$206,5),"")</f>
        <v/>
      </c>
      <c r="AA113" s="178" t="str">
        <f t="shared" ca="1" si="47"/>
        <v/>
      </c>
    </row>
    <row r="114" spans="1:27" ht="12.95" customHeight="1" x14ac:dyDescent="0.2">
      <c r="A114" s="242" t="str">
        <f ca="1">IF(ISBLANK('Tournament Info'!$B$11),"",INDIRECT(ADDRESS(ROW(),2,1,1,"Optimal Seating "&amp;'Tournament Info'!$B$11-1&amp;"R+F")))</f>
        <v/>
      </c>
      <c r="B114" s="218" t="str">
        <f ca="1">IF(ISNUMBER(A114),VLOOKUP(A114,Methuselahs!$A$7:$E$206,2,FALSE),"")</f>
        <v/>
      </c>
      <c r="C114" s="243" t="str">
        <f ca="1">IF(ISNUMBER(A114),VLOOKUP(A114,Methuselahs!$A$7:$E$206,3,FALSE),"")</f>
        <v/>
      </c>
      <c r="D114" s="244" t="str">
        <f t="shared" ca="1" si="36"/>
        <v/>
      </c>
      <c r="E114" s="245"/>
      <c r="F114" s="277">
        <f t="shared" si="37"/>
        <v>0</v>
      </c>
      <c r="G114" s="246" t="str">
        <f t="shared" ca="1" si="38"/>
        <v/>
      </c>
      <c r="H114" s="247" t="str">
        <f ca="1">IF(ISNUMBER(A114),IF(OR($S114=$U114,NOT(ISNA(MATCH($D114*5+$V$4,Override!$C$6:$C$125,0)))),$Q114,0),"")</f>
        <v/>
      </c>
      <c r="I114" s="278" t="str">
        <f t="shared" ca="1" si="39"/>
        <v/>
      </c>
      <c r="J114" s="248">
        <f ca="1">COUNT(A112:A116)</f>
        <v>0</v>
      </c>
      <c r="K114" s="249" t="str">
        <f ca="1">IF(ISNUMBER(A114),RANK(F114,F112:F116),"")</f>
        <v/>
      </c>
      <c r="L114" s="250">
        <f ca="1">IF(J114=5,VLOOKUP(K114,TPMatrix!$A$6:$B$10,2,FALSE),IF(J114=4,VLOOKUP(K114,TPMatrix!$D$6:$E$9,2,FALSE),0))</f>
        <v>0</v>
      </c>
      <c r="M114" s="250">
        <f ca="1">IF(COUNTIF(K112:K116,K114)&gt;=2,IF(J114=5,VLOOKUP(K114+1,TPMatrix!$A$6:$B$10,2,FALSE),IF(J114=4,VLOOKUP(K114+1,TPMatrix!$D$6:$E$9,2,FALSE),0)),"")</f>
        <v>0</v>
      </c>
      <c r="N114" s="250">
        <f ca="1">IF(COUNTIF(K112:K116,K114)&gt;=3,IF(J114=5,VLOOKUP(K114+2,TPMatrix!$A$6:$B$10,2,FALSE),IF(J114=4,VLOOKUP(K114+2,TPMatrix!$D$6:$E$9,2,FALSE),0)),"")</f>
        <v>0</v>
      </c>
      <c r="O114" s="250">
        <f ca="1">IF(COUNTIF(K112:K116,K114)&gt;=4,IF(J114=5,VLOOKUP(K114+3,TPMatrix!$A$6:$B$10,2,FALSE),IF(J114=4,VLOOKUP(K114+3,TPMatrix!$D$6:$E$9,2,FALSE),0)),"")</f>
        <v>0</v>
      </c>
      <c r="P114" s="250">
        <f ca="1">IF(COUNTIF(K112:K116,K114)&gt;=5,IF(J114=5,VLOOKUP(K114+4,TPMatrix!$A$6:$B$10,2,FALSE),IF(J114=4,VLOOKUP(K114+4,TPMatrix!$D$6:$E$9,2,FALSE),0)),"")</f>
        <v>0</v>
      </c>
      <c r="Q114" s="250">
        <f t="shared" ca="1" si="40"/>
        <v>0</v>
      </c>
      <c r="R114" s="251">
        <f t="shared" ca="1" si="41"/>
        <v>5</v>
      </c>
      <c r="S114" s="249">
        <f t="shared" ca="1" si="42"/>
        <v>0</v>
      </c>
      <c r="T114" s="250">
        <f t="shared" si="43"/>
        <v>0</v>
      </c>
      <c r="U114" s="251">
        <f t="shared" ca="1" si="44"/>
        <v>0</v>
      </c>
      <c r="W114" s="178" t="str">
        <f t="shared" ca="1" si="45"/>
        <v/>
      </c>
      <c r="X114" s="178" t="str">
        <f ca="1">IF(ISNUMBER($A114),$W114*(Methuselahs!$A$4+1)+$A114,"")</f>
        <v/>
      </c>
      <c r="Y114" s="178" t="str">
        <f t="shared" ca="1" si="46"/>
        <v/>
      </c>
      <c r="Z114" s="178" t="str">
        <f ca="1">IF(ISNUMBER($A114),VLOOKUP($A114,Methuselahs!$A$7:$X$206,5),"")</f>
        <v/>
      </c>
      <c r="AA114" s="178" t="str">
        <f t="shared" ca="1" si="47"/>
        <v/>
      </c>
    </row>
    <row r="115" spans="1:27" ht="12.95" customHeight="1" x14ac:dyDescent="0.2">
      <c r="A115" s="252" t="str">
        <f ca="1">IF(ISBLANK('Tournament Info'!$B$11),"",INDIRECT(ADDRESS(ROW(),2,1,1,"Optimal Seating "&amp;'Tournament Info'!$B$11-1&amp;"R+F")))</f>
        <v/>
      </c>
      <c r="B115" s="253" t="str">
        <f ca="1">IF(ISNUMBER(A115),VLOOKUP(A115,Methuselahs!$A$7:$E$206,2,FALSE),"")</f>
        <v/>
      </c>
      <c r="C115" s="254" t="str">
        <f ca="1">IF(ISNUMBER(A115),VLOOKUP(A115,Methuselahs!$A$7:$E$206,3,FALSE),"")</f>
        <v/>
      </c>
      <c r="D115" s="255" t="str">
        <f t="shared" ca="1" si="36"/>
        <v/>
      </c>
      <c r="E115" s="256"/>
      <c r="F115" s="279">
        <f t="shared" si="37"/>
        <v>0</v>
      </c>
      <c r="G115" s="236" t="str">
        <f t="shared" ca="1" si="38"/>
        <v/>
      </c>
      <c r="H115" s="237" t="str">
        <f ca="1">IF(ISNUMBER(A115),IF(OR($S115=$U115,NOT(ISNA(MATCH($D115*5+$V$4,Override!$C$6:$C$125,0)))),$Q115,0),"")</f>
        <v/>
      </c>
      <c r="I115" s="276" t="str">
        <f t="shared" ca="1" si="39"/>
        <v/>
      </c>
      <c r="J115" s="257">
        <f ca="1">COUNT(A112:A116)</f>
        <v>0</v>
      </c>
      <c r="K115" s="239" t="str">
        <f ca="1">IF(ISNUMBER(A115),RANK(F115,F112:F116),"")</f>
        <v/>
      </c>
      <c r="L115" s="240">
        <f ca="1">IF(J115=5,VLOOKUP(K115,TPMatrix!$A$6:$B$10,2,FALSE),IF(J115=4,VLOOKUP(K115,TPMatrix!$D$6:$E$9,2,FALSE),0))</f>
        <v>0</v>
      </c>
      <c r="M115" s="240">
        <f ca="1">IF(COUNTIF(K112:K116,K115)&gt;=2,IF(J115=5,VLOOKUP(K115+1,TPMatrix!$A$6:$B$10,2,FALSE),IF(J115=4,VLOOKUP(K115+1,TPMatrix!$D$6:$E$9,2,FALSE),0)),"")</f>
        <v>0</v>
      </c>
      <c r="N115" s="240">
        <f ca="1">IF(COUNTIF(K112:K116,K115)&gt;=3,IF(J115=5,VLOOKUP(K115+2,TPMatrix!$A$6:$B$10,2,FALSE),IF(J115=4,VLOOKUP(K115+2,TPMatrix!$D$6:$E$9,2,FALSE),0)),"")</f>
        <v>0</v>
      </c>
      <c r="O115" s="240">
        <f ca="1">IF(COUNTIF(K112:K116,K115)&gt;=4,IF(J115=5,VLOOKUP(K115+3,TPMatrix!$A$6:$B$10,2,FALSE),IF(J115=4,VLOOKUP(K115+3,TPMatrix!$D$6:$E$9,2,FALSE),0)),"")</f>
        <v>0</v>
      </c>
      <c r="P115" s="240">
        <f ca="1">IF(COUNTIF(K112:K116,K115)&gt;=5,IF(J115=5,VLOOKUP(K115+4,TPMatrix!$A$6:$B$10,2,FALSE),IF(J115=4,VLOOKUP(K115+4,TPMatrix!$D$6:$E$9,2,FALSE),0)),"")</f>
        <v>0</v>
      </c>
      <c r="Q115" s="240">
        <f t="shared" ca="1" si="40"/>
        <v>0</v>
      </c>
      <c r="R115" s="241">
        <f t="shared" ca="1" si="41"/>
        <v>5</v>
      </c>
      <c r="S115" s="239">
        <f t="shared" ca="1" si="42"/>
        <v>0</v>
      </c>
      <c r="T115" s="240">
        <f t="shared" si="43"/>
        <v>0</v>
      </c>
      <c r="U115" s="241">
        <f t="shared" ca="1" si="44"/>
        <v>0</v>
      </c>
      <c r="W115" s="178" t="str">
        <f t="shared" ca="1" si="45"/>
        <v/>
      </c>
      <c r="X115" s="178" t="str">
        <f ca="1">IF(ISNUMBER($A115),$W115*(Methuselahs!$A$4+1)+$A115,"")</f>
        <v/>
      </c>
      <c r="Y115" s="178" t="str">
        <f t="shared" ca="1" si="46"/>
        <v/>
      </c>
      <c r="Z115" s="178" t="str">
        <f ca="1">IF(ISNUMBER($A115),VLOOKUP($A115,Methuselahs!$A$7:$X$206,5),"")</f>
        <v/>
      </c>
      <c r="AA115" s="178" t="str">
        <f t="shared" ca="1" si="47"/>
        <v/>
      </c>
    </row>
    <row r="116" spans="1:27" ht="12.95" customHeight="1" x14ac:dyDescent="0.2">
      <c r="A116" s="258" t="str">
        <f ca="1">IF(ISBLANK('Tournament Info'!$B$11),"",INDIRECT(ADDRESS(ROW(),2,1,1,"Optimal Seating "&amp;'Tournament Info'!$B$11-1&amp;"R+F")))</f>
        <v/>
      </c>
      <c r="B116" s="259" t="str">
        <f ca="1">IF(ISNUMBER(A116),VLOOKUP(A116,Methuselahs!$A$7:$E$206,2,FALSE),"")</f>
        <v/>
      </c>
      <c r="C116" s="260" t="str">
        <f ca="1">IF(ISNUMBER(A116),VLOOKUP(A116,Methuselahs!$A$7:$E$206,3,FALSE),"")</f>
        <v/>
      </c>
      <c r="D116" s="261" t="str">
        <f t="shared" ca="1" si="36"/>
        <v/>
      </c>
      <c r="E116" s="262"/>
      <c r="F116" s="280">
        <f t="shared" si="37"/>
        <v>0</v>
      </c>
      <c r="G116" s="246" t="str">
        <f t="shared" ca="1" si="38"/>
        <v/>
      </c>
      <c r="H116" s="247" t="str">
        <f ca="1">IF(ISNUMBER(A116),IF(OR($S116=$U116,NOT(ISNA(MATCH($D116*5+$V$4,Override!$C$6:$C$125,0)))),$Q116,0),"")</f>
        <v/>
      </c>
      <c r="I116" s="278" t="str">
        <f t="shared" ca="1" si="39"/>
        <v/>
      </c>
      <c r="J116" s="263">
        <f ca="1">COUNT(A112:A116)</f>
        <v>0</v>
      </c>
      <c r="K116" s="264" t="str">
        <f ca="1">IF(ISNUMBER(A116),RANK(F116,F112:F116),"")</f>
        <v/>
      </c>
      <c r="L116" s="265">
        <f ca="1">IF(J116=5,VLOOKUP(K116,TPMatrix!$A$6:$B$10,2,FALSE),IF(J116=4,VLOOKUP(K116,TPMatrix!$D$6:$E$9,2,FALSE),0))</f>
        <v>0</v>
      </c>
      <c r="M116" s="265">
        <f ca="1">IF(COUNTIF(K112:K116,K116)&gt;=2,IF(J116=5,VLOOKUP(K116+1,TPMatrix!$A$6:$B$10,2,FALSE),IF(J116=4,VLOOKUP(K116+1,TPMatrix!$D$6:$E$9,2,FALSE),0)),"")</f>
        <v>0</v>
      </c>
      <c r="N116" s="265">
        <f ca="1">IF(COUNTIF(K112:K116,K116)&gt;=3,IF(J116=5,VLOOKUP(K116+2,TPMatrix!$A$6:$B$10,2,FALSE),IF(J116=4,VLOOKUP(K116+2,TPMatrix!$D$6:$E$9,2,FALSE),0)),"")</f>
        <v>0</v>
      </c>
      <c r="O116" s="265">
        <f ca="1">IF(COUNTIF(K112:K116,K116)&gt;=4,IF(J116=5,VLOOKUP(K116+3,TPMatrix!$A$6:$B$10,2,FALSE),IF(J116=4,VLOOKUP(K116+3,TPMatrix!$D$6:$E$9,2,FALSE),0)),"")</f>
        <v>0</v>
      </c>
      <c r="P116" s="265">
        <f ca="1">IF(COUNTIF(K112:K116,K116)&gt;=5,IF(J116=5,VLOOKUP(K116+4,TPMatrix!$A$6:$B$10,2,FALSE),IF(J116=4,VLOOKUP(K116+4,TPMatrix!$D$6:$E$9,2,FALSE),0)),"")</f>
        <v>0</v>
      </c>
      <c r="Q116" s="265">
        <f t="shared" ca="1" si="40"/>
        <v>0</v>
      </c>
      <c r="R116" s="266">
        <f t="shared" ca="1" si="41"/>
        <v>5</v>
      </c>
      <c r="S116" s="264">
        <f t="shared" ca="1" si="42"/>
        <v>0</v>
      </c>
      <c r="T116" s="265">
        <f t="shared" si="43"/>
        <v>0</v>
      </c>
      <c r="U116" s="266">
        <f t="shared" ca="1" si="44"/>
        <v>0</v>
      </c>
      <c r="W116" s="178" t="str">
        <f t="shared" ca="1" si="45"/>
        <v/>
      </c>
      <c r="X116" s="178" t="str">
        <f ca="1">IF(ISNUMBER($A116),$W116*(Methuselahs!$A$4+1)+$A116,"")</f>
        <v/>
      </c>
      <c r="Y116" s="178" t="str">
        <f t="shared" ca="1" si="46"/>
        <v/>
      </c>
      <c r="Z116" s="178" t="str">
        <f ca="1">IF(ISNUMBER($A116),VLOOKUP($A116,Methuselahs!$A$7:$X$206,5),"")</f>
        <v/>
      </c>
      <c r="AA116" s="178" t="str">
        <f t="shared" ca="1" si="47"/>
        <v/>
      </c>
    </row>
    <row r="117" spans="1:27" ht="12.95" customHeight="1" x14ac:dyDescent="0.2">
      <c r="A117" s="217" t="str">
        <f ca="1">IF(ISBLANK('Tournament Info'!$B$11),"",INDIRECT(ADDRESS(ROW(),2,1,1,"Optimal Seating "&amp;'Tournament Info'!$B$11-1&amp;"R+F")))</f>
        <v/>
      </c>
      <c r="B117" s="218" t="str">
        <f ca="1">IF(ISNUMBER(A117),VLOOKUP(A117,Methuselahs!$A$7:$E$206,2,FALSE),"")</f>
        <v/>
      </c>
      <c r="C117" s="219" t="str">
        <f ca="1">IF(ISNUMBER(A117),VLOOKUP(A117,Methuselahs!$A$7:$E$206,3,FALSE),"")</f>
        <v/>
      </c>
      <c r="D117" s="220" t="str">
        <f t="shared" ca="1" si="36"/>
        <v/>
      </c>
      <c r="E117" s="221"/>
      <c r="F117" s="273">
        <f t="shared" si="37"/>
        <v>0</v>
      </c>
      <c r="G117" s="222" t="str">
        <f t="shared" ca="1" si="38"/>
        <v/>
      </c>
      <c r="H117" s="223" t="str">
        <f ca="1">IF(ISNUMBER(A117),IF(OR($S117=$U117,NOT(ISNA(MATCH($D117*5+$V$4,Override!$C$6:$C$125,0)))),$Q117,0),"")</f>
        <v/>
      </c>
      <c r="I117" s="274" t="str">
        <f t="shared" ca="1" si="39"/>
        <v/>
      </c>
      <c r="J117" s="224">
        <f ca="1">COUNT(A117:A121)</f>
        <v>0</v>
      </c>
      <c r="K117" s="225" t="str">
        <f ca="1">IF(ISNUMBER(A117),RANK(F117,F117:F121),"")</f>
        <v/>
      </c>
      <c r="L117" s="226">
        <f ca="1">IF(J117=5,VLOOKUP(K117,TPMatrix!$A$6:$B$10,2,FALSE),IF(J117=4,VLOOKUP(K117,TPMatrix!$D$6:$E$9,2,FALSE),0))</f>
        <v>0</v>
      </c>
      <c r="M117" s="226">
        <f ca="1">IF(COUNTIF(K117:K121,K117)&gt;=2,IF(J117=5,VLOOKUP(K117+1,TPMatrix!$A$6:$B$10,2,FALSE),IF(J117=4,VLOOKUP(K117+1,TPMatrix!$D$6:$E$9,2,FALSE),0)),"")</f>
        <v>0</v>
      </c>
      <c r="N117" s="226">
        <f ca="1">IF(COUNTIF(K117:K121,K117)&gt;=3,IF(J117=5,VLOOKUP(K117+2,TPMatrix!$A$6:$B$10,2,FALSE),IF(J117=4,VLOOKUP(K117+2,TPMatrix!$D$6:$E$9,2,FALSE),0)),"")</f>
        <v>0</v>
      </c>
      <c r="O117" s="226">
        <f ca="1">IF(COUNTIF(K117:K121,K117)&gt;=4,IF(J117=5,VLOOKUP(K117+3,TPMatrix!$A$6:$B$10,2,FALSE),IF(J117=4,VLOOKUP(K117+3,TPMatrix!$D$6:$E$9,2,FALSE),0)),"")</f>
        <v>0</v>
      </c>
      <c r="P117" s="226">
        <f ca="1">IF(COUNTIF(K117:K121,K117)&gt;=5,IF(J117=5,VLOOKUP(K117+4,TPMatrix!$A$6:$B$10,2,FALSE),IF(J117=4,VLOOKUP(K117+4,TPMatrix!$D$6:$E$9,2,FALSE),0)),"")</f>
        <v>0</v>
      </c>
      <c r="Q117" s="226">
        <f t="shared" ca="1" si="40"/>
        <v>0</v>
      </c>
      <c r="R117" s="227">
        <f t="shared" ca="1" si="41"/>
        <v>5</v>
      </c>
      <c r="S117" s="228">
        <f t="shared" ca="1" si="42"/>
        <v>0</v>
      </c>
      <c r="T117" s="229">
        <f t="shared" si="43"/>
        <v>0</v>
      </c>
      <c r="U117" s="230">
        <f t="shared" ca="1" si="44"/>
        <v>0</v>
      </c>
      <c r="W117" s="178" t="str">
        <f t="shared" ca="1" si="45"/>
        <v/>
      </c>
      <c r="X117" s="178" t="str">
        <f ca="1">IF(ISNUMBER($A117),$W117*(Methuselahs!$A$4+1)+$A117,"")</f>
        <v/>
      </c>
      <c r="Y117" s="178" t="str">
        <f t="shared" ca="1" si="46"/>
        <v/>
      </c>
      <c r="Z117" s="178" t="str">
        <f ca="1">IF(ISNUMBER($A117),VLOOKUP($A117,Methuselahs!$A$7:$X$206,5),"")</f>
        <v/>
      </c>
      <c r="AA117" s="178" t="str">
        <f t="shared" ca="1" si="47"/>
        <v/>
      </c>
    </row>
    <row r="118" spans="1:27" ht="12.95" customHeight="1" x14ac:dyDescent="0.2">
      <c r="A118" s="231" t="str">
        <f ca="1">IF(ISBLANK('Tournament Info'!$B$11),"",INDIRECT(ADDRESS(ROW(),2,1,1,"Optimal Seating "&amp;'Tournament Info'!$B$11-1&amp;"R+F")))</f>
        <v/>
      </c>
      <c r="B118" s="232" t="str">
        <f ca="1">IF(ISNUMBER(A118),VLOOKUP(A118,Methuselahs!$A$7:$E$206,2,FALSE),"")</f>
        <v/>
      </c>
      <c r="C118" s="233" t="str">
        <f ca="1">IF(ISNUMBER(A118),VLOOKUP(A118,Methuselahs!$A$7:$E$206,3,FALSE),"")</f>
        <v/>
      </c>
      <c r="D118" s="234" t="str">
        <f t="shared" ca="1" si="36"/>
        <v/>
      </c>
      <c r="E118" s="235"/>
      <c r="F118" s="275">
        <f t="shared" si="37"/>
        <v>0</v>
      </c>
      <c r="G118" s="236" t="str">
        <f t="shared" ca="1" si="38"/>
        <v/>
      </c>
      <c r="H118" s="237" t="str">
        <f ca="1">IF(ISNUMBER(A118),IF(OR($S118=$U118,NOT(ISNA(MATCH($D118*5+$V$4,Override!$C$6:$C$125,0)))),$Q118,0),"")</f>
        <v/>
      </c>
      <c r="I118" s="276" t="str">
        <f t="shared" ca="1" si="39"/>
        <v/>
      </c>
      <c r="J118" s="238">
        <f ca="1">COUNT(A117:A121)</f>
        <v>0</v>
      </c>
      <c r="K118" s="239" t="str">
        <f ca="1">IF(ISNUMBER(A118),RANK(F118,F117:F121),"")</f>
        <v/>
      </c>
      <c r="L118" s="240">
        <f ca="1">IF(J118=5,VLOOKUP(K118,TPMatrix!$A$6:$B$10,2,FALSE),IF(J118=4,VLOOKUP(K118,TPMatrix!$D$6:$E$9,2,FALSE),0))</f>
        <v>0</v>
      </c>
      <c r="M118" s="240">
        <f ca="1">IF(COUNTIF(K117:K121,K118)&gt;=2,IF(J118=5,VLOOKUP(K118+1,TPMatrix!$A$6:$B$10,2,FALSE),IF(J118=4,VLOOKUP(K118+1,TPMatrix!$D$6:$E$9,2,FALSE),0)),"")</f>
        <v>0</v>
      </c>
      <c r="N118" s="240">
        <f ca="1">IF(COUNTIF(K117:K121,K118)&gt;=3,IF(J118=5,VLOOKUP(K118+2,TPMatrix!$A$6:$B$10,2,FALSE),IF(J118=4,VLOOKUP(K118+2,TPMatrix!$D$6:$E$9,2,FALSE),0)),"")</f>
        <v>0</v>
      </c>
      <c r="O118" s="240">
        <f ca="1">IF(COUNTIF(K117:K121,K118)&gt;=4,IF(J118=5,VLOOKUP(K118+3,TPMatrix!$A$6:$B$10,2,FALSE),IF(J118=4,VLOOKUP(K118+3,TPMatrix!$D$6:$E$9,2,FALSE),0)),"")</f>
        <v>0</v>
      </c>
      <c r="P118" s="240">
        <f ca="1">IF(COUNTIF(K117:K121,K118)&gt;=5,IF(J118=5,VLOOKUP(K118+4,TPMatrix!$A$6:$B$10,2,FALSE),IF(J118=4,VLOOKUP(K118+4,TPMatrix!$D$6:$E$9,2,FALSE),0)),"")</f>
        <v>0</v>
      </c>
      <c r="Q118" s="240">
        <f t="shared" ca="1" si="40"/>
        <v>0</v>
      </c>
      <c r="R118" s="241">
        <f t="shared" ca="1" si="41"/>
        <v>5</v>
      </c>
      <c r="S118" s="239">
        <f t="shared" ca="1" si="42"/>
        <v>0</v>
      </c>
      <c r="T118" s="240">
        <f t="shared" si="43"/>
        <v>0</v>
      </c>
      <c r="U118" s="241">
        <f t="shared" ca="1" si="44"/>
        <v>0</v>
      </c>
      <c r="W118" s="178" t="str">
        <f t="shared" ca="1" si="45"/>
        <v/>
      </c>
      <c r="X118" s="178" t="str">
        <f ca="1">IF(ISNUMBER($A118),$W118*(Methuselahs!$A$4+1)+$A118,"")</f>
        <v/>
      </c>
      <c r="Y118" s="178" t="str">
        <f t="shared" ca="1" si="46"/>
        <v/>
      </c>
      <c r="Z118" s="178" t="str">
        <f ca="1">IF(ISNUMBER($A118),VLOOKUP($A118,Methuselahs!$A$7:$X$206,5),"")</f>
        <v/>
      </c>
      <c r="AA118" s="178" t="str">
        <f t="shared" ca="1" si="47"/>
        <v/>
      </c>
    </row>
    <row r="119" spans="1:27" ht="12.95" customHeight="1" x14ac:dyDescent="0.2">
      <c r="A119" s="242" t="str">
        <f ca="1">IF(ISBLANK('Tournament Info'!$B$11),"",INDIRECT(ADDRESS(ROW(),2,1,1,"Optimal Seating "&amp;'Tournament Info'!$B$11-1&amp;"R+F")))</f>
        <v/>
      </c>
      <c r="B119" s="218" t="str">
        <f ca="1">IF(ISNUMBER(A119),VLOOKUP(A119,Methuselahs!$A$7:$E$206,2,FALSE),"")</f>
        <v/>
      </c>
      <c r="C119" s="243" t="str">
        <f ca="1">IF(ISNUMBER(A119),VLOOKUP(A119,Methuselahs!$A$7:$E$206,3,FALSE),"")</f>
        <v/>
      </c>
      <c r="D119" s="244" t="str">
        <f t="shared" ca="1" si="36"/>
        <v/>
      </c>
      <c r="E119" s="245"/>
      <c r="F119" s="277">
        <f t="shared" si="37"/>
        <v>0</v>
      </c>
      <c r="G119" s="246" t="str">
        <f t="shared" ca="1" si="38"/>
        <v/>
      </c>
      <c r="H119" s="247" t="str">
        <f ca="1">IF(ISNUMBER(A119),IF(OR($S119=$U119,NOT(ISNA(MATCH($D119*5+$V$4,Override!$C$6:$C$125,0)))),$Q119,0),"")</f>
        <v/>
      </c>
      <c r="I119" s="278" t="str">
        <f t="shared" ca="1" si="39"/>
        <v/>
      </c>
      <c r="J119" s="248">
        <f ca="1">COUNT(A117:A121)</f>
        <v>0</v>
      </c>
      <c r="K119" s="249" t="str">
        <f ca="1">IF(ISNUMBER(A119),RANK(F119,F117:F121),"")</f>
        <v/>
      </c>
      <c r="L119" s="250">
        <f ca="1">IF(J119=5,VLOOKUP(K119,TPMatrix!$A$6:$B$10,2,FALSE),IF(J119=4,VLOOKUP(K119,TPMatrix!$D$6:$E$9,2,FALSE),0))</f>
        <v>0</v>
      </c>
      <c r="M119" s="250">
        <f ca="1">IF(COUNTIF(K117:K121,K119)&gt;=2,IF(J119=5,VLOOKUP(K119+1,TPMatrix!$A$6:$B$10,2,FALSE),IF(J119=4,VLOOKUP(K119+1,TPMatrix!$D$6:$E$9,2,FALSE),0)),"")</f>
        <v>0</v>
      </c>
      <c r="N119" s="250">
        <f ca="1">IF(COUNTIF(K117:K121,K119)&gt;=3,IF(J119=5,VLOOKUP(K119+2,TPMatrix!$A$6:$B$10,2,FALSE),IF(J119=4,VLOOKUP(K119+2,TPMatrix!$D$6:$E$9,2,FALSE),0)),"")</f>
        <v>0</v>
      </c>
      <c r="O119" s="250">
        <f ca="1">IF(COUNTIF(K117:K121,K119)&gt;=4,IF(J119=5,VLOOKUP(K119+3,TPMatrix!$A$6:$B$10,2,FALSE),IF(J119=4,VLOOKUP(K119+3,TPMatrix!$D$6:$E$9,2,FALSE),0)),"")</f>
        <v>0</v>
      </c>
      <c r="P119" s="250">
        <f ca="1">IF(COUNTIF(K117:K121,K119)&gt;=5,IF(J119=5,VLOOKUP(K119+4,TPMatrix!$A$6:$B$10,2,FALSE),IF(J119=4,VLOOKUP(K119+4,TPMatrix!$D$6:$E$9,2,FALSE),0)),"")</f>
        <v>0</v>
      </c>
      <c r="Q119" s="250">
        <f t="shared" ca="1" si="40"/>
        <v>0</v>
      </c>
      <c r="R119" s="251">
        <f t="shared" ca="1" si="41"/>
        <v>5</v>
      </c>
      <c r="S119" s="249">
        <f t="shared" ca="1" si="42"/>
        <v>0</v>
      </c>
      <c r="T119" s="250">
        <f t="shared" si="43"/>
        <v>0</v>
      </c>
      <c r="U119" s="251">
        <f t="shared" ca="1" si="44"/>
        <v>0</v>
      </c>
      <c r="W119" s="178" t="str">
        <f t="shared" ca="1" si="45"/>
        <v/>
      </c>
      <c r="X119" s="178" t="str">
        <f ca="1">IF(ISNUMBER($A119),$W119*(Methuselahs!$A$4+1)+$A119,"")</f>
        <v/>
      </c>
      <c r="Y119" s="178" t="str">
        <f t="shared" ca="1" si="46"/>
        <v/>
      </c>
      <c r="Z119" s="178" t="str">
        <f ca="1">IF(ISNUMBER($A119),VLOOKUP($A119,Methuselahs!$A$7:$X$206,5),"")</f>
        <v/>
      </c>
      <c r="AA119" s="178" t="str">
        <f t="shared" ca="1" si="47"/>
        <v/>
      </c>
    </row>
    <row r="120" spans="1:27" ht="12.95" customHeight="1" x14ac:dyDescent="0.2">
      <c r="A120" s="252" t="str">
        <f ca="1">IF(ISBLANK('Tournament Info'!$B$11),"",INDIRECT(ADDRESS(ROW(),2,1,1,"Optimal Seating "&amp;'Tournament Info'!$B$11-1&amp;"R+F")))</f>
        <v/>
      </c>
      <c r="B120" s="253" t="str">
        <f ca="1">IF(ISNUMBER(A120),VLOOKUP(A120,Methuselahs!$A$7:$E$206,2,FALSE),"")</f>
        <v/>
      </c>
      <c r="C120" s="254" t="str">
        <f ca="1">IF(ISNUMBER(A120),VLOOKUP(A120,Methuselahs!$A$7:$E$206,3,FALSE),"")</f>
        <v/>
      </c>
      <c r="D120" s="255" t="str">
        <f t="shared" ca="1" si="36"/>
        <v/>
      </c>
      <c r="E120" s="256"/>
      <c r="F120" s="279">
        <f t="shared" si="37"/>
        <v>0</v>
      </c>
      <c r="G120" s="236" t="str">
        <f t="shared" ca="1" si="38"/>
        <v/>
      </c>
      <c r="H120" s="237" t="str">
        <f ca="1">IF(ISNUMBER(A120),IF(OR($S120=$U120,NOT(ISNA(MATCH($D120*5+$V$4,Override!$C$6:$C$125,0)))),$Q120,0),"")</f>
        <v/>
      </c>
      <c r="I120" s="276" t="str">
        <f t="shared" ca="1" si="39"/>
        <v/>
      </c>
      <c r="J120" s="257">
        <f ca="1">COUNT(A117:A121)</f>
        <v>0</v>
      </c>
      <c r="K120" s="239" t="str">
        <f ca="1">IF(ISNUMBER(A120),RANK(F120,F117:F121),"")</f>
        <v/>
      </c>
      <c r="L120" s="240">
        <f ca="1">IF(J120=5,VLOOKUP(K120,TPMatrix!$A$6:$B$10,2,FALSE),IF(J120=4,VLOOKUP(K120,TPMatrix!$D$6:$E$9,2,FALSE),0))</f>
        <v>0</v>
      </c>
      <c r="M120" s="240">
        <f ca="1">IF(COUNTIF(K117:K121,K120)&gt;=2,IF(J120=5,VLOOKUP(K120+1,TPMatrix!$A$6:$B$10,2,FALSE),IF(J120=4,VLOOKUP(K120+1,TPMatrix!$D$6:$E$9,2,FALSE),0)),"")</f>
        <v>0</v>
      </c>
      <c r="N120" s="240">
        <f ca="1">IF(COUNTIF(K117:K121,K120)&gt;=3,IF(J120=5,VLOOKUP(K120+2,TPMatrix!$A$6:$B$10,2,FALSE),IF(J120=4,VLOOKUP(K120+2,TPMatrix!$D$6:$E$9,2,FALSE),0)),"")</f>
        <v>0</v>
      </c>
      <c r="O120" s="240">
        <f ca="1">IF(COUNTIF(K117:K121,K120)&gt;=4,IF(J120=5,VLOOKUP(K120+3,TPMatrix!$A$6:$B$10,2,FALSE),IF(J120=4,VLOOKUP(K120+3,TPMatrix!$D$6:$E$9,2,FALSE),0)),"")</f>
        <v>0</v>
      </c>
      <c r="P120" s="240">
        <f ca="1">IF(COUNTIF(K117:K121,K120)&gt;=5,IF(J120=5,VLOOKUP(K120+4,TPMatrix!$A$6:$B$10,2,FALSE),IF(J120=4,VLOOKUP(K120+4,TPMatrix!$D$6:$E$9,2,FALSE),0)),"")</f>
        <v>0</v>
      </c>
      <c r="Q120" s="240">
        <f t="shared" ca="1" si="40"/>
        <v>0</v>
      </c>
      <c r="R120" s="241">
        <f t="shared" ca="1" si="41"/>
        <v>5</v>
      </c>
      <c r="S120" s="239">
        <f t="shared" ca="1" si="42"/>
        <v>0</v>
      </c>
      <c r="T120" s="240">
        <f t="shared" si="43"/>
        <v>0</v>
      </c>
      <c r="U120" s="241">
        <f t="shared" ca="1" si="44"/>
        <v>0</v>
      </c>
      <c r="W120" s="178" t="str">
        <f t="shared" ca="1" si="45"/>
        <v/>
      </c>
      <c r="X120" s="178" t="str">
        <f ca="1">IF(ISNUMBER($A120),$W120*(Methuselahs!$A$4+1)+$A120,"")</f>
        <v/>
      </c>
      <c r="Y120" s="178" t="str">
        <f t="shared" ca="1" si="46"/>
        <v/>
      </c>
      <c r="Z120" s="178" t="str">
        <f ca="1">IF(ISNUMBER($A120),VLOOKUP($A120,Methuselahs!$A$7:$X$206,5),"")</f>
        <v/>
      </c>
      <c r="AA120" s="178" t="str">
        <f t="shared" ca="1" si="47"/>
        <v/>
      </c>
    </row>
    <row r="121" spans="1:27" ht="12.95" customHeight="1" x14ac:dyDescent="0.2">
      <c r="A121" s="258" t="str">
        <f ca="1">IF(ISBLANK('Tournament Info'!$B$11),"",INDIRECT(ADDRESS(ROW(),2,1,1,"Optimal Seating "&amp;'Tournament Info'!$B$11-1&amp;"R+F")))</f>
        <v/>
      </c>
      <c r="B121" s="259" t="str">
        <f ca="1">IF(ISNUMBER(A121),VLOOKUP(A121,Methuselahs!$A$7:$E$206,2,FALSE),"")</f>
        <v/>
      </c>
      <c r="C121" s="260" t="str">
        <f ca="1">IF(ISNUMBER(A121),VLOOKUP(A121,Methuselahs!$A$7:$E$206,3,FALSE),"")</f>
        <v/>
      </c>
      <c r="D121" s="261" t="str">
        <f t="shared" ca="1" si="36"/>
        <v/>
      </c>
      <c r="E121" s="262"/>
      <c r="F121" s="280">
        <f t="shared" si="37"/>
        <v>0</v>
      </c>
      <c r="G121" s="246" t="str">
        <f t="shared" ca="1" si="38"/>
        <v/>
      </c>
      <c r="H121" s="247" t="str">
        <f ca="1">IF(ISNUMBER(A121),IF(OR($S121=$U121,NOT(ISNA(MATCH($D121*5+$V$4,Override!$C$6:$C$125,0)))),$Q121,0),"")</f>
        <v/>
      </c>
      <c r="I121" s="278" t="str">
        <f t="shared" ca="1" si="39"/>
        <v/>
      </c>
      <c r="J121" s="263">
        <f ca="1">COUNT(A117:A121)</f>
        <v>0</v>
      </c>
      <c r="K121" s="264" t="str">
        <f ca="1">IF(ISNUMBER(A121),RANK(F121,F117:F121),"")</f>
        <v/>
      </c>
      <c r="L121" s="265">
        <f ca="1">IF(J121=5,VLOOKUP(K121,TPMatrix!$A$6:$B$10,2,FALSE),IF(J121=4,VLOOKUP(K121,TPMatrix!$D$6:$E$9,2,FALSE),0))</f>
        <v>0</v>
      </c>
      <c r="M121" s="265">
        <f ca="1">IF(COUNTIF(K117:K121,K121)&gt;=2,IF(J121=5,VLOOKUP(K121+1,TPMatrix!$A$6:$B$10,2,FALSE),IF(J121=4,VLOOKUP(K121+1,TPMatrix!$D$6:$E$9,2,FALSE),0)),"")</f>
        <v>0</v>
      </c>
      <c r="N121" s="265">
        <f ca="1">IF(COUNTIF(K117:K121,K121)&gt;=3,IF(J121=5,VLOOKUP(K121+2,TPMatrix!$A$6:$B$10,2,FALSE),IF(J121=4,VLOOKUP(K121+2,TPMatrix!$D$6:$E$9,2,FALSE),0)),"")</f>
        <v>0</v>
      </c>
      <c r="O121" s="265">
        <f ca="1">IF(COUNTIF(K117:K121,K121)&gt;=4,IF(J121=5,VLOOKUP(K121+3,TPMatrix!$A$6:$B$10,2,FALSE),IF(J121=4,VLOOKUP(K121+3,TPMatrix!$D$6:$E$9,2,FALSE),0)),"")</f>
        <v>0</v>
      </c>
      <c r="P121" s="265">
        <f ca="1">IF(COUNTIF(K117:K121,K121)&gt;=5,IF(J121=5,VLOOKUP(K121+4,TPMatrix!$A$6:$B$10,2,FALSE),IF(J121=4,VLOOKUP(K121+4,TPMatrix!$D$6:$E$9,2,FALSE),0)),"")</f>
        <v>0</v>
      </c>
      <c r="Q121" s="265">
        <f t="shared" ca="1" si="40"/>
        <v>0</v>
      </c>
      <c r="R121" s="266">
        <f t="shared" ca="1" si="41"/>
        <v>5</v>
      </c>
      <c r="S121" s="264">
        <f t="shared" ca="1" si="42"/>
        <v>0</v>
      </c>
      <c r="T121" s="265">
        <f t="shared" si="43"/>
        <v>0</v>
      </c>
      <c r="U121" s="266">
        <f t="shared" ca="1" si="44"/>
        <v>0</v>
      </c>
      <c r="W121" s="178" t="str">
        <f t="shared" ca="1" si="45"/>
        <v/>
      </c>
      <c r="X121" s="178" t="str">
        <f ca="1">IF(ISNUMBER($A121),$W121*(Methuselahs!$A$4+1)+$A121,"")</f>
        <v/>
      </c>
      <c r="Y121" s="178" t="str">
        <f t="shared" ca="1" si="46"/>
        <v/>
      </c>
      <c r="Z121" s="178" t="str">
        <f ca="1">IF(ISNUMBER($A121),VLOOKUP($A121,Methuselahs!$A$7:$X$206,5),"")</f>
        <v/>
      </c>
      <c r="AA121" s="178" t="str">
        <f t="shared" ca="1" si="47"/>
        <v/>
      </c>
    </row>
    <row r="122" spans="1:27" ht="12.95" customHeight="1" x14ac:dyDescent="0.2">
      <c r="A122" s="217" t="str">
        <f ca="1">IF(ISBLANK('Tournament Info'!$B$11),"",INDIRECT(ADDRESS(ROW(),2,1,1,"Optimal Seating "&amp;'Tournament Info'!$B$11-1&amp;"R+F")))</f>
        <v/>
      </c>
      <c r="B122" s="218" t="str">
        <f ca="1">IF(ISNUMBER(A122),VLOOKUP(A122,Methuselahs!$A$7:$E$206,2,FALSE),"")</f>
        <v/>
      </c>
      <c r="C122" s="219" t="str">
        <f ca="1">IF(ISNUMBER(A122),VLOOKUP(A122,Methuselahs!$A$7:$E$206,3,FALSE),"")</f>
        <v/>
      </c>
      <c r="D122" s="220" t="str">
        <f t="shared" ca="1" si="36"/>
        <v/>
      </c>
      <c r="E122" s="221"/>
      <c r="F122" s="273">
        <f t="shared" si="37"/>
        <v>0</v>
      </c>
      <c r="G122" s="222" t="str">
        <f t="shared" ca="1" si="38"/>
        <v/>
      </c>
      <c r="H122" s="223" t="str">
        <f ca="1">IF(ISNUMBER(A122),IF(OR($S122=$U122,NOT(ISNA(MATCH($D122*5+$V$4,Override!$C$6:$C$125,0)))),$Q122,0),"")</f>
        <v/>
      </c>
      <c r="I122" s="274" t="str">
        <f t="shared" ca="1" si="39"/>
        <v/>
      </c>
      <c r="J122" s="224">
        <f ca="1">COUNT(A122:A126)</f>
        <v>0</v>
      </c>
      <c r="K122" s="225" t="str">
        <f ca="1">IF(ISNUMBER(A122),RANK(F122,F122:F126),"")</f>
        <v/>
      </c>
      <c r="L122" s="226">
        <f ca="1">IF(J122=5,VLOOKUP(K122,TPMatrix!$A$6:$B$10,2,FALSE),IF(J122=4,VLOOKUP(K122,TPMatrix!$D$6:$E$9,2,FALSE),0))</f>
        <v>0</v>
      </c>
      <c r="M122" s="226">
        <f ca="1">IF(COUNTIF(K122:K126,K122)&gt;=2,IF(J122=5,VLOOKUP(K122+1,TPMatrix!$A$6:$B$10,2,FALSE),IF(J122=4,VLOOKUP(K122+1,TPMatrix!$D$6:$E$9,2,FALSE),0)),"")</f>
        <v>0</v>
      </c>
      <c r="N122" s="226">
        <f ca="1">IF(COUNTIF(K122:K126,K122)&gt;=3,IF(J122=5,VLOOKUP(K122+2,TPMatrix!$A$6:$B$10,2,FALSE),IF(J122=4,VLOOKUP(K122+2,TPMatrix!$D$6:$E$9,2,FALSE),0)),"")</f>
        <v>0</v>
      </c>
      <c r="O122" s="226">
        <f ca="1">IF(COUNTIF(K122:K126,K122)&gt;=4,IF(J122=5,VLOOKUP(K122+3,TPMatrix!$A$6:$B$10,2,FALSE),IF(J122=4,VLOOKUP(K122+3,TPMatrix!$D$6:$E$9,2,FALSE),0)),"")</f>
        <v>0</v>
      </c>
      <c r="P122" s="226">
        <f ca="1">IF(COUNTIF(K122:K126,K122)&gt;=5,IF(J122=5,VLOOKUP(K122+4,TPMatrix!$A$6:$B$10,2,FALSE),IF(J122=4,VLOOKUP(K122+4,TPMatrix!$D$6:$E$9,2,FALSE),0)),"")</f>
        <v>0</v>
      </c>
      <c r="Q122" s="226">
        <f t="shared" ca="1" si="40"/>
        <v>0</v>
      </c>
      <c r="R122" s="227">
        <f t="shared" ca="1" si="41"/>
        <v>5</v>
      </c>
      <c r="S122" s="228">
        <f t="shared" ca="1" si="42"/>
        <v>0</v>
      </c>
      <c r="T122" s="229">
        <f t="shared" si="43"/>
        <v>0</v>
      </c>
      <c r="U122" s="230">
        <f t="shared" ca="1" si="44"/>
        <v>0</v>
      </c>
      <c r="W122" s="178" t="str">
        <f t="shared" ca="1" si="45"/>
        <v/>
      </c>
      <c r="X122" s="178" t="str">
        <f ca="1">IF(ISNUMBER($A122),$W122*(Methuselahs!$A$4+1)+$A122,"")</f>
        <v/>
      </c>
      <c r="Y122" s="178" t="str">
        <f t="shared" ca="1" si="46"/>
        <v/>
      </c>
      <c r="Z122" s="178" t="str">
        <f ca="1">IF(ISNUMBER($A122),VLOOKUP($A122,Methuselahs!$A$7:$X$206,5),"")</f>
        <v/>
      </c>
      <c r="AA122" s="178" t="str">
        <f t="shared" ca="1" si="47"/>
        <v/>
      </c>
    </row>
    <row r="123" spans="1:27" ht="12.95" customHeight="1" x14ac:dyDescent="0.2">
      <c r="A123" s="231" t="str">
        <f ca="1">IF(ISBLANK('Tournament Info'!$B$11),"",INDIRECT(ADDRESS(ROW(),2,1,1,"Optimal Seating "&amp;'Tournament Info'!$B$11-1&amp;"R+F")))</f>
        <v/>
      </c>
      <c r="B123" s="232" t="str">
        <f ca="1">IF(ISNUMBER(A123),VLOOKUP(A123,Methuselahs!$A$7:$E$206,2,FALSE),"")</f>
        <v/>
      </c>
      <c r="C123" s="233" t="str">
        <f ca="1">IF(ISNUMBER(A123),VLOOKUP(A123,Methuselahs!$A$7:$E$206,3,FALSE),"")</f>
        <v/>
      </c>
      <c r="D123" s="234" t="str">
        <f t="shared" ca="1" si="36"/>
        <v/>
      </c>
      <c r="E123" s="235"/>
      <c r="F123" s="275">
        <f t="shared" si="37"/>
        <v>0</v>
      </c>
      <c r="G123" s="236" t="str">
        <f t="shared" ca="1" si="38"/>
        <v/>
      </c>
      <c r="H123" s="237" t="str">
        <f ca="1">IF(ISNUMBER(A123),IF(OR($S123=$U123,NOT(ISNA(MATCH($D123*5+$V$4,Override!$C$6:$C$125,0)))),$Q123,0),"")</f>
        <v/>
      </c>
      <c r="I123" s="276" t="str">
        <f t="shared" ca="1" si="39"/>
        <v/>
      </c>
      <c r="J123" s="238">
        <f ca="1">COUNT(A122:A126)</f>
        <v>0</v>
      </c>
      <c r="K123" s="239" t="str">
        <f ca="1">IF(ISNUMBER(A123),RANK(F123,F122:F126),"")</f>
        <v/>
      </c>
      <c r="L123" s="240">
        <f ca="1">IF(J123=5,VLOOKUP(K123,TPMatrix!$A$6:$B$10,2,FALSE),IF(J123=4,VLOOKUP(K123,TPMatrix!$D$6:$E$9,2,FALSE),0))</f>
        <v>0</v>
      </c>
      <c r="M123" s="240">
        <f ca="1">IF(COUNTIF(K122:K126,K123)&gt;=2,IF(J123=5,VLOOKUP(K123+1,TPMatrix!$A$6:$B$10,2,FALSE),IF(J123=4,VLOOKUP(K123+1,TPMatrix!$D$6:$E$9,2,FALSE),0)),"")</f>
        <v>0</v>
      </c>
      <c r="N123" s="240">
        <f ca="1">IF(COUNTIF(K122:K126,K123)&gt;=3,IF(J123=5,VLOOKUP(K123+2,TPMatrix!$A$6:$B$10,2,FALSE),IF(J123=4,VLOOKUP(K123+2,TPMatrix!$D$6:$E$9,2,FALSE),0)),"")</f>
        <v>0</v>
      </c>
      <c r="O123" s="240">
        <f ca="1">IF(COUNTIF(K122:K126,K123)&gt;=4,IF(J123=5,VLOOKUP(K123+3,TPMatrix!$A$6:$B$10,2,FALSE),IF(J123=4,VLOOKUP(K123+3,TPMatrix!$D$6:$E$9,2,FALSE),0)),"")</f>
        <v>0</v>
      </c>
      <c r="P123" s="240">
        <f ca="1">IF(COUNTIF(K122:K126,K123)&gt;=5,IF(J123=5,VLOOKUP(K123+4,TPMatrix!$A$6:$B$10,2,FALSE),IF(J123=4,VLOOKUP(K123+4,TPMatrix!$D$6:$E$9,2,FALSE),0)),"")</f>
        <v>0</v>
      </c>
      <c r="Q123" s="240">
        <f t="shared" ca="1" si="40"/>
        <v>0</v>
      </c>
      <c r="R123" s="241">
        <f t="shared" ca="1" si="41"/>
        <v>5</v>
      </c>
      <c r="S123" s="239">
        <f t="shared" ca="1" si="42"/>
        <v>0</v>
      </c>
      <c r="T123" s="240">
        <f t="shared" si="43"/>
        <v>0</v>
      </c>
      <c r="U123" s="241">
        <f t="shared" ca="1" si="44"/>
        <v>0</v>
      </c>
      <c r="W123" s="178" t="str">
        <f t="shared" ca="1" si="45"/>
        <v/>
      </c>
      <c r="X123" s="178" t="str">
        <f ca="1">IF(ISNUMBER($A123),$W123*(Methuselahs!$A$4+1)+$A123,"")</f>
        <v/>
      </c>
      <c r="Y123" s="178" t="str">
        <f t="shared" ca="1" si="46"/>
        <v/>
      </c>
      <c r="Z123" s="178" t="str">
        <f ca="1">IF(ISNUMBER($A123),VLOOKUP($A123,Methuselahs!$A$7:$X$206,5),"")</f>
        <v/>
      </c>
      <c r="AA123" s="178" t="str">
        <f t="shared" ca="1" si="47"/>
        <v/>
      </c>
    </row>
    <row r="124" spans="1:27" ht="12.95" customHeight="1" x14ac:dyDescent="0.2">
      <c r="A124" s="242" t="str">
        <f ca="1">IF(ISBLANK('Tournament Info'!$B$11),"",INDIRECT(ADDRESS(ROW(),2,1,1,"Optimal Seating "&amp;'Tournament Info'!$B$11-1&amp;"R+F")))</f>
        <v/>
      </c>
      <c r="B124" s="218" t="str">
        <f ca="1">IF(ISNUMBER(A124),VLOOKUP(A124,Methuselahs!$A$7:$E$206,2,FALSE),"")</f>
        <v/>
      </c>
      <c r="C124" s="243" t="str">
        <f ca="1">IF(ISNUMBER(A124),VLOOKUP(A124,Methuselahs!$A$7:$E$206,3,FALSE),"")</f>
        <v/>
      </c>
      <c r="D124" s="244" t="str">
        <f t="shared" ca="1" si="36"/>
        <v/>
      </c>
      <c r="E124" s="245"/>
      <c r="F124" s="277">
        <f t="shared" si="37"/>
        <v>0</v>
      </c>
      <c r="G124" s="246" t="str">
        <f t="shared" ca="1" si="38"/>
        <v/>
      </c>
      <c r="H124" s="247" t="str">
        <f ca="1">IF(ISNUMBER(A124),IF(OR($S124=$U124,NOT(ISNA(MATCH($D124*5+$V$4,Override!$C$6:$C$125,0)))),$Q124,0),"")</f>
        <v/>
      </c>
      <c r="I124" s="278" t="str">
        <f t="shared" ca="1" si="39"/>
        <v/>
      </c>
      <c r="J124" s="248">
        <f ca="1">COUNT(A122:A126)</f>
        <v>0</v>
      </c>
      <c r="K124" s="249" t="str">
        <f ca="1">IF(ISNUMBER(A124),RANK(F124,F122:F126),"")</f>
        <v/>
      </c>
      <c r="L124" s="250">
        <f ca="1">IF(J124=5,VLOOKUP(K124,TPMatrix!$A$6:$B$10,2,FALSE),IF(J124=4,VLOOKUP(K124,TPMatrix!$D$6:$E$9,2,FALSE),0))</f>
        <v>0</v>
      </c>
      <c r="M124" s="250">
        <f ca="1">IF(COUNTIF(K122:K126,K124)&gt;=2,IF(J124=5,VLOOKUP(K124+1,TPMatrix!$A$6:$B$10,2,FALSE),IF(J124=4,VLOOKUP(K124+1,TPMatrix!$D$6:$E$9,2,FALSE),0)),"")</f>
        <v>0</v>
      </c>
      <c r="N124" s="250">
        <f ca="1">IF(COUNTIF(K122:K126,K124)&gt;=3,IF(J124=5,VLOOKUP(K124+2,TPMatrix!$A$6:$B$10,2,FALSE),IF(J124=4,VLOOKUP(K124+2,TPMatrix!$D$6:$E$9,2,FALSE),0)),"")</f>
        <v>0</v>
      </c>
      <c r="O124" s="250">
        <f ca="1">IF(COUNTIF(K122:K126,K124)&gt;=4,IF(J124=5,VLOOKUP(K124+3,TPMatrix!$A$6:$B$10,2,FALSE),IF(J124=4,VLOOKUP(K124+3,TPMatrix!$D$6:$E$9,2,FALSE),0)),"")</f>
        <v>0</v>
      </c>
      <c r="P124" s="250">
        <f ca="1">IF(COUNTIF(K122:K126,K124)&gt;=5,IF(J124=5,VLOOKUP(K124+4,TPMatrix!$A$6:$B$10,2,FALSE),IF(J124=4,VLOOKUP(K124+4,TPMatrix!$D$6:$E$9,2,FALSE),0)),"")</f>
        <v>0</v>
      </c>
      <c r="Q124" s="250">
        <f t="shared" ca="1" si="40"/>
        <v>0</v>
      </c>
      <c r="R124" s="251">
        <f t="shared" ca="1" si="41"/>
        <v>5</v>
      </c>
      <c r="S124" s="249">
        <f t="shared" ca="1" si="42"/>
        <v>0</v>
      </c>
      <c r="T124" s="250">
        <f t="shared" si="43"/>
        <v>0</v>
      </c>
      <c r="U124" s="251">
        <f t="shared" ca="1" si="44"/>
        <v>0</v>
      </c>
      <c r="W124" s="178" t="str">
        <f t="shared" ca="1" si="45"/>
        <v/>
      </c>
      <c r="X124" s="178" t="str">
        <f ca="1">IF(ISNUMBER($A124),$W124*(Methuselahs!$A$4+1)+$A124,"")</f>
        <v/>
      </c>
      <c r="Y124" s="178" t="str">
        <f t="shared" ca="1" si="46"/>
        <v/>
      </c>
      <c r="Z124" s="178" t="str">
        <f ca="1">IF(ISNUMBER($A124),VLOOKUP($A124,Methuselahs!$A$7:$X$206,5),"")</f>
        <v/>
      </c>
      <c r="AA124" s="178" t="str">
        <f t="shared" ca="1" si="47"/>
        <v/>
      </c>
    </row>
    <row r="125" spans="1:27" ht="12.95" customHeight="1" x14ac:dyDescent="0.2">
      <c r="A125" s="252" t="str">
        <f ca="1">IF(ISBLANK('Tournament Info'!$B$11),"",INDIRECT(ADDRESS(ROW(),2,1,1,"Optimal Seating "&amp;'Tournament Info'!$B$11-1&amp;"R+F")))</f>
        <v/>
      </c>
      <c r="B125" s="253" t="str">
        <f ca="1">IF(ISNUMBER(A125),VLOOKUP(A125,Methuselahs!$A$7:$E$206,2,FALSE),"")</f>
        <v/>
      </c>
      <c r="C125" s="254" t="str">
        <f ca="1">IF(ISNUMBER(A125),VLOOKUP(A125,Methuselahs!$A$7:$E$206,3,FALSE),"")</f>
        <v/>
      </c>
      <c r="D125" s="255" t="str">
        <f t="shared" ca="1" si="36"/>
        <v/>
      </c>
      <c r="E125" s="256"/>
      <c r="F125" s="279">
        <f t="shared" si="37"/>
        <v>0</v>
      </c>
      <c r="G125" s="236" t="str">
        <f t="shared" ca="1" si="38"/>
        <v/>
      </c>
      <c r="H125" s="237" t="str">
        <f ca="1">IF(ISNUMBER(A125),IF(OR($S125=$U125,NOT(ISNA(MATCH($D125*5+$V$4,Override!$C$6:$C$125,0)))),$Q125,0),"")</f>
        <v/>
      </c>
      <c r="I125" s="276" t="str">
        <f t="shared" ca="1" si="39"/>
        <v/>
      </c>
      <c r="J125" s="257">
        <f ca="1">COUNT(A122:A126)</f>
        <v>0</v>
      </c>
      <c r="K125" s="239" t="str">
        <f ca="1">IF(ISNUMBER(A125),RANK(F125,F122:F126),"")</f>
        <v/>
      </c>
      <c r="L125" s="240">
        <f ca="1">IF(J125=5,VLOOKUP(K125,TPMatrix!$A$6:$B$10,2,FALSE),IF(J125=4,VLOOKUP(K125,TPMatrix!$D$6:$E$9,2,FALSE),0))</f>
        <v>0</v>
      </c>
      <c r="M125" s="240">
        <f ca="1">IF(COUNTIF(K122:K126,K125)&gt;=2,IF(J125=5,VLOOKUP(K125+1,TPMatrix!$A$6:$B$10,2,FALSE),IF(J125=4,VLOOKUP(K125+1,TPMatrix!$D$6:$E$9,2,FALSE),0)),"")</f>
        <v>0</v>
      </c>
      <c r="N125" s="240">
        <f ca="1">IF(COUNTIF(K122:K126,K125)&gt;=3,IF(J125=5,VLOOKUP(K125+2,TPMatrix!$A$6:$B$10,2,FALSE),IF(J125=4,VLOOKUP(K125+2,TPMatrix!$D$6:$E$9,2,FALSE),0)),"")</f>
        <v>0</v>
      </c>
      <c r="O125" s="240">
        <f ca="1">IF(COUNTIF(K122:K126,K125)&gt;=4,IF(J125=5,VLOOKUP(K125+3,TPMatrix!$A$6:$B$10,2,FALSE),IF(J125=4,VLOOKUP(K125+3,TPMatrix!$D$6:$E$9,2,FALSE),0)),"")</f>
        <v>0</v>
      </c>
      <c r="P125" s="240">
        <f ca="1">IF(COUNTIF(K122:K126,K125)&gt;=5,IF(J125=5,VLOOKUP(K125+4,TPMatrix!$A$6:$B$10,2,FALSE),IF(J125=4,VLOOKUP(K125+4,TPMatrix!$D$6:$E$9,2,FALSE),0)),"")</f>
        <v>0</v>
      </c>
      <c r="Q125" s="240">
        <f t="shared" ca="1" si="40"/>
        <v>0</v>
      </c>
      <c r="R125" s="241">
        <f t="shared" ca="1" si="41"/>
        <v>5</v>
      </c>
      <c r="S125" s="239">
        <f t="shared" ca="1" si="42"/>
        <v>0</v>
      </c>
      <c r="T125" s="240">
        <f t="shared" si="43"/>
        <v>0</v>
      </c>
      <c r="U125" s="241">
        <f t="shared" ca="1" si="44"/>
        <v>0</v>
      </c>
      <c r="W125" s="178" t="str">
        <f t="shared" ca="1" si="45"/>
        <v/>
      </c>
      <c r="X125" s="178" t="str">
        <f ca="1">IF(ISNUMBER($A125),$W125*(Methuselahs!$A$4+1)+$A125,"")</f>
        <v/>
      </c>
      <c r="Y125" s="178" t="str">
        <f t="shared" ca="1" si="46"/>
        <v/>
      </c>
      <c r="Z125" s="178" t="str">
        <f ca="1">IF(ISNUMBER($A125),VLOOKUP($A125,Methuselahs!$A$7:$X$206,5),"")</f>
        <v/>
      </c>
      <c r="AA125" s="178" t="str">
        <f t="shared" ca="1" si="47"/>
        <v/>
      </c>
    </row>
    <row r="126" spans="1:27" ht="12.95" customHeight="1" x14ac:dyDescent="0.2">
      <c r="A126" s="258" t="str">
        <f ca="1">IF(ISBLANK('Tournament Info'!$B$11),"",INDIRECT(ADDRESS(ROW(),2,1,1,"Optimal Seating "&amp;'Tournament Info'!$B$11-1&amp;"R+F")))</f>
        <v/>
      </c>
      <c r="B126" s="259" t="str">
        <f ca="1">IF(ISNUMBER(A126),VLOOKUP(A126,Methuselahs!$A$7:$E$206,2,FALSE),"")</f>
        <v/>
      </c>
      <c r="C126" s="260" t="str">
        <f ca="1">IF(ISNUMBER(A126),VLOOKUP(A126,Methuselahs!$A$7:$E$206,3,FALSE),"")</f>
        <v/>
      </c>
      <c r="D126" s="261" t="str">
        <f t="shared" ca="1" si="36"/>
        <v/>
      </c>
      <c r="E126" s="262"/>
      <c r="F126" s="280">
        <f t="shared" si="37"/>
        <v>0</v>
      </c>
      <c r="G126" s="246" t="str">
        <f t="shared" ca="1" si="38"/>
        <v/>
      </c>
      <c r="H126" s="247" t="str">
        <f ca="1">IF(ISNUMBER(A126),IF(OR($S126=$U126,NOT(ISNA(MATCH($D126*5+$V$4,Override!$C$6:$C$125,0)))),$Q126,0),"")</f>
        <v/>
      </c>
      <c r="I126" s="278" t="str">
        <f t="shared" ca="1" si="39"/>
        <v/>
      </c>
      <c r="J126" s="263">
        <f ca="1">COUNT(A122:A126)</f>
        <v>0</v>
      </c>
      <c r="K126" s="264" t="str">
        <f ca="1">IF(ISNUMBER(A126),RANK(F126,F122:F126),"")</f>
        <v/>
      </c>
      <c r="L126" s="265">
        <f ca="1">IF(J126=5,VLOOKUP(K126,TPMatrix!$A$6:$B$10,2,FALSE),IF(J126=4,VLOOKUP(K126,TPMatrix!$D$6:$E$9,2,FALSE),0))</f>
        <v>0</v>
      </c>
      <c r="M126" s="265">
        <f ca="1">IF(COUNTIF(K122:K126,K126)&gt;=2,IF(J126=5,VLOOKUP(K126+1,TPMatrix!$A$6:$B$10,2,FALSE),IF(J126=4,VLOOKUP(K126+1,TPMatrix!$D$6:$E$9,2,FALSE),0)),"")</f>
        <v>0</v>
      </c>
      <c r="N126" s="265">
        <f ca="1">IF(COUNTIF(K122:K126,K126)&gt;=3,IF(J126=5,VLOOKUP(K126+2,TPMatrix!$A$6:$B$10,2,FALSE),IF(J126=4,VLOOKUP(K126+2,TPMatrix!$D$6:$E$9,2,FALSE),0)),"")</f>
        <v>0</v>
      </c>
      <c r="O126" s="265">
        <f ca="1">IF(COUNTIF(K122:K126,K126)&gt;=4,IF(J126=5,VLOOKUP(K126+3,TPMatrix!$A$6:$B$10,2,FALSE),IF(J126=4,VLOOKUP(K126+3,TPMatrix!$D$6:$E$9,2,FALSE),0)),"")</f>
        <v>0</v>
      </c>
      <c r="P126" s="265">
        <f ca="1">IF(COUNTIF(K122:K126,K126)&gt;=5,IF(J126=5,VLOOKUP(K126+4,TPMatrix!$A$6:$B$10,2,FALSE),IF(J126=4,VLOOKUP(K126+4,TPMatrix!$D$6:$E$9,2,FALSE),0)),"")</f>
        <v>0</v>
      </c>
      <c r="Q126" s="265">
        <f t="shared" ca="1" si="40"/>
        <v>0</v>
      </c>
      <c r="R126" s="266">
        <f t="shared" ca="1" si="41"/>
        <v>5</v>
      </c>
      <c r="S126" s="264">
        <f t="shared" ca="1" si="42"/>
        <v>0</v>
      </c>
      <c r="T126" s="265">
        <f t="shared" si="43"/>
        <v>0</v>
      </c>
      <c r="U126" s="266">
        <f t="shared" ca="1" si="44"/>
        <v>0</v>
      </c>
      <c r="W126" s="178" t="str">
        <f t="shared" ca="1" si="45"/>
        <v/>
      </c>
      <c r="X126" s="178" t="str">
        <f ca="1">IF(ISNUMBER($A126),$W126*(Methuselahs!$A$4+1)+$A126,"")</f>
        <v/>
      </c>
      <c r="Y126" s="178" t="str">
        <f t="shared" ca="1" si="46"/>
        <v/>
      </c>
      <c r="Z126" s="178" t="str">
        <f ca="1">IF(ISNUMBER($A126),VLOOKUP($A126,Methuselahs!$A$7:$X$206,5),"")</f>
        <v/>
      </c>
      <c r="AA126" s="178" t="str">
        <f t="shared" ca="1" si="47"/>
        <v/>
      </c>
    </row>
    <row r="127" spans="1:27" ht="12.95" customHeight="1" x14ac:dyDescent="0.2">
      <c r="A127" s="217" t="str">
        <f ca="1">IF(ISBLANK('Tournament Info'!$B$11),"",INDIRECT(ADDRESS(ROW(),2,1,1,"Optimal Seating "&amp;'Tournament Info'!$B$11-1&amp;"R+F")))</f>
        <v/>
      </c>
      <c r="B127" s="218" t="str">
        <f ca="1">IF(ISNUMBER(A127),VLOOKUP(A127,Methuselahs!$A$7:$E$206,2,FALSE),"")</f>
        <v/>
      </c>
      <c r="C127" s="219" t="str">
        <f ca="1">IF(ISNUMBER(A127),VLOOKUP(A127,Methuselahs!$A$7:$E$206,3,FALSE),"")</f>
        <v/>
      </c>
      <c r="D127" s="220" t="str">
        <f t="shared" ca="1" si="36"/>
        <v/>
      </c>
      <c r="E127" s="221"/>
      <c r="F127" s="273">
        <f t="shared" si="37"/>
        <v>0</v>
      </c>
      <c r="G127" s="222" t="str">
        <f t="shared" ca="1" si="38"/>
        <v/>
      </c>
      <c r="H127" s="223" t="str">
        <f ca="1">IF(ISNUMBER(A127),IF(OR($S127=$U127,NOT(ISNA(MATCH($D127*5+$V$4,Override!$C$6:$C$125,0)))),$Q127,0),"")</f>
        <v/>
      </c>
      <c r="I127" s="274" t="str">
        <f t="shared" ca="1" si="39"/>
        <v/>
      </c>
      <c r="J127" s="224">
        <f ca="1">COUNT(A127:A131)</f>
        <v>0</v>
      </c>
      <c r="K127" s="225" t="str">
        <f ca="1">IF(ISNUMBER(A127),RANK(F127,F127:F131),"")</f>
        <v/>
      </c>
      <c r="L127" s="226">
        <f ca="1">IF(J127=5,VLOOKUP(K127,TPMatrix!$A$6:$B$10,2,FALSE),IF(J127=4,VLOOKUP(K127,TPMatrix!$D$6:$E$9,2,FALSE),0))</f>
        <v>0</v>
      </c>
      <c r="M127" s="226">
        <f ca="1">IF(COUNTIF(K127:K131,K127)&gt;=2,IF(J127=5,VLOOKUP(K127+1,TPMatrix!$A$6:$B$10,2,FALSE),IF(J127=4,VLOOKUP(K127+1,TPMatrix!$D$6:$E$9,2,FALSE),0)),"")</f>
        <v>0</v>
      </c>
      <c r="N127" s="226">
        <f ca="1">IF(COUNTIF(K127:K131,K127)&gt;=3,IF(J127=5,VLOOKUP(K127+2,TPMatrix!$A$6:$B$10,2,FALSE),IF(J127=4,VLOOKUP(K127+2,TPMatrix!$D$6:$E$9,2,FALSE),0)),"")</f>
        <v>0</v>
      </c>
      <c r="O127" s="226">
        <f ca="1">IF(COUNTIF(K127:K131,K127)&gt;=4,IF(J127=5,VLOOKUP(K127+3,TPMatrix!$A$6:$B$10,2,FALSE),IF(J127=4,VLOOKUP(K127+3,TPMatrix!$D$6:$E$9,2,FALSE),0)),"")</f>
        <v>0</v>
      </c>
      <c r="P127" s="226">
        <f ca="1">IF(COUNTIF(K127:K131,K127)&gt;=5,IF(J127=5,VLOOKUP(K127+4,TPMatrix!$A$6:$B$10,2,FALSE),IF(J127=4,VLOOKUP(K127+4,TPMatrix!$D$6:$E$9,2,FALSE),0)),"")</f>
        <v>0</v>
      </c>
      <c r="Q127" s="226">
        <f t="shared" ca="1" si="40"/>
        <v>0</v>
      </c>
      <c r="R127" s="227">
        <f t="shared" ca="1" si="41"/>
        <v>5</v>
      </c>
      <c r="S127" s="228">
        <f t="shared" ca="1" si="42"/>
        <v>0</v>
      </c>
      <c r="T127" s="229">
        <f t="shared" si="43"/>
        <v>0</v>
      </c>
      <c r="U127" s="230">
        <f t="shared" ca="1" si="44"/>
        <v>0</v>
      </c>
      <c r="W127" s="178" t="str">
        <f t="shared" ca="1" si="45"/>
        <v/>
      </c>
      <c r="X127" s="178" t="str">
        <f ca="1">IF(ISNUMBER($A127),$W127*(Methuselahs!$A$4+1)+$A127,"")</f>
        <v/>
      </c>
      <c r="Y127" s="178" t="str">
        <f t="shared" ca="1" si="46"/>
        <v/>
      </c>
      <c r="Z127" s="178" t="str">
        <f ca="1">IF(ISNUMBER($A127),VLOOKUP($A127,Methuselahs!$A$7:$X$206,5),"")</f>
        <v/>
      </c>
      <c r="AA127" s="178" t="str">
        <f t="shared" ca="1" si="47"/>
        <v/>
      </c>
    </row>
    <row r="128" spans="1:27" ht="12.95" customHeight="1" x14ac:dyDescent="0.2">
      <c r="A128" s="231" t="str">
        <f ca="1">IF(ISBLANK('Tournament Info'!$B$11),"",INDIRECT(ADDRESS(ROW(),2,1,1,"Optimal Seating "&amp;'Tournament Info'!$B$11-1&amp;"R+F")))</f>
        <v/>
      </c>
      <c r="B128" s="232" t="str">
        <f ca="1">IF(ISNUMBER(A128),VLOOKUP(A128,Methuselahs!$A$7:$E$206,2,FALSE),"")</f>
        <v/>
      </c>
      <c r="C128" s="233" t="str">
        <f ca="1">IF(ISNUMBER(A128),VLOOKUP(A128,Methuselahs!$A$7:$E$206,3,FALSE),"")</f>
        <v/>
      </c>
      <c r="D128" s="234" t="str">
        <f t="shared" ca="1" si="36"/>
        <v/>
      </c>
      <c r="E128" s="235"/>
      <c r="F128" s="275">
        <f t="shared" si="37"/>
        <v>0</v>
      </c>
      <c r="G128" s="236" t="str">
        <f t="shared" ca="1" si="38"/>
        <v/>
      </c>
      <c r="H128" s="237" t="str">
        <f ca="1">IF(ISNUMBER(A128),IF(OR($S128=$U128,NOT(ISNA(MATCH($D128*5+$V$4,Override!$C$6:$C$125,0)))),$Q128,0),"")</f>
        <v/>
      </c>
      <c r="I128" s="276" t="str">
        <f t="shared" ca="1" si="39"/>
        <v/>
      </c>
      <c r="J128" s="238">
        <f ca="1">COUNT(A127:A131)</f>
        <v>0</v>
      </c>
      <c r="K128" s="239" t="str">
        <f ca="1">IF(ISNUMBER(A128),RANK(F128,F127:F131),"")</f>
        <v/>
      </c>
      <c r="L128" s="240">
        <f ca="1">IF(J128=5,VLOOKUP(K128,TPMatrix!$A$6:$B$10,2,FALSE),IF(J128=4,VLOOKUP(K128,TPMatrix!$D$6:$E$9,2,FALSE),0))</f>
        <v>0</v>
      </c>
      <c r="M128" s="240">
        <f ca="1">IF(COUNTIF(K127:K131,K128)&gt;=2,IF(J128=5,VLOOKUP(K128+1,TPMatrix!$A$6:$B$10,2,FALSE),IF(J128=4,VLOOKUP(K128+1,TPMatrix!$D$6:$E$9,2,FALSE),0)),"")</f>
        <v>0</v>
      </c>
      <c r="N128" s="240">
        <f ca="1">IF(COUNTIF(K127:K131,K128)&gt;=3,IF(J128=5,VLOOKUP(K128+2,TPMatrix!$A$6:$B$10,2,FALSE),IF(J128=4,VLOOKUP(K128+2,TPMatrix!$D$6:$E$9,2,FALSE),0)),"")</f>
        <v>0</v>
      </c>
      <c r="O128" s="240">
        <f ca="1">IF(COUNTIF(K127:K131,K128)&gt;=4,IF(J128=5,VLOOKUP(K128+3,TPMatrix!$A$6:$B$10,2,FALSE),IF(J128=4,VLOOKUP(K128+3,TPMatrix!$D$6:$E$9,2,FALSE),0)),"")</f>
        <v>0</v>
      </c>
      <c r="P128" s="240">
        <f ca="1">IF(COUNTIF(K127:K131,K128)&gt;=5,IF(J128=5,VLOOKUP(K128+4,TPMatrix!$A$6:$B$10,2,FALSE),IF(J128=4,VLOOKUP(K128+4,TPMatrix!$D$6:$E$9,2,FALSE),0)),"")</f>
        <v>0</v>
      </c>
      <c r="Q128" s="240">
        <f t="shared" ca="1" si="40"/>
        <v>0</v>
      </c>
      <c r="R128" s="241">
        <f t="shared" ca="1" si="41"/>
        <v>5</v>
      </c>
      <c r="S128" s="239">
        <f t="shared" ca="1" si="42"/>
        <v>0</v>
      </c>
      <c r="T128" s="240">
        <f t="shared" si="43"/>
        <v>0</v>
      </c>
      <c r="U128" s="241">
        <f t="shared" ca="1" si="44"/>
        <v>0</v>
      </c>
      <c r="W128" s="178" t="str">
        <f t="shared" ca="1" si="45"/>
        <v/>
      </c>
      <c r="X128" s="178" t="str">
        <f ca="1">IF(ISNUMBER($A128),$W128*(Methuselahs!$A$4+1)+$A128,"")</f>
        <v/>
      </c>
      <c r="Y128" s="178" t="str">
        <f t="shared" ca="1" si="46"/>
        <v/>
      </c>
      <c r="Z128" s="178" t="str">
        <f ca="1">IF(ISNUMBER($A128),VLOOKUP($A128,Methuselahs!$A$7:$X$206,5),"")</f>
        <v/>
      </c>
      <c r="AA128" s="178" t="str">
        <f t="shared" ca="1" si="47"/>
        <v/>
      </c>
    </row>
    <row r="129" spans="1:27" ht="12.95" customHeight="1" x14ac:dyDescent="0.2">
      <c r="A129" s="242" t="str">
        <f ca="1">IF(ISBLANK('Tournament Info'!$B$11),"",INDIRECT(ADDRESS(ROW(),2,1,1,"Optimal Seating "&amp;'Tournament Info'!$B$11-1&amp;"R+F")))</f>
        <v/>
      </c>
      <c r="B129" s="218" t="str">
        <f ca="1">IF(ISNUMBER(A129),VLOOKUP(A129,Methuselahs!$A$7:$E$206,2,FALSE),"")</f>
        <v/>
      </c>
      <c r="C129" s="243" t="str">
        <f ca="1">IF(ISNUMBER(A129),VLOOKUP(A129,Methuselahs!$A$7:$E$206,3,FALSE),"")</f>
        <v/>
      </c>
      <c r="D129" s="244" t="str">
        <f t="shared" ca="1" si="36"/>
        <v/>
      </c>
      <c r="E129" s="245"/>
      <c r="F129" s="277">
        <f t="shared" si="37"/>
        <v>0</v>
      </c>
      <c r="G129" s="246" t="str">
        <f t="shared" ca="1" si="38"/>
        <v/>
      </c>
      <c r="H129" s="247" t="str">
        <f ca="1">IF(ISNUMBER(A129),IF(OR($S129=$U129,NOT(ISNA(MATCH($D129*5+$V$4,Override!$C$6:$C$125,0)))),$Q129,0),"")</f>
        <v/>
      </c>
      <c r="I129" s="278" t="str">
        <f t="shared" ca="1" si="39"/>
        <v/>
      </c>
      <c r="J129" s="248">
        <f ca="1">COUNT(A127:A131)</f>
        <v>0</v>
      </c>
      <c r="K129" s="249" t="str">
        <f ca="1">IF(ISNUMBER(A129),RANK(F129,F127:F131),"")</f>
        <v/>
      </c>
      <c r="L129" s="250">
        <f ca="1">IF(J129=5,VLOOKUP(K129,TPMatrix!$A$6:$B$10,2,FALSE),IF(J129=4,VLOOKUP(K129,TPMatrix!$D$6:$E$9,2,FALSE),0))</f>
        <v>0</v>
      </c>
      <c r="M129" s="250">
        <f ca="1">IF(COUNTIF(K127:K131,K129)&gt;=2,IF(J129=5,VLOOKUP(K129+1,TPMatrix!$A$6:$B$10,2,FALSE),IF(J129=4,VLOOKUP(K129+1,TPMatrix!$D$6:$E$9,2,FALSE),0)),"")</f>
        <v>0</v>
      </c>
      <c r="N129" s="250">
        <f ca="1">IF(COUNTIF(K127:K131,K129)&gt;=3,IF(J129=5,VLOOKUP(K129+2,TPMatrix!$A$6:$B$10,2,FALSE),IF(J129=4,VLOOKUP(K129+2,TPMatrix!$D$6:$E$9,2,FALSE),0)),"")</f>
        <v>0</v>
      </c>
      <c r="O129" s="250">
        <f ca="1">IF(COUNTIF(K127:K131,K129)&gt;=4,IF(J129=5,VLOOKUP(K129+3,TPMatrix!$A$6:$B$10,2,FALSE),IF(J129=4,VLOOKUP(K129+3,TPMatrix!$D$6:$E$9,2,FALSE),0)),"")</f>
        <v>0</v>
      </c>
      <c r="P129" s="250">
        <f ca="1">IF(COUNTIF(K127:K131,K129)&gt;=5,IF(J129=5,VLOOKUP(K129+4,TPMatrix!$A$6:$B$10,2,FALSE),IF(J129=4,VLOOKUP(K129+4,TPMatrix!$D$6:$E$9,2,FALSE),0)),"")</f>
        <v>0</v>
      </c>
      <c r="Q129" s="250">
        <f t="shared" ca="1" si="40"/>
        <v>0</v>
      </c>
      <c r="R129" s="251">
        <f t="shared" ca="1" si="41"/>
        <v>5</v>
      </c>
      <c r="S129" s="249">
        <f t="shared" ca="1" si="42"/>
        <v>0</v>
      </c>
      <c r="T129" s="250">
        <f t="shared" si="43"/>
        <v>0</v>
      </c>
      <c r="U129" s="251">
        <f t="shared" ca="1" si="44"/>
        <v>0</v>
      </c>
      <c r="W129" s="178" t="str">
        <f t="shared" ca="1" si="45"/>
        <v/>
      </c>
      <c r="X129" s="178" t="str">
        <f ca="1">IF(ISNUMBER($A129),$W129*(Methuselahs!$A$4+1)+$A129,"")</f>
        <v/>
      </c>
      <c r="Y129" s="178" t="str">
        <f t="shared" ca="1" si="46"/>
        <v/>
      </c>
      <c r="Z129" s="178" t="str">
        <f ca="1">IF(ISNUMBER($A129),VLOOKUP($A129,Methuselahs!$A$7:$X$206,5),"")</f>
        <v/>
      </c>
      <c r="AA129" s="178" t="str">
        <f t="shared" ca="1" si="47"/>
        <v/>
      </c>
    </row>
    <row r="130" spans="1:27" ht="12.95" customHeight="1" x14ac:dyDescent="0.2">
      <c r="A130" s="252" t="str">
        <f ca="1">IF(ISBLANK('Tournament Info'!$B$11),"",INDIRECT(ADDRESS(ROW(),2,1,1,"Optimal Seating "&amp;'Tournament Info'!$B$11-1&amp;"R+F")))</f>
        <v/>
      </c>
      <c r="B130" s="253" t="str">
        <f ca="1">IF(ISNUMBER(A130),VLOOKUP(A130,Methuselahs!$A$7:$E$206,2,FALSE),"")</f>
        <v/>
      </c>
      <c r="C130" s="254" t="str">
        <f ca="1">IF(ISNUMBER(A130),VLOOKUP(A130,Methuselahs!$A$7:$E$206,3,FALSE),"")</f>
        <v/>
      </c>
      <c r="D130" s="255" t="str">
        <f t="shared" ca="1" si="36"/>
        <v/>
      </c>
      <c r="E130" s="256"/>
      <c r="F130" s="279">
        <f t="shared" si="37"/>
        <v>0</v>
      </c>
      <c r="G130" s="236" t="str">
        <f t="shared" ca="1" si="38"/>
        <v/>
      </c>
      <c r="H130" s="237" t="str">
        <f ca="1">IF(ISNUMBER(A130),IF(OR($S130=$U130,NOT(ISNA(MATCH($D130*5+$V$4,Override!$C$6:$C$125,0)))),$Q130,0),"")</f>
        <v/>
      </c>
      <c r="I130" s="276" t="str">
        <f t="shared" ca="1" si="39"/>
        <v/>
      </c>
      <c r="J130" s="257">
        <f ca="1">COUNT(A127:A131)</f>
        <v>0</v>
      </c>
      <c r="K130" s="239" t="str">
        <f ca="1">IF(ISNUMBER(A130),RANK(F130,F127:F131),"")</f>
        <v/>
      </c>
      <c r="L130" s="240">
        <f ca="1">IF(J130=5,VLOOKUP(K130,TPMatrix!$A$6:$B$10,2,FALSE),IF(J130=4,VLOOKUP(K130,TPMatrix!$D$6:$E$9,2,FALSE),0))</f>
        <v>0</v>
      </c>
      <c r="M130" s="240">
        <f ca="1">IF(COUNTIF(K127:K131,K130)&gt;=2,IF(J130=5,VLOOKUP(K130+1,TPMatrix!$A$6:$B$10,2,FALSE),IF(J130=4,VLOOKUP(K130+1,TPMatrix!$D$6:$E$9,2,FALSE),0)),"")</f>
        <v>0</v>
      </c>
      <c r="N130" s="240">
        <f ca="1">IF(COUNTIF(K127:K131,K130)&gt;=3,IF(J130=5,VLOOKUP(K130+2,TPMatrix!$A$6:$B$10,2,FALSE),IF(J130=4,VLOOKUP(K130+2,TPMatrix!$D$6:$E$9,2,FALSE),0)),"")</f>
        <v>0</v>
      </c>
      <c r="O130" s="240">
        <f ca="1">IF(COUNTIF(K127:K131,K130)&gt;=4,IF(J130=5,VLOOKUP(K130+3,TPMatrix!$A$6:$B$10,2,FALSE),IF(J130=4,VLOOKUP(K130+3,TPMatrix!$D$6:$E$9,2,FALSE),0)),"")</f>
        <v>0</v>
      </c>
      <c r="P130" s="240">
        <f ca="1">IF(COUNTIF(K127:K131,K130)&gt;=5,IF(J130=5,VLOOKUP(K130+4,TPMatrix!$A$6:$B$10,2,FALSE),IF(J130=4,VLOOKUP(K130+4,TPMatrix!$D$6:$E$9,2,FALSE),0)),"")</f>
        <v>0</v>
      </c>
      <c r="Q130" s="240">
        <f t="shared" ca="1" si="40"/>
        <v>0</v>
      </c>
      <c r="R130" s="241">
        <f t="shared" ca="1" si="41"/>
        <v>5</v>
      </c>
      <c r="S130" s="239">
        <f t="shared" ca="1" si="42"/>
        <v>0</v>
      </c>
      <c r="T130" s="240">
        <f t="shared" si="43"/>
        <v>0</v>
      </c>
      <c r="U130" s="241">
        <f t="shared" ca="1" si="44"/>
        <v>0</v>
      </c>
      <c r="W130" s="178" t="str">
        <f t="shared" ca="1" si="45"/>
        <v/>
      </c>
      <c r="X130" s="178" t="str">
        <f ca="1">IF(ISNUMBER($A130),$W130*(Methuselahs!$A$4+1)+$A130,"")</f>
        <v/>
      </c>
      <c r="Y130" s="178" t="str">
        <f t="shared" ca="1" si="46"/>
        <v/>
      </c>
      <c r="Z130" s="178" t="str">
        <f ca="1">IF(ISNUMBER($A130),VLOOKUP($A130,Methuselahs!$A$7:$X$206,5),"")</f>
        <v/>
      </c>
      <c r="AA130" s="178" t="str">
        <f t="shared" ca="1" si="47"/>
        <v/>
      </c>
    </row>
    <row r="131" spans="1:27" ht="12.95" customHeight="1" x14ac:dyDescent="0.2">
      <c r="A131" s="258" t="str">
        <f ca="1">IF(ISBLANK('Tournament Info'!$B$11),"",INDIRECT(ADDRESS(ROW(),2,1,1,"Optimal Seating "&amp;'Tournament Info'!$B$11-1&amp;"R+F")))</f>
        <v/>
      </c>
      <c r="B131" s="259" t="str">
        <f ca="1">IF(ISNUMBER(A131),VLOOKUP(A131,Methuselahs!$A$7:$E$206,2,FALSE),"")</f>
        <v/>
      </c>
      <c r="C131" s="260" t="str">
        <f ca="1">IF(ISNUMBER(A131),VLOOKUP(A131,Methuselahs!$A$7:$E$206,3,FALSE),"")</f>
        <v/>
      </c>
      <c r="D131" s="261" t="str">
        <f t="shared" ca="1" si="36"/>
        <v/>
      </c>
      <c r="E131" s="262"/>
      <c r="F131" s="280">
        <f t="shared" si="37"/>
        <v>0</v>
      </c>
      <c r="G131" s="246" t="str">
        <f t="shared" ca="1" si="38"/>
        <v/>
      </c>
      <c r="H131" s="247" t="str">
        <f ca="1">IF(ISNUMBER(A131),IF(OR($S131=$U131,NOT(ISNA(MATCH($D131*5+$V$4,Override!$C$6:$C$125,0)))),$Q131,0),"")</f>
        <v/>
      </c>
      <c r="I131" s="278" t="str">
        <f t="shared" ca="1" si="39"/>
        <v/>
      </c>
      <c r="J131" s="263">
        <f ca="1">COUNT(A127:A131)</f>
        <v>0</v>
      </c>
      <c r="K131" s="264" t="str">
        <f ca="1">IF(ISNUMBER(A131),RANK(F131,F127:F131),"")</f>
        <v/>
      </c>
      <c r="L131" s="265">
        <f ca="1">IF(J131=5,VLOOKUP(K131,TPMatrix!$A$6:$B$10,2,FALSE),IF(J131=4,VLOOKUP(K131,TPMatrix!$D$6:$E$9,2,FALSE),0))</f>
        <v>0</v>
      </c>
      <c r="M131" s="265">
        <f ca="1">IF(COUNTIF(K127:K131,K131)&gt;=2,IF(J131=5,VLOOKUP(K131+1,TPMatrix!$A$6:$B$10,2,FALSE),IF(J131=4,VLOOKUP(K131+1,TPMatrix!$D$6:$E$9,2,FALSE),0)),"")</f>
        <v>0</v>
      </c>
      <c r="N131" s="265">
        <f ca="1">IF(COUNTIF(K127:K131,K131)&gt;=3,IF(J131=5,VLOOKUP(K131+2,TPMatrix!$A$6:$B$10,2,FALSE),IF(J131=4,VLOOKUP(K131+2,TPMatrix!$D$6:$E$9,2,FALSE),0)),"")</f>
        <v>0</v>
      </c>
      <c r="O131" s="265">
        <f ca="1">IF(COUNTIF(K127:K131,K131)&gt;=4,IF(J131=5,VLOOKUP(K131+3,TPMatrix!$A$6:$B$10,2,FALSE),IF(J131=4,VLOOKUP(K131+3,TPMatrix!$D$6:$E$9,2,FALSE),0)),"")</f>
        <v>0</v>
      </c>
      <c r="P131" s="265">
        <f ca="1">IF(COUNTIF(K127:K131,K131)&gt;=5,IF(J131=5,VLOOKUP(K131+4,TPMatrix!$A$6:$B$10,2,FALSE),IF(J131=4,VLOOKUP(K131+4,TPMatrix!$D$6:$E$9,2,FALSE),0)),"")</f>
        <v>0</v>
      </c>
      <c r="Q131" s="265">
        <f t="shared" ca="1" si="40"/>
        <v>0</v>
      </c>
      <c r="R131" s="266">
        <f t="shared" ca="1" si="41"/>
        <v>5</v>
      </c>
      <c r="S131" s="264">
        <f t="shared" ca="1" si="42"/>
        <v>0</v>
      </c>
      <c r="T131" s="265">
        <f t="shared" si="43"/>
        <v>0</v>
      </c>
      <c r="U131" s="266">
        <f t="shared" ca="1" si="44"/>
        <v>0</v>
      </c>
      <c r="W131" s="178" t="str">
        <f t="shared" ca="1" si="45"/>
        <v/>
      </c>
      <c r="X131" s="178" t="str">
        <f ca="1">IF(ISNUMBER($A131),$W131*(Methuselahs!$A$4+1)+$A131,"")</f>
        <v/>
      </c>
      <c r="Y131" s="178" t="str">
        <f t="shared" ca="1" si="46"/>
        <v/>
      </c>
      <c r="Z131" s="178" t="str">
        <f ca="1">IF(ISNUMBER($A131),VLOOKUP($A131,Methuselahs!$A$7:$X$206,5),"")</f>
        <v/>
      </c>
      <c r="AA131" s="178" t="str">
        <f t="shared" ca="1" si="47"/>
        <v/>
      </c>
    </row>
    <row r="132" spans="1:27" ht="12.95" customHeight="1" x14ac:dyDescent="0.2">
      <c r="A132" s="217" t="str">
        <f ca="1">IF(ISBLANK('Tournament Info'!$B$11),"",INDIRECT(ADDRESS(ROW(),2,1,1,"Optimal Seating "&amp;'Tournament Info'!$B$11-1&amp;"R+F")))</f>
        <v/>
      </c>
      <c r="B132" s="218" t="str">
        <f ca="1">IF(ISNUMBER(A132),VLOOKUP(A132,Methuselahs!$A$7:$E$206,2,FALSE),"")</f>
        <v/>
      </c>
      <c r="C132" s="219" t="str">
        <f ca="1">IF(ISNUMBER(A132),VLOOKUP(A132,Methuselahs!$A$7:$E$206,3,FALSE),"")</f>
        <v/>
      </c>
      <c r="D132" s="220" t="str">
        <f t="shared" ca="1" si="36"/>
        <v/>
      </c>
      <c r="E132" s="221"/>
      <c r="F132" s="273">
        <f t="shared" si="37"/>
        <v>0</v>
      </c>
      <c r="G132" s="222" t="str">
        <f t="shared" ca="1" si="38"/>
        <v/>
      </c>
      <c r="H132" s="223" t="str">
        <f ca="1">IF(ISNUMBER(A132),IF(OR($S132=$U132,NOT(ISNA(MATCH($D132*5+$V$4,Override!$C$6:$C$125,0)))),$Q132,0),"")</f>
        <v/>
      </c>
      <c r="I132" s="274" t="str">
        <f t="shared" ca="1" si="39"/>
        <v/>
      </c>
      <c r="J132" s="224">
        <f ca="1">COUNT(A132:A136)</f>
        <v>0</v>
      </c>
      <c r="K132" s="225" t="str">
        <f ca="1">IF(ISNUMBER(A132),RANK(F132,F132:F136),"")</f>
        <v/>
      </c>
      <c r="L132" s="226">
        <f ca="1">IF(J132=5,VLOOKUP(K132,TPMatrix!$A$6:$B$10,2,FALSE),IF(J132=4,VLOOKUP(K132,TPMatrix!$D$6:$E$9,2,FALSE),0))</f>
        <v>0</v>
      </c>
      <c r="M132" s="226">
        <f ca="1">IF(COUNTIF(K132:K136,K132)&gt;=2,IF(J132=5,VLOOKUP(K132+1,TPMatrix!$A$6:$B$10,2,FALSE),IF(J132=4,VLOOKUP(K132+1,TPMatrix!$D$6:$E$9,2,FALSE),0)),"")</f>
        <v>0</v>
      </c>
      <c r="N132" s="226">
        <f ca="1">IF(COUNTIF(K132:K136,K132)&gt;=3,IF(J132=5,VLOOKUP(K132+2,TPMatrix!$A$6:$B$10,2,FALSE),IF(J132=4,VLOOKUP(K132+2,TPMatrix!$D$6:$E$9,2,FALSE),0)),"")</f>
        <v>0</v>
      </c>
      <c r="O132" s="226">
        <f ca="1">IF(COUNTIF(K132:K136,K132)&gt;=4,IF(J132=5,VLOOKUP(K132+3,TPMatrix!$A$6:$B$10,2,FALSE),IF(J132=4,VLOOKUP(K132+3,TPMatrix!$D$6:$E$9,2,FALSE),0)),"")</f>
        <v>0</v>
      </c>
      <c r="P132" s="226">
        <f ca="1">IF(COUNTIF(K132:K136,K132)&gt;=5,IF(J132=5,VLOOKUP(K132+4,TPMatrix!$A$6:$B$10,2,FALSE),IF(J132=4,VLOOKUP(K132+4,TPMatrix!$D$6:$E$9,2,FALSE),0)),"")</f>
        <v>0</v>
      </c>
      <c r="Q132" s="226">
        <f t="shared" ca="1" si="40"/>
        <v>0</v>
      </c>
      <c r="R132" s="227">
        <f t="shared" ca="1" si="41"/>
        <v>5</v>
      </c>
      <c r="S132" s="228">
        <f t="shared" ca="1" si="42"/>
        <v>0</v>
      </c>
      <c r="T132" s="229">
        <f t="shared" si="43"/>
        <v>0</v>
      </c>
      <c r="U132" s="230">
        <f t="shared" ca="1" si="44"/>
        <v>0</v>
      </c>
      <c r="W132" s="178" t="str">
        <f t="shared" ca="1" si="45"/>
        <v/>
      </c>
      <c r="X132" s="178" t="str">
        <f ca="1">IF(ISNUMBER($A132),$W132*(Methuselahs!$A$4+1)+$A132,"")</f>
        <v/>
      </c>
      <c r="Y132" s="178" t="str">
        <f t="shared" ca="1" si="46"/>
        <v/>
      </c>
      <c r="Z132" s="178" t="str">
        <f ca="1">IF(ISNUMBER($A132),VLOOKUP($A132,Methuselahs!$A$7:$X$206,5),"")</f>
        <v/>
      </c>
      <c r="AA132" s="178" t="str">
        <f t="shared" ca="1" si="47"/>
        <v/>
      </c>
    </row>
    <row r="133" spans="1:27" ht="12.95" customHeight="1" x14ac:dyDescent="0.2">
      <c r="A133" s="231" t="str">
        <f ca="1">IF(ISBLANK('Tournament Info'!$B$11),"",INDIRECT(ADDRESS(ROW(),2,1,1,"Optimal Seating "&amp;'Tournament Info'!$B$11-1&amp;"R+F")))</f>
        <v/>
      </c>
      <c r="B133" s="232" t="str">
        <f ca="1">IF(ISNUMBER(A133),VLOOKUP(A133,Methuselahs!$A$7:$E$206,2,FALSE),"")</f>
        <v/>
      </c>
      <c r="C133" s="233" t="str">
        <f ca="1">IF(ISNUMBER(A133),VLOOKUP(A133,Methuselahs!$A$7:$E$206,3,FALSE),"")</f>
        <v/>
      </c>
      <c r="D133" s="234" t="str">
        <f t="shared" ca="1" si="36"/>
        <v/>
      </c>
      <c r="E133" s="235"/>
      <c r="F133" s="275">
        <f t="shared" si="37"/>
        <v>0</v>
      </c>
      <c r="G133" s="236" t="str">
        <f t="shared" ca="1" si="38"/>
        <v/>
      </c>
      <c r="H133" s="237" t="str">
        <f ca="1">IF(ISNUMBER(A133),IF(OR($S133=$U133,NOT(ISNA(MATCH($D133*5+$V$4,Override!$C$6:$C$125,0)))),$Q133,0),"")</f>
        <v/>
      </c>
      <c r="I133" s="276" t="str">
        <f t="shared" ca="1" si="39"/>
        <v/>
      </c>
      <c r="J133" s="238">
        <f ca="1">COUNT(A132:A136)</f>
        <v>0</v>
      </c>
      <c r="K133" s="239" t="str">
        <f ca="1">IF(ISNUMBER(A133),RANK(F133,F132:F136),"")</f>
        <v/>
      </c>
      <c r="L133" s="240">
        <f ca="1">IF(J133=5,VLOOKUP(K133,TPMatrix!$A$6:$B$10,2,FALSE),IF(J133=4,VLOOKUP(K133,TPMatrix!$D$6:$E$9,2,FALSE),0))</f>
        <v>0</v>
      </c>
      <c r="M133" s="240">
        <f ca="1">IF(COUNTIF(K132:K136,K133)&gt;=2,IF(J133=5,VLOOKUP(K133+1,TPMatrix!$A$6:$B$10,2,FALSE),IF(J133=4,VLOOKUP(K133+1,TPMatrix!$D$6:$E$9,2,FALSE),0)),"")</f>
        <v>0</v>
      </c>
      <c r="N133" s="240">
        <f ca="1">IF(COUNTIF(K132:K136,K133)&gt;=3,IF(J133=5,VLOOKUP(K133+2,TPMatrix!$A$6:$B$10,2,FALSE),IF(J133=4,VLOOKUP(K133+2,TPMatrix!$D$6:$E$9,2,FALSE),0)),"")</f>
        <v>0</v>
      </c>
      <c r="O133" s="240">
        <f ca="1">IF(COUNTIF(K132:K136,K133)&gt;=4,IF(J133=5,VLOOKUP(K133+3,TPMatrix!$A$6:$B$10,2,FALSE),IF(J133=4,VLOOKUP(K133+3,TPMatrix!$D$6:$E$9,2,FALSE),0)),"")</f>
        <v>0</v>
      </c>
      <c r="P133" s="240">
        <f ca="1">IF(COUNTIF(K132:K136,K133)&gt;=5,IF(J133=5,VLOOKUP(K133+4,TPMatrix!$A$6:$B$10,2,FALSE),IF(J133=4,VLOOKUP(K133+4,TPMatrix!$D$6:$E$9,2,FALSE),0)),"")</f>
        <v>0</v>
      </c>
      <c r="Q133" s="240">
        <f t="shared" ca="1" si="40"/>
        <v>0</v>
      </c>
      <c r="R133" s="241">
        <f t="shared" ca="1" si="41"/>
        <v>5</v>
      </c>
      <c r="S133" s="239">
        <f t="shared" ca="1" si="42"/>
        <v>0</v>
      </c>
      <c r="T133" s="240">
        <f t="shared" si="43"/>
        <v>0</v>
      </c>
      <c r="U133" s="241">
        <f t="shared" ca="1" si="44"/>
        <v>0</v>
      </c>
      <c r="W133" s="178" t="str">
        <f t="shared" ca="1" si="45"/>
        <v/>
      </c>
      <c r="X133" s="178" t="str">
        <f ca="1">IF(ISNUMBER($A133),$W133*(Methuselahs!$A$4+1)+$A133,"")</f>
        <v/>
      </c>
      <c r="Y133" s="178" t="str">
        <f t="shared" ca="1" si="46"/>
        <v/>
      </c>
      <c r="Z133" s="178" t="str">
        <f ca="1">IF(ISNUMBER($A133),VLOOKUP($A133,Methuselahs!$A$7:$X$206,5),"")</f>
        <v/>
      </c>
      <c r="AA133" s="178" t="str">
        <f t="shared" ca="1" si="47"/>
        <v/>
      </c>
    </row>
    <row r="134" spans="1:27" ht="12.95" customHeight="1" x14ac:dyDescent="0.2">
      <c r="A134" s="242" t="str">
        <f ca="1">IF(ISBLANK('Tournament Info'!$B$11),"",INDIRECT(ADDRESS(ROW(),2,1,1,"Optimal Seating "&amp;'Tournament Info'!$B$11-1&amp;"R+F")))</f>
        <v/>
      </c>
      <c r="B134" s="218" t="str">
        <f ca="1">IF(ISNUMBER(A134),VLOOKUP(A134,Methuselahs!$A$7:$E$206,2,FALSE),"")</f>
        <v/>
      </c>
      <c r="C134" s="243" t="str">
        <f ca="1">IF(ISNUMBER(A134),VLOOKUP(A134,Methuselahs!$A$7:$E$206,3,FALSE),"")</f>
        <v/>
      </c>
      <c r="D134" s="244" t="str">
        <f t="shared" ca="1" si="36"/>
        <v/>
      </c>
      <c r="E134" s="245"/>
      <c r="F134" s="277">
        <f t="shared" si="37"/>
        <v>0</v>
      </c>
      <c r="G134" s="246" t="str">
        <f t="shared" ca="1" si="38"/>
        <v/>
      </c>
      <c r="H134" s="247" t="str">
        <f ca="1">IF(ISNUMBER(A134),IF(OR($S134=$U134,NOT(ISNA(MATCH($D134*5+$V$4,Override!$C$6:$C$125,0)))),$Q134,0),"")</f>
        <v/>
      </c>
      <c r="I134" s="278" t="str">
        <f t="shared" ca="1" si="39"/>
        <v/>
      </c>
      <c r="J134" s="248">
        <f ca="1">COUNT(A132:A136)</f>
        <v>0</v>
      </c>
      <c r="K134" s="249" t="str">
        <f ca="1">IF(ISNUMBER(A134),RANK(F134,F132:F136),"")</f>
        <v/>
      </c>
      <c r="L134" s="250">
        <f ca="1">IF(J134=5,VLOOKUP(K134,TPMatrix!$A$6:$B$10,2,FALSE),IF(J134=4,VLOOKUP(K134,TPMatrix!$D$6:$E$9,2,FALSE),0))</f>
        <v>0</v>
      </c>
      <c r="M134" s="250">
        <f ca="1">IF(COUNTIF(K132:K136,K134)&gt;=2,IF(J134=5,VLOOKUP(K134+1,TPMatrix!$A$6:$B$10,2,FALSE),IF(J134=4,VLOOKUP(K134+1,TPMatrix!$D$6:$E$9,2,FALSE),0)),"")</f>
        <v>0</v>
      </c>
      <c r="N134" s="250">
        <f ca="1">IF(COUNTIF(K132:K136,K134)&gt;=3,IF(J134=5,VLOOKUP(K134+2,TPMatrix!$A$6:$B$10,2,FALSE),IF(J134=4,VLOOKUP(K134+2,TPMatrix!$D$6:$E$9,2,FALSE),0)),"")</f>
        <v>0</v>
      </c>
      <c r="O134" s="250">
        <f ca="1">IF(COUNTIF(K132:K136,K134)&gt;=4,IF(J134=5,VLOOKUP(K134+3,TPMatrix!$A$6:$B$10,2,FALSE),IF(J134=4,VLOOKUP(K134+3,TPMatrix!$D$6:$E$9,2,FALSE),0)),"")</f>
        <v>0</v>
      </c>
      <c r="P134" s="250">
        <f ca="1">IF(COUNTIF(K132:K136,K134)&gt;=5,IF(J134=5,VLOOKUP(K134+4,TPMatrix!$A$6:$B$10,2,FALSE),IF(J134=4,VLOOKUP(K134+4,TPMatrix!$D$6:$E$9,2,FALSE),0)),"")</f>
        <v>0</v>
      </c>
      <c r="Q134" s="250">
        <f t="shared" ca="1" si="40"/>
        <v>0</v>
      </c>
      <c r="R134" s="251">
        <f t="shared" ca="1" si="41"/>
        <v>5</v>
      </c>
      <c r="S134" s="249">
        <f t="shared" ca="1" si="42"/>
        <v>0</v>
      </c>
      <c r="T134" s="250">
        <f t="shared" si="43"/>
        <v>0</v>
      </c>
      <c r="U134" s="251">
        <f t="shared" ca="1" si="44"/>
        <v>0</v>
      </c>
      <c r="W134" s="178" t="str">
        <f t="shared" ca="1" si="45"/>
        <v/>
      </c>
      <c r="X134" s="178" t="str">
        <f ca="1">IF(ISNUMBER($A134),$W134*(Methuselahs!$A$4+1)+$A134,"")</f>
        <v/>
      </c>
      <c r="Y134" s="178" t="str">
        <f t="shared" ca="1" si="46"/>
        <v/>
      </c>
      <c r="Z134" s="178" t="str">
        <f ca="1">IF(ISNUMBER($A134),VLOOKUP($A134,Methuselahs!$A$7:$X$206,5),"")</f>
        <v/>
      </c>
      <c r="AA134" s="178" t="str">
        <f t="shared" ca="1" si="47"/>
        <v/>
      </c>
    </row>
    <row r="135" spans="1:27" ht="12.95" customHeight="1" x14ac:dyDescent="0.2">
      <c r="A135" s="252" t="str">
        <f ca="1">IF(ISBLANK('Tournament Info'!$B$11),"",INDIRECT(ADDRESS(ROW(),2,1,1,"Optimal Seating "&amp;'Tournament Info'!$B$11-1&amp;"R+F")))</f>
        <v/>
      </c>
      <c r="B135" s="253" t="str">
        <f ca="1">IF(ISNUMBER(A135),VLOOKUP(A135,Methuselahs!$A$7:$E$206,2,FALSE),"")</f>
        <v/>
      </c>
      <c r="C135" s="254" t="str">
        <f ca="1">IF(ISNUMBER(A135),VLOOKUP(A135,Methuselahs!$A$7:$E$206,3,FALSE),"")</f>
        <v/>
      </c>
      <c r="D135" s="255" t="str">
        <f t="shared" ref="D135:D166" ca="1" si="48">IF(ISNUMBER(A135),FLOOR((ROW()-ROW($A$7))/5,1)+1,"")</f>
        <v/>
      </c>
      <c r="E135" s="256"/>
      <c r="F135" s="279">
        <f t="shared" ref="F135:F166" si="49">IF(ISNUMBER(E135),E135,0)</f>
        <v>0</v>
      </c>
      <c r="G135" s="236" t="str">
        <f t="shared" ref="G135:G166" ca="1" si="50">IF(ISNUMBER($A135),IF(AND($F135&gt;=2,$H135=60),1,0),"")</f>
        <v/>
      </c>
      <c r="H135" s="237" t="str">
        <f ca="1">IF(ISNUMBER(A135),IF(OR($S135=$U135,NOT(ISNA(MATCH($D135*5+$V$4,Override!$C$6:$C$125,0)))),$Q135,0),"")</f>
        <v/>
      </c>
      <c r="I135" s="276" t="str">
        <f t="shared" ref="I135:I166" ca="1" si="51">IF(ISNUMBER(A135),IF(J135=5,K135,IF(AND(J135=4,OR(K135=4,K135=3)),K135+1,K135)),"")</f>
        <v/>
      </c>
      <c r="J135" s="257">
        <f ca="1">COUNT(A132:A136)</f>
        <v>0</v>
      </c>
      <c r="K135" s="239" t="str">
        <f ca="1">IF(ISNUMBER(A135),RANK(F135,F132:F136),"")</f>
        <v/>
      </c>
      <c r="L135" s="240">
        <f ca="1">IF(J135=5,VLOOKUP(K135,TPMatrix!$A$6:$B$10,2,FALSE),IF(J135=4,VLOOKUP(K135,TPMatrix!$D$6:$E$9,2,FALSE),0))</f>
        <v>0</v>
      </c>
      <c r="M135" s="240">
        <f ca="1">IF(COUNTIF(K132:K136,K135)&gt;=2,IF(J135=5,VLOOKUP(K135+1,TPMatrix!$A$6:$B$10,2,FALSE),IF(J135=4,VLOOKUP(K135+1,TPMatrix!$D$6:$E$9,2,FALSE),0)),"")</f>
        <v>0</v>
      </c>
      <c r="N135" s="240">
        <f ca="1">IF(COUNTIF(K132:K136,K135)&gt;=3,IF(J135=5,VLOOKUP(K135+2,TPMatrix!$A$6:$B$10,2,FALSE),IF(J135=4,VLOOKUP(K135+2,TPMatrix!$D$6:$E$9,2,FALSE),0)),"")</f>
        <v>0</v>
      </c>
      <c r="O135" s="240">
        <f ca="1">IF(COUNTIF(K132:K136,K135)&gt;=4,IF(J135=5,VLOOKUP(K135+3,TPMatrix!$A$6:$B$10,2,FALSE),IF(J135=4,VLOOKUP(K135+3,TPMatrix!$D$6:$E$9,2,FALSE),0)),"")</f>
        <v>0</v>
      </c>
      <c r="P135" s="240">
        <f ca="1">IF(COUNTIF(K132:K136,K135)&gt;=5,IF(J135=5,VLOOKUP(K135+4,TPMatrix!$A$6:$B$10,2,FALSE),IF(J135=4,VLOOKUP(K135+4,TPMatrix!$D$6:$E$9,2,FALSE),0)),"")</f>
        <v>0</v>
      </c>
      <c r="Q135" s="240">
        <f t="shared" ref="Q135:Q166" ca="1" si="52">SUM(L135:P135)/COUNT(L135:P135)</f>
        <v>0</v>
      </c>
      <c r="R135" s="241">
        <f t="shared" ref="R135:R166" ca="1" si="53">COUNT(L135:P135)</f>
        <v>5</v>
      </c>
      <c r="S135" s="239">
        <f t="shared" ref="S135:S166" ca="1" si="54">IF(ISNUMBER($A135),COUNTIF($D$7:$D$206,$D135),0)</f>
        <v>0</v>
      </c>
      <c r="T135" s="240">
        <f t="shared" ref="T135:T166" si="55">CEILING($F135,1)</f>
        <v>0</v>
      </c>
      <c r="U135" s="241">
        <f t="shared" ref="U135:U166" ca="1" si="56">SUM(OFFSET(T135,-MOD(ROW()-ROW($U$7),5),0,5,1))</f>
        <v>0</v>
      </c>
      <c r="W135" s="178" t="str">
        <f t="shared" ref="W135:W166" ca="1" si="57">$I135</f>
        <v/>
      </c>
      <c r="X135" s="178" t="str">
        <f ca="1">IF(ISNUMBER($A135),$W135*(Methuselahs!$A$4+1)+$A135,"")</f>
        <v/>
      </c>
      <c r="Y135" s="178" t="str">
        <f t="shared" ref="Y135:Y166" ca="1" si="58">IF(ISNUMBER($A135),RANK($X135,$X135:$X139,1),"")</f>
        <v/>
      </c>
      <c r="Z135" s="178" t="str">
        <f ca="1">IF(ISNUMBER($A135),VLOOKUP($A135,Methuselahs!$A$7:$X$206,5),"")</f>
        <v/>
      </c>
      <c r="AA135" s="178" t="str">
        <f t="shared" ref="AA135:AA166" ca="1" si="59">$I135</f>
        <v/>
      </c>
    </row>
    <row r="136" spans="1:27" ht="12.95" customHeight="1" x14ac:dyDescent="0.2">
      <c r="A136" s="258" t="str">
        <f ca="1">IF(ISBLANK('Tournament Info'!$B$11),"",INDIRECT(ADDRESS(ROW(),2,1,1,"Optimal Seating "&amp;'Tournament Info'!$B$11-1&amp;"R+F")))</f>
        <v/>
      </c>
      <c r="B136" s="259" t="str">
        <f ca="1">IF(ISNUMBER(A136),VLOOKUP(A136,Methuselahs!$A$7:$E$206,2,FALSE),"")</f>
        <v/>
      </c>
      <c r="C136" s="260" t="str">
        <f ca="1">IF(ISNUMBER(A136),VLOOKUP(A136,Methuselahs!$A$7:$E$206,3,FALSE),"")</f>
        <v/>
      </c>
      <c r="D136" s="261" t="str">
        <f t="shared" ca="1" si="48"/>
        <v/>
      </c>
      <c r="E136" s="262"/>
      <c r="F136" s="280">
        <f t="shared" si="49"/>
        <v>0</v>
      </c>
      <c r="G136" s="246" t="str">
        <f t="shared" ca="1" si="50"/>
        <v/>
      </c>
      <c r="H136" s="247" t="str">
        <f ca="1">IF(ISNUMBER(A136),IF(OR($S136=$U136,NOT(ISNA(MATCH($D136*5+$V$4,Override!$C$6:$C$125,0)))),$Q136,0),"")</f>
        <v/>
      </c>
      <c r="I136" s="278" t="str">
        <f t="shared" ca="1" si="51"/>
        <v/>
      </c>
      <c r="J136" s="263">
        <f ca="1">COUNT(A132:A136)</f>
        <v>0</v>
      </c>
      <c r="K136" s="264" t="str">
        <f ca="1">IF(ISNUMBER(A136),RANK(F136,F132:F136),"")</f>
        <v/>
      </c>
      <c r="L136" s="265">
        <f ca="1">IF(J136=5,VLOOKUP(K136,TPMatrix!$A$6:$B$10,2,FALSE),IF(J136=4,VLOOKUP(K136,TPMatrix!$D$6:$E$9,2,FALSE),0))</f>
        <v>0</v>
      </c>
      <c r="M136" s="265">
        <f ca="1">IF(COUNTIF(K132:K136,K136)&gt;=2,IF(J136=5,VLOOKUP(K136+1,TPMatrix!$A$6:$B$10,2,FALSE),IF(J136=4,VLOOKUP(K136+1,TPMatrix!$D$6:$E$9,2,FALSE),0)),"")</f>
        <v>0</v>
      </c>
      <c r="N136" s="265">
        <f ca="1">IF(COUNTIF(K132:K136,K136)&gt;=3,IF(J136=5,VLOOKUP(K136+2,TPMatrix!$A$6:$B$10,2,FALSE),IF(J136=4,VLOOKUP(K136+2,TPMatrix!$D$6:$E$9,2,FALSE),0)),"")</f>
        <v>0</v>
      </c>
      <c r="O136" s="265">
        <f ca="1">IF(COUNTIF(K132:K136,K136)&gt;=4,IF(J136=5,VLOOKUP(K136+3,TPMatrix!$A$6:$B$10,2,FALSE),IF(J136=4,VLOOKUP(K136+3,TPMatrix!$D$6:$E$9,2,FALSE),0)),"")</f>
        <v>0</v>
      </c>
      <c r="P136" s="265">
        <f ca="1">IF(COUNTIF(K132:K136,K136)&gt;=5,IF(J136=5,VLOOKUP(K136+4,TPMatrix!$A$6:$B$10,2,FALSE),IF(J136=4,VLOOKUP(K136+4,TPMatrix!$D$6:$E$9,2,FALSE),0)),"")</f>
        <v>0</v>
      </c>
      <c r="Q136" s="265">
        <f t="shared" ca="1" si="52"/>
        <v>0</v>
      </c>
      <c r="R136" s="266">
        <f t="shared" ca="1" si="53"/>
        <v>5</v>
      </c>
      <c r="S136" s="264">
        <f t="shared" ca="1" si="54"/>
        <v>0</v>
      </c>
      <c r="T136" s="265">
        <f t="shared" si="55"/>
        <v>0</v>
      </c>
      <c r="U136" s="266">
        <f t="shared" ca="1" si="56"/>
        <v>0</v>
      </c>
      <c r="W136" s="178" t="str">
        <f t="shared" ca="1" si="57"/>
        <v/>
      </c>
      <c r="X136" s="178" t="str">
        <f ca="1">IF(ISNUMBER($A136),$W136*(Methuselahs!$A$4+1)+$A136,"")</f>
        <v/>
      </c>
      <c r="Y136" s="178" t="str">
        <f t="shared" ca="1" si="58"/>
        <v/>
      </c>
      <c r="Z136" s="178" t="str">
        <f ca="1">IF(ISNUMBER($A136),VLOOKUP($A136,Methuselahs!$A$7:$X$206,5),"")</f>
        <v/>
      </c>
      <c r="AA136" s="178" t="str">
        <f t="shared" ca="1" si="59"/>
        <v/>
      </c>
    </row>
    <row r="137" spans="1:27" ht="12.95" customHeight="1" x14ac:dyDescent="0.2">
      <c r="A137" s="217" t="str">
        <f ca="1">IF(ISBLANK('Tournament Info'!$B$11),"",INDIRECT(ADDRESS(ROW(),2,1,1,"Optimal Seating "&amp;'Tournament Info'!$B$11-1&amp;"R+F")))</f>
        <v/>
      </c>
      <c r="B137" s="218" t="str">
        <f ca="1">IF(ISNUMBER(A137),VLOOKUP(A137,Methuselahs!$A$7:$E$206,2,FALSE),"")</f>
        <v/>
      </c>
      <c r="C137" s="219" t="str">
        <f ca="1">IF(ISNUMBER(A137),VLOOKUP(A137,Methuselahs!$A$7:$E$206,3,FALSE),"")</f>
        <v/>
      </c>
      <c r="D137" s="220" t="str">
        <f t="shared" ca="1" si="48"/>
        <v/>
      </c>
      <c r="E137" s="221"/>
      <c r="F137" s="273">
        <f t="shared" si="49"/>
        <v>0</v>
      </c>
      <c r="G137" s="222" t="str">
        <f t="shared" ca="1" si="50"/>
        <v/>
      </c>
      <c r="H137" s="223" t="str">
        <f ca="1">IF(ISNUMBER(A137),IF(OR($S137=$U137,NOT(ISNA(MATCH($D137*5+$V$4,Override!$C$6:$C$125,0)))),$Q137,0),"")</f>
        <v/>
      </c>
      <c r="I137" s="274" t="str">
        <f t="shared" ca="1" si="51"/>
        <v/>
      </c>
      <c r="J137" s="224">
        <f ca="1">COUNT(A137:A141)</f>
        <v>0</v>
      </c>
      <c r="K137" s="225" t="str">
        <f ca="1">IF(ISNUMBER(A137),RANK(F137,F137:F141),"")</f>
        <v/>
      </c>
      <c r="L137" s="226">
        <f ca="1">IF(J137=5,VLOOKUP(K137,TPMatrix!$A$6:$B$10,2,FALSE),IF(J137=4,VLOOKUP(K137,TPMatrix!$D$6:$E$9,2,FALSE),0))</f>
        <v>0</v>
      </c>
      <c r="M137" s="226">
        <f ca="1">IF(COUNTIF(K137:K141,K137)&gt;=2,IF(J137=5,VLOOKUP(K137+1,TPMatrix!$A$6:$B$10,2,FALSE),IF(J137=4,VLOOKUP(K137+1,TPMatrix!$D$6:$E$9,2,FALSE),0)),"")</f>
        <v>0</v>
      </c>
      <c r="N137" s="226">
        <f ca="1">IF(COUNTIF(K137:K141,K137)&gt;=3,IF(J137=5,VLOOKUP(K137+2,TPMatrix!$A$6:$B$10,2,FALSE),IF(J137=4,VLOOKUP(K137+2,TPMatrix!$D$6:$E$9,2,FALSE),0)),"")</f>
        <v>0</v>
      </c>
      <c r="O137" s="226">
        <f ca="1">IF(COUNTIF(K137:K141,K137)&gt;=4,IF(J137=5,VLOOKUP(K137+3,TPMatrix!$A$6:$B$10,2,FALSE),IF(J137=4,VLOOKUP(K137+3,TPMatrix!$D$6:$E$9,2,FALSE),0)),"")</f>
        <v>0</v>
      </c>
      <c r="P137" s="226">
        <f ca="1">IF(COUNTIF(K137:K141,K137)&gt;=5,IF(J137=5,VLOOKUP(K137+4,TPMatrix!$A$6:$B$10,2,FALSE),IF(J137=4,VLOOKUP(K137+4,TPMatrix!$D$6:$E$9,2,FALSE),0)),"")</f>
        <v>0</v>
      </c>
      <c r="Q137" s="226">
        <f t="shared" ca="1" si="52"/>
        <v>0</v>
      </c>
      <c r="R137" s="227">
        <f t="shared" ca="1" si="53"/>
        <v>5</v>
      </c>
      <c r="S137" s="228">
        <f t="shared" ca="1" si="54"/>
        <v>0</v>
      </c>
      <c r="T137" s="229">
        <f t="shared" si="55"/>
        <v>0</v>
      </c>
      <c r="U137" s="230">
        <f t="shared" ca="1" si="56"/>
        <v>0</v>
      </c>
      <c r="W137" s="178" t="str">
        <f t="shared" ca="1" si="57"/>
        <v/>
      </c>
      <c r="X137" s="178" t="str">
        <f ca="1">IF(ISNUMBER($A137),$W137*(Methuselahs!$A$4+1)+$A137,"")</f>
        <v/>
      </c>
      <c r="Y137" s="178" t="str">
        <f t="shared" ca="1" si="58"/>
        <v/>
      </c>
      <c r="Z137" s="178" t="str">
        <f ca="1">IF(ISNUMBER($A137),VLOOKUP($A137,Methuselahs!$A$7:$X$206,5),"")</f>
        <v/>
      </c>
      <c r="AA137" s="178" t="str">
        <f t="shared" ca="1" si="59"/>
        <v/>
      </c>
    </row>
    <row r="138" spans="1:27" ht="12.95" customHeight="1" x14ac:dyDescent="0.2">
      <c r="A138" s="231" t="str">
        <f ca="1">IF(ISBLANK('Tournament Info'!$B$11),"",INDIRECT(ADDRESS(ROW(),2,1,1,"Optimal Seating "&amp;'Tournament Info'!$B$11-1&amp;"R+F")))</f>
        <v/>
      </c>
      <c r="B138" s="232" t="str">
        <f ca="1">IF(ISNUMBER(A138),VLOOKUP(A138,Methuselahs!$A$7:$E$206,2,FALSE),"")</f>
        <v/>
      </c>
      <c r="C138" s="233" t="str">
        <f ca="1">IF(ISNUMBER(A138),VLOOKUP(A138,Methuselahs!$A$7:$E$206,3,FALSE),"")</f>
        <v/>
      </c>
      <c r="D138" s="234" t="str">
        <f t="shared" ca="1" si="48"/>
        <v/>
      </c>
      <c r="E138" s="235"/>
      <c r="F138" s="275">
        <f t="shared" si="49"/>
        <v>0</v>
      </c>
      <c r="G138" s="236" t="str">
        <f t="shared" ca="1" si="50"/>
        <v/>
      </c>
      <c r="H138" s="237" t="str">
        <f ca="1">IF(ISNUMBER(A138),IF(OR($S138=$U138,NOT(ISNA(MATCH($D138*5+$V$4,Override!$C$6:$C$125,0)))),$Q138,0),"")</f>
        <v/>
      </c>
      <c r="I138" s="276" t="str">
        <f t="shared" ca="1" si="51"/>
        <v/>
      </c>
      <c r="J138" s="238">
        <f ca="1">COUNT(A137:A141)</f>
        <v>0</v>
      </c>
      <c r="K138" s="239" t="str">
        <f ca="1">IF(ISNUMBER(A138),RANK(F138,F137:F141),"")</f>
        <v/>
      </c>
      <c r="L138" s="240">
        <f ca="1">IF(J138=5,VLOOKUP(K138,TPMatrix!$A$6:$B$10,2,FALSE),IF(J138=4,VLOOKUP(K138,TPMatrix!$D$6:$E$9,2,FALSE),0))</f>
        <v>0</v>
      </c>
      <c r="M138" s="240">
        <f ca="1">IF(COUNTIF(K137:K141,K138)&gt;=2,IF(J138=5,VLOOKUP(K138+1,TPMatrix!$A$6:$B$10,2,FALSE),IF(J138=4,VLOOKUP(K138+1,TPMatrix!$D$6:$E$9,2,FALSE),0)),"")</f>
        <v>0</v>
      </c>
      <c r="N138" s="240">
        <f ca="1">IF(COUNTIF(K137:K141,K138)&gt;=3,IF(J138=5,VLOOKUP(K138+2,TPMatrix!$A$6:$B$10,2,FALSE),IF(J138=4,VLOOKUP(K138+2,TPMatrix!$D$6:$E$9,2,FALSE),0)),"")</f>
        <v>0</v>
      </c>
      <c r="O138" s="240">
        <f ca="1">IF(COUNTIF(K137:K141,K138)&gt;=4,IF(J138=5,VLOOKUP(K138+3,TPMatrix!$A$6:$B$10,2,FALSE),IF(J138=4,VLOOKUP(K138+3,TPMatrix!$D$6:$E$9,2,FALSE),0)),"")</f>
        <v>0</v>
      </c>
      <c r="P138" s="240">
        <f ca="1">IF(COUNTIF(K137:K141,K138)&gt;=5,IF(J138=5,VLOOKUP(K138+4,TPMatrix!$A$6:$B$10,2,FALSE),IF(J138=4,VLOOKUP(K138+4,TPMatrix!$D$6:$E$9,2,FALSE),0)),"")</f>
        <v>0</v>
      </c>
      <c r="Q138" s="240">
        <f t="shared" ca="1" si="52"/>
        <v>0</v>
      </c>
      <c r="R138" s="241">
        <f t="shared" ca="1" si="53"/>
        <v>5</v>
      </c>
      <c r="S138" s="239">
        <f t="shared" ca="1" si="54"/>
        <v>0</v>
      </c>
      <c r="T138" s="240">
        <f t="shared" si="55"/>
        <v>0</v>
      </c>
      <c r="U138" s="241">
        <f t="shared" ca="1" si="56"/>
        <v>0</v>
      </c>
      <c r="W138" s="178" t="str">
        <f t="shared" ca="1" si="57"/>
        <v/>
      </c>
      <c r="X138" s="178" t="str">
        <f ca="1">IF(ISNUMBER($A138),$W138*(Methuselahs!$A$4+1)+$A138,"")</f>
        <v/>
      </c>
      <c r="Y138" s="178" t="str">
        <f t="shared" ca="1" si="58"/>
        <v/>
      </c>
      <c r="Z138" s="178" t="str">
        <f ca="1">IF(ISNUMBER($A138),VLOOKUP($A138,Methuselahs!$A$7:$X$206,5),"")</f>
        <v/>
      </c>
      <c r="AA138" s="178" t="str">
        <f t="shared" ca="1" si="59"/>
        <v/>
      </c>
    </row>
    <row r="139" spans="1:27" ht="12.95" customHeight="1" x14ac:dyDescent="0.2">
      <c r="A139" s="242" t="str">
        <f ca="1">IF(ISBLANK('Tournament Info'!$B$11),"",INDIRECT(ADDRESS(ROW(),2,1,1,"Optimal Seating "&amp;'Tournament Info'!$B$11-1&amp;"R+F")))</f>
        <v/>
      </c>
      <c r="B139" s="218" t="str">
        <f ca="1">IF(ISNUMBER(A139),VLOOKUP(A139,Methuselahs!$A$7:$E$206,2,FALSE),"")</f>
        <v/>
      </c>
      <c r="C139" s="243" t="str">
        <f ca="1">IF(ISNUMBER(A139),VLOOKUP(A139,Methuselahs!$A$7:$E$206,3,FALSE),"")</f>
        <v/>
      </c>
      <c r="D139" s="244" t="str">
        <f t="shared" ca="1" si="48"/>
        <v/>
      </c>
      <c r="E139" s="245"/>
      <c r="F139" s="277">
        <f t="shared" si="49"/>
        <v>0</v>
      </c>
      <c r="G139" s="246" t="str">
        <f t="shared" ca="1" si="50"/>
        <v/>
      </c>
      <c r="H139" s="247" t="str">
        <f ca="1">IF(ISNUMBER(A139),IF(OR($S139=$U139,NOT(ISNA(MATCH($D139*5+$V$4,Override!$C$6:$C$125,0)))),$Q139,0),"")</f>
        <v/>
      </c>
      <c r="I139" s="278" t="str">
        <f t="shared" ca="1" si="51"/>
        <v/>
      </c>
      <c r="J139" s="248">
        <f ca="1">COUNT(A137:A141)</f>
        <v>0</v>
      </c>
      <c r="K139" s="249" t="str">
        <f ca="1">IF(ISNUMBER(A139),RANK(F139,F137:F141),"")</f>
        <v/>
      </c>
      <c r="L139" s="250">
        <f ca="1">IF(J139=5,VLOOKUP(K139,TPMatrix!$A$6:$B$10,2,FALSE),IF(J139=4,VLOOKUP(K139,TPMatrix!$D$6:$E$9,2,FALSE),0))</f>
        <v>0</v>
      </c>
      <c r="M139" s="250">
        <f ca="1">IF(COUNTIF(K137:K141,K139)&gt;=2,IF(J139=5,VLOOKUP(K139+1,TPMatrix!$A$6:$B$10,2,FALSE),IF(J139=4,VLOOKUP(K139+1,TPMatrix!$D$6:$E$9,2,FALSE),0)),"")</f>
        <v>0</v>
      </c>
      <c r="N139" s="250">
        <f ca="1">IF(COUNTIF(K137:K141,K139)&gt;=3,IF(J139=5,VLOOKUP(K139+2,TPMatrix!$A$6:$B$10,2,FALSE),IF(J139=4,VLOOKUP(K139+2,TPMatrix!$D$6:$E$9,2,FALSE),0)),"")</f>
        <v>0</v>
      </c>
      <c r="O139" s="250">
        <f ca="1">IF(COUNTIF(K137:K141,K139)&gt;=4,IF(J139=5,VLOOKUP(K139+3,TPMatrix!$A$6:$B$10,2,FALSE),IF(J139=4,VLOOKUP(K139+3,TPMatrix!$D$6:$E$9,2,FALSE),0)),"")</f>
        <v>0</v>
      </c>
      <c r="P139" s="250">
        <f ca="1">IF(COUNTIF(K137:K141,K139)&gt;=5,IF(J139=5,VLOOKUP(K139+4,TPMatrix!$A$6:$B$10,2,FALSE),IF(J139=4,VLOOKUP(K139+4,TPMatrix!$D$6:$E$9,2,FALSE),0)),"")</f>
        <v>0</v>
      </c>
      <c r="Q139" s="250">
        <f t="shared" ca="1" si="52"/>
        <v>0</v>
      </c>
      <c r="R139" s="251">
        <f t="shared" ca="1" si="53"/>
        <v>5</v>
      </c>
      <c r="S139" s="249">
        <f t="shared" ca="1" si="54"/>
        <v>0</v>
      </c>
      <c r="T139" s="250">
        <f t="shared" si="55"/>
        <v>0</v>
      </c>
      <c r="U139" s="251">
        <f t="shared" ca="1" si="56"/>
        <v>0</v>
      </c>
      <c r="W139" s="178" t="str">
        <f t="shared" ca="1" si="57"/>
        <v/>
      </c>
      <c r="X139" s="178" t="str">
        <f ca="1">IF(ISNUMBER($A139),$W139*(Methuselahs!$A$4+1)+$A139,"")</f>
        <v/>
      </c>
      <c r="Y139" s="178" t="str">
        <f t="shared" ca="1" si="58"/>
        <v/>
      </c>
      <c r="Z139" s="178" t="str">
        <f ca="1">IF(ISNUMBER($A139),VLOOKUP($A139,Methuselahs!$A$7:$X$206,5),"")</f>
        <v/>
      </c>
      <c r="AA139" s="178" t="str">
        <f t="shared" ca="1" si="59"/>
        <v/>
      </c>
    </row>
    <row r="140" spans="1:27" ht="12.95" customHeight="1" x14ac:dyDescent="0.2">
      <c r="A140" s="252" t="str">
        <f ca="1">IF(ISBLANK('Tournament Info'!$B$11),"",INDIRECT(ADDRESS(ROW(),2,1,1,"Optimal Seating "&amp;'Tournament Info'!$B$11-1&amp;"R+F")))</f>
        <v/>
      </c>
      <c r="B140" s="253" t="str">
        <f ca="1">IF(ISNUMBER(A140),VLOOKUP(A140,Methuselahs!$A$7:$E$206,2,FALSE),"")</f>
        <v/>
      </c>
      <c r="C140" s="254" t="str">
        <f ca="1">IF(ISNUMBER(A140),VLOOKUP(A140,Methuselahs!$A$7:$E$206,3,FALSE),"")</f>
        <v/>
      </c>
      <c r="D140" s="255" t="str">
        <f t="shared" ca="1" si="48"/>
        <v/>
      </c>
      <c r="E140" s="256"/>
      <c r="F140" s="279">
        <f t="shared" si="49"/>
        <v>0</v>
      </c>
      <c r="G140" s="236" t="str">
        <f t="shared" ca="1" si="50"/>
        <v/>
      </c>
      <c r="H140" s="237" t="str">
        <f ca="1">IF(ISNUMBER(A140),IF(OR($S140=$U140,NOT(ISNA(MATCH($D140*5+$V$4,Override!$C$6:$C$125,0)))),$Q140,0),"")</f>
        <v/>
      </c>
      <c r="I140" s="276" t="str">
        <f t="shared" ca="1" si="51"/>
        <v/>
      </c>
      <c r="J140" s="257">
        <f ca="1">COUNT(A137:A141)</f>
        <v>0</v>
      </c>
      <c r="K140" s="239" t="str">
        <f ca="1">IF(ISNUMBER(A140),RANK(F140,F137:F141),"")</f>
        <v/>
      </c>
      <c r="L140" s="240">
        <f ca="1">IF(J140=5,VLOOKUP(K140,TPMatrix!$A$6:$B$10,2,FALSE),IF(J140=4,VLOOKUP(K140,TPMatrix!$D$6:$E$9,2,FALSE),0))</f>
        <v>0</v>
      </c>
      <c r="M140" s="240">
        <f ca="1">IF(COUNTIF(K137:K141,K140)&gt;=2,IF(J140=5,VLOOKUP(K140+1,TPMatrix!$A$6:$B$10,2,FALSE),IF(J140=4,VLOOKUP(K140+1,TPMatrix!$D$6:$E$9,2,FALSE),0)),"")</f>
        <v>0</v>
      </c>
      <c r="N140" s="240">
        <f ca="1">IF(COUNTIF(K137:K141,K140)&gt;=3,IF(J140=5,VLOOKUP(K140+2,TPMatrix!$A$6:$B$10,2,FALSE),IF(J140=4,VLOOKUP(K140+2,TPMatrix!$D$6:$E$9,2,FALSE),0)),"")</f>
        <v>0</v>
      </c>
      <c r="O140" s="240">
        <f ca="1">IF(COUNTIF(K137:K141,K140)&gt;=4,IF(J140=5,VLOOKUP(K140+3,TPMatrix!$A$6:$B$10,2,FALSE),IF(J140=4,VLOOKUP(K140+3,TPMatrix!$D$6:$E$9,2,FALSE),0)),"")</f>
        <v>0</v>
      </c>
      <c r="P140" s="240">
        <f ca="1">IF(COUNTIF(K137:K141,K140)&gt;=5,IF(J140=5,VLOOKUP(K140+4,TPMatrix!$A$6:$B$10,2,FALSE),IF(J140=4,VLOOKUP(K140+4,TPMatrix!$D$6:$E$9,2,FALSE),0)),"")</f>
        <v>0</v>
      </c>
      <c r="Q140" s="240">
        <f t="shared" ca="1" si="52"/>
        <v>0</v>
      </c>
      <c r="R140" s="241">
        <f t="shared" ca="1" si="53"/>
        <v>5</v>
      </c>
      <c r="S140" s="239">
        <f t="shared" ca="1" si="54"/>
        <v>0</v>
      </c>
      <c r="T140" s="240">
        <f t="shared" si="55"/>
        <v>0</v>
      </c>
      <c r="U140" s="241">
        <f t="shared" ca="1" si="56"/>
        <v>0</v>
      </c>
      <c r="W140" s="178" t="str">
        <f t="shared" ca="1" si="57"/>
        <v/>
      </c>
      <c r="X140" s="178" t="str">
        <f ca="1">IF(ISNUMBER($A140),$W140*(Methuselahs!$A$4+1)+$A140,"")</f>
        <v/>
      </c>
      <c r="Y140" s="178" t="str">
        <f t="shared" ca="1" si="58"/>
        <v/>
      </c>
      <c r="Z140" s="178" t="str">
        <f ca="1">IF(ISNUMBER($A140),VLOOKUP($A140,Methuselahs!$A$7:$X$206,5),"")</f>
        <v/>
      </c>
      <c r="AA140" s="178" t="str">
        <f t="shared" ca="1" si="59"/>
        <v/>
      </c>
    </row>
    <row r="141" spans="1:27" ht="12.95" customHeight="1" x14ac:dyDescent="0.2">
      <c r="A141" s="258" t="str">
        <f ca="1">IF(ISBLANK('Tournament Info'!$B$11),"",INDIRECT(ADDRESS(ROW(),2,1,1,"Optimal Seating "&amp;'Tournament Info'!$B$11-1&amp;"R+F")))</f>
        <v/>
      </c>
      <c r="B141" s="259" t="str">
        <f ca="1">IF(ISNUMBER(A141),VLOOKUP(A141,Methuselahs!$A$7:$E$206,2,FALSE),"")</f>
        <v/>
      </c>
      <c r="C141" s="260" t="str">
        <f ca="1">IF(ISNUMBER(A141),VLOOKUP(A141,Methuselahs!$A$7:$E$206,3,FALSE),"")</f>
        <v/>
      </c>
      <c r="D141" s="261" t="str">
        <f t="shared" ca="1" si="48"/>
        <v/>
      </c>
      <c r="E141" s="262"/>
      <c r="F141" s="280">
        <f t="shared" si="49"/>
        <v>0</v>
      </c>
      <c r="G141" s="246" t="str">
        <f t="shared" ca="1" si="50"/>
        <v/>
      </c>
      <c r="H141" s="247" t="str">
        <f ca="1">IF(ISNUMBER(A141),IF(OR($S141=$U141,NOT(ISNA(MATCH($D141*5+$V$4,Override!$C$6:$C$125,0)))),$Q141,0),"")</f>
        <v/>
      </c>
      <c r="I141" s="278" t="str">
        <f t="shared" ca="1" si="51"/>
        <v/>
      </c>
      <c r="J141" s="263">
        <f ca="1">COUNT(A137:A141)</f>
        <v>0</v>
      </c>
      <c r="K141" s="264" t="str">
        <f ca="1">IF(ISNUMBER(A141),RANK(F141,F137:F141),"")</f>
        <v/>
      </c>
      <c r="L141" s="265">
        <f ca="1">IF(J141=5,VLOOKUP(K141,TPMatrix!$A$6:$B$10,2,FALSE),IF(J141=4,VLOOKUP(K141,TPMatrix!$D$6:$E$9,2,FALSE),0))</f>
        <v>0</v>
      </c>
      <c r="M141" s="265">
        <f ca="1">IF(COUNTIF(K137:K141,K141)&gt;=2,IF(J141=5,VLOOKUP(K141+1,TPMatrix!$A$6:$B$10,2,FALSE),IF(J141=4,VLOOKUP(K141+1,TPMatrix!$D$6:$E$9,2,FALSE),0)),"")</f>
        <v>0</v>
      </c>
      <c r="N141" s="265">
        <f ca="1">IF(COUNTIF(K137:K141,K141)&gt;=3,IF(J141=5,VLOOKUP(K141+2,TPMatrix!$A$6:$B$10,2,FALSE),IF(J141=4,VLOOKUP(K141+2,TPMatrix!$D$6:$E$9,2,FALSE),0)),"")</f>
        <v>0</v>
      </c>
      <c r="O141" s="265">
        <f ca="1">IF(COUNTIF(K137:K141,K141)&gt;=4,IF(J141=5,VLOOKUP(K141+3,TPMatrix!$A$6:$B$10,2,FALSE),IF(J141=4,VLOOKUP(K141+3,TPMatrix!$D$6:$E$9,2,FALSE),0)),"")</f>
        <v>0</v>
      </c>
      <c r="P141" s="265">
        <f ca="1">IF(COUNTIF(K137:K141,K141)&gt;=5,IF(J141=5,VLOOKUP(K141+4,TPMatrix!$A$6:$B$10,2,FALSE),IF(J141=4,VLOOKUP(K141+4,TPMatrix!$D$6:$E$9,2,FALSE),0)),"")</f>
        <v>0</v>
      </c>
      <c r="Q141" s="265">
        <f t="shared" ca="1" si="52"/>
        <v>0</v>
      </c>
      <c r="R141" s="266">
        <f t="shared" ca="1" si="53"/>
        <v>5</v>
      </c>
      <c r="S141" s="264">
        <f t="shared" ca="1" si="54"/>
        <v>0</v>
      </c>
      <c r="T141" s="265">
        <f t="shared" si="55"/>
        <v>0</v>
      </c>
      <c r="U141" s="266">
        <f t="shared" ca="1" si="56"/>
        <v>0</v>
      </c>
      <c r="W141" s="178" t="str">
        <f t="shared" ca="1" si="57"/>
        <v/>
      </c>
      <c r="X141" s="178" t="str">
        <f ca="1">IF(ISNUMBER($A141),$W141*(Methuselahs!$A$4+1)+$A141,"")</f>
        <v/>
      </c>
      <c r="Y141" s="178" t="str">
        <f t="shared" ca="1" si="58"/>
        <v/>
      </c>
      <c r="Z141" s="178" t="str">
        <f ca="1">IF(ISNUMBER($A141),VLOOKUP($A141,Methuselahs!$A$7:$X$206,5),"")</f>
        <v/>
      </c>
      <c r="AA141" s="178" t="str">
        <f t="shared" ca="1" si="59"/>
        <v/>
      </c>
    </row>
    <row r="142" spans="1:27" ht="12.95" customHeight="1" x14ac:dyDescent="0.2">
      <c r="A142" s="217" t="str">
        <f ca="1">IF(ISBLANK('Tournament Info'!$B$11),"",INDIRECT(ADDRESS(ROW(),2,1,1,"Optimal Seating "&amp;'Tournament Info'!$B$11-1&amp;"R+F")))</f>
        <v/>
      </c>
      <c r="B142" s="218" t="str">
        <f ca="1">IF(ISNUMBER(A142),VLOOKUP(A142,Methuselahs!$A$7:$E$206,2,FALSE),"")</f>
        <v/>
      </c>
      <c r="C142" s="219" t="str">
        <f ca="1">IF(ISNUMBER(A142),VLOOKUP(A142,Methuselahs!$A$7:$E$206,3,FALSE),"")</f>
        <v/>
      </c>
      <c r="D142" s="220" t="str">
        <f t="shared" ca="1" si="48"/>
        <v/>
      </c>
      <c r="E142" s="221"/>
      <c r="F142" s="273">
        <f t="shared" si="49"/>
        <v>0</v>
      </c>
      <c r="G142" s="222" t="str">
        <f t="shared" ca="1" si="50"/>
        <v/>
      </c>
      <c r="H142" s="223" t="str">
        <f ca="1">IF(ISNUMBER(A142),IF(OR($S142=$U142,NOT(ISNA(MATCH($D142*5+$V$4,Override!$C$6:$C$125,0)))),$Q142,0),"")</f>
        <v/>
      </c>
      <c r="I142" s="274" t="str">
        <f t="shared" ca="1" si="51"/>
        <v/>
      </c>
      <c r="J142" s="224">
        <f ca="1">COUNT(A142:A146)</f>
        <v>0</v>
      </c>
      <c r="K142" s="225" t="str">
        <f ca="1">IF(ISNUMBER(A142),RANK(F142,F142:F146),"")</f>
        <v/>
      </c>
      <c r="L142" s="226">
        <f ca="1">IF(J142=5,VLOOKUP(K142,TPMatrix!$A$6:$B$10,2,FALSE),IF(J142=4,VLOOKUP(K142,TPMatrix!$D$6:$E$9,2,FALSE),0))</f>
        <v>0</v>
      </c>
      <c r="M142" s="226">
        <f ca="1">IF(COUNTIF(K142:K146,K142)&gt;=2,IF(J142=5,VLOOKUP(K142+1,TPMatrix!$A$6:$B$10,2,FALSE),IF(J142=4,VLOOKUP(K142+1,TPMatrix!$D$6:$E$9,2,FALSE),0)),"")</f>
        <v>0</v>
      </c>
      <c r="N142" s="226">
        <f ca="1">IF(COUNTIF(K142:K146,K142)&gt;=3,IF(J142=5,VLOOKUP(K142+2,TPMatrix!$A$6:$B$10,2,FALSE),IF(J142=4,VLOOKUP(K142+2,TPMatrix!$D$6:$E$9,2,FALSE),0)),"")</f>
        <v>0</v>
      </c>
      <c r="O142" s="226">
        <f ca="1">IF(COUNTIF(K142:K146,K142)&gt;=4,IF(J142=5,VLOOKUP(K142+3,TPMatrix!$A$6:$B$10,2,FALSE),IF(J142=4,VLOOKUP(K142+3,TPMatrix!$D$6:$E$9,2,FALSE),0)),"")</f>
        <v>0</v>
      </c>
      <c r="P142" s="226">
        <f ca="1">IF(COUNTIF(K142:K146,K142)&gt;=5,IF(J142=5,VLOOKUP(K142+4,TPMatrix!$A$6:$B$10,2,FALSE),IF(J142=4,VLOOKUP(K142+4,TPMatrix!$D$6:$E$9,2,FALSE),0)),"")</f>
        <v>0</v>
      </c>
      <c r="Q142" s="226">
        <f t="shared" ca="1" si="52"/>
        <v>0</v>
      </c>
      <c r="R142" s="227">
        <f t="shared" ca="1" si="53"/>
        <v>5</v>
      </c>
      <c r="S142" s="228">
        <f t="shared" ca="1" si="54"/>
        <v>0</v>
      </c>
      <c r="T142" s="229">
        <f t="shared" si="55"/>
        <v>0</v>
      </c>
      <c r="U142" s="230">
        <f t="shared" ca="1" si="56"/>
        <v>0</v>
      </c>
      <c r="W142" s="178" t="str">
        <f t="shared" ca="1" si="57"/>
        <v/>
      </c>
      <c r="X142" s="178" t="str">
        <f ca="1">IF(ISNUMBER($A142),$W142*(Methuselahs!$A$4+1)+$A142,"")</f>
        <v/>
      </c>
      <c r="Y142" s="178" t="str">
        <f t="shared" ca="1" si="58"/>
        <v/>
      </c>
      <c r="Z142" s="178" t="str">
        <f ca="1">IF(ISNUMBER($A142),VLOOKUP($A142,Methuselahs!$A$7:$X$206,5),"")</f>
        <v/>
      </c>
      <c r="AA142" s="178" t="str">
        <f t="shared" ca="1" si="59"/>
        <v/>
      </c>
    </row>
    <row r="143" spans="1:27" ht="12.95" customHeight="1" x14ac:dyDescent="0.2">
      <c r="A143" s="231" t="str">
        <f ca="1">IF(ISBLANK('Tournament Info'!$B$11),"",INDIRECT(ADDRESS(ROW(),2,1,1,"Optimal Seating "&amp;'Tournament Info'!$B$11-1&amp;"R+F")))</f>
        <v/>
      </c>
      <c r="B143" s="232" t="str">
        <f ca="1">IF(ISNUMBER(A143),VLOOKUP(A143,Methuselahs!$A$7:$E$206,2,FALSE),"")</f>
        <v/>
      </c>
      <c r="C143" s="233" t="str">
        <f ca="1">IF(ISNUMBER(A143),VLOOKUP(A143,Methuselahs!$A$7:$E$206,3,FALSE),"")</f>
        <v/>
      </c>
      <c r="D143" s="234" t="str">
        <f t="shared" ca="1" si="48"/>
        <v/>
      </c>
      <c r="E143" s="235"/>
      <c r="F143" s="275">
        <f t="shared" si="49"/>
        <v>0</v>
      </c>
      <c r="G143" s="236" t="str">
        <f t="shared" ca="1" si="50"/>
        <v/>
      </c>
      <c r="H143" s="237" t="str">
        <f ca="1">IF(ISNUMBER(A143),IF(OR($S143=$U143,NOT(ISNA(MATCH($D143*5+$V$4,Override!$C$6:$C$125,0)))),$Q143,0),"")</f>
        <v/>
      </c>
      <c r="I143" s="276" t="str">
        <f t="shared" ca="1" si="51"/>
        <v/>
      </c>
      <c r="J143" s="238">
        <f ca="1">COUNT(A142:A146)</f>
        <v>0</v>
      </c>
      <c r="K143" s="239" t="str">
        <f ca="1">IF(ISNUMBER(A143),RANK(F143,F142:F146),"")</f>
        <v/>
      </c>
      <c r="L143" s="240">
        <f ca="1">IF(J143=5,VLOOKUP(K143,TPMatrix!$A$6:$B$10,2,FALSE),IF(J143=4,VLOOKUP(K143,TPMatrix!$D$6:$E$9,2,FALSE),0))</f>
        <v>0</v>
      </c>
      <c r="M143" s="240">
        <f ca="1">IF(COUNTIF(K142:K146,K143)&gt;=2,IF(J143=5,VLOOKUP(K143+1,TPMatrix!$A$6:$B$10,2,FALSE),IF(J143=4,VLOOKUP(K143+1,TPMatrix!$D$6:$E$9,2,FALSE),0)),"")</f>
        <v>0</v>
      </c>
      <c r="N143" s="240">
        <f ca="1">IF(COUNTIF(K142:K146,K143)&gt;=3,IF(J143=5,VLOOKUP(K143+2,TPMatrix!$A$6:$B$10,2,FALSE),IF(J143=4,VLOOKUP(K143+2,TPMatrix!$D$6:$E$9,2,FALSE),0)),"")</f>
        <v>0</v>
      </c>
      <c r="O143" s="240">
        <f ca="1">IF(COUNTIF(K142:K146,K143)&gt;=4,IF(J143=5,VLOOKUP(K143+3,TPMatrix!$A$6:$B$10,2,FALSE),IF(J143=4,VLOOKUP(K143+3,TPMatrix!$D$6:$E$9,2,FALSE),0)),"")</f>
        <v>0</v>
      </c>
      <c r="P143" s="240">
        <f ca="1">IF(COUNTIF(K142:K146,K143)&gt;=5,IF(J143=5,VLOOKUP(K143+4,TPMatrix!$A$6:$B$10,2,FALSE),IF(J143=4,VLOOKUP(K143+4,TPMatrix!$D$6:$E$9,2,FALSE),0)),"")</f>
        <v>0</v>
      </c>
      <c r="Q143" s="240">
        <f t="shared" ca="1" si="52"/>
        <v>0</v>
      </c>
      <c r="R143" s="241">
        <f t="shared" ca="1" si="53"/>
        <v>5</v>
      </c>
      <c r="S143" s="239">
        <f t="shared" ca="1" si="54"/>
        <v>0</v>
      </c>
      <c r="T143" s="240">
        <f t="shared" si="55"/>
        <v>0</v>
      </c>
      <c r="U143" s="241">
        <f t="shared" ca="1" si="56"/>
        <v>0</v>
      </c>
      <c r="W143" s="178" t="str">
        <f t="shared" ca="1" si="57"/>
        <v/>
      </c>
      <c r="X143" s="178" t="str">
        <f ca="1">IF(ISNUMBER($A143),$W143*(Methuselahs!$A$4+1)+$A143,"")</f>
        <v/>
      </c>
      <c r="Y143" s="178" t="str">
        <f t="shared" ca="1" si="58"/>
        <v/>
      </c>
      <c r="Z143" s="178" t="str">
        <f ca="1">IF(ISNUMBER($A143),VLOOKUP($A143,Methuselahs!$A$7:$X$206,5),"")</f>
        <v/>
      </c>
      <c r="AA143" s="178" t="str">
        <f t="shared" ca="1" si="59"/>
        <v/>
      </c>
    </row>
    <row r="144" spans="1:27" ht="12.95" customHeight="1" x14ac:dyDescent="0.2">
      <c r="A144" s="242" t="str">
        <f ca="1">IF(ISBLANK('Tournament Info'!$B$11),"",INDIRECT(ADDRESS(ROW(),2,1,1,"Optimal Seating "&amp;'Tournament Info'!$B$11-1&amp;"R+F")))</f>
        <v/>
      </c>
      <c r="B144" s="218" t="str">
        <f ca="1">IF(ISNUMBER(A144),VLOOKUP(A144,Methuselahs!$A$7:$E$206,2,FALSE),"")</f>
        <v/>
      </c>
      <c r="C144" s="243" t="str">
        <f ca="1">IF(ISNUMBER(A144),VLOOKUP(A144,Methuselahs!$A$7:$E$206,3,FALSE),"")</f>
        <v/>
      </c>
      <c r="D144" s="244" t="str">
        <f t="shared" ca="1" si="48"/>
        <v/>
      </c>
      <c r="E144" s="245"/>
      <c r="F144" s="277">
        <f t="shared" si="49"/>
        <v>0</v>
      </c>
      <c r="G144" s="246" t="str">
        <f t="shared" ca="1" si="50"/>
        <v/>
      </c>
      <c r="H144" s="247" t="str">
        <f ca="1">IF(ISNUMBER(A144),IF(OR($S144=$U144,NOT(ISNA(MATCH($D144*5+$V$4,Override!$C$6:$C$125,0)))),$Q144,0),"")</f>
        <v/>
      </c>
      <c r="I144" s="278" t="str">
        <f t="shared" ca="1" si="51"/>
        <v/>
      </c>
      <c r="J144" s="248">
        <f ca="1">COUNT(A142:A146)</f>
        <v>0</v>
      </c>
      <c r="K144" s="249" t="str">
        <f ca="1">IF(ISNUMBER(A144),RANK(F144,F142:F146),"")</f>
        <v/>
      </c>
      <c r="L144" s="250">
        <f ca="1">IF(J144=5,VLOOKUP(K144,TPMatrix!$A$6:$B$10,2,FALSE),IF(J144=4,VLOOKUP(K144,TPMatrix!$D$6:$E$9,2,FALSE),0))</f>
        <v>0</v>
      </c>
      <c r="M144" s="250">
        <f ca="1">IF(COUNTIF(K142:K146,K144)&gt;=2,IF(J144=5,VLOOKUP(K144+1,TPMatrix!$A$6:$B$10,2,FALSE),IF(J144=4,VLOOKUP(K144+1,TPMatrix!$D$6:$E$9,2,FALSE),0)),"")</f>
        <v>0</v>
      </c>
      <c r="N144" s="250">
        <f ca="1">IF(COUNTIF(K142:K146,K144)&gt;=3,IF(J144=5,VLOOKUP(K144+2,TPMatrix!$A$6:$B$10,2,FALSE),IF(J144=4,VLOOKUP(K144+2,TPMatrix!$D$6:$E$9,2,FALSE),0)),"")</f>
        <v>0</v>
      </c>
      <c r="O144" s="250">
        <f ca="1">IF(COUNTIF(K142:K146,K144)&gt;=4,IF(J144=5,VLOOKUP(K144+3,TPMatrix!$A$6:$B$10,2,FALSE),IF(J144=4,VLOOKUP(K144+3,TPMatrix!$D$6:$E$9,2,FALSE),0)),"")</f>
        <v>0</v>
      </c>
      <c r="P144" s="250">
        <f ca="1">IF(COUNTIF(K142:K146,K144)&gt;=5,IF(J144=5,VLOOKUP(K144+4,TPMatrix!$A$6:$B$10,2,FALSE),IF(J144=4,VLOOKUP(K144+4,TPMatrix!$D$6:$E$9,2,FALSE),0)),"")</f>
        <v>0</v>
      </c>
      <c r="Q144" s="250">
        <f t="shared" ca="1" si="52"/>
        <v>0</v>
      </c>
      <c r="R144" s="251">
        <f t="shared" ca="1" si="53"/>
        <v>5</v>
      </c>
      <c r="S144" s="249">
        <f t="shared" ca="1" si="54"/>
        <v>0</v>
      </c>
      <c r="T144" s="250">
        <f t="shared" si="55"/>
        <v>0</v>
      </c>
      <c r="U144" s="251">
        <f t="shared" ca="1" si="56"/>
        <v>0</v>
      </c>
      <c r="W144" s="178" t="str">
        <f t="shared" ca="1" si="57"/>
        <v/>
      </c>
      <c r="X144" s="178" t="str">
        <f ca="1">IF(ISNUMBER($A144),$W144*(Methuselahs!$A$4+1)+$A144,"")</f>
        <v/>
      </c>
      <c r="Y144" s="178" t="str">
        <f t="shared" ca="1" si="58"/>
        <v/>
      </c>
      <c r="Z144" s="178" t="str">
        <f ca="1">IF(ISNUMBER($A144),VLOOKUP($A144,Methuselahs!$A$7:$X$206,5),"")</f>
        <v/>
      </c>
      <c r="AA144" s="178" t="str">
        <f t="shared" ca="1" si="59"/>
        <v/>
      </c>
    </row>
    <row r="145" spans="1:27" ht="12.95" customHeight="1" x14ac:dyDescent="0.2">
      <c r="A145" s="252" t="str">
        <f ca="1">IF(ISBLANK('Tournament Info'!$B$11),"",INDIRECT(ADDRESS(ROW(),2,1,1,"Optimal Seating "&amp;'Tournament Info'!$B$11-1&amp;"R+F")))</f>
        <v/>
      </c>
      <c r="B145" s="253" t="str">
        <f ca="1">IF(ISNUMBER(A145),VLOOKUP(A145,Methuselahs!$A$7:$E$206,2,FALSE),"")</f>
        <v/>
      </c>
      <c r="C145" s="254" t="str">
        <f ca="1">IF(ISNUMBER(A145),VLOOKUP(A145,Methuselahs!$A$7:$E$206,3,FALSE),"")</f>
        <v/>
      </c>
      <c r="D145" s="255" t="str">
        <f t="shared" ca="1" si="48"/>
        <v/>
      </c>
      <c r="E145" s="256"/>
      <c r="F145" s="279">
        <f t="shared" si="49"/>
        <v>0</v>
      </c>
      <c r="G145" s="236" t="str">
        <f t="shared" ca="1" si="50"/>
        <v/>
      </c>
      <c r="H145" s="237" t="str">
        <f ca="1">IF(ISNUMBER(A145),IF(OR($S145=$U145,NOT(ISNA(MATCH($D145*5+$V$4,Override!$C$6:$C$125,0)))),$Q145,0),"")</f>
        <v/>
      </c>
      <c r="I145" s="276" t="str">
        <f t="shared" ca="1" si="51"/>
        <v/>
      </c>
      <c r="J145" s="257">
        <f ca="1">COUNT(A142:A146)</f>
        <v>0</v>
      </c>
      <c r="K145" s="239" t="str">
        <f ca="1">IF(ISNUMBER(A145),RANK(F145,F142:F146),"")</f>
        <v/>
      </c>
      <c r="L145" s="240">
        <f ca="1">IF(J145=5,VLOOKUP(K145,TPMatrix!$A$6:$B$10,2,FALSE),IF(J145=4,VLOOKUP(K145,TPMatrix!$D$6:$E$9,2,FALSE),0))</f>
        <v>0</v>
      </c>
      <c r="M145" s="240">
        <f ca="1">IF(COUNTIF(K142:K146,K145)&gt;=2,IF(J145=5,VLOOKUP(K145+1,TPMatrix!$A$6:$B$10,2,FALSE),IF(J145=4,VLOOKUP(K145+1,TPMatrix!$D$6:$E$9,2,FALSE),0)),"")</f>
        <v>0</v>
      </c>
      <c r="N145" s="240">
        <f ca="1">IF(COUNTIF(K142:K146,K145)&gt;=3,IF(J145=5,VLOOKUP(K145+2,TPMatrix!$A$6:$B$10,2,FALSE),IF(J145=4,VLOOKUP(K145+2,TPMatrix!$D$6:$E$9,2,FALSE),0)),"")</f>
        <v>0</v>
      </c>
      <c r="O145" s="240">
        <f ca="1">IF(COUNTIF(K142:K146,K145)&gt;=4,IF(J145=5,VLOOKUP(K145+3,TPMatrix!$A$6:$B$10,2,FALSE),IF(J145=4,VLOOKUP(K145+3,TPMatrix!$D$6:$E$9,2,FALSE),0)),"")</f>
        <v>0</v>
      </c>
      <c r="P145" s="240">
        <f ca="1">IF(COUNTIF(K142:K146,K145)&gt;=5,IF(J145=5,VLOOKUP(K145+4,TPMatrix!$A$6:$B$10,2,FALSE),IF(J145=4,VLOOKUP(K145+4,TPMatrix!$D$6:$E$9,2,FALSE),0)),"")</f>
        <v>0</v>
      </c>
      <c r="Q145" s="240">
        <f t="shared" ca="1" si="52"/>
        <v>0</v>
      </c>
      <c r="R145" s="241">
        <f t="shared" ca="1" si="53"/>
        <v>5</v>
      </c>
      <c r="S145" s="239">
        <f t="shared" ca="1" si="54"/>
        <v>0</v>
      </c>
      <c r="T145" s="240">
        <f t="shared" si="55"/>
        <v>0</v>
      </c>
      <c r="U145" s="241">
        <f t="shared" ca="1" si="56"/>
        <v>0</v>
      </c>
      <c r="W145" s="178" t="str">
        <f t="shared" ca="1" si="57"/>
        <v/>
      </c>
      <c r="X145" s="178" t="str">
        <f ca="1">IF(ISNUMBER($A145),$W145*(Methuselahs!$A$4+1)+$A145,"")</f>
        <v/>
      </c>
      <c r="Y145" s="178" t="str">
        <f t="shared" ca="1" si="58"/>
        <v/>
      </c>
      <c r="Z145" s="178" t="str">
        <f ca="1">IF(ISNUMBER($A145),VLOOKUP($A145,Methuselahs!$A$7:$X$206,5),"")</f>
        <v/>
      </c>
      <c r="AA145" s="178" t="str">
        <f t="shared" ca="1" si="59"/>
        <v/>
      </c>
    </row>
    <row r="146" spans="1:27" ht="12.95" customHeight="1" x14ac:dyDescent="0.2">
      <c r="A146" s="258" t="str">
        <f ca="1">IF(ISBLANK('Tournament Info'!$B$11),"",INDIRECT(ADDRESS(ROW(),2,1,1,"Optimal Seating "&amp;'Tournament Info'!$B$11-1&amp;"R+F")))</f>
        <v/>
      </c>
      <c r="B146" s="259" t="str">
        <f ca="1">IF(ISNUMBER(A146),VLOOKUP(A146,Methuselahs!$A$7:$E$206,2,FALSE),"")</f>
        <v/>
      </c>
      <c r="C146" s="260" t="str">
        <f ca="1">IF(ISNUMBER(A146),VLOOKUP(A146,Methuselahs!$A$7:$E$206,3,FALSE),"")</f>
        <v/>
      </c>
      <c r="D146" s="261" t="str">
        <f t="shared" ca="1" si="48"/>
        <v/>
      </c>
      <c r="E146" s="262"/>
      <c r="F146" s="280">
        <f t="shared" si="49"/>
        <v>0</v>
      </c>
      <c r="G146" s="246" t="str">
        <f t="shared" ca="1" si="50"/>
        <v/>
      </c>
      <c r="H146" s="247" t="str">
        <f ca="1">IF(ISNUMBER(A146),IF(OR($S146=$U146,NOT(ISNA(MATCH($D146*5+$V$4,Override!$C$6:$C$125,0)))),$Q146,0),"")</f>
        <v/>
      </c>
      <c r="I146" s="278" t="str">
        <f t="shared" ca="1" si="51"/>
        <v/>
      </c>
      <c r="J146" s="263">
        <f ca="1">COUNT(A142:A146)</f>
        <v>0</v>
      </c>
      <c r="K146" s="264" t="str">
        <f ca="1">IF(ISNUMBER(A146),RANK(F146,F142:F146),"")</f>
        <v/>
      </c>
      <c r="L146" s="265">
        <f ca="1">IF(J146=5,VLOOKUP(K146,TPMatrix!$A$6:$B$10,2,FALSE),IF(J146=4,VLOOKUP(K146,TPMatrix!$D$6:$E$9,2,FALSE),0))</f>
        <v>0</v>
      </c>
      <c r="M146" s="265">
        <f ca="1">IF(COUNTIF(K142:K146,K146)&gt;=2,IF(J146=5,VLOOKUP(K146+1,TPMatrix!$A$6:$B$10,2,FALSE),IF(J146=4,VLOOKUP(K146+1,TPMatrix!$D$6:$E$9,2,FALSE),0)),"")</f>
        <v>0</v>
      </c>
      <c r="N146" s="265">
        <f ca="1">IF(COUNTIF(K142:K146,K146)&gt;=3,IF(J146=5,VLOOKUP(K146+2,TPMatrix!$A$6:$B$10,2,FALSE),IF(J146=4,VLOOKUP(K146+2,TPMatrix!$D$6:$E$9,2,FALSE),0)),"")</f>
        <v>0</v>
      </c>
      <c r="O146" s="265">
        <f ca="1">IF(COUNTIF(K142:K146,K146)&gt;=4,IF(J146=5,VLOOKUP(K146+3,TPMatrix!$A$6:$B$10,2,FALSE),IF(J146=4,VLOOKUP(K146+3,TPMatrix!$D$6:$E$9,2,FALSE),0)),"")</f>
        <v>0</v>
      </c>
      <c r="P146" s="265">
        <f ca="1">IF(COUNTIF(K142:K146,K146)&gt;=5,IF(J146=5,VLOOKUP(K146+4,TPMatrix!$A$6:$B$10,2,FALSE),IF(J146=4,VLOOKUP(K146+4,TPMatrix!$D$6:$E$9,2,FALSE),0)),"")</f>
        <v>0</v>
      </c>
      <c r="Q146" s="265">
        <f t="shared" ca="1" si="52"/>
        <v>0</v>
      </c>
      <c r="R146" s="266">
        <f t="shared" ca="1" si="53"/>
        <v>5</v>
      </c>
      <c r="S146" s="264">
        <f t="shared" ca="1" si="54"/>
        <v>0</v>
      </c>
      <c r="T146" s="265">
        <f t="shared" si="55"/>
        <v>0</v>
      </c>
      <c r="U146" s="266">
        <f t="shared" ca="1" si="56"/>
        <v>0</v>
      </c>
      <c r="W146" s="178" t="str">
        <f t="shared" ca="1" si="57"/>
        <v/>
      </c>
      <c r="X146" s="178" t="str">
        <f ca="1">IF(ISNUMBER($A146),$W146*(Methuselahs!$A$4+1)+$A146,"")</f>
        <v/>
      </c>
      <c r="Y146" s="178" t="str">
        <f t="shared" ca="1" si="58"/>
        <v/>
      </c>
      <c r="Z146" s="178" t="str">
        <f ca="1">IF(ISNUMBER($A146),VLOOKUP($A146,Methuselahs!$A$7:$X$206,5),"")</f>
        <v/>
      </c>
      <c r="AA146" s="178" t="str">
        <f t="shared" ca="1" si="59"/>
        <v/>
      </c>
    </row>
    <row r="147" spans="1:27" ht="12.95" customHeight="1" x14ac:dyDescent="0.2">
      <c r="A147" s="217" t="str">
        <f ca="1">IF(ISBLANK('Tournament Info'!$B$11),"",INDIRECT(ADDRESS(ROW(),2,1,1,"Optimal Seating "&amp;'Tournament Info'!$B$11-1&amp;"R+F")))</f>
        <v/>
      </c>
      <c r="B147" s="218" t="str">
        <f ca="1">IF(ISNUMBER(A147),VLOOKUP(A147,Methuselahs!$A$7:$E$206,2,FALSE),"")</f>
        <v/>
      </c>
      <c r="C147" s="219" t="str">
        <f ca="1">IF(ISNUMBER(A147),VLOOKUP(A147,Methuselahs!$A$7:$E$206,3,FALSE),"")</f>
        <v/>
      </c>
      <c r="D147" s="220" t="str">
        <f t="shared" ca="1" si="48"/>
        <v/>
      </c>
      <c r="E147" s="221"/>
      <c r="F147" s="273">
        <f t="shared" si="49"/>
        <v>0</v>
      </c>
      <c r="G147" s="222" t="str">
        <f t="shared" ca="1" si="50"/>
        <v/>
      </c>
      <c r="H147" s="223" t="str">
        <f ca="1">IF(ISNUMBER(A147),IF(OR($S147=$U147,NOT(ISNA(MATCH($D147*5+$V$4,Override!$C$6:$C$125,0)))),$Q147,0),"")</f>
        <v/>
      </c>
      <c r="I147" s="274" t="str">
        <f t="shared" ca="1" si="51"/>
        <v/>
      </c>
      <c r="J147" s="224">
        <f ca="1">COUNT(A147:A151)</f>
        <v>0</v>
      </c>
      <c r="K147" s="225" t="str">
        <f ca="1">IF(ISNUMBER(A147),RANK(F147,F147:F151),"")</f>
        <v/>
      </c>
      <c r="L147" s="226">
        <f ca="1">IF(J147=5,VLOOKUP(K147,TPMatrix!$A$6:$B$10,2,FALSE),IF(J147=4,VLOOKUP(K147,TPMatrix!$D$6:$E$9,2,FALSE),0))</f>
        <v>0</v>
      </c>
      <c r="M147" s="226">
        <f ca="1">IF(COUNTIF(K147:K151,K147)&gt;=2,IF(J147=5,VLOOKUP(K147+1,TPMatrix!$A$6:$B$10,2,FALSE),IF(J147=4,VLOOKUP(K147+1,TPMatrix!$D$6:$E$9,2,FALSE),0)),"")</f>
        <v>0</v>
      </c>
      <c r="N147" s="226">
        <f ca="1">IF(COUNTIF(K147:K151,K147)&gt;=3,IF(J147=5,VLOOKUP(K147+2,TPMatrix!$A$6:$B$10,2,FALSE),IF(J147=4,VLOOKUP(K147+2,TPMatrix!$D$6:$E$9,2,FALSE),0)),"")</f>
        <v>0</v>
      </c>
      <c r="O147" s="226">
        <f ca="1">IF(COUNTIF(K147:K151,K147)&gt;=4,IF(J147=5,VLOOKUP(K147+3,TPMatrix!$A$6:$B$10,2,FALSE),IF(J147=4,VLOOKUP(K147+3,TPMatrix!$D$6:$E$9,2,FALSE),0)),"")</f>
        <v>0</v>
      </c>
      <c r="P147" s="226">
        <f ca="1">IF(COUNTIF(K147:K151,K147)&gt;=5,IF(J147=5,VLOOKUP(K147+4,TPMatrix!$A$6:$B$10,2,FALSE),IF(J147=4,VLOOKUP(K147+4,TPMatrix!$D$6:$E$9,2,FALSE),0)),"")</f>
        <v>0</v>
      </c>
      <c r="Q147" s="226">
        <f t="shared" ca="1" si="52"/>
        <v>0</v>
      </c>
      <c r="R147" s="227">
        <f t="shared" ca="1" si="53"/>
        <v>5</v>
      </c>
      <c r="S147" s="228">
        <f t="shared" ca="1" si="54"/>
        <v>0</v>
      </c>
      <c r="T147" s="229">
        <f t="shared" si="55"/>
        <v>0</v>
      </c>
      <c r="U147" s="230">
        <f t="shared" ca="1" si="56"/>
        <v>0</v>
      </c>
      <c r="W147" s="178" t="str">
        <f t="shared" ca="1" si="57"/>
        <v/>
      </c>
      <c r="X147" s="178" t="str">
        <f ca="1">IF(ISNUMBER($A147),$W147*(Methuselahs!$A$4+1)+$A147,"")</f>
        <v/>
      </c>
      <c r="Y147" s="178" t="str">
        <f t="shared" ca="1" si="58"/>
        <v/>
      </c>
      <c r="Z147" s="178" t="str">
        <f ca="1">IF(ISNUMBER($A147),VLOOKUP($A147,Methuselahs!$A$7:$X$206,5),"")</f>
        <v/>
      </c>
      <c r="AA147" s="178" t="str">
        <f t="shared" ca="1" si="59"/>
        <v/>
      </c>
    </row>
    <row r="148" spans="1:27" ht="12.95" customHeight="1" x14ac:dyDescent="0.2">
      <c r="A148" s="231" t="str">
        <f ca="1">IF(ISBLANK('Tournament Info'!$B$11),"",INDIRECT(ADDRESS(ROW(),2,1,1,"Optimal Seating "&amp;'Tournament Info'!$B$11-1&amp;"R+F")))</f>
        <v/>
      </c>
      <c r="B148" s="232" t="str">
        <f ca="1">IF(ISNUMBER(A148),VLOOKUP(A148,Methuselahs!$A$7:$E$206,2,FALSE),"")</f>
        <v/>
      </c>
      <c r="C148" s="233" t="str">
        <f ca="1">IF(ISNUMBER(A148),VLOOKUP(A148,Methuselahs!$A$7:$E$206,3,FALSE),"")</f>
        <v/>
      </c>
      <c r="D148" s="234" t="str">
        <f t="shared" ca="1" si="48"/>
        <v/>
      </c>
      <c r="E148" s="235"/>
      <c r="F148" s="275">
        <f t="shared" si="49"/>
        <v>0</v>
      </c>
      <c r="G148" s="236" t="str">
        <f t="shared" ca="1" si="50"/>
        <v/>
      </c>
      <c r="H148" s="237" t="str">
        <f ca="1">IF(ISNUMBER(A148),IF(OR($S148=$U148,NOT(ISNA(MATCH($D148*5+$V$4,Override!$C$6:$C$125,0)))),$Q148,0),"")</f>
        <v/>
      </c>
      <c r="I148" s="276" t="str">
        <f t="shared" ca="1" si="51"/>
        <v/>
      </c>
      <c r="J148" s="238">
        <f ca="1">COUNT(A147:A151)</f>
        <v>0</v>
      </c>
      <c r="K148" s="239" t="str">
        <f ca="1">IF(ISNUMBER(A148),RANK(F148,F147:F151),"")</f>
        <v/>
      </c>
      <c r="L148" s="240">
        <f ca="1">IF(J148=5,VLOOKUP(K148,TPMatrix!$A$6:$B$10,2,FALSE),IF(J148=4,VLOOKUP(K148,TPMatrix!$D$6:$E$9,2,FALSE),0))</f>
        <v>0</v>
      </c>
      <c r="M148" s="240">
        <f ca="1">IF(COUNTIF(K147:K151,K148)&gt;=2,IF(J148=5,VLOOKUP(K148+1,TPMatrix!$A$6:$B$10,2,FALSE),IF(J148=4,VLOOKUP(K148+1,TPMatrix!$D$6:$E$9,2,FALSE),0)),"")</f>
        <v>0</v>
      </c>
      <c r="N148" s="240">
        <f ca="1">IF(COUNTIF(K147:K151,K148)&gt;=3,IF(J148=5,VLOOKUP(K148+2,TPMatrix!$A$6:$B$10,2,FALSE),IF(J148=4,VLOOKUP(K148+2,TPMatrix!$D$6:$E$9,2,FALSE),0)),"")</f>
        <v>0</v>
      </c>
      <c r="O148" s="240">
        <f ca="1">IF(COUNTIF(K147:K151,K148)&gt;=4,IF(J148=5,VLOOKUP(K148+3,TPMatrix!$A$6:$B$10,2,FALSE),IF(J148=4,VLOOKUP(K148+3,TPMatrix!$D$6:$E$9,2,FALSE),0)),"")</f>
        <v>0</v>
      </c>
      <c r="P148" s="240">
        <f ca="1">IF(COUNTIF(K147:K151,K148)&gt;=5,IF(J148=5,VLOOKUP(K148+4,TPMatrix!$A$6:$B$10,2,FALSE),IF(J148=4,VLOOKUP(K148+4,TPMatrix!$D$6:$E$9,2,FALSE),0)),"")</f>
        <v>0</v>
      </c>
      <c r="Q148" s="240">
        <f t="shared" ca="1" si="52"/>
        <v>0</v>
      </c>
      <c r="R148" s="241">
        <f t="shared" ca="1" si="53"/>
        <v>5</v>
      </c>
      <c r="S148" s="239">
        <f t="shared" ca="1" si="54"/>
        <v>0</v>
      </c>
      <c r="T148" s="240">
        <f t="shared" si="55"/>
        <v>0</v>
      </c>
      <c r="U148" s="241">
        <f t="shared" ca="1" si="56"/>
        <v>0</v>
      </c>
      <c r="W148" s="178" t="str">
        <f t="shared" ca="1" si="57"/>
        <v/>
      </c>
      <c r="X148" s="178" t="str">
        <f ca="1">IF(ISNUMBER($A148),$W148*(Methuselahs!$A$4+1)+$A148,"")</f>
        <v/>
      </c>
      <c r="Y148" s="178" t="str">
        <f t="shared" ca="1" si="58"/>
        <v/>
      </c>
      <c r="Z148" s="178" t="str">
        <f ca="1">IF(ISNUMBER($A148),VLOOKUP($A148,Methuselahs!$A$7:$X$206,5),"")</f>
        <v/>
      </c>
      <c r="AA148" s="178" t="str">
        <f t="shared" ca="1" si="59"/>
        <v/>
      </c>
    </row>
    <row r="149" spans="1:27" ht="12.95" customHeight="1" x14ac:dyDescent="0.2">
      <c r="A149" s="242" t="str">
        <f ca="1">IF(ISBLANK('Tournament Info'!$B$11),"",INDIRECT(ADDRESS(ROW(),2,1,1,"Optimal Seating "&amp;'Tournament Info'!$B$11-1&amp;"R+F")))</f>
        <v/>
      </c>
      <c r="B149" s="218" t="str">
        <f ca="1">IF(ISNUMBER(A149),VLOOKUP(A149,Methuselahs!$A$7:$E$206,2,FALSE),"")</f>
        <v/>
      </c>
      <c r="C149" s="243" t="str">
        <f ca="1">IF(ISNUMBER(A149),VLOOKUP(A149,Methuselahs!$A$7:$E$206,3,FALSE),"")</f>
        <v/>
      </c>
      <c r="D149" s="244" t="str">
        <f t="shared" ca="1" si="48"/>
        <v/>
      </c>
      <c r="E149" s="245"/>
      <c r="F149" s="277">
        <f t="shared" si="49"/>
        <v>0</v>
      </c>
      <c r="G149" s="246" t="str">
        <f t="shared" ca="1" si="50"/>
        <v/>
      </c>
      <c r="H149" s="247" t="str">
        <f ca="1">IF(ISNUMBER(A149),IF(OR($S149=$U149,NOT(ISNA(MATCH($D149*5+$V$4,Override!$C$6:$C$125,0)))),$Q149,0),"")</f>
        <v/>
      </c>
      <c r="I149" s="278" t="str">
        <f t="shared" ca="1" si="51"/>
        <v/>
      </c>
      <c r="J149" s="248">
        <f ca="1">COUNT(A147:A151)</f>
        <v>0</v>
      </c>
      <c r="K149" s="249" t="str">
        <f ca="1">IF(ISNUMBER(A149),RANK(F149,F147:F151),"")</f>
        <v/>
      </c>
      <c r="L149" s="250">
        <f ca="1">IF(J149=5,VLOOKUP(K149,TPMatrix!$A$6:$B$10,2,FALSE),IF(J149=4,VLOOKUP(K149,TPMatrix!$D$6:$E$9,2,FALSE),0))</f>
        <v>0</v>
      </c>
      <c r="M149" s="250">
        <f ca="1">IF(COUNTIF(K147:K151,K149)&gt;=2,IF(J149=5,VLOOKUP(K149+1,TPMatrix!$A$6:$B$10,2,FALSE),IF(J149=4,VLOOKUP(K149+1,TPMatrix!$D$6:$E$9,2,FALSE),0)),"")</f>
        <v>0</v>
      </c>
      <c r="N149" s="250">
        <f ca="1">IF(COUNTIF(K147:K151,K149)&gt;=3,IF(J149=5,VLOOKUP(K149+2,TPMatrix!$A$6:$B$10,2,FALSE),IF(J149=4,VLOOKUP(K149+2,TPMatrix!$D$6:$E$9,2,FALSE),0)),"")</f>
        <v>0</v>
      </c>
      <c r="O149" s="250">
        <f ca="1">IF(COUNTIF(K147:K151,K149)&gt;=4,IF(J149=5,VLOOKUP(K149+3,TPMatrix!$A$6:$B$10,2,FALSE),IF(J149=4,VLOOKUP(K149+3,TPMatrix!$D$6:$E$9,2,FALSE),0)),"")</f>
        <v>0</v>
      </c>
      <c r="P149" s="250">
        <f ca="1">IF(COUNTIF(K147:K151,K149)&gt;=5,IF(J149=5,VLOOKUP(K149+4,TPMatrix!$A$6:$B$10,2,FALSE),IF(J149=4,VLOOKUP(K149+4,TPMatrix!$D$6:$E$9,2,FALSE),0)),"")</f>
        <v>0</v>
      </c>
      <c r="Q149" s="250">
        <f t="shared" ca="1" si="52"/>
        <v>0</v>
      </c>
      <c r="R149" s="251">
        <f t="shared" ca="1" si="53"/>
        <v>5</v>
      </c>
      <c r="S149" s="249">
        <f t="shared" ca="1" si="54"/>
        <v>0</v>
      </c>
      <c r="T149" s="250">
        <f t="shared" si="55"/>
        <v>0</v>
      </c>
      <c r="U149" s="251">
        <f t="shared" ca="1" si="56"/>
        <v>0</v>
      </c>
      <c r="W149" s="178" t="str">
        <f t="shared" ca="1" si="57"/>
        <v/>
      </c>
      <c r="X149" s="178" t="str">
        <f ca="1">IF(ISNUMBER($A149),$W149*(Methuselahs!$A$4+1)+$A149,"")</f>
        <v/>
      </c>
      <c r="Y149" s="178" t="str">
        <f t="shared" ca="1" si="58"/>
        <v/>
      </c>
      <c r="Z149" s="178" t="str">
        <f ca="1">IF(ISNUMBER($A149),VLOOKUP($A149,Methuselahs!$A$7:$X$206,5),"")</f>
        <v/>
      </c>
      <c r="AA149" s="178" t="str">
        <f t="shared" ca="1" si="59"/>
        <v/>
      </c>
    </row>
    <row r="150" spans="1:27" ht="12.95" customHeight="1" x14ac:dyDescent="0.2">
      <c r="A150" s="252" t="str">
        <f ca="1">IF(ISBLANK('Tournament Info'!$B$11),"",INDIRECT(ADDRESS(ROW(),2,1,1,"Optimal Seating "&amp;'Tournament Info'!$B$11-1&amp;"R+F")))</f>
        <v/>
      </c>
      <c r="B150" s="253" t="str">
        <f ca="1">IF(ISNUMBER(A150),VLOOKUP(A150,Methuselahs!$A$7:$E$206,2,FALSE),"")</f>
        <v/>
      </c>
      <c r="C150" s="254" t="str">
        <f ca="1">IF(ISNUMBER(A150),VLOOKUP(A150,Methuselahs!$A$7:$E$206,3,FALSE),"")</f>
        <v/>
      </c>
      <c r="D150" s="255" t="str">
        <f t="shared" ca="1" si="48"/>
        <v/>
      </c>
      <c r="E150" s="256"/>
      <c r="F150" s="279">
        <f t="shared" si="49"/>
        <v>0</v>
      </c>
      <c r="G150" s="236" t="str">
        <f t="shared" ca="1" si="50"/>
        <v/>
      </c>
      <c r="H150" s="237" t="str">
        <f ca="1">IF(ISNUMBER(A150),IF(OR($S150=$U150,NOT(ISNA(MATCH($D150*5+$V$4,Override!$C$6:$C$125,0)))),$Q150,0),"")</f>
        <v/>
      </c>
      <c r="I150" s="276" t="str">
        <f t="shared" ca="1" si="51"/>
        <v/>
      </c>
      <c r="J150" s="257">
        <f ca="1">COUNT(A147:A151)</f>
        <v>0</v>
      </c>
      <c r="K150" s="239" t="str">
        <f ca="1">IF(ISNUMBER(A150),RANK(F150,F147:F151),"")</f>
        <v/>
      </c>
      <c r="L150" s="240">
        <f ca="1">IF(J150=5,VLOOKUP(K150,TPMatrix!$A$6:$B$10,2,FALSE),IF(J150=4,VLOOKUP(K150,TPMatrix!$D$6:$E$9,2,FALSE),0))</f>
        <v>0</v>
      </c>
      <c r="M150" s="240">
        <f ca="1">IF(COUNTIF(K147:K151,K150)&gt;=2,IF(J150=5,VLOOKUP(K150+1,TPMatrix!$A$6:$B$10,2,FALSE),IF(J150=4,VLOOKUP(K150+1,TPMatrix!$D$6:$E$9,2,FALSE),0)),"")</f>
        <v>0</v>
      </c>
      <c r="N150" s="240">
        <f ca="1">IF(COUNTIF(K147:K151,K150)&gt;=3,IF(J150=5,VLOOKUP(K150+2,TPMatrix!$A$6:$B$10,2,FALSE),IF(J150=4,VLOOKUP(K150+2,TPMatrix!$D$6:$E$9,2,FALSE),0)),"")</f>
        <v>0</v>
      </c>
      <c r="O150" s="240">
        <f ca="1">IF(COUNTIF(K147:K151,K150)&gt;=4,IF(J150=5,VLOOKUP(K150+3,TPMatrix!$A$6:$B$10,2,FALSE),IF(J150=4,VLOOKUP(K150+3,TPMatrix!$D$6:$E$9,2,FALSE),0)),"")</f>
        <v>0</v>
      </c>
      <c r="P150" s="240">
        <f ca="1">IF(COUNTIF(K147:K151,K150)&gt;=5,IF(J150=5,VLOOKUP(K150+4,TPMatrix!$A$6:$B$10,2,FALSE),IF(J150=4,VLOOKUP(K150+4,TPMatrix!$D$6:$E$9,2,FALSE),0)),"")</f>
        <v>0</v>
      </c>
      <c r="Q150" s="240">
        <f t="shared" ca="1" si="52"/>
        <v>0</v>
      </c>
      <c r="R150" s="241">
        <f t="shared" ca="1" si="53"/>
        <v>5</v>
      </c>
      <c r="S150" s="239">
        <f t="shared" ca="1" si="54"/>
        <v>0</v>
      </c>
      <c r="T150" s="240">
        <f t="shared" si="55"/>
        <v>0</v>
      </c>
      <c r="U150" s="241">
        <f t="shared" ca="1" si="56"/>
        <v>0</v>
      </c>
      <c r="W150" s="178" t="str">
        <f t="shared" ca="1" si="57"/>
        <v/>
      </c>
      <c r="X150" s="178" t="str">
        <f ca="1">IF(ISNUMBER($A150),$W150*(Methuselahs!$A$4+1)+$A150,"")</f>
        <v/>
      </c>
      <c r="Y150" s="178" t="str">
        <f t="shared" ca="1" si="58"/>
        <v/>
      </c>
      <c r="Z150" s="178" t="str">
        <f ca="1">IF(ISNUMBER($A150),VLOOKUP($A150,Methuselahs!$A$7:$X$206,5),"")</f>
        <v/>
      </c>
      <c r="AA150" s="178" t="str">
        <f t="shared" ca="1" si="59"/>
        <v/>
      </c>
    </row>
    <row r="151" spans="1:27" ht="12.95" customHeight="1" x14ac:dyDescent="0.2">
      <c r="A151" s="258" t="str">
        <f ca="1">IF(ISBLANK('Tournament Info'!$B$11),"",INDIRECT(ADDRESS(ROW(),2,1,1,"Optimal Seating "&amp;'Tournament Info'!$B$11-1&amp;"R+F")))</f>
        <v/>
      </c>
      <c r="B151" s="259" t="str">
        <f ca="1">IF(ISNUMBER(A151),VLOOKUP(A151,Methuselahs!$A$7:$E$206,2,FALSE),"")</f>
        <v/>
      </c>
      <c r="C151" s="260" t="str">
        <f ca="1">IF(ISNUMBER(A151),VLOOKUP(A151,Methuselahs!$A$7:$E$206,3,FALSE),"")</f>
        <v/>
      </c>
      <c r="D151" s="261" t="str">
        <f t="shared" ca="1" si="48"/>
        <v/>
      </c>
      <c r="E151" s="262"/>
      <c r="F151" s="280">
        <f t="shared" si="49"/>
        <v>0</v>
      </c>
      <c r="G151" s="246" t="str">
        <f t="shared" ca="1" si="50"/>
        <v/>
      </c>
      <c r="H151" s="247" t="str">
        <f ca="1">IF(ISNUMBER(A151),IF(OR($S151=$U151,NOT(ISNA(MATCH($D151*5+$V$4,Override!$C$6:$C$125,0)))),$Q151,0),"")</f>
        <v/>
      </c>
      <c r="I151" s="278" t="str">
        <f t="shared" ca="1" si="51"/>
        <v/>
      </c>
      <c r="J151" s="263">
        <f ca="1">COUNT(A147:A151)</f>
        <v>0</v>
      </c>
      <c r="K151" s="264" t="str">
        <f ca="1">IF(ISNUMBER(A151),RANK(F151,F147:F151),"")</f>
        <v/>
      </c>
      <c r="L151" s="265">
        <f ca="1">IF(J151=5,VLOOKUP(K151,TPMatrix!$A$6:$B$10,2,FALSE),IF(J151=4,VLOOKUP(K151,TPMatrix!$D$6:$E$9,2,FALSE),0))</f>
        <v>0</v>
      </c>
      <c r="M151" s="265">
        <f ca="1">IF(COUNTIF(K147:K151,K151)&gt;=2,IF(J151=5,VLOOKUP(K151+1,TPMatrix!$A$6:$B$10,2,FALSE),IF(J151=4,VLOOKUP(K151+1,TPMatrix!$D$6:$E$9,2,FALSE),0)),"")</f>
        <v>0</v>
      </c>
      <c r="N151" s="265">
        <f ca="1">IF(COUNTIF(K147:K151,K151)&gt;=3,IF(J151=5,VLOOKUP(K151+2,TPMatrix!$A$6:$B$10,2,FALSE),IF(J151=4,VLOOKUP(K151+2,TPMatrix!$D$6:$E$9,2,FALSE),0)),"")</f>
        <v>0</v>
      </c>
      <c r="O151" s="265">
        <f ca="1">IF(COUNTIF(K147:K151,K151)&gt;=4,IF(J151=5,VLOOKUP(K151+3,TPMatrix!$A$6:$B$10,2,FALSE),IF(J151=4,VLOOKUP(K151+3,TPMatrix!$D$6:$E$9,2,FALSE),0)),"")</f>
        <v>0</v>
      </c>
      <c r="P151" s="265">
        <f ca="1">IF(COUNTIF(K147:K151,K151)&gt;=5,IF(J151=5,VLOOKUP(K151+4,TPMatrix!$A$6:$B$10,2,FALSE),IF(J151=4,VLOOKUP(K151+4,TPMatrix!$D$6:$E$9,2,FALSE),0)),"")</f>
        <v>0</v>
      </c>
      <c r="Q151" s="265">
        <f t="shared" ca="1" si="52"/>
        <v>0</v>
      </c>
      <c r="R151" s="266">
        <f t="shared" ca="1" si="53"/>
        <v>5</v>
      </c>
      <c r="S151" s="264">
        <f t="shared" ca="1" si="54"/>
        <v>0</v>
      </c>
      <c r="T151" s="265">
        <f t="shared" si="55"/>
        <v>0</v>
      </c>
      <c r="U151" s="266">
        <f t="shared" ca="1" si="56"/>
        <v>0</v>
      </c>
      <c r="W151" s="178" t="str">
        <f t="shared" ca="1" si="57"/>
        <v/>
      </c>
      <c r="X151" s="178" t="str">
        <f ca="1">IF(ISNUMBER($A151),$W151*(Methuselahs!$A$4+1)+$A151,"")</f>
        <v/>
      </c>
      <c r="Y151" s="178" t="str">
        <f t="shared" ca="1" si="58"/>
        <v/>
      </c>
      <c r="Z151" s="178" t="str">
        <f ca="1">IF(ISNUMBER($A151),VLOOKUP($A151,Methuselahs!$A$7:$X$206,5),"")</f>
        <v/>
      </c>
      <c r="AA151" s="178" t="str">
        <f t="shared" ca="1" si="59"/>
        <v/>
      </c>
    </row>
    <row r="152" spans="1:27" ht="12.95" customHeight="1" x14ac:dyDescent="0.2">
      <c r="A152" s="217" t="str">
        <f ca="1">IF(ISBLANK('Tournament Info'!$B$11),"",INDIRECT(ADDRESS(ROW(),2,1,1,"Optimal Seating "&amp;'Tournament Info'!$B$11-1&amp;"R+F")))</f>
        <v/>
      </c>
      <c r="B152" s="218" t="str">
        <f ca="1">IF(ISNUMBER(A152),VLOOKUP(A152,Methuselahs!$A$7:$E$206,2,FALSE),"")</f>
        <v/>
      </c>
      <c r="C152" s="219" t="str">
        <f ca="1">IF(ISNUMBER(A152),VLOOKUP(A152,Methuselahs!$A$7:$E$206,3,FALSE),"")</f>
        <v/>
      </c>
      <c r="D152" s="220" t="str">
        <f t="shared" ca="1" si="48"/>
        <v/>
      </c>
      <c r="E152" s="221"/>
      <c r="F152" s="273">
        <f t="shared" si="49"/>
        <v>0</v>
      </c>
      <c r="G152" s="222" t="str">
        <f t="shared" ca="1" si="50"/>
        <v/>
      </c>
      <c r="H152" s="223" t="str">
        <f ca="1">IF(ISNUMBER(A152),IF(OR($S152=$U152,NOT(ISNA(MATCH($D152*5+$V$4,Override!$C$6:$C$125,0)))),$Q152,0),"")</f>
        <v/>
      </c>
      <c r="I152" s="274" t="str">
        <f t="shared" ca="1" si="51"/>
        <v/>
      </c>
      <c r="J152" s="224">
        <f ca="1">COUNT(A152:A156)</f>
        <v>0</v>
      </c>
      <c r="K152" s="225" t="str">
        <f ca="1">IF(ISNUMBER(A152),RANK(F152,F152:F156),"")</f>
        <v/>
      </c>
      <c r="L152" s="226">
        <f ca="1">IF(J152=5,VLOOKUP(K152,TPMatrix!$A$6:$B$10,2,FALSE),IF(J152=4,VLOOKUP(K152,TPMatrix!$D$6:$E$9,2,FALSE),0))</f>
        <v>0</v>
      </c>
      <c r="M152" s="226">
        <f ca="1">IF(COUNTIF(K152:K156,K152)&gt;=2,IF(J152=5,VLOOKUP(K152+1,TPMatrix!$A$6:$B$10,2,FALSE),IF(J152=4,VLOOKUP(K152+1,TPMatrix!$D$6:$E$9,2,FALSE),0)),"")</f>
        <v>0</v>
      </c>
      <c r="N152" s="226">
        <f ca="1">IF(COUNTIF(K152:K156,K152)&gt;=3,IF(J152=5,VLOOKUP(K152+2,TPMatrix!$A$6:$B$10,2,FALSE),IF(J152=4,VLOOKUP(K152+2,TPMatrix!$D$6:$E$9,2,FALSE),0)),"")</f>
        <v>0</v>
      </c>
      <c r="O152" s="226">
        <f ca="1">IF(COUNTIF(K152:K156,K152)&gt;=4,IF(J152=5,VLOOKUP(K152+3,TPMatrix!$A$6:$B$10,2,FALSE),IF(J152=4,VLOOKUP(K152+3,TPMatrix!$D$6:$E$9,2,FALSE),0)),"")</f>
        <v>0</v>
      </c>
      <c r="P152" s="226">
        <f ca="1">IF(COUNTIF(K152:K156,K152)&gt;=5,IF(J152=5,VLOOKUP(K152+4,TPMatrix!$A$6:$B$10,2,FALSE),IF(J152=4,VLOOKUP(K152+4,TPMatrix!$D$6:$E$9,2,FALSE),0)),"")</f>
        <v>0</v>
      </c>
      <c r="Q152" s="226">
        <f t="shared" ca="1" si="52"/>
        <v>0</v>
      </c>
      <c r="R152" s="227">
        <f t="shared" ca="1" si="53"/>
        <v>5</v>
      </c>
      <c r="S152" s="228">
        <f t="shared" ca="1" si="54"/>
        <v>0</v>
      </c>
      <c r="T152" s="229">
        <f t="shared" si="55"/>
        <v>0</v>
      </c>
      <c r="U152" s="230">
        <f t="shared" ca="1" si="56"/>
        <v>0</v>
      </c>
      <c r="W152" s="178" t="str">
        <f t="shared" ca="1" si="57"/>
        <v/>
      </c>
      <c r="X152" s="178" t="str">
        <f ca="1">IF(ISNUMBER($A152),$W152*(Methuselahs!$A$4+1)+$A152,"")</f>
        <v/>
      </c>
      <c r="Y152" s="178" t="str">
        <f t="shared" ca="1" si="58"/>
        <v/>
      </c>
      <c r="Z152" s="178" t="str">
        <f ca="1">IF(ISNUMBER($A152),VLOOKUP($A152,Methuselahs!$A$7:$X$206,5),"")</f>
        <v/>
      </c>
      <c r="AA152" s="178" t="str">
        <f t="shared" ca="1" si="59"/>
        <v/>
      </c>
    </row>
    <row r="153" spans="1:27" ht="12.95" customHeight="1" x14ac:dyDescent="0.2">
      <c r="A153" s="231" t="str">
        <f ca="1">IF(ISBLANK('Tournament Info'!$B$11),"",INDIRECT(ADDRESS(ROW(),2,1,1,"Optimal Seating "&amp;'Tournament Info'!$B$11-1&amp;"R+F")))</f>
        <v/>
      </c>
      <c r="B153" s="232" t="str">
        <f ca="1">IF(ISNUMBER(A153),VLOOKUP(A153,Methuselahs!$A$7:$E$206,2,FALSE),"")</f>
        <v/>
      </c>
      <c r="C153" s="233" t="str">
        <f ca="1">IF(ISNUMBER(A153),VLOOKUP(A153,Methuselahs!$A$7:$E$206,3,FALSE),"")</f>
        <v/>
      </c>
      <c r="D153" s="234" t="str">
        <f t="shared" ca="1" si="48"/>
        <v/>
      </c>
      <c r="E153" s="235"/>
      <c r="F153" s="275">
        <f t="shared" si="49"/>
        <v>0</v>
      </c>
      <c r="G153" s="236" t="str">
        <f t="shared" ca="1" si="50"/>
        <v/>
      </c>
      <c r="H153" s="237" t="str">
        <f ca="1">IF(ISNUMBER(A153),IF(OR($S153=$U153,NOT(ISNA(MATCH($D153*5+$V$4,Override!$C$6:$C$125,0)))),$Q153,0),"")</f>
        <v/>
      </c>
      <c r="I153" s="276" t="str">
        <f t="shared" ca="1" si="51"/>
        <v/>
      </c>
      <c r="J153" s="238">
        <f ca="1">COUNT(A152:A156)</f>
        <v>0</v>
      </c>
      <c r="K153" s="239" t="str">
        <f ca="1">IF(ISNUMBER(A153),RANK(F153,F152:F156),"")</f>
        <v/>
      </c>
      <c r="L153" s="240">
        <f ca="1">IF(J153=5,VLOOKUP(K153,TPMatrix!$A$6:$B$10,2,FALSE),IF(J153=4,VLOOKUP(K153,TPMatrix!$D$6:$E$9,2,FALSE),0))</f>
        <v>0</v>
      </c>
      <c r="M153" s="240">
        <f ca="1">IF(COUNTIF(K152:K156,K153)&gt;=2,IF(J153=5,VLOOKUP(K153+1,TPMatrix!$A$6:$B$10,2,FALSE),IF(J153=4,VLOOKUP(K153+1,TPMatrix!$D$6:$E$9,2,FALSE),0)),"")</f>
        <v>0</v>
      </c>
      <c r="N153" s="240">
        <f ca="1">IF(COUNTIF(K152:K156,K153)&gt;=3,IF(J153=5,VLOOKUP(K153+2,TPMatrix!$A$6:$B$10,2,FALSE),IF(J153=4,VLOOKUP(K153+2,TPMatrix!$D$6:$E$9,2,FALSE),0)),"")</f>
        <v>0</v>
      </c>
      <c r="O153" s="240">
        <f ca="1">IF(COUNTIF(K152:K156,K153)&gt;=4,IF(J153=5,VLOOKUP(K153+3,TPMatrix!$A$6:$B$10,2,FALSE),IF(J153=4,VLOOKUP(K153+3,TPMatrix!$D$6:$E$9,2,FALSE),0)),"")</f>
        <v>0</v>
      </c>
      <c r="P153" s="240">
        <f ca="1">IF(COUNTIF(K152:K156,K153)&gt;=5,IF(J153=5,VLOOKUP(K153+4,TPMatrix!$A$6:$B$10,2,FALSE),IF(J153=4,VLOOKUP(K153+4,TPMatrix!$D$6:$E$9,2,FALSE),0)),"")</f>
        <v>0</v>
      </c>
      <c r="Q153" s="240">
        <f t="shared" ca="1" si="52"/>
        <v>0</v>
      </c>
      <c r="R153" s="241">
        <f t="shared" ca="1" si="53"/>
        <v>5</v>
      </c>
      <c r="S153" s="239">
        <f t="shared" ca="1" si="54"/>
        <v>0</v>
      </c>
      <c r="T153" s="240">
        <f t="shared" si="55"/>
        <v>0</v>
      </c>
      <c r="U153" s="241">
        <f t="shared" ca="1" si="56"/>
        <v>0</v>
      </c>
      <c r="W153" s="178" t="str">
        <f t="shared" ca="1" si="57"/>
        <v/>
      </c>
      <c r="X153" s="178" t="str">
        <f ca="1">IF(ISNUMBER($A153),$W153*(Methuselahs!$A$4+1)+$A153,"")</f>
        <v/>
      </c>
      <c r="Y153" s="178" t="str">
        <f t="shared" ca="1" si="58"/>
        <v/>
      </c>
      <c r="Z153" s="178" t="str">
        <f ca="1">IF(ISNUMBER($A153),VLOOKUP($A153,Methuselahs!$A$7:$X$206,5),"")</f>
        <v/>
      </c>
      <c r="AA153" s="178" t="str">
        <f t="shared" ca="1" si="59"/>
        <v/>
      </c>
    </row>
    <row r="154" spans="1:27" ht="12.95" customHeight="1" x14ac:dyDescent="0.2">
      <c r="A154" s="242" t="str">
        <f ca="1">IF(ISBLANK('Tournament Info'!$B$11),"",INDIRECT(ADDRESS(ROW(),2,1,1,"Optimal Seating "&amp;'Tournament Info'!$B$11-1&amp;"R+F")))</f>
        <v/>
      </c>
      <c r="B154" s="218" t="str">
        <f ca="1">IF(ISNUMBER(A154),VLOOKUP(A154,Methuselahs!$A$7:$E$206,2,FALSE),"")</f>
        <v/>
      </c>
      <c r="C154" s="243" t="str">
        <f ca="1">IF(ISNUMBER(A154),VLOOKUP(A154,Methuselahs!$A$7:$E$206,3,FALSE),"")</f>
        <v/>
      </c>
      <c r="D154" s="244" t="str">
        <f t="shared" ca="1" si="48"/>
        <v/>
      </c>
      <c r="E154" s="245"/>
      <c r="F154" s="277">
        <f t="shared" si="49"/>
        <v>0</v>
      </c>
      <c r="G154" s="246" t="str">
        <f t="shared" ca="1" si="50"/>
        <v/>
      </c>
      <c r="H154" s="247" t="str">
        <f ca="1">IF(ISNUMBER(A154),IF(OR($S154=$U154,NOT(ISNA(MATCH($D154*5+$V$4,Override!$C$6:$C$125,0)))),$Q154,0),"")</f>
        <v/>
      </c>
      <c r="I154" s="278" t="str">
        <f t="shared" ca="1" si="51"/>
        <v/>
      </c>
      <c r="J154" s="248">
        <f ca="1">COUNT(A152:A156)</f>
        <v>0</v>
      </c>
      <c r="K154" s="249" t="str">
        <f ca="1">IF(ISNUMBER(A154),RANK(F154,F152:F156),"")</f>
        <v/>
      </c>
      <c r="L154" s="250">
        <f ca="1">IF(J154=5,VLOOKUP(K154,TPMatrix!$A$6:$B$10,2,FALSE),IF(J154=4,VLOOKUP(K154,TPMatrix!$D$6:$E$9,2,FALSE),0))</f>
        <v>0</v>
      </c>
      <c r="M154" s="250">
        <f ca="1">IF(COUNTIF(K152:K156,K154)&gt;=2,IF(J154=5,VLOOKUP(K154+1,TPMatrix!$A$6:$B$10,2,FALSE),IF(J154=4,VLOOKUP(K154+1,TPMatrix!$D$6:$E$9,2,FALSE),0)),"")</f>
        <v>0</v>
      </c>
      <c r="N154" s="250">
        <f ca="1">IF(COUNTIF(K152:K156,K154)&gt;=3,IF(J154=5,VLOOKUP(K154+2,TPMatrix!$A$6:$B$10,2,FALSE),IF(J154=4,VLOOKUP(K154+2,TPMatrix!$D$6:$E$9,2,FALSE),0)),"")</f>
        <v>0</v>
      </c>
      <c r="O154" s="250">
        <f ca="1">IF(COUNTIF(K152:K156,K154)&gt;=4,IF(J154=5,VLOOKUP(K154+3,TPMatrix!$A$6:$B$10,2,FALSE),IF(J154=4,VLOOKUP(K154+3,TPMatrix!$D$6:$E$9,2,FALSE),0)),"")</f>
        <v>0</v>
      </c>
      <c r="P154" s="250">
        <f ca="1">IF(COUNTIF(K152:K156,K154)&gt;=5,IF(J154=5,VLOOKUP(K154+4,TPMatrix!$A$6:$B$10,2,FALSE),IF(J154=4,VLOOKUP(K154+4,TPMatrix!$D$6:$E$9,2,FALSE),0)),"")</f>
        <v>0</v>
      </c>
      <c r="Q154" s="250">
        <f t="shared" ca="1" si="52"/>
        <v>0</v>
      </c>
      <c r="R154" s="251">
        <f t="shared" ca="1" si="53"/>
        <v>5</v>
      </c>
      <c r="S154" s="249">
        <f t="shared" ca="1" si="54"/>
        <v>0</v>
      </c>
      <c r="T154" s="250">
        <f t="shared" si="55"/>
        <v>0</v>
      </c>
      <c r="U154" s="251">
        <f t="shared" ca="1" si="56"/>
        <v>0</v>
      </c>
      <c r="W154" s="178" t="str">
        <f t="shared" ca="1" si="57"/>
        <v/>
      </c>
      <c r="X154" s="178" t="str">
        <f ca="1">IF(ISNUMBER($A154),$W154*(Methuselahs!$A$4+1)+$A154,"")</f>
        <v/>
      </c>
      <c r="Y154" s="178" t="str">
        <f t="shared" ca="1" si="58"/>
        <v/>
      </c>
      <c r="Z154" s="178" t="str">
        <f ca="1">IF(ISNUMBER($A154),VLOOKUP($A154,Methuselahs!$A$7:$X$206,5),"")</f>
        <v/>
      </c>
      <c r="AA154" s="178" t="str">
        <f t="shared" ca="1" si="59"/>
        <v/>
      </c>
    </row>
    <row r="155" spans="1:27" ht="12.95" customHeight="1" x14ac:dyDescent="0.2">
      <c r="A155" s="252" t="str">
        <f ca="1">IF(ISBLANK('Tournament Info'!$B$11),"",INDIRECT(ADDRESS(ROW(),2,1,1,"Optimal Seating "&amp;'Tournament Info'!$B$11-1&amp;"R+F")))</f>
        <v/>
      </c>
      <c r="B155" s="253" t="str">
        <f ca="1">IF(ISNUMBER(A155),VLOOKUP(A155,Methuselahs!$A$7:$E$206,2,FALSE),"")</f>
        <v/>
      </c>
      <c r="C155" s="254" t="str">
        <f ca="1">IF(ISNUMBER(A155),VLOOKUP(A155,Methuselahs!$A$7:$E$206,3,FALSE),"")</f>
        <v/>
      </c>
      <c r="D155" s="255" t="str">
        <f t="shared" ca="1" si="48"/>
        <v/>
      </c>
      <c r="E155" s="256"/>
      <c r="F155" s="279">
        <f t="shared" si="49"/>
        <v>0</v>
      </c>
      <c r="G155" s="236" t="str">
        <f t="shared" ca="1" si="50"/>
        <v/>
      </c>
      <c r="H155" s="237" t="str">
        <f ca="1">IF(ISNUMBER(A155),IF(OR($S155=$U155,NOT(ISNA(MATCH($D155*5+$V$4,Override!$C$6:$C$125,0)))),$Q155,0),"")</f>
        <v/>
      </c>
      <c r="I155" s="276" t="str">
        <f t="shared" ca="1" si="51"/>
        <v/>
      </c>
      <c r="J155" s="257">
        <f ca="1">COUNT(A152:A156)</f>
        <v>0</v>
      </c>
      <c r="K155" s="239" t="str">
        <f ca="1">IF(ISNUMBER(A155),RANK(F155,F152:F156),"")</f>
        <v/>
      </c>
      <c r="L155" s="240">
        <f ca="1">IF(J155=5,VLOOKUP(K155,TPMatrix!$A$6:$B$10,2,FALSE),IF(J155=4,VLOOKUP(K155,TPMatrix!$D$6:$E$9,2,FALSE),0))</f>
        <v>0</v>
      </c>
      <c r="M155" s="240">
        <f ca="1">IF(COUNTIF(K152:K156,K155)&gt;=2,IF(J155=5,VLOOKUP(K155+1,TPMatrix!$A$6:$B$10,2,FALSE),IF(J155=4,VLOOKUP(K155+1,TPMatrix!$D$6:$E$9,2,FALSE),0)),"")</f>
        <v>0</v>
      </c>
      <c r="N155" s="240">
        <f ca="1">IF(COUNTIF(K152:K156,K155)&gt;=3,IF(J155=5,VLOOKUP(K155+2,TPMatrix!$A$6:$B$10,2,FALSE),IF(J155=4,VLOOKUP(K155+2,TPMatrix!$D$6:$E$9,2,FALSE),0)),"")</f>
        <v>0</v>
      </c>
      <c r="O155" s="240">
        <f ca="1">IF(COUNTIF(K152:K156,K155)&gt;=4,IF(J155=5,VLOOKUP(K155+3,TPMatrix!$A$6:$B$10,2,FALSE),IF(J155=4,VLOOKUP(K155+3,TPMatrix!$D$6:$E$9,2,FALSE),0)),"")</f>
        <v>0</v>
      </c>
      <c r="P155" s="240">
        <f ca="1">IF(COUNTIF(K152:K156,K155)&gt;=5,IF(J155=5,VLOOKUP(K155+4,TPMatrix!$A$6:$B$10,2,FALSE),IF(J155=4,VLOOKUP(K155+4,TPMatrix!$D$6:$E$9,2,FALSE),0)),"")</f>
        <v>0</v>
      </c>
      <c r="Q155" s="240">
        <f t="shared" ca="1" si="52"/>
        <v>0</v>
      </c>
      <c r="R155" s="241">
        <f t="shared" ca="1" si="53"/>
        <v>5</v>
      </c>
      <c r="S155" s="239">
        <f t="shared" ca="1" si="54"/>
        <v>0</v>
      </c>
      <c r="T155" s="240">
        <f t="shared" si="55"/>
        <v>0</v>
      </c>
      <c r="U155" s="241">
        <f t="shared" ca="1" si="56"/>
        <v>0</v>
      </c>
      <c r="W155" s="178" t="str">
        <f t="shared" ca="1" si="57"/>
        <v/>
      </c>
      <c r="X155" s="178" t="str">
        <f ca="1">IF(ISNUMBER($A155),$W155*(Methuselahs!$A$4+1)+$A155,"")</f>
        <v/>
      </c>
      <c r="Y155" s="178" t="str">
        <f t="shared" ca="1" si="58"/>
        <v/>
      </c>
      <c r="Z155" s="178" t="str">
        <f ca="1">IF(ISNUMBER($A155),VLOOKUP($A155,Methuselahs!$A$7:$X$206,5),"")</f>
        <v/>
      </c>
      <c r="AA155" s="178" t="str">
        <f t="shared" ca="1" si="59"/>
        <v/>
      </c>
    </row>
    <row r="156" spans="1:27" ht="12.95" customHeight="1" x14ac:dyDescent="0.2">
      <c r="A156" s="258" t="str">
        <f ca="1">IF(ISBLANK('Tournament Info'!$B$11),"",INDIRECT(ADDRESS(ROW(),2,1,1,"Optimal Seating "&amp;'Tournament Info'!$B$11-1&amp;"R+F")))</f>
        <v/>
      </c>
      <c r="B156" s="259" t="str">
        <f ca="1">IF(ISNUMBER(A156),VLOOKUP(A156,Methuselahs!$A$7:$E$206,2,FALSE),"")</f>
        <v/>
      </c>
      <c r="C156" s="260" t="str">
        <f ca="1">IF(ISNUMBER(A156),VLOOKUP(A156,Methuselahs!$A$7:$E$206,3,FALSE),"")</f>
        <v/>
      </c>
      <c r="D156" s="261" t="str">
        <f t="shared" ca="1" si="48"/>
        <v/>
      </c>
      <c r="E156" s="262"/>
      <c r="F156" s="280">
        <f t="shared" si="49"/>
        <v>0</v>
      </c>
      <c r="G156" s="246" t="str">
        <f t="shared" ca="1" si="50"/>
        <v/>
      </c>
      <c r="H156" s="247" t="str">
        <f ca="1">IF(ISNUMBER(A156),IF(OR($S156=$U156,NOT(ISNA(MATCH($D156*5+$V$4,Override!$C$6:$C$125,0)))),$Q156,0),"")</f>
        <v/>
      </c>
      <c r="I156" s="278" t="str">
        <f t="shared" ca="1" si="51"/>
        <v/>
      </c>
      <c r="J156" s="263">
        <f ca="1">COUNT(A152:A156)</f>
        <v>0</v>
      </c>
      <c r="K156" s="264" t="str">
        <f ca="1">IF(ISNUMBER(A156),RANK(F156,F152:F156),"")</f>
        <v/>
      </c>
      <c r="L156" s="265">
        <f ca="1">IF(J156=5,VLOOKUP(K156,TPMatrix!$A$6:$B$10,2,FALSE),IF(J156=4,VLOOKUP(K156,TPMatrix!$D$6:$E$9,2,FALSE),0))</f>
        <v>0</v>
      </c>
      <c r="M156" s="265">
        <f ca="1">IF(COUNTIF(K152:K156,K156)&gt;=2,IF(J156=5,VLOOKUP(K156+1,TPMatrix!$A$6:$B$10,2,FALSE),IF(J156=4,VLOOKUP(K156+1,TPMatrix!$D$6:$E$9,2,FALSE),0)),"")</f>
        <v>0</v>
      </c>
      <c r="N156" s="265">
        <f ca="1">IF(COUNTIF(K152:K156,K156)&gt;=3,IF(J156=5,VLOOKUP(K156+2,TPMatrix!$A$6:$B$10,2,FALSE),IF(J156=4,VLOOKUP(K156+2,TPMatrix!$D$6:$E$9,2,FALSE),0)),"")</f>
        <v>0</v>
      </c>
      <c r="O156" s="265">
        <f ca="1">IF(COUNTIF(K152:K156,K156)&gt;=4,IF(J156=5,VLOOKUP(K156+3,TPMatrix!$A$6:$B$10,2,FALSE),IF(J156=4,VLOOKUP(K156+3,TPMatrix!$D$6:$E$9,2,FALSE),0)),"")</f>
        <v>0</v>
      </c>
      <c r="P156" s="265">
        <f ca="1">IF(COUNTIF(K152:K156,K156)&gt;=5,IF(J156=5,VLOOKUP(K156+4,TPMatrix!$A$6:$B$10,2,FALSE),IF(J156=4,VLOOKUP(K156+4,TPMatrix!$D$6:$E$9,2,FALSE),0)),"")</f>
        <v>0</v>
      </c>
      <c r="Q156" s="265">
        <f t="shared" ca="1" si="52"/>
        <v>0</v>
      </c>
      <c r="R156" s="266">
        <f t="shared" ca="1" si="53"/>
        <v>5</v>
      </c>
      <c r="S156" s="264">
        <f t="shared" ca="1" si="54"/>
        <v>0</v>
      </c>
      <c r="T156" s="265">
        <f t="shared" si="55"/>
        <v>0</v>
      </c>
      <c r="U156" s="266">
        <f t="shared" ca="1" si="56"/>
        <v>0</v>
      </c>
      <c r="W156" s="178" t="str">
        <f t="shared" ca="1" si="57"/>
        <v/>
      </c>
      <c r="X156" s="178" t="str">
        <f ca="1">IF(ISNUMBER($A156),$W156*(Methuselahs!$A$4+1)+$A156,"")</f>
        <v/>
      </c>
      <c r="Y156" s="178" t="str">
        <f t="shared" ca="1" si="58"/>
        <v/>
      </c>
      <c r="Z156" s="178" t="str">
        <f ca="1">IF(ISNUMBER($A156),VLOOKUP($A156,Methuselahs!$A$7:$X$206,5),"")</f>
        <v/>
      </c>
      <c r="AA156" s="178" t="str">
        <f t="shared" ca="1" si="59"/>
        <v/>
      </c>
    </row>
    <row r="157" spans="1:27" ht="12.95" customHeight="1" x14ac:dyDescent="0.2">
      <c r="A157" s="217" t="str">
        <f ca="1">IF(ISBLANK('Tournament Info'!$B$11),"",INDIRECT(ADDRESS(ROW(),2,1,1,"Optimal Seating "&amp;'Tournament Info'!$B$11-1&amp;"R+F")))</f>
        <v/>
      </c>
      <c r="B157" s="218" t="str">
        <f ca="1">IF(ISNUMBER(A157),VLOOKUP(A157,Methuselahs!$A$7:$E$206,2,FALSE),"")</f>
        <v/>
      </c>
      <c r="C157" s="219" t="str">
        <f ca="1">IF(ISNUMBER(A157),VLOOKUP(A157,Methuselahs!$A$7:$E$206,3,FALSE),"")</f>
        <v/>
      </c>
      <c r="D157" s="220" t="str">
        <f t="shared" ca="1" si="48"/>
        <v/>
      </c>
      <c r="E157" s="221"/>
      <c r="F157" s="273">
        <f t="shared" si="49"/>
        <v>0</v>
      </c>
      <c r="G157" s="222" t="str">
        <f t="shared" ca="1" si="50"/>
        <v/>
      </c>
      <c r="H157" s="223" t="str">
        <f ca="1">IF(ISNUMBER(A157),IF(OR($S157=$U157,NOT(ISNA(MATCH($D157*5+$V$4,Override!$C$6:$C$125,0)))),$Q157,0),"")</f>
        <v/>
      </c>
      <c r="I157" s="274" t="str">
        <f t="shared" ca="1" si="51"/>
        <v/>
      </c>
      <c r="J157" s="224">
        <f ca="1">COUNT(A157:A161)</f>
        <v>0</v>
      </c>
      <c r="K157" s="225" t="str">
        <f ca="1">IF(ISNUMBER(A157),RANK(F157,F157:F161),"")</f>
        <v/>
      </c>
      <c r="L157" s="226">
        <f ca="1">IF(J157=5,VLOOKUP(K157,TPMatrix!$A$6:$B$10,2,FALSE),IF(J157=4,VLOOKUP(K157,TPMatrix!$D$6:$E$9,2,FALSE),0))</f>
        <v>0</v>
      </c>
      <c r="M157" s="226">
        <f ca="1">IF(COUNTIF(K157:K161,K157)&gt;=2,IF(J157=5,VLOOKUP(K157+1,TPMatrix!$A$6:$B$10,2,FALSE),IF(J157=4,VLOOKUP(K157+1,TPMatrix!$D$6:$E$9,2,FALSE),0)),"")</f>
        <v>0</v>
      </c>
      <c r="N157" s="226">
        <f ca="1">IF(COUNTIF(K157:K161,K157)&gt;=3,IF(J157=5,VLOOKUP(K157+2,TPMatrix!$A$6:$B$10,2,FALSE),IF(J157=4,VLOOKUP(K157+2,TPMatrix!$D$6:$E$9,2,FALSE),0)),"")</f>
        <v>0</v>
      </c>
      <c r="O157" s="226">
        <f ca="1">IF(COUNTIF(K157:K161,K157)&gt;=4,IF(J157=5,VLOOKUP(K157+3,TPMatrix!$A$6:$B$10,2,FALSE),IF(J157=4,VLOOKUP(K157+3,TPMatrix!$D$6:$E$9,2,FALSE),0)),"")</f>
        <v>0</v>
      </c>
      <c r="P157" s="226">
        <f ca="1">IF(COUNTIF(K157:K161,K157)&gt;=5,IF(J157=5,VLOOKUP(K157+4,TPMatrix!$A$6:$B$10,2,FALSE),IF(J157=4,VLOOKUP(K157+4,TPMatrix!$D$6:$E$9,2,FALSE),0)),"")</f>
        <v>0</v>
      </c>
      <c r="Q157" s="226">
        <f t="shared" ca="1" si="52"/>
        <v>0</v>
      </c>
      <c r="R157" s="227">
        <f t="shared" ca="1" si="53"/>
        <v>5</v>
      </c>
      <c r="S157" s="228">
        <f t="shared" ca="1" si="54"/>
        <v>0</v>
      </c>
      <c r="T157" s="229">
        <f t="shared" si="55"/>
        <v>0</v>
      </c>
      <c r="U157" s="230">
        <f t="shared" ca="1" si="56"/>
        <v>0</v>
      </c>
      <c r="W157" s="178" t="str">
        <f t="shared" ca="1" si="57"/>
        <v/>
      </c>
      <c r="X157" s="178" t="str">
        <f ca="1">IF(ISNUMBER($A157),$W157*(Methuselahs!$A$4+1)+$A157,"")</f>
        <v/>
      </c>
      <c r="Y157" s="178" t="str">
        <f t="shared" ca="1" si="58"/>
        <v/>
      </c>
      <c r="Z157" s="178" t="str">
        <f ca="1">IF(ISNUMBER($A157),VLOOKUP($A157,Methuselahs!$A$7:$X$206,5),"")</f>
        <v/>
      </c>
      <c r="AA157" s="178" t="str">
        <f t="shared" ca="1" si="59"/>
        <v/>
      </c>
    </row>
    <row r="158" spans="1:27" ht="12.95" customHeight="1" x14ac:dyDescent="0.2">
      <c r="A158" s="231" t="str">
        <f ca="1">IF(ISBLANK('Tournament Info'!$B$11),"",INDIRECT(ADDRESS(ROW(),2,1,1,"Optimal Seating "&amp;'Tournament Info'!$B$11-1&amp;"R+F")))</f>
        <v/>
      </c>
      <c r="B158" s="232" t="str">
        <f ca="1">IF(ISNUMBER(A158),VLOOKUP(A158,Methuselahs!$A$7:$E$206,2,FALSE),"")</f>
        <v/>
      </c>
      <c r="C158" s="233" t="str">
        <f ca="1">IF(ISNUMBER(A158),VLOOKUP(A158,Methuselahs!$A$7:$E$206,3,FALSE),"")</f>
        <v/>
      </c>
      <c r="D158" s="234" t="str">
        <f t="shared" ca="1" si="48"/>
        <v/>
      </c>
      <c r="E158" s="235"/>
      <c r="F158" s="275">
        <f t="shared" si="49"/>
        <v>0</v>
      </c>
      <c r="G158" s="236" t="str">
        <f t="shared" ca="1" si="50"/>
        <v/>
      </c>
      <c r="H158" s="237" t="str">
        <f ca="1">IF(ISNUMBER(A158),IF(OR($S158=$U158,NOT(ISNA(MATCH($D158*5+$V$4,Override!$C$6:$C$125,0)))),$Q158,0),"")</f>
        <v/>
      </c>
      <c r="I158" s="276" t="str">
        <f t="shared" ca="1" si="51"/>
        <v/>
      </c>
      <c r="J158" s="238">
        <f ca="1">COUNT(A157:A161)</f>
        <v>0</v>
      </c>
      <c r="K158" s="239" t="str">
        <f ca="1">IF(ISNUMBER(A158),RANK(F158,F157:F161),"")</f>
        <v/>
      </c>
      <c r="L158" s="240">
        <f ca="1">IF(J158=5,VLOOKUP(K158,TPMatrix!$A$6:$B$10,2,FALSE),IF(J158=4,VLOOKUP(K158,TPMatrix!$D$6:$E$9,2,FALSE),0))</f>
        <v>0</v>
      </c>
      <c r="M158" s="240">
        <f ca="1">IF(COUNTIF(K157:K161,K158)&gt;=2,IF(J158=5,VLOOKUP(K158+1,TPMatrix!$A$6:$B$10,2,FALSE),IF(J158=4,VLOOKUP(K158+1,TPMatrix!$D$6:$E$9,2,FALSE),0)),"")</f>
        <v>0</v>
      </c>
      <c r="N158" s="240">
        <f ca="1">IF(COUNTIF(K157:K161,K158)&gt;=3,IF(J158=5,VLOOKUP(K158+2,TPMatrix!$A$6:$B$10,2,FALSE),IF(J158=4,VLOOKUP(K158+2,TPMatrix!$D$6:$E$9,2,FALSE),0)),"")</f>
        <v>0</v>
      </c>
      <c r="O158" s="240">
        <f ca="1">IF(COUNTIF(K157:K161,K158)&gt;=4,IF(J158=5,VLOOKUP(K158+3,TPMatrix!$A$6:$B$10,2,FALSE),IF(J158=4,VLOOKUP(K158+3,TPMatrix!$D$6:$E$9,2,FALSE),0)),"")</f>
        <v>0</v>
      </c>
      <c r="P158" s="240">
        <f ca="1">IF(COUNTIF(K157:K161,K158)&gt;=5,IF(J158=5,VLOOKUP(K158+4,TPMatrix!$A$6:$B$10,2,FALSE),IF(J158=4,VLOOKUP(K158+4,TPMatrix!$D$6:$E$9,2,FALSE),0)),"")</f>
        <v>0</v>
      </c>
      <c r="Q158" s="240">
        <f t="shared" ca="1" si="52"/>
        <v>0</v>
      </c>
      <c r="R158" s="241">
        <f t="shared" ca="1" si="53"/>
        <v>5</v>
      </c>
      <c r="S158" s="239">
        <f t="shared" ca="1" si="54"/>
        <v>0</v>
      </c>
      <c r="T158" s="240">
        <f t="shared" si="55"/>
        <v>0</v>
      </c>
      <c r="U158" s="241">
        <f t="shared" ca="1" si="56"/>
        <v>0</v>
      </c>
      <c r="W158" s="178" t="str">
        <f t="shared" ca="1" si="57"/>
        <v/>
      </c>
      <c r="X158" s="178" t="str">
        <f ca="1">IF(ISNUMBER($A158),$W158*(Methuselahs!$A$4+1)+$A158,"")</f>
        <v/>
      </c>
      <c r="Y158" s="178" t="str">
        <f t="shared" ca="1" si="58"/>
        <v/>
      </c>
      <c r="Z158" s="178" t="str">
        <f ca="1">IF(ISNUMBER($A158),VLOOKUP($A158,Methuselahs!$A$7:$X$206,5),"")</f>
        <v/>
      </c>
      <c r="AA158" s="178" t="str">
        <f t="shared" ca="1" si="59"/>
        <v/>
      </c>
    </row>
    <row r="159" spans="1:27" ht="12.95" customHeight="1" x14ac:dyDescent="0.2">
      <c r="A159" s="242" t="str">
        <f ca="1">IF(ISBLANK('Tournament Info'!$B$11),"",INDIRECT(ADDRESS(ROW(),2,1,1,"Optimal Seating "&amp;'Tournament Info'!$B$11-1&amp;"R+F")))</f>
        <v/>
      </c>
      <c r="B159" s="218" t="str">
        <f ca="1">IF(ISNUMBER(A159),VLOOKUP(A159,Methuselahs!$A$7:$E$206,2,FALSE),"")</f>
        <v/>
      </c>
      <c r="C159" s="243" t="str">
        <f ca="1">IF(ISNUMBER(A159),VLOOKUP(A159,Methuselahs!$A$7:$E$206,3,FALSE),"")</f>
        <v/>
      </c>
      <c r="D159" s="244" t="str">
        <f t="shared" ca="1" si="48"/>
        <v/>
      </c>
      <c r="E159" s="245"/>
      <c r="F159" s="277">
        <f t="shared" si="49"/>
        <v>0</v>
      </c>
      <c r="G159" s="246" t="str">
        <f t="shared" ca="1" si="50"/>
        <v/>
      </c>
      <c r="H159" s="247" t="str">
        <f ca="1">IF(ISNUMBER(A159),IF(OR($S159=$U159,NOT(ISNA(MATCH($D159*5+$V$4,Override!$C$6:$C$125,0)))),$Q159,0),"")</f>
        <v/>
      </c>
      <c r="I159" s="278" t="str">
        <f t="shared" ca="1" si="51"/>
        <v/>
      </c>
      <c r="J159" s="248">
        <f ca="1">COUNT(A157:A161)</f>
        <v>0</v>
      </c>
      <c r="K159" s="249" t="str">
        <f ca="1">IF(ISNUMBER(A159),RANK(F159,F157:F161),"")</f>
        <v/>
      </c>
      <c r="L159" s="250">
        <f ca="1">IF(J159=5,VLOOKUP(K159,TPMatrix!$A$6:$B$10,2,FALSE),IF(J159=4,VLOOKUP(K159,TPMatrix!$D$6:$E$9,2,FALSE),0))</f>
        <v>0</v>
      </c>
      <c r="M159" s="250">
        <f ca="1">IF(COUNTIF(K157:K161,K159)&gt;=2,IF(J159=5,VLOOKUP(K159+1,TPMatrix!$A$6:$B$10,2,FALSE),IF(J159=4,VLOOKUP(K159+1,TPMatrix!$D$6:$E$9,2,FALSE),0)),"")</f>
        <v>0</v>
      </c>
      <c r="N159" s="250">
        <f ca="1">IF(COUNTIF(K157:K161,K159)&gt;=3,IF(J159=5,VLOOKUP(K159+2,TPMatrix!$A$6:$B$10,2,FALSE),IF(J159=4,VLOOKUP(K159+2,TPMatrix!$D$6:$E$9,2,FALSE),0)),"")</f>
        <v>0</v>
      </c>
      <c r="O159" s="250">
        <f ca="1">IF(COUNTIF(K157:K161,K159)&gt;=4,IF(J159=5,VLOOKUP(K159+3,TPMatrix!$A$6:$B$10,2,FALSE),IF(J159=4,VLOOKUP(K159+3,TPMatrix!$D$6:$E$9,2,FALSE),0)),"")</f>
        <v>0</v>
      </c>
      <c r="P159" s="250">
        <f ca="1">IF(COUNTIF(K157:K161,K159)&gt;=5,IF(J159=5,VLOOKUP(K159+4,TPMatrix!$A$6:$B$10,2,FALSE),IF(J159=4,VLOOKUP(K159+4,TPMatrix!$D$6:$E$9,2,FALSE),0)),"")</f>
        <v>0</v>
      </c>
      <c r="Q159" s="250">
        <f t="shared" ca="1" si="52"/>
        <v>0</v>
      </c>
      <c r="R159" s="251">
        <f t="shared" ca="1" si="53"/>
        <v>5</v>
      </c>
      <c r="S159" s="249">
        <f t="shared" ca="1" si="54"/>
        <v>0</v>
      </c>
      <c r="T159" s="250">
        <f t="shared" si="55"/>
        <v>0</v>
      </c>
      <c r="U159" s="251">
        <f t="shared" ca="1" si="56"/>
        <v>0</v>
      </c>
      <c r="W159" s="178" t="str">
        <f t="shared" ca="1" si="57"/>
        <v/>
      </c>
      <c r="X159" s="178" t="str">
        <f ca="1">IF(ISNUMBER($A159),$W159*(Methuselahs!$A$4+1)+$A159,"")</f>
        <v/>
      </c>
      <c r="Y159" s="178" t="str">
        <f t="shared" ca="1" si="58"/>
        <v/>
      </c>
      <c r="Z159" s="178" t="str">
        <f ca="1">IF(ISNUMBER($A159),VLOOKUP($A159,Methuselahs!$A$7:$X$206,5),"")</f>
        <v/>
      </c>
      <c r="AA159" s="178" t="str">
        <f t="shared" ca="1" si="59"/>
        <v/>
      </c>
    </row>
    <row r="160" spans="1:27" ht="12.95" customHeight="1" x14ac:dyDescent="0.2">
      <c r="A160" s="252" t="str">
        <f ca="1">IF(ISBLANK('Tournament Info'!$B$11),"",INDIRECT(ADDRESS(ROW(),2,1,1,"Optimal Seating "&amp;'Tournament Info'!$B$11-1&amp;"R+F")))</f>
        <v/>
      </c>
      <c r="B160" s="253" t="str">
        <f ca="1">IF(ISNUMBER(A160),VLOOKUP(A160,Methuselahs!$A$7:$E$206,2,FALSE),"")</f>
        <v/>
      </c>
      <c r="C160" s="254" t="str">
        <f ca="1">IF(ISNUMBER(A160),VLOOKUP(A160,Methuselahs!$A$7:$E$206,3,FALSE),"")</f>
        <v/>
      </c>
      <c r="D160" s="255" t="str">
        <f t="shared" ca="1" si="48"/>
        <v/>
      </c>
      <c r="E160" s="256"/>
      <c r="F160" s="279">
        <f t="shared" si="49"/>
        <v>0</v>
      </c>
      <c r="G160" s="236" t="str">
        <f t="shared" ca="1" si="50"/>
        <v/>
      </c>
      <c r="H160" s="237" t="str">
        <f ca="1">IF(ISNUMBER(A160),IF(OR($S160=$U160,NOT(ISNA(MATCH($D160*5+$V$4,Override!$C$6:$C$125,0)))),$Q160,0),"")</f>
        <v/>
      </c>
      <c r="I160" s="276" t="str">
        <f t="shared" ca="1" si="51"/>
        <v/>
      </c>
      <c r="J160" s="257">
        <f ca="1">COUNT(A157:A161)</f>
        <v>0</v>
      </c>
      <c r="K160" s="239" t="str">
        <f ca="1">IF(ISNUMBER(A160),RANK(F160,F157:F161),"")</f>
        <v/>
      </c>
      <c r="L160" s="240">
        <f ca="1">IF(J160=5,VLOOKUP(K160,TPMatrix!$A$6:$B$10,2,FALSE),IF(J160=4,VLOOKUP(K160,TPMatrix!$D$6:$E$9,2,FALSE),0))</f>
        <v>0</v>
      </c>
      <c r="M160" s="240">
        <f ca="1">IF(COUNTIF(K157:K161,K160)&gt;=2,IF(J160=5,VLOOKUP(K160+1,TPMatrix!$A$6:$B$10,2,FALSE),IF(J160=4,VLOOKUP(K160+1,TPMatrix!$D$6:$E$9,2,FALSE),0)),"")</f>
        <v>0</v>
      </c>
      <c r="N160" s="240">
        <f ca="1">IF(COUNTIF(K157:K161,K160)&gt;=3,IF(J160=5,VLOOKUP(K160+2,TPMatrix!$A$6:$B$10,2,FALSE),IF(J160=4,VLOOKUP(K160+2,TPMatrix!$D$6:$E$9,2,FALSE),0)),"")</f>
        <v>0</v>
      </c>
      <c r="O160" s="240">
        <f ca="1">IF(COUNTIF(K157:K161,K160)&gt;=4,IF(J160=5,VLOOKUP(K160+3,TPMatrix!$A$6:$B$10,2,FALSE),IF(J160=4,VLOOKUP(K160+3,TPMatrix!$D$6:$E$9,2,FALSE),0)),"")</f>
        <v>0</v>
      </c>
      <c r="P160" s="240">
        <f ca="1">IF(COUNTIF(K157:K161,K160)&gt;=5,IF(J160=5,VLOOKUP(K160+4,TPMatrix!$A$6:$B$10,2,FALSE),IF(J160=4,VLOOKUP(K160+4,TPMatrix!$D$6:$E$9,2,FALSE),0)),"")</f>
        <v>0</v>
      </c>
      <c r="Q160" s="240">
        <f t="shared" ca="1" si="52"/>
        <v>0</v>
      </c>
      <c r="R160" s="241">
        <f t="shared" ca="1" si="53"/>
        <v>5</v>
      </c>
      <c r="S160" s="239">
        <f t="shared" ca="1" si="54"/>
        <v>0</v>
      </c>
      <c r="T160" s="240">
        <f t="shared" si="55"/>
        <v>0</v>
      </c>
      <c r="U160" s="241">
        <f t="shared" ca="1" si="56"/>
        <v>0</v>
      </c>
      <c r="W160" s="178" t="str">
        <f t="shared" ca="1" si="57"/>
        <v/>
      </c>
      <c r="X160" s="178" t="str">
        <f ca="1">IF(ISNUMBER($A160),$W160*(Methuselahs!$A$4+1)+$A160,"")</f>
        <v/>
      </c>
      <c r="Y160" s="178" t="str">
        <f t="shared" ca="1" si="58"/>
        <v/>
      </c>
      <c r="Z160" s="178" t="str">
        <f ca="1">IF(ISNUMBER($A160),VLOOKUP($A160,Methuselahs!$A$7:$X$206,5),"")</f>
        <v/>
      </c>
      <c r="AA160" s="178" t="str">
        <f t="shared" ca="1" si="59"/>
        <v/>
      </c>
    </row>
    <row r="161" spans="1:27" ht="12.95" customHeight="1" x14ac:dyDescent="0.2">
      <c r="A161" s="258" t="str">
        <f ca="1">IF(ISBLANK('Tournament Info'!$B$11),"",INDIRECT(ADDRESS(ROW(),2,1,1,"Optimal Seating "&amp;'Tournament Info'!$B$11-1&amp;"R+F")))</f>
        <v/>
      </c>
      <c r="B161" s="259" t="str">
        <f ca="1">IF(ISNUMBER(A161),VLOOKUP(A161,Methuselahs!$A$7:$E$206,2,FALSE),"")</f>
        <v/>
      </c>
      <c r="C161" s="260" t="str">
        <f ca="1">IF(ISNUMBER(A161),VLOOKUP(A161,Methuselahs!$A$7:$E$206,3,FALSE),"")</f>
        <v/>
      </c>
      <c r="D161" s="261" t="str">
        <f t="shared" ca="1" si="48"/>
        <v/>
      </c>
      <c r="E161" s="262"/>
      <c r="F161" s="280">
        <f t="shared" si="49"/>
        <v>0</v>
      </c>
      <c r="G161" s="246" t="str">
        <f t="shared" ca="1" si="50"/>
        <v/>
      </c>
      <c r="H161" s="247" t="str">
        <f ca="1">IF(ISNUMBER(A161),IF(OR($S161=$U161,NOT(ISNA(MATCH($D161*5+$V$4,Override!$C$6:$C$125,0)))),$Q161,0),"")</f>
        <v/>
      </c>
      <c r="I161" s="278" t="str">
        <f t="shared" ca="1" si="51"/>
        <v/>
      </c>
      <c r="J161" s="263">
        <f ca="1">COUNT(A157:A161)</f>
        <v>0</v>
      </c>
      <c r="K161" s="264" t="str">
        <f ca="1">IF(ISNUMBER(A161),RANK(F161,F157:F161),"")</f>
        <v/>
      </c>
      <c r="L161" s="265">
        <f ca="1">IF(J161=5,VLOOKUP(K161,TPMatrix!$A$6:$B$10,2,FALSE),IF(J161=4,VLOOKUP(K161,TPMatrix!$D$6:$E$9,2,FALSE),0))</f>
        <v>0</v>
      </c>
      <c r="M161" s="265">
        <f ca="1">IF(COUNTIF(K157:K161,K161)&gt;=2,IF(J161=5,VLOOKUP(K161+1,TPMatrix!$A$6:$B$10,2,FALSE),IF(J161=4,VLOOKUP(K161+1,TPMatrix!$D$6:$E$9,2,FALSE),0)),"")</f>
        <v>0</v>
      </c>
      <c r="N161" s="265">
        <f ca="1">IF(COUNTIF(K157:K161,K161)&gt;=3,IF(J161=5,VLOOKUP(K161+2,TPMatrix!$A$6:$B$10,2,FALSE),IF(J161=4,VLOOKUP(K161+2,TPMatrix!$D$6:$E$9,2,FALSE),0)),"")</f>
        <v>0</v>
      </c>
      <c r="O161" s="265">
        <f ca="1">IF(COUNTIF(K157:K161,K161)&gt;=4,IF(J161=5,VLOOKUP(K161+3,TPMatrix!$A$6:$B$10,2,FALSE),IF(J161=4,VLOOKUP(K161+3,TPMatrix!$D$6:$E$9,2,FALSE),0)),"")</f>
        <v>0</v>
      </c>
      <c r="P161" s="265">
        <f ca="1">IF(COUNTIF(K157:K161,K161)&gt;=5,IF(J161=5,VLOOKUP(K161+4,TPMatrix!$A$6:$B$10,2,FALSE),IF(J161=4,VLOOKUP(K161+4,TPMatrix!$D$6:$E$9,2,FALSE),0)),"")</f>
        <v>0</v>
      </c>
      <c r="Q161" s="265">
        <f t="shared" ca="1" si="52"/>
        <v>0</v>
      </c>
      <c r="R161" s="266">
        <f t="shared" ca="1" si="53"/>
        <v>5</v>
      </c>
      <c r="S161" s="264">
        <f t="shared" ca="1" si="54"/>
        <v>0</v>
      </c>
      <c r="T161" s="265">
        <f t="shared" si="55"/>
        <v>0</v>
      </c>
      <c r="U161" s="266">
        <f t="shared" ca="1" si="56"/>
        <v>0</v>
      </c>
      <c r="W161" s="178" t="str">
        <f t="shared" ca="1" si="57"/>
        <v/>
      </c>
      <c r="X161" s="178" t="str">
        <f ca="1">IF(ISNUMBER($A161),$W161*(Methuselahs!$A$4+1)+$A161,"")</f>
        <v/>
      </c>
      <c r="Y161" s="178" t="str">
        <f t="shared" ca="1" si="58"/>
        <v/>
      </c>
      <c r="Z161" s="178" t="str">
        <f ca="1">IF(ISNUMBER($A161),VLOOKUP($A161,Methuselahs!$A$7:$X$206,5),"")</f>
        <v/>
      </c>
      <c r="AA161" s="178" t="str">
        <f t="shared" ca="1" si="59"/>
        <v/>
      </c>
    </row>
    <row r="162" spans="1:27" ht="12.95" customHeight="1" x14ac:dyDescent="0.2">
      <c r="A162" s="217" t="str">
        <f ca="1">IF(ISBLANK('Tournament Info'!$B$11),"",INDIRECT(ADDRESS(ROW(),2,1,1,"Optimal Seating "&amp;'Tournament Info'!$B$11-1&amp;"R+F")))</f>
        <v/>
      </c>
      <c r="B162" s="218" t="str">
        <f ca="1">IF(ISNUMBER(A162),VLOOKUP(A162,Methuselahs!$A$7:$E$206,2,FALSE),"")</f>
        <v/>
      </c>
      <c r="C162" s="219" t="str">
        <f ca="1">IF(ISNUMBER(A162),VLOOKUP(A162,Methuselahs!$A$7:$E$206,3,FALSE),"")</f>
        <v/>
      </c>
      <c r="D162" s="220" t="str">
        <f t="shared" ca="1" si="48"/>
        <v/>
      </c>
      <c r="E162" s="221"/>
      <c r="F162" s="273">
        <f t="shared" si="49"/>
        <v>0</v>
      </c>
      <c r="G162" s="222" t="str">
        <f t="shared" ca="1" si="50"/>
        <v/>
      </c>
      <c r="H162" s="223" t="str">
        <f ca="1">IF(ISNUMBER(A162),IF(OR($S162=$U162,NOT(ISNA(MATCH($D162*5+$V$4,Override!$C$6:$C$125,0)))),$Q162,0),"")</f>
        <v/>
      </c>
      <c r="I162" s="274" t="str">
        <f t="shared" ca="1" si="51"/>
        <v/>
      </c>
      <c r="J162" s="224">
        <f ca="1">COUNT(A162:A166)</f>
        <v>0</v>
      </c>
      <c r="K162" s="225" t="str">
        <f ca="1">IF(ISNUMBER(A162),RANK(F162,F162:F166),"")</f>
        <v/>
      </c>
      <c r="L162" s="226">
        <f ca="1">IF(J162=5,VLOOKUP(K162,TPMatrix!$A$6:$B$10,2,FALSE),IF(J162=4,VLOOKUP(K162,TPMatrix!$D$6:$E$9,2,FALSE),0))</f>
        <v>0</v>
      </c>
      <c r="M162" s="226">
        <f ca="1">IF(COUNTIF(K162:K166,K162)&gt;=2,IF(J162=5,VLOOKUP(K162+1,TPMatrix!$A$6:$B$10,2,FALSE),IF(J162=4,VLOOKUP(K162+1,TPMatrix!$D$6:$E$9,2,FALSE),0)),"")</f>
        <v>0</v>
      </c>
      <c r="N162" s="226">
        <f ca="1">IF(COUNTIF(K162:K166,K162)&gt;=3,IF(J162=5,VLOOKUP(K162+2,TPMatrix!$A$6:$B$10,2,FALSE),IF(J162=4,VLOOKUP(K162+2,TPMatrix!$D$6:$E$9,2,FALSE),0)),"")</f>
        <v>0</v>
      </c>
      <c r="O162" s="226">
        <f ca="1">IF(COUNTIF(K162:K166,K162)&gt;=4,IF(J162=5,VLOOKUP(K162+3,TPMatrix!$A$6:$B$10,2,FALSE),IF(J162=4,VLOOKUP(K162+3,TPMatrix!$D$6:$E$9,2,FALSE),0)),"")</f>
        <v>0</v>
      </c>
      <c r="P162" s="226">
        <f ca="1">IF(COUNTIF(K162:K166,K162)&gt;=5,IF(J162=5,VLOOKUP(K162+4,TPMatrix!$A$6:$B$10,2,FALSE),IF(J162=4,VLOOKUP(K162+4,TPMatrix!$D$6:$E$9,2,FALSE),0)),"")</f>
        <v>0</v>
      </c>
      <c r="Q162" s="226">
        <f t="shared" ca="1" si="52"/>
        <v>0</v>
      </c>
      <c r="R162" s="227">
        <f t="shared" ca="1" si="53"/>
        <v>5</v>
      </c>
      <c r="S162" s="228">
        <f t="shared" ca="1" si="54"/>
        <v>0</v>
      </c>
      <c r="T162" s="229">
        <f t="shared" si="55"/>
        <v>0</v>
      </c>
      <c r="U162" s="230">
        <f t="shared" ca="1" si="56"/>
        <v>0</v>
      </c>
      <c r="W162" s="178" t="str">
        <f t="shared" ca="1" si="57"/>
        <v/>
      </c>
      <c r="X162" s="178" t="str">
        <f ca="1">IF(ISNUMBER($A162),$W162*(Methuselahs!$A$4+1)+$A162,"")</f>
        <v/>
      </c>
      <c r="Y162" s="178" t="str">
        <f t="shared" ca="1" si="58"/>
        <v/>
      </c>
      <c r="Z162" s="178" t="str">
        <f ca="1">IF(ISNUMBER($A162),VLOOKUP($A162,Methuselahs!$A$7:$X$206,5),"")</f>
        <v/>
      </c>
      <c r="AA162" s="178" t="str">
        <f t="shared" ca="1" si="59"/>
        <v/>
      </c>
    </row>
    <row r="163" spans="1:27" ht="12.95" customHeight="1" x14ac:dyDescent="0.2">
      <c r="A163" s="231" t="str">
        <f ca="1">IF(ISBLANK('Tournament Info'!$B$11),"",INDIRECT(ADDRESS(ROW(),2,1,1,"Optimal Seating "&amp;'Tournament Info'!$B$11-1&amp;"R+F")))</f>
        <v/>
      </c>
      <c r="B163" s="232" t="str">
        <f ca="1">IF(ISNUMBER(A163),VLOOKUP(A163,Methuselahs!$A$7:$E$206,2,FALSE),"")</f>
        <v/>
      </c>
      <c r="C163" s="233" t="str">
        <f ca="1">IF(ISNUMBER(A163),VLOOKUP(A163,Methuselahs!$A$7:$E$206,3,FALSE),"")</f>
        <v/>
      </c>
      <c r="D163" s="234" t="str">
        <f t="shared" ca="1" si="48"/>
        <v/>
      </c>
      <c r="E163" s="235"/>
      <c r="F163" s="275">
        <f t="shared" si="49"/>
        <v>0</v>
      </c>
      <c r="G163" s="236" t="str">
        <f t="shared" ca="1" si="50"/>
        <v/>
      </c>
      <c r="H163" s="237" t="str">
        <f ca="1">IF(ISNUMBER(A163),IF(OR($S163=$U163,NOT(ISNA(MATCH($D163*5+$V$4,Override!$C$6:$C$125,0)))),$Q163,0),"")</f>
        <v/>
      </c>
      <c r="I163" s="276" t="str">
        <f t="shared" ca="1" si="51"/>
        <v/>
      </c>
      <c r="J163" s="238">
        <f ca="1">COUNT(A162:A166)</f>
        <v>0</v>
      </c>
      <c r="K163" s="239" t="str">
        <f ca="1">IF(ISNUMBER(A163),RANK(F163,F162:F166),"")</f>
        <v/>
      </c>
      <c r="L163" s="240">
        <f ca="1">IF(J163=5,VLOOKUP(K163,TPMatrix!$A$6:$B$10,2,FALSE),IF(J163=4,VLOOKUP(K163,TPMatrix!$D$6:$E$9,2,FALSE),0))</f>
        <v>0</v>
      </c>
      <c r="M163" s="240">
        <f ca="1">IF(COUNTIF(K162:K166,K163)&gt;=2,IF(J163=5,VLOOKUP(K163+1,TPMatrix!$A$6:$B$10,2,FALSE),IF(J163=4,VLOOKUP(K163+1,TPMatrix!$D$6:$E$9,2,FALSE),0)),"")</f>
        <v>0</v>
      </c>
      <c r="N163" s="240">
        <f ca="1">IF(COUNTIF(K162:K166,K163)&gt;=3,IF(J163=5,VLOOKUP(K163+2,TPMatrix!$A$6:$B$10,2,FALSE),IF(J163=4,VLOOKUP(K163+2,TPMatrix!$D$6:$E$9,2,FALSE),0)),"")</f>
        <v>0</v>
      </c>
      <c r="O163" s="240">
        <f ca="1">IF(COUNTIF(K162:K166,K163)&gt;=4,IF(J163=5,VLOOKUP(K163+3,TPMatrix!$A$6:$B$10,2,FALSE),IF(J163=4,VLOOKUP(K163+3,TPMatrix!$D$6:$E$9,2,FALSE),0)),"")</f>
        <v>0</v>
      </c>
      <c r="P163" s="240">
        <f ca="1">IF(COUNTIF(K162:K166,K163)&gt;=5,IF(J163=5,VLOOKUP(K163+4,TPMatrix!$A$6:$B$10,2,FALSE),IF(J163=4,VLOOKUP(K163+4,TPMatrix!$D$6:$E$9,2,FALSE),0)),"")</f>
        <v>0</v>
      </c>
      <c r="Q163" s="240">
        <f t="shared" ca="1" si="52"/>
        <v>0</v>
      </c>
      <c r="R163" s="241">
        <f t="shared" ca="1" si="53"/>
        <v>5</v>
      </c>
      <c r="S163" s="239">
        <f t="shared" ca="1" si="54"/>
        <v>0</v>
      </c>
      <c r="T163" s="240">
        <f t="shared" si="55"/>
        <v>0</v>
      </c>
      <c r="U163" s="241">
        <f t="shared" ca="1" si="56"/>
        <v>0</v>
      </c>
      <c r="W163" s="178" t="str">
        <f t="shared" ca="1" si="57"/>
        <v/>
      </c>
      <c r="X163" s="178" t="str">
        <f ca="1">IF(ISNUMBER($A163),$W163*(Methuselahs!$A$4+1)+$A163,"")</f>
        <v/>
      </c>
      <c r="Y163" s="178" t="str">
        <f t="shared" ca="1" si="58"/>
        <v/>
      </c>
      <c r="Z163" s="178" t="str">
        <f ca="1">IF(ISNUMBER($A163),VLOOKUP($A163,Methuselahs!$A$7:$X$206,5),"")</f>
        <v/>
      </c>
      <c r="AA163" s="178" t="str">
        <f t="shared" ca="1" si="59"/>
        <v/>
      </c>
    </row>
    <row r="164" spans="1:27" ht="12.95" customHeight="1" x14ac:dyDescent="0.2">
      <c r="A164" s="242" t="str">
        <f ca="1">IF(ISBLANK('Tournament Info'!$B$11),"",INDIRECT(ADDRESS(ROW(),2,1,1,"Optimal Seating "&amp;'Tournament Info'!$B$11-1&amp;"R+F")))</f>
        <v/>
      </c>
      <c r="B164" s="218" t="str">
        <f ca="1">IF(ISNUMBER(A164),VLOOKUP(A164,Methuselahs!$A$7:$E$206,2,FALSE),"")</f>
        <v/>
      </c>
      <c r="C164" s="243" t="str">
        <f ca="1">IF(ISNUMBER(A164),VLOOKUP(A164,Methuselahs!$A$7:$E$206,3,FALSE),"")</f>
        <v/>
      </c>
      <c r="D164" s="244" t="str">
        <f t="shared" ca="1" si="48"/>
        <v/>
      </c>
      <c r="E164" s="245"/>
      <c r="F164" s="277">
        <f t="shared" si="49"/>
        <v>0</v>
      </c>
      <c r="G164" s="246" t="str">
        <f t="shared" ca="1" si="50"/>
        <v/>
      </c>
      <c r="H164" s="247" t="str">
        <f ca="1">IF(ISNUMBER(A164),IF(OR($S164=$U164,NOT(ISNA(MATCH($D164*5+$V$4,Override!$C$6:$C$125,0)))),$Q164,0),"")</f>
        <v/>
      </c>
      <c r="I164" s="278" t="str">
        <f t="shared" ca="1" si="51"/>
        <v/>
      </c>
      <c r="J164" s="248">
        <f ca="1">COUNT(A162:A166)</f>
        <v>0</v>
      </c>
      <c r="K164" s="249" t="str">
        <f ca="1">IF(ISNUMBER(A164),RANK(F164,F162:F166),"")</f>
        <v/>
      </c>
      <c r="L164" s="250">
        <f ca="1">IF(J164=5,VLOOKUP(K164,TPMatrix!$A$6:$B$10,2,FALSE),IF(J164=4,VLOOKUP(K164,TPMatrix!$D$6:$E$9,2,FALSE),0))</f>
        <v>0</v>
      </c>
      <c r="M164" s="250">
        <f ca="1">IF(COUNTIF(K162:K166,K164)&gt;=2,IF(J164=5,VLOOKUP(K164+1,TPMatrix!$A$6:$B$10,2,FALSE),IF(J164=4,VLOOKUP(K164+1,TPMatrix!$D$6:$E$9,2,FALSE),0)),"")</f>
        <v>0</v>
      </c>
      <c r="N164" s="250">
        <f ca="1">IF(COUNTIF(K162:K166,K164)&gt;=3,IF(J164=5,VLOOKUP(K164+2,TPMatrix!$A$6:$B$10,2,FALSE),IF(J164=4,VLOOKUP(K164+2,TPMatrix!$D$6:$E$9,2,FALSE),0)),"")</f>
        <v>0</v>
      </c>
      <c r="O164" s="250">
        <f ca="1">IF(COUNTIF(K162:K166,K164)&gt;=4,IF(J164=5,VLOOKUP(K164+3,TPMatrix!$A$6:$B$10,2,FALSE),IF(J164=4,VLOOKUP(K164+3,TPMatrix!$D$6:$E$9,2,FALSE),0)),"")</f>
        <v>0</v>
      </c>
      <c r="P164" s="250">
        <f ca="1">IF(COUNTIF(K162:K166,K164)&gt;=5,IF(J164=5,VLOOKUP(K164+4,TPMatrix!$A$6:$B$10,2,FALSE),IF(J164=4,VLOOKUP(K164+4,TPMatrix!$D$6:$E$9,2,FALSE),0)),"")</f>
        <v>0</v>
      </c>
      <c r="Q164" s="250">
        <f t="shared" ca="1" si="52"/>
        <v>0</v>
      </c>
      <c r="R164" s="251">
        <f t="shared" ca="1" si="53"/>
        <v>5</v>
      </c>
      <c r="S164" s="249">
        <f t="shared" ca="1" si="54"/>
        <v>0</v>
      </c>
      <c r="T164" s="250">
        <f t="shared" si="55"/>
        <v>0</v>
      </c>
      <c r="U164" s="251">
        <f t="shared" ca="1" si="56"/>
        <v>0</v>
      </c>
      <c r="W164" s="178" t="str">
        <f t="shared" ca="1" si="57"/>
        <v/>
      </c>
      <c r="X164" s="178" t="str">
        <f ca="1">IF(ISNUMBER($A164),$W164*(Methuselahs!$A$4+1)+$A164,"")</f>
        <v/>
      </c>
      <c r="Y164" s="178" t="str">
        <f t="shared" ca="1" si="58"/>
        <v/>
      </c>
      <c r="Z164" s="178" t="str">
        <f ca="1">IF(ISNUMBER($A164),VLOOKUP($A164,Methuselahs!$A$7:$X$206,5),"")</f>
        <v/>
      </c>
      <c r="AA164" s="178" t="str">
        <f t="shared" ca="1" si="59"/>
        <v/>
      </c>
    </row>
    <row r="165" spans="1:27" ht="12.95" customHeight="1" x14ac:dyDescent="0.2">
      <c r="A165" s="252" t="str">
        <f ca="1">IF(ISBLANK('Tournament Info'!$B$11),"",INDIRECT(ADDRESS(ROW(),2,1,1,"Optimal Seating "&amp;'Tournament Info'!$B$11-1&amp;"R+F")))</f>
        <v/>
      </c>
      <c r="B165" s="253" t="str">
        <f ca="1">IF(ISNUMBER(A165),VLOOKUP(A165,Methuselahs!$A$7:$E$206,2,FALSE),"")</f>
        <v/>
      </c>
      <c r="C165" s="254" t="str">
        <f ca="1">IF(ISNUMBER(A165),VLOOKUP(A165,Methuselahs!$A$7:$E$206,3,FALSE),"")</f>
        <v/>
      </c>
      <c r="D165" s="255" t="str">
        <f t="shared" ca="1" si="48"/>
        <v/>
      </c>
      <c r="E165" s="256"/>
      <c r="F165" s="279">
        <f t="shared" si="49"/>
        <v>0</v>
      </c>
      <c r="G165" s="236" t="str">
        <f t="shared" ca="1" si="50"/>
        <v/>
      </c>
      <c r="H165" s="237" t="str">
        <f ca="1">IF(ISNUMBER(A165),IF(OR($S165=$U165,NOT(ISNA(MATCH($D165*5+$V$4,Override!$C$6:$C$125,0)))),$Q165,0),"")</f>
        <v/>
      </c>
      <c r="I165" s="276" t="str">
        <f t="shared" ca="1" si="51"/>
        <v/>
      </c>
      <c r="J165" s="257">
        <f ca="1">COUNT(A162:A166)</f>
        <v>0</v>
      </c>
      <c r="K165" s="239" t="str">
        <f ca="1">IF(ISNUMBER(A165),RANK(F165,F162:F166),"")</f>
        <v/>
      </c>
      <c r="L165" s="240">
        <f ca="1">IF(J165=5,VLOOKUP(K165,TPMatrix!$A$6:$B$10,2,FALSE),IF(J165=4,VLOOKUP(K165,TPMatrix!$D$6:$E$9,2,FALSE),0))</f>
        <v>0</v>
      </c>
      <c r="M165" s="240">
        <f ca="1">IF(COUNTIF(K162:K166,K165)&gt;=2,IF(J165=5,VLOOKUP(K165+1,TPMatrix!$A$6:$B$10,2,FALSE),IF(J165=4,VLOOKUP(K165+1,TPMatrix!$D$6:$E$9,2,FALSE),0)),"")</f>
        <v>0</v>
      </c>
      <c r="N165" s="240">
        <f ca="1">IF(COUNTIF(K162:K166,K165)&gt;=3,IF(J165=5,VLOOKUP(K165+2,TPMatrix!$A$6:$B$10,2,FALSE),IF(J165=4,VLOOKUP(K165+2,TPMatrix!$D$6:$E$9,2,FALSE),0)),"")</f>
        <v>0</v>
      </c>
      <c r="O165" s="240">
        <f ca="1">IF(COUNTIF(K162:K166,K165)&gt;=4,IF(J165=5,VLOOKUP(K165+3,TPMatrix!$A$6:$B$10,2,FALSE),IF(J165=4,VLOOKUP(K165+3,TPMatrix!$D$6:$E$9,2,FALSE),0)),"")</f>
        <v>0</v>
      </c>
      <c r="P165" s="240">
        <f ca="1">IF(COUNTIF(K162:K166,K165)&gt;=5,IF(J165=5,VLOOKUP(K165+4,TPMatrix!$A$6:$B$10,2,FALSE),IF(J165=4,VLOOKUP(K165+4,TPMatrix!$D$6:$E$9,2,FALSE),0)),"")</f>
        <v>0</v>
      </c>
      <c r="Q165" s="240">
        <f t="shared" ca="1" si="52"/>
        <v>0</v>
      </c>
      <c r="R165" s="241">
        <f t="shared" ca="1" si="53"/>
        <v>5</v>
      </c>
      <c r="S165" s="239">
        <f t="shared" ca="1" si="54"/>
        <v>0</v>
      </c>
      <c r="T165" s="240">
        <f t="shared" si="55"/>
        <v>0</v>
      </c>
      <c r="U165" s="241">
        <f t="shared" ca="1" si="56"/>
        <v>0</v>
      </c>
      <c r="W165" s="178" t="str">
        <f t="shared" ca="1" si="57"/>
        <v/>
      </c>
      <c r="X165" s="178" t="str">
        <f ca="1">IF(ISNUMBER($A165),$W165*(Methuselahs!$A$4+1)+$A165,"")</f>
        <v/>
      </c>
      <c r="Y165" s="178" t="str">
        <f t="shared" ca="1" si="58"/>
        <v/>
      </c>
      <c r="Z165" s="178" t="str">
        <f ca="1">IF(ISNUMBER($A165),VLOOKUP($A165,Methuselahs!$A$7:$X$206,5),"")</f>
        <v/>
      </c>
      <c r="AA165" s="178" t="str">
        <f t="shared" ca="1" si="59"/>
        <v/>
      </c>
    </row>
    <row r="166" spans="1:27" ht="12.95" customHeight="1" x14ac:dyDescent="0.2">
      <c r="A166" s="258" t="str">
        <f ca="1">IF(ISBLANK('Tournament Info'!$B$11),"",INDIRECT(ADDRESS(ROW(),2,1,1,"Optimal Seating "&amp;'Tournament Info'!$B$11-1&amp;"R+F")))</f>
        <v/>
      </c>
      <c r="B166" s="259" t="str">
        <f ca="1">IF(ISNUMBER(A166),VLOOKUP(A166,Methuselahs!$A$7:$E$206,2,FALSE),"")</f>
        <v/>
      </c>
      <c r="C166" s="260" t="str">
        <f ca="1">IF(ISNUMBER(A166),VLOOKUP(A166,Methuselahs!$A$7:$E$206,3,FALSE),"")</f>
        <v/>
      </c>
      <c r="D166" s="261" t="str">
        <f t="shared" ca="1" si="48"/>
        <v/>
      </c>
      <c r="E166" s="262"/>
      <c r="F166" s="280">
        <f t="shared" si="49"/>
        <v>0</v>
      </c>
      <c r="G166" s="246" t="str">
        <f t="shared" ca="1" si="50"/>
        <v/>
      </c>
      <c r="H166" s="247" t="str">
        <f ca="1">IF(ISNUMBER(A166),IF(OR($S166=$U166,NOT(ISNA(MATCH($D166*5+$V$4,Override!$C$6:$C$125,0)))),$Q166,0),"")</f>
        <v/>
      </c>
      <c r="I166" s="278" t="str">
        <f t="shared" ca="1" si="51"/>
        <v/>
      </c>
      <c r="J166" s="263">
        <f ca="1">COUNT(A162:A166)</f>
        <v>0</v>
      </c>
      <c r="K166" s="264" t="str">
        <f ca="1">IF(ISNUMBER(A166),RANK(F166,F162:F166),"")</f>
        <v/>
      </c>
      <c r="L166" s="265">
        <f ca="1">IF(J166=5,VLOOKUP(K166,TPMatrix!$A$6:$B$10,2,FALSE),IF(J166=4,VLOOKUP(K166,TPMatrix!$D$6:$E$9,2,FALSE),0))</f>
        <v>0</v>
      </c>
      <c r="M166" s="265">
        <f ca="1">IF(COUNTIF(K162:K166,K166)&gt;=2,IF(J166=5,VLOOKUP(K166+1,TPMatrix!$A$6:$B$10,2,FALSE),IF(J166=4,VLOOKUP(K166+1,TPMatrix!$D$6:$E$9,2,FALSE),0)),"")</f>
        <v>0</v>
      </c>
      <c r="N166" s="265">
        <f ca="1">IF(COUNTIF(K162:K166,K166)&gt;=3,IF(J166=5,VLOOKUP(K166+2,TPMatrix!$A$6:$B$10,2,FALSE),IF(J166=4,VLOOKUP(K166+2,TPMatrix!$D$6:$E$9,2,FALSE),0)),"")</f>
        <v>0</v>
      </c>
      <c r="O166" s="265">
        <f ca="1">IF(COUNTIF(K162:K166,K166)&gt;=4,IF(J166=5,VLOOKUP(K166+3,TPMatrix!$A$6:$B$10,2,FALSE),IF(J166=4,VLOOKUP(K166+3,TPMatrix!$D$6:$E$9,2,FALSE),0)),"")</f>
        <v>0</v>
      </c>
      <c r="P166" s="265">
        <f ca="1">IF(COUNTIF(K162:K166,K166)&gt;=5,IF(J166=5,VLOOKUP(K166+4,TPMatrix!$A$6:$B$10,2,FALSE),IF(J166=4,VLOOKUP(K166+4,TPMatrix!$D$6:$E$9,2,FALSE),0)),"")</f>
        <v>0</v>
      </c>
      <c r="Q166" s="265">
        <f t="shared" ca="1" si="52"/>
        <v>0</v>
      </c>
      <c r="R166" s="266">
        <f t="shared" ca="1" si="53"/>
        <v>5</v>
      </c>
      <c r="S166" s="264">
        <f t="shared" ca="1" si="54"/>
        <v>0</v>
      </c>
      <c r="T166" s="265">
        <f t="shared" si="55"/>
        <v>0</v>
      </c>
      <c r="U166" s="266">
        <f t="shared" ca="1" si="56"/>
        <v>0</v>
      </c>
      <c r="W166" s="178" t="str">
        <f t="shared" ca="1" si="57"/>
        <v/>
      </c>
      <c r="X166" s="178" t="str">
        <f ca="1">IF(ISNUMBER($A166),$W166*(Methuselahs!$A$4+1)+$A166,"")</f>
        <v/>
      </c>
      <c r="Y166" s="178" t="str">
        <f t="shared" ca="1" si="58"/>
        <v/>
      </c>
      <c r="Z166" s="178" t="str">
        <f ca="1">IF(ISNUMBER($A166),VLOOKUP($A166,Methuselahs!$A$7:$X$206,5),"")</f>
        <v/>
      </c>
      <c r="AA166" s="178" t="str">
        <f t="shared" ca="1" si="59"/>
        <v/>
      </c>
    </row>
    <row r="167" spans="1:27" ht="12.95" customHeight="1" x14ac:dyDescent="0.2">
      <c r="A167" s="217" t="str">
        <f ca="1">IF(ISBLANK('Tournament Info'!$B$11),"",INDIRECT(ADDRESS(ROW(),2,1,1,"Optimal Seating "&amp;'Tournament Info'!$B$11-1&amp;"R+F")))</f>
        <v/>
      </c>
      <c r="B167" s="218" t="str">
        <f ca="1">IF(ISNUMBER(A167),VLOOKUP(A167,Methuselahs!$A$7:$E$206,2,FALSE),"")</f>
        <v/>
      </c>
      <c r="C167" s="219" t="str">
        <f ca="1">IF(ISNUMBER(A167),VLOOKUP(A167,Methuselahs!$A$7:$E$206,3,FALSE),"")</f>
        <v/>
      </c>
      <c r="D167" s="220" t="str">
        <f t="shared" ref="D167:D198" ca="1" si="60">IF(ISNUMBER(A167),FLOOR((ROW()-ROW($A$7))/5,1)+1,"")</f>
        <v/>
      </c>
      <c r="E167" s="221"/>
      <c r="F167" s="273">
        <f t="shared" ref="F167:F198" si="61">IF(ISNUMBER(E167),E167,0)</f>
        <v>0</v>
      </c>
      <c r="G167" s="222" t="str">
        <f t="shared" ref="G167:G198" ca="1" si="62">IF(ISNUMBER($A167),IF(AND($F167&gt;=2,$H167=60),1,0),"")</f>
        <v/>
      </c>
      <c r="H167" s="223" t="str">
        <f ca="1">IF(ISNUMBER(A167),IF(OR($S167=$U167,NOT(ISNA(MATCH($D167*5+$V$4,Override!$C$6:$C$125,0)))),$Q167,0),"")</f>
        <v/>
      </c>
      <c r="I167" s="274" t="str">
        <f t="shared" ref="I167:I198" ca="1" si="63">IF(ISNUMBER(A167),IF(J167=5,K167,IF(AND(J167=4,OR(K167=4,K167=3)),K167+1,K167)),"")</f>
        <v/>
      </c>
      <c r="J167" s="224">
        <f ca="1">COUNT(A167:A171)</f>
        <v>0</v>
      </c>
      <c r="K167" s="225" t="str">
        <f ca="1">IF(ISNUMBER(A167),RANK(F167,F167:F171),"")</f>
        <v/>
      </c>
      <c r="L167" s="226">
        <f ca="1">IF(J167=5,VLOOKUP(K167,TPMatrix!$A$6:$B$10,2,FALSE),IF(J167=4,VLOOKUP(K167,TPMatrix!$D$6:$E$9,2,FALSE),0))</f>
        <v>0</v>
      </c>
      <c r="M167" s="226">
        <f ca="1">IF(COUNTIF(K167:K171,K167)&gt;=2,IF(J167=5,VLOOKUP(K167+1,TPMatrix!$A$6:$B$10,2,FALSE),IF(J167=4,VLOOKUP(K167+1,TPMatrix!$D$6:$E$9,2,FALSE),0)),"")</f>
        <v>0</v>
      </c>
      <c r="N167" s="226">
        <f ca="1">IF(COUNTIF(K167:K171,K167)&gt;=3,IF(J167=5,VLOOKUP(K167+2,TPMatrix!$A$6:$B$10,2,FALSE),IF(J167=4,VLOOKUP(K167+2,TPMatrix!$D$6:$E$9,2,FALSE),0)),"")</f>
        <v>0</v>
      </c>
      <c r="O167" s="226">
        <f ca="1">IF(COUNTIF(K167:K171,K167)&gt;=4,IF(J167=5,VLOOKUP(K167+3,TPMatrix!$A$6:$B$10,2,FALSE),IF(J167=4,VLOOKUP(K167+3,TPMatrix!$D$6:$E$9,2,FALSE),0)),"")</f>
        <v>0</v>
      </c>
      <c r="P167" s="226">
        <f ca="1">IF(COUNTIF(K167:K171,K167)&gt;=5,IF(J167=5,VLOOKUP(K167+4,TPMatrix!$A$6:$B$10,2,FALSE),IF(J167=4,VLOOKUP(K167+4,TPMatrix!$D$6:$E$9,2,FALSE),0)),"")</f>
        <v>0</v>
      </c>
      <c r="Q167" s="226">
        <f t="shared" ref="Q167:Q198" ca="1" si="64">SUM(L167:P167)/COUNT(L167:P167)</f>
        <v>0</v>
      </c>
      <c r="R167" s="227">
        <f t="shared" ref="R167:R198" ca="1" si="65">COUNT(L167:P167)</f>
        <v>5</v>
      </c>
      <c r="S167" s="228">
        <f t="shared" ref="S167:S198" ca="1" si="66">IF(ISNUMBER($A167),COUNTIF($D$7:$D$206,$D167),0)</f>
        <v>0</v>
      </c>
      <c r="T167" s="229">
        <f t="shared" ref="T167:T198" si="67">CEILING($F167,1)</f>
        <v>0</v>
      </c>
      <c r="U167" s="230">
        <f t="shared" ref="U167:U198" ca="1" si="68">SUM(OFFSET(T167,-MOD(ROW()-ROW($U$7),5),0,5,1))</f>
        <v>0</v>
      </c>
      <c r="W167" s="178" t="str">
        <f t="shared" ref="W167:W198" ca="1" si="69">$I167</f>
        <v/>
      </c>
      <c r="X167" s="178" t="str">
        <f ca="1">IF(ISNUMBER($A167),$W167*(Methuselahs!$A$4+1)+$A167,"")</f>
        <v/>
      </c>
      <c r="Y167" s="178" t="str">
        <f t="shared" ref="Y167:Y198" ca="1" si="70">IF(ISNUMBER($A167),RANK($X167,$X167:$X171,1),"")</f>
        <v/>
      </c>
      <c r="Z167" s="178" t="str">
        <f ca="1">IF(ISNUMBER($A167),VLOOKUP($A167,Methuselahs!$A$7:$X$206,5),"")</f>
        <v/>
      </c>
      <c r="AA167" s="178" t="str">
        <f t="shared" ref="AA167:AA198" ca="1" si="71">$I167</f>
        <v/>
      </c>
    </row>
    <row r="168" spans="1:27" ht="12.95" customHeight="1" x14ac:dyDescent="0.2">
      <c r="A168" s="231" t="str">
        <f ca="1">IF(ISBLANK('Tournament Info'!$B$11),"",INDIRECT(ADDRESS(ROW(),2,1,1,"Optimal Seating "&amp;'Tournament Info'!$B$11-1&amp;"R+F")))</f>
        <v/>
      </c>
      <c r="B168" s="232" t="str">
        <f ca="1">IF(ISNUMBER(A168),VLOOKUP(A168,Methuselahs!$A$7:$E$206,2,FALSE),"")</f>
        <v/>
      </c>
      <c r="C168" s="233" t="str">
        <f ca="1">IF(ISNUMBER(A168),VLOOKUP(A168,Methuselahs!$A$7:$E$206,3,FALSE),"")</f>
        <v/>
      </c>
      <c r="D168" s="234" t="str">
        <f t="shared" ca="1" si="60"/>
        <v/>
      </c>
      <c r="E168" s="235"/>
      <c r="F168" s="275">
        <f t="shared" si="61"/>
        <v>0</v>
      </c>
      <c r="G168" s="236" t="str">
        <f t="shared" ca="1" si="62"/>
        <v/>
      </c>
      <c r="H168" s="237" t="str">
        <f ca="1">IF(ISNUMBER(A168),IF(OR($S168=$U168,NOT(ISNA(MATCH($D168*5+$V$4,Override!$C$6:$C$125,0)))),$Q168,0),"")</f>
        <v/>
      </c>
      <c r="I168" s="276" t="str">
        <f t="shared" ca="1" si="63"/>
        <v/>
      </c>
      <c r="J168" s="238">
        <f ca="1">COUNT(A167:A171)</f>
        <v>0</v>
      </c>
      <c r="K168" s="239" t="str">
        <f ca="1">IF(ISNUMBER(A168),RANK(F168,F167:F171),"")</f>
        <v/>
      </c>
      <c r="L168" s="240">
        <f ca="1">IF(J168=5,VLOOKUP(K168,TPMatrix!$A$6:$B$10,2,FALSE),IF(J168=4,VLOOKUP(K168,TPMatrix!$D$6:$E$9,2,FALSE),0))</f>
        <v>0</v>
      </c>
      <c r="M168" s="240">
        <f ca="1">IF(COUNTIF(K167:K171,K168)&gt;=2,IF(J168=5,VLOOKUP(K168+1,TPMatrix!$A$6:$B$10,2,FALSE),IF(J168=4,VLOOKUP(K168+1,TPMatrix!$D$6:$E$9,2,FALSE),0)),"")</f>
        <v>0</v>
      </c>
      <c r="N168" s="240">
        <f ca="1">IF(COUNTIF(K167:K171,K168)&gt;=3,IF(J168=5,VLOOKUP(K168+2,TPMatrix!$A$6:$B$10,2,FALSE),IF(J168=4,VLOOKUP(K168+2,TPMatrix!$D$6:$E$9,2,FALSE),0)),"")</f>
        <v>0</v>
      </c>
      <c r="O168" s="240">
        <f ca="1">IF(COUNTIF(K167:K171,K168)&gt;=4,IF(J168=5,VLOOKUP(K168+3,TPMatrix!$A$6:$B$10,2,FALSE),IF(J168=4,VLOOKUP(K168+3,TPMatrix!$D$6:$E$9,2,FALSE),0)),"")</f>
        <v>0</v>
      </c>
      <c r="P168" s="240">
        <f ca="1">IF(COUNTIF(K167:K171,K168)&gt;=5,IF(J168=5,VLOOKUP(K168+4,TPMatrix!$A$6:$B$10,2,FALSE),IF(J168=4,VLOOKUP(K168+4,TPMatrix!$D$6:$E$9,2,FALSE),0)),"")</f>
        <v>0</v>
      </c>
      <c r="Q168" s="240">
        <f t="shared" ca="1" si="64"/>
        <v>0</v>
      </c>
      <c r="R168" s="241">
        <f t="shared" ca="1" si="65"/>
        <v>5</v>
      </c>
      <c r="S168" s="239">
        <f t="shared" ca="1" si="66"/>
        <v>0</v>
      </c>
      <c r="T168" s="240">
        <f t="shared" si="67"/>
        <v>0</v>
      </c>
      <c r="U168" s="241">
        <f t="shared" ca="1" si="68"/>
        <v>0</v>
      </c>
      <c r="W168" s="178" t="str">
        <f t="shared" ca="1" si="69"/>
        <v/>
      </c>
      <c r="X168" s="178" t="str">
        <f ca="1">IF(ISNUMBER($A168),$W168*(Methuselahs!$A$4+1)+$A168,"")</f>
        <v/>
      </c>
      <c r="Y168" s="178" t="str">
        <f t="shared" ca="1" si="70"/>
        <v/>
      </c>
      <c r="Z168" s="178" t="str">
        <f ca="1">IF(ISNUMBER($A168),VLOOKUP($A168,Methuselahs!$A$7:$X$206,5),"")</f>
        <v/>
      </c>
      <c r="AA168" s="178" t="str">
        <f t="shared" ca="1" si="71"/>
        <v/>
      </c>
    </row>
    <row r="169" spans="1:27" ht="12.95" customHeight="1" x14ac:dyDescent="0.2">
      <c r="A169" s="242" t="str">
        <f ca="1">IF(ISBLANK('Tournament Info'!$B$11),"",INDIRECT(ADDRESS(ROW(),2,1,1,"Optimal Seating "&amp;'Tournament Info'!$B$11-1&amp;"R+F")))</f>
        <v/>
      </c>
      <c r="B169" s="218" t="str">
        <f ca="1">IF(ISNUMBER(A169),VLOOKUP(A169,Methuselahs!$A$7:$E$206,2,FALSE),"")</f>
        <v/>
      </c>
      <c r="C169" s="243" t="str">
        <f ca="1">IF(ISNUMBER(A169),VLOOKUP(A169,Methuselahs!$A$7:$E$206,3,FALSE),"")</f>
        <v/>
      </c>
      <c r="D169" s="244" t="str">
        <f t="shared" ca="1" si="60"/>
        <v/>
      </c>
      <c r="E169" s="245"/>
      <c r="F169" s="277">
        <f t="shared" si="61"/>
        <v>0</v>
      </c>
      <c r="G169" s="246" t="str">
        <f t="shared" ca="1" si="62"/>
        <v/>
      </c>
      <c r="H169" s="247" t="str">
        <f ca="1">IF(ISNUMBER(A169),IF(OR($S169=$U169,NOT(ISNA(MATCH($D169*5+$V$4,Override!$C$6:$C$125,0)))),$Q169,0),"")</f>
        <v/>
      </c>
      <c r="I169" s="278" t="str">
        <f t="shared" ca="1" si="63"/>
        <v/>
      </c>
      <c r="J169" s="248">
        <f ca="1">COUNT(A167:A171)</f>
        <v>0</v>
      </c>
      <c r="K169" s="249" t="str">
        <f ca="1">IF(ISNUMBER(A169),RANK(F169,F167:F171),"")</f>
        <v/>
      </c>
      <c r="L169" s="250">
        <f ca="1">IF(J169=5,VLOOKUP(K169,TPMatrix!$A$6:$B$10,2,FALSE),IF(J169=4,VLOOKUP(K169,TPMatrix!$D$6:$E$9,2,FALSE),0))</f>
        <v>0</v>
      </c>
      <c r="M169" s="250">
        <f ca="1">IF(COUNTIF(K167:K171,K169)&gt;=2,IF(J169=5,VLOOKUP(K169+1,TPMatrix!$A$6:$B$10,2,FALSE),IF(J169=4,VLOOKUP(K169+1,TPMatrix!$D$6:$E$9,2,FALSE),0)),"")</f>
        <v>0</v>
      </c>
      <c r="N169" s="250">
        <f ca="1">IF(COUNTIF(K167:K171,K169)&gt;=3,IF(J169=5,VLOOKUP(K169+2,TPMatrix!$A$6:$B$10,2,FALSE),IF(J169=4,VLOOKUP(K169+2,TPMatrix!$D$6:$E$9,2,FALSE),0)),"")</f>
        <v>0</v>
      </c>
      <c r="O169" s="250">
        <f ca="1">IF(COUNTIF(K167:K171,K169)&gt;=4,IF(J169=5,VLOOKUP(K169+3,TPMatrix!$A$6:$B$10,2,FALSE),IF(J169=4,VLOOKUP(K169+3,TPMatrix!$D$6:$E$9,2,FALSE),0)),"")</f>
        <v>0</v>
      </c>
      <c r="P169" s="250">
        <f ca="1">IF(COUNTIF(K167:K171,K169)&gt;=5,IF(J169=5,VLOOKUP(K169+4,TPMatrix!$A$6:$B$10,2,FALSE),IF(J169=4,VLOOKUP(K169+4,TPMatrix!$D$6:$E$9,2,FALSE),0)),"")</f>
        <v>0</v>
      </c>
      <c r="Q169" s="250">
        <f t="shared" ca="1" si="64"/>
        <v>0</v>
      </c>
      <c r="R169" s="251">
        <f t="shared" ca="1" si="65"/>
        <v>5</v>
      </c>
      <c r="S169" s="249">
        <f t="shared" ca="1" si="66"/>
        <v>0</v>
      </c>
      <c r="T169" s="250">
        <f t="shared" si="67"/>
        <v>0</v>
      </c>
      <c r="U169" s="251">
        <f t="shared" ca="1" si="68"/>
        <v>0</v>
      </c>
      <c r="W169" s="178" t="str">
        <f t="shared" ca="1" si="69"/>
        <v/>
      </c>
      <c r="X169" s="178" t="str">
        <f ca="1">IF(ISNUMBER($A169),$W169*(Methuselahs!$A$4+1)+$A169,"")</f>
        <v/>
      </c>
      <c r="Y169" s="178" t="str">
        <f t="shared" ca="1" si="70"/>
        <v/>
      </c>
      <c r="Z169" s="178" t="str">
        <f ca="1">IF(ISNUMBER($A169),VLOOKUP($A169,Methuselahs!$A$7:$X$206,5),"")</f>
        <v/>
      </c>
      <c r="AA169" s="178" t="str">
        <f t="shared" ca="1" si="71"/>
        <v/>
      </c>
    </row>
    <row r="170" spans="1:27" ht="12.95" customHeight="1" x14ac:dyDescent="0.2">
      <c r="A170" s="252" t="str">
        <f ca="1">IF(ISBLANK('Tournament Info'!$B$11),"",INDIRECT(ADDRESS(ROW(),2,1,1,"Optimal Seating "&amp;'Tournament Info'!$B$11-1&amp;"R+F")))</f>
        <v/>
      </c>
      <c r="B170" s="253" t="str">
        <f ca="1">IF(ISNUMBER(A170),VLOOKUP(A170,Methuselahs!$A$7:$E$206,2,FALSE),"")</f>
        <v/>
      </c>
      <c r="C170" s="254" t="str">
        <f ca="1">IF(ISNUMBER(A170),VLOOKUP(A170,Methuselahs!$A$7:$E$206,3,FALSE),"")</f>
        <v/>
      </c>
      <c r="D170" s="255" t="str">
        <f t="shared" ca="1" si="60"/>
        <v/>
      </c>
      <c r="E170" s="256"/>
      <c r="F170" s="279">
        <f t="shared" si="61"/>
        <v>0</v>
      </c>
      <c r="G170" s="236" t="str">
        <f t="shared" ca="1" si="62"/>
        <v/>
      </c>
      <c r="H170" s="237" t="str">
        <f ca="1">IF(ISNUMBER(A170),IF(OR($S170=$U170,NOT(ISNA(MATCH($D170*5+$V$4,Override!$C$6:$C$125,0)))),$Q170,0),"")</f>
        <v/>
      </c>
      <c r="I170" s="276" t="str">
        <f t="shared" ca="1" si="63"/>
        <v/>
      </c>
      <c r="J170" s="257">
        <f ca="1">COUNT(A167:A171)</f>
        <v>0</v>
      </c>
      <c r="K170" s="239" t="str">
        <f ca="1">IF(ISNUMBER(A170),RANK(F170,F167:F171),"")</f>
        <v/>
      </c>
      <c r="L170" s="240">
        <f ca="1">IF(J170=5,VLOOKUP(K170,TPMatrix!$A$6:$B$10,2,FALSE),IF(J170=4,VLOOKUP(K170,TPMatrix!$D$6:$E$9,2,FALSE),0))</f>
        <v>0</v>
      </c>
      <c r="M170" s="240">
        <f ca="1">IF(COUNTIF(K167:K171,K170)&gt;=2,IF(J170=5,VLOOKUP(K170+1,TPMatrix!$A$6:$B$10,2,FALSE),IF(J170=4,VLOOKUP(K170+1,TPMatrix!$D$6:$E$9,2,FALSE),0)),"")</f>
        <v>0</v>
      </c>
      <c r="N170" s="240">
        <f ca="1">IF(COUNTIF(K167:K171,K170)&gt;=3,IF(J170=5,VLOOKUP(K170+2,TPMatrix!$A$6:$B$10,2,FALSE),IF(J170=4,VLOOKUP(K170+2,TPMatrix!$D$6:$E$9,2,FALSE),0)),"")</f>
        <v>0</v>
      </c>
      <c r="O170" s="240">
        <f ca="1">IF(COUNTIF(K167:K171,K170)&gt;=4,IF(J170=5,VLOOKUP(K170+3,TPMatrix!$A$6:$B$10,2,FALSE),IF(J170=4,VLOOKUP(K170+3,TPMatrix!$D$6:$E$9,2,FALSE),0)),"")</f>
        <v>0</v>
      </c>
      <c r="P170" s="240">
        <f ca="1">IF(COUNTIF(K167:K171,K170)&gt;=5,IF(J170=5,VLOOKUP(K170+4,TPMatrix!$A$6:$B$10,2,FALSE),IF(J170=4,VLOOKUP(K170+4,TPMatrix!$D$6:$E$9,2,FALSE),0)),"")</f>
        <v>0</v>
      </c>
      <c r="Q170" s="240">
        <f t="shared" ca="1" si="64"/>
        <v>0</v>
      </c>
      <c r="R170" s="241">
        <f t="shared" ca="1" si="65"/>
        <v>5</v>
      </c>
      <c r="S170" s="239">
        <f t="shared" ca="1" si="66"/>
        <v>0</v>
      </c>
      <c r="T170" s="240">
        <f t="shared" si="67"/>
        <v>0</v>
      </c>
      <c r="U170" s="241">
        <f t="shared" ca="1" si="68"/>
        <v>0</v>
      </c>
      <c r="W170" s="178" t="str">
        <f t="shared" ca="1" si="69"/>
        <v/>
      </c>
      <c r="X170" s="178" t="str">
        <f ca="1">IF(ISNUMBER($A170),$W170*(Methuselahs!$A$4+1)+$A170,"")</f>
        <v/>
      </c>
      <c r="Y170" s="178" t="str">
        <f t="shared" ca="1" si="70"/>
        <v/>
      </c>
      <c r="Z170" s="178" t="str">
        <f ca="1">IF(ISNUMBER($A170),VLOOKUP($A170,Methuselahs!$A$7:$X$206,5),"")</f>
        <v/>
      </c>
      <c r="AA170" s="178" t="str">
        <f t="shared" ca="1" si="71"/>
        <v/>
      </c>
    </row>
    <row r="171" spans="1:27" ht="12.95" customHeight="1" x14ac:dyDescent="0.2">
      <c r="A171" s="258" t="str">
        <f ca="1">IF(ISBLANK('Tournament Info'!$B$11),"",INDIRECT(ADDRESS(ROW(),2,1,1,"Optimal Seating "&amp;'Tournament Info'!$B$11-1&amp;"R+F")))</f>
        <v/>
      </c>
      <c r="B171" s="259" t="str">
        <f ca="1">IF(ISNUMBER(A171),VLOOKUP(A171,Methuselahs!$A$7:$E$206,2,FALSE),"")</f>
        <v/>
      </c>
      <c r="C171" s="260" t="str">
        <f ca="1">IF(ISNUMBER(A171),VLOOKUP(A171,Methuselahs!$A$7:$E$206,3,FALSE),"")</f>
        <v/>
      </c>
      <c r="D171" s="261" t="str">
        <f t="shared" ca="1" si="60"/>
        <v/>
      </c>
      <c r="E171" s="262"/>
      <c r="F171" s="280">
        <f t="shared" si="61"/>
        <v>0</v>
      </c>
      <c r="G171" s="246" t="str">
        <f t="shared" ca="1" si="62"/>
        <v/>
      </c>
      <c r="H171" s="247" t="str">
        <f ca="1">IF(ISNUMBER(A171),IF(OR($S171=$U171,NOT(ISNA(MATCH($D171*5+$V$4,Override!$C$6:$C$125,0)))),$Q171,0),"")</f>
        <v/>
      </c>
      <c r="I171" s="278" t="str">
        <f t="shared" ca="1" si="63"/>
        <v/>
      </c>
      <c r="J171" s="263">
        <f ca="1">COUNT(A167:A171)</f>
        <v>0</v>
      </c>
      <c r="K171" s="264" t="str">
        <f ca="1">IF(ISNUMBER(A171),RANK(F171,F167:F171),"")</f>
        <v/>
      </c>
      <c r="L171" s="265">
        <f ca="1">IF(J171=5,VLOOKUP(K171,TPMatrix!$A$6:$B$10,2,FALSE),IF(J171=4,VLOOKUP(K171,TPMatrix!$D$6:$E$9,2,FALSE),0))</f>
        <v>0</v>
      </c>
      <c r="M171" s="265">
        <f ca="1">IF(COUNTIF(K167:K171,K171)&gt;=2,IF(J171=5,VLOOKUP(K171+1,TPMatrix!$A$6:$B$10,2,FALSE),IF(J171=4,VLOOKUP(K171+1,TPMatrix!$D$6:$E$9,2,FALSE),0)),"")</f>
        <v>0</v>
      </c>
      <c r="N171" s="265">
        <f ca="1">IF(COUNTIF(K167:K171,K171)&gt;=3,IF(J171=5,VLOOKUP(K171+2,TPMatrix!$A$6:$B$10,2,FALSE),IF(J171=4,VLOOKUP(K171+2,TPMatrix!$D$6:$E$9,2,FALSE),0)),"")</f>
        <v>0</v>
      </c>
      <c r="O171" s="265">
        <f ca="1">IF(COUNTIF(K167:K171,K171)&gt;=4,IF(J171=5,VLOOKUP(K171+3,TPMatrix!$A$6:$B$10,2,FALSE),IF(J171=4,VLOOKUP(K171+3,TPMatrix!$D$6:$E$9,2,FALSE),0)),"")</f>
        <v>0</v>
      </c>
      <c r="P171" s="265">
        <f ca="1">IF(COUNTIF(K167:K171,K171)&gt;=5,IF(J171=5,VLOOKUP(K171+4,TPMatrix!$A$6:$B$10,2,FALSE),IF(J171=4,VLOOKUP(K171+4,TPMatrix!$D$6:$E$9,2,FALSE),0)),"")</f>
        <v>0</v>
      </c>
      <c r="Q171" s="265">
        <f t="shared" ca="1" si="64"/>
        <v>0</v>
      </c>
      <c r="R171" s="266">
        <f t="shared" ca="1" si="65"/>
        <v>5</v>
      </c>
      <c r="S171" s="264">
        <f t="shared" ca="1" si="66"/>
        <v>0</v>
      </c>
      <c r="T171" s="265">
        <f t="shared" si="67"/>
        <v>0</v>
      </c>
      <c r="U171" s="266">
        <f t="shared" ca="1" si="68"/>
        <v>0</v>
      </c>
      <c r="W171" s="178" t="str">
        <f t="shared" ca="1" si="69"/>
        <v/>
      </c>
      <c r="X171" s="178" t="str">
        <f ca="1">IF(ISNUMBER($A171),$W171*(Methuselahs!$A$4+1)+$A171,"")</f>
        <v/>
      </c>
      <c r="Y171" s="178" t="str">
        <f t="shared" ca="1" si="70"/>
        <v/>
      </c>
      <c r="Z171" s="178" t="str">
        <f ca="1">IF(ISNUMBER($A171),VLOOKUP($A171,Methuselahs!$A$7:$X$206,5),"")</f>
        <v/>
      </c>
      <c r="AA171" s="178" t="str">
        <f t="shared" ca="1" si="71"/>
        <v/>
      </c>
    </row>
    <row r="172" spans="1:27" ht="12.95" customHeight="1" x14ac:dyDescent="0.2">
      <c r="A172" s="217" t="str">
        <f ca="1">IF(ISBLANK('Tournament Info'!$B$11),"",INDIRECT(ADDRESS(ROW(),2,1,1,"Optimal Seating "&amp;'Tournament Info'!$B$11-1&amp;"R+F")))</f>
        <v/>
      </c>
      <c r="B172" s="218" t="str">
        <f ca="1">IF(ISNUMBER(A172),VLOOKUP(A172,Methuselahs!$A$7:$E$206,2,FALSE),"")</f>
        <v/>
      </c>
      <c r="C172" s="219" t="str">
        <f ca="1">IF(ISNUMBER(A172),VLOOKUP(A172,Methuselahs!$A$7:$E$206,3,FALSE),"")</f>
        <v/>
      </c>
      <c r="D172" s="220" t="str">
        <f t="shared" ca="1" si="60"/>
        <v/>
      </c>
      <c r="E172" s="221"/>
      <c r="F172" s="273">
        <f t="shared" si="61"/>
        <v>0</v>
      </c>
      <c r="G172" s="222" t="str">
        <f t="shared" ca="1" si="62"/>
        <v/>
      </c>
      <c r="H172" s="223" t="str">
        <f ca="1">IF(ISNUMBER(A172),IF(OR($S172=$U172,NOT(ISNA(MATCH($D172*5+$V$4,Override!$C$6:$C$125,0)))),$Q172,0),"")</f>
        <v/>
      </c>
      <c r="I172" s="274" t="str">
        <f t="shared" ca="1" si="63"/>
        <v/>
      </c>
      <c r="J172" s="224">
        <f ca="1">COUNT(A172:A176)</f>
        <v>0</v>
      </c>
      <c r="K172" s="225" t="str">
        <f ca="1">IF(ISNUMBER(A172),RANK(F172,F172:F176),"")</f>
        <v/>
      </c>
      <c r="L172" s="226">
        <f ca="1">IF(J172=5,VLOOKUP(K172,TPMatrix!$A$6:$B$10,2,FALSE),IF(J172=4,VLOOKUP(K172,TPMatrix!$D$6:$E$9,2,FALSE),0))</f>
        <v>0</v>
      </c>
      <c r="M172" s="226">
        <f ca="1">IF(COUNTIF(K172:K176,K172)&gt;=2,IF(J172=5,VLOOKUP(K172+1,TPMatrix!$A$6:$B$10,2,FALSE),IF(J172=4,VLOOKUP(K172+1,TPMatrix!$D$6:$E$9,2,FALSE),0)),"")</f>
        <v>0</v>
      </c>
      <c r="N172" s="226">
        <f ca="1">IF(COUNTIF(K172:K176,K172)&gt;=3,IF(J172=5,VLOOKUP(K172+2,TPMatrix!$A$6:$B$10,2,FALSE),IF(J172=4,VLOOKUP(K172+2,TPMatrix!$D$6:$E$9,2,FALSE),0)),"")</f>
        <v>0</v>
      </c>
      <c r="O172" s="226">
        <f ca="1">IF(COUNTIF(K172:K176,K172)&gt;=4,IF(J172=5,VLOOKUP(K172+3,TPMatrix!$A$6:$B$10,2,FALSE),IF(J172=4,VLOOKUP(K172+3,TPMatrix!$D$6:$E$9,2,FALSE),0)),"")</f>
        <v>0</v>
      </c>
      <c r="P172" s="226">
        <f ca="1">IF(COUNTIF(K172:K176,K172)&gt;=5,IF(J172=5,VLOOKUP(K172+4,TPMatrix!$A$6:$B$10,2,FALSE),IF(J172=4,VLOOKUP(K172+4,TPMatrix!$D$6:$E$9,2,FALSE),0)),"")</f>
        <v>0</v>
      </c>
      <c r="Q172" s="226">
        <f t="shared" ca="1" si="64"/>
        <v>0</v>
      </c>
      <c r="R172" s="227">
        <f t="shared" ca="1" si="65"/>
        <v>5</v>
      </c>
      <c r="S172" s="228">
        <f t="shared" ca="1" si="66"/>
        <v>0</v>
      </c>
      <c r="T172" s="229">
        <f t="shared" si="67"/>
        <v>0</v>
      </c>
      <c r="U172" s="230">
        <f t="shared" ca="1" si="68"/>
        <v>0</v>
      </c>
      <c r="W172" s="178" t="str">
        <f t="shared" ca="1" si="69"/>
        <v/>
      </c>
      <c r="X172" s="178" t="str">
        <f ca="1">IF(ISNUMBER($A172),$W172*(Methuselahs!$A$4+1)+$A172,"")</f>
        <v/>
      </c>
      <c r="Y172" s="178" t="str">
        <f t="shared" ca="1" si="70"/>
        <v/>
      </c>
      <c r="Z172" s="178" t="str">
        <f ca="1">IF(ISNUMBER($A172),VLOOKUP($A172,Methuselahs!$A$7:$X$206,5),"")</f>
        <v/>
      </c>
      <c r="AA172" s="178" t="str">
        <f t="shared" ca="1" si="71"/>
        <v/>
      </c>
    </row>
    <row r="173" spans="1:27" ht="12.95" customHeight="1" x14ac:dyDescent="0.2">
      <c r="A173" s="231" t="str">
        <f ca="1">IF(ISBLANK('Tournament Info'!$B$11),"",INDIRECT(ADDRESS(ROW(),2,1,1,"Optimal Seating "&amp;'Tournament Info'!$B$11-1&amp;"R+F")))</f>
        <v/>
      </c>
      <c r="B173" s="232" t="str">
        <f ca="1">IF(ISNUMBER(A173),VLOOKUP(A173,Methuselahs!$A$7:$E$206,2,FALSE),"")</f>
        <v/>
      </c>
      <c r="C173" s="233" t="str">
        <f ca="1">IF(ISNUMBER(A173),VLOOKUP(A173,Methuselahs!$A$7:$E$206,3,FALSE),"")</f>
        <v/>
      </c>
      <c r="D173" s="234" t="str">
        <f t="shared" ca="1" si="60"/>
        <v/>
      </c>
      <c r="E173" s="235"/>
      <c r="F173" s="275">
        <f t="shared" si="61"/>
        <v>0</v>
      </c>
      <c r="G173" s="236" t="str">
        <f t="shared" ca="1" si="62"/>
        <v/>
      </c>
      <c r="H173" s="237" t="str">
        <f ca="1">IF(ISNUMBER(A173),IF(OR($S173=$U173,NOT(ISNA(MATCH($D173*5+$V$4,Override!$C$6:$C$125,0)))),$Q173,0),"")</f>
        <v/>
      </c>
      <c r="I173" s="276" t="str">
        <f t="shared" ca="1" si="63"/>
        <v/>
      </c>
      <c r="J173" s="238">
        <f ca="1">COUNT(A172:A176)</f>
        <v>0</v>
      </c>
      <c r="K173" s="239" t="str">
        <f ca="1">IF(ISNUMBER(A173),RANK(F173,F172:F176),"")</f>
        <v/>
      </c>
      <c r="L173" s="240">
        <f ca="1">IF(J173=5,VLOOKUP(K173,TPMatrix!$A$6:$B$10,2,FALSE),IF(J173=4,VLOOKUP(K173,TPMatrix!$D$6:$E$9,2,FALSE),0))</f>
        <v>0</v>
      </c>
      <c r="M173" s="240">
        <f ca="1">IF(COUNTIF(K172:K176,K173)&gt;=2,IF(J173=5,VLOOKUP(K173+1,TPMatrix!$A$6:$B$10,2,FALSE),IF(J173=4,VLOOKUP(K173+1,TPMatrix!$D$6:$E$9,2,FALSE),0)),"")</f>
        <v>0</v>
      </c>
      <c r="N173" s="240">
        <f ca="1">IF(COUNTIF(K172:K176,K173)&gt;=3,IF(J173=5,VLOOKUP(K173+2,TPMatrix!$A$6:$B$10,2,FALSE),IF(J173=4,VLOOKUP(K173+2,TPMatrix!$D$6:$E$9,2,FALSE),0)),"")</f>
        <v>0</v>
      </c>
      <c r="O173" s="240">
        <f ca="1">IF(COUNTIF(K172:K176,K173)&gt;=4,IF(J173=5,VLOOKUP(K173+3,TPMatrix!$A$6:$B$10,2,FALSE),IF(J173=4,VLOOKUP(K173+3,TPMatrix!$D$6:$E$9,2,FALSE),0)),"")</f>
        <v>0</v>
      </c>
      <c r="P173" s="240">
        <f ca="1">IF(COUNTIF(K172:K176,K173)&gt;=5,IF(J173=5,VLOOKUP(K173+4,TPMatrix!$A$6:$B$10,2,FALSE),IF(J173=4,VLOOKUP(K173+4,TPMatrix!$D$6:$E$9,2,FALSE),0)),"")</f>
        <v>0</v>
      </c>
      <c r="Q173" s="240">
        <f t="shared" ca="1" si="64"/>
        <v>0</v>
      </c>
      <c r="R173" s="241">
        <f t="shared" ca="1" si="65"/>
        <v>5</v>
      </c>
      <c r="S173" s="239">
        <f t="shared" ca="1" si="66"/>
        <v>0</v>
      </c>
      <c r="T173" s="240">
        <f t="shared" si="67"/>
        <v>0</v>
      </c>
      <c r="U173" s="241">
        <f t="shared" ca="1" si="68"/>
        <v>0</v>
      </c>
      <c r="W173" s="178" t="str">
        <f t="shared" ca="1" si="69"/>
        <v/>
      </c>
      <c r="X173" s="178" t="str">
        <f ca="1">IF(ISNUMBER($A173),$W173*(Methuselahs!$A$4+1)+$A173,"")</f>
        <v/>
      </c>
      <c r="Y173" s="178" t="str">
        <f t="shared" ca="1" si="70"/>
        <v/>
      </c>
      <c r="Z173" s="178" t="str">
        <f ca="1">IF(ISNUMBER($A173),VLOOKUP($A173,Methuselahs!$A$7:$X$206,5),"")</f>
        <v/>
      </c>
      <c r="AA173" s="178" t="str">
        <f t="shared" ca="1" si="71"/>
        <v/>
      </c>
    </row>
    <row r="174" spans="1:27" ht="12.95" customHeight="1" x14ac:dyDescent="0.2">
      <c r="A174" s="242" t="str">
        <f ca="1">IF(ISBLANK('Tournament Info'!$B$11),"",INDIRECT(ADDRESS(ROW(),2,1,1,"Optimal Seating "&amp;'Tournament Info'!$B$11-1&amp;"R+F")))</f>
        <v/>
      </c>
      <c r="B174" s="218" t="str">
        <f ca="1">IF(ISNUMBER(A174),VLOOKUP(A174,Methuselahs!$A$7:$E$206,2,FALSE),"")</f>
        <v/>
      </c>
      <c r="C174" s="243" t="str">
        <f ca="1">IF(ISNUMBER(A174),VLOOKUP(A174,Methuselahs!$A$7:$E$206,3,FALSE),"")</f>
        <v/>
      </c>
      <c r="D174" s="244" t="str">
        <f t="shared" ca="1" si="60"/>
        <v/>
      </c>
      <c r="E174" s="245"/>
      <c r="F174" s="277">
        <f t="shared" si="61"/>
        <v>0</v>
      </c>
      <c r="G174" s="246" t="str">
        <f t="shared" ca="1" si="62"/>
        <v/>
      </c>
      <c r="H174" s="247" t="str">
        <f ca="1">IF(ISNUMBER(A174),IF(OR($S174=$U174,NOT(ISNA(MATCH($D174*5+$V$4,Override!$C$6:$C$125,0)))),$Q174,0),"")</f>
        <v/>
      </c>
      <c r="I174" s="278" t="str">
        <f t="shared" ca="1" si="63"/>
        <v/>
      </c>
      <c r="J174" s="248">
        <f ca="1">COUNT(A172:A176)</f>
        <v>0</v>
      </c>
      <c r="K174" s="249" t="str">
        <f ca="1">IF(ISNUMBER(A174),RANK(F174,F172:F176),"")</f>
        <v/>
      </c>
      <c r="L174" s="250">
        <f ca="1">IF(J174=5,VLOOKUP(K174,TPMatrix!$A$6:$B$10,2,FALSE),IF(J174=4,VLOOKUP(K174,TPMatrix!$D$6:$E$9,2,FALSE),0))</f>
        <v>0</v>
      </c>
      <c r="M174" s="250">
        <f ca="1">IF(COUNTIF(K172:K176,K174)&gt;=2,IF(J174=5,VLOOKUP(K174+1,TPMatrix!$A$6:$B$10,2,FALSE),IF(J174=4,VLOOKUP(K174+1,TPMatrix!$D$6:$E$9,2,FALSE),0)),"")</f>
        <v>0</v>
      </c>
      <c r="N174" s="250">
        <f ca="1">IF(COUNTIF(K172:K176,K174)&gt;=3,IF(J174=5,VLOOKUP(K174+2,TPMatrix!$A$6:$B$10,2,FALSE),IF(J174=4,VLOOKUP(K174+2,TPMatrix!$D$6:$E$9,2,FALSE),0)),"")</f>
        <v>0</v>
      </c>
      <c r="O174" s="250">
        <f ca="1">IF(COUNTIF(K172:K176,K174)&gt;=4,IF(J174=5,VLOOKUP(K174+3,TPMatrix!$A$6:$B$10,2,FALSE),IF(J174=4,VLOOKUP(K174+3,TPMatrix!$D$6:$E$9,2,FALSE),0)),"")</f>
        <v>0</v>
      </c>
      <c r="P174" s="250">
        <f ca="1">IF(COUNTIF(K172:K176,K174)&gt;=5,IF(J174=5,VLOOKUP(K174+4,TPMatrix!$A$6:$B$10,2,FALSE),IF(J174=4,VLOOKUP(K174+4,TPMatrix!$D$6:$E$9,2,FALSE),0)),"")</f>
        <v>0</v>
      </c>
      <c r="Q174" s="250">
        <f t="shared" ca="1" si="64"/>
        <v>0</v>
      </c>
      <c r="R174" s="251">
        <f t="shared" ca="1" si="65"/>
        <v>5</v>
      </c>
      <c r="S174" s="249">
        <f t="shared" ca="1" si="66"/>
        <v>0</v>
      </c>
      <c r="T174" s="250">
        <f t="shared" si="67"/>
        <v>0</v>
      </c>
      <c r="U174" s="251">
        <f t="shared" ca="1" si="68"/>
        <v>0</v>
      </c>
      <c r="W174" s="178" t="str">
        <f t="shared" ca="1" si="69"/>
        <v/>
      </c>
      <c r="X174" s="178" t="str">
        <f ca="1">IF(ISNUMBER($A174),$W174*(Methuselahs!$A$4+1)+$A174,"")</f>
        <v/>
      </c>
      <c r="Y174" s="178" t="str">
        <f t="shared" ca="1" si="70"/>
        <v/>
      </c>
      <c r="Z174" s="178" t="str">
        <f ca="1">IF(ISNUMBER($A174),VLOOKUP($A174,Methuselahs!$A$7:$X$206,5),"")</f>
        <v/>
      </c>
      <c r="AA174" s="178" t="str">
        <f t="shared" ca="1" si="71"/>
        <v/>
      </c>
    </row>
    <row r="175" spans="1:27" ht="12.95" customHeight="1" x14ac:dyDescent="0.2">
      <c r="A175" s="252" t="str">
        <f ca="1">IF(ISBLANK('Tournament Info'!$B$11),"",INDIRECT(ADDRESS(ROW(),2,1,1,"Optimal Seating "&amp;'Tournament Info'!$B$11-1&amp;"R+F")))</f>
        <v/>
      </c>
      <c r="B175" s="253" t="str">
        <f ca="1">IF(ISNUMBER(A175),VLOOKUP(A175,Methuselahs!$A$7:$E$206,2,FALSE),"")</f>
        <v/>
      </c>
      <c r="C175" s="254" t="str">
        <f ca="1">IF(ISNUMBER(A175),VLOOKUP(A175,Methuselahs!$A$7:$E$206,3,FALSE),"")</f>
        <v/>
      </c>
      <c r="D175" s="255" t="str">
        <f t="shared" ca="1" si="60"/>
        <v/>
      </c>
      <c r="E175" s="256"/>
      <c r="F175" s="279">
        <f t="shared" si="61"/>
        <v>0</v>
      </c>
      <c r="G175" s="236" t="str">
        <f t="shared" ca="1" si="62"/>
        <v/>
      </c>
      <c r="H175" s="237" t="str">
        <f ca="1">IF(ISNUMBER(A175),IF(OR($S175=$U175,NOT(ISNA(MATCH($D175*5+$V$4,Override!$C$6:$C$125,0)))),$Q175,0),"")</f>
        <v/>
      </c>
      <c r="I175" s="276" t="str">
        <f t="shared" ca="1" si="63"/>
        <v/>
      </c>
      <c r="J175" s="257">
        <f ca="1">COUNT(A172:A176)</f>
        <v>0</v>
      </c>
      <c r="K175" s="239" t="str">
        <f ca="1">IF(ISNUMBER(A175),RANK(F175,F172:F176),"")</f>
        <v/>
      </c>
      <c r="L175" s="240">
        <f ca="1">IF(J175=5,VLOOKUP(K175,TPMatrix!$A$6:$B$10,2,FALSE),IF(J175=4,VLOOKUP(K175,TPMatrix!$D$6:$E$9,2,FALSE),0))</f>
        <v>0</v>
      </c>
      <c r="M175" s="240">
        <f ca="1">IF(COUNTIF(K172:K176,K175)&gt;=2,IF(J175=5,VLOOKUP(K175+1,TPMatrix!$A$6:$B$10,2,FALSE),IF(J175=4,VLOOKUP(K175+1,TPMatrix!$D$6:$E$9,2,FALSE),0)),"")</f>
        <v>0</v>
      </c>
      <c r="N175" s="240">
        <f ca="1">IF(COUNTIF(K172:K176,K175)&gt;=3,IF(J175=5,VLOOKUP(K175+2,TPMatrix!$A$6:$B$10,2,FALSE),IF(J175=4,VLOOKUP(K175+2,TPMatrix!$D$6:$E$9,2,FALSE),0)),"")</f>
        <v>0</v>
      </c>
      <c r="O175" s="240">
        <f ca="1">IF(COUNTIF(K172:K176,K175)&gt;=4,IF(J175=5,VLOOKUP(K175+3,TPMatrix!$A$6:$B$10,2,FALSE),IF(J175=4,VLOOKUP(K175+3,TPMatrix!$D$6:$E$9,2,FALSE),0)),"")</f>
        <v>0</v>
      </c>
      <c r="P175" s="240">
        <f ca="1">IF(COUNTIF(K172:K176,K175)&gt;=5,IF(J175=5,VLOOKUP(K175+4,TPMatrix!$A$6:$B$10,2,FALSE),IF(J175=4,VLOOKUP(K175+4,TPMatrix!$D$6:$E$9,2,FALSE),0)),"")</f>
        <v>0</v>
      </c>
      <c r="Q175" s="240">
        <f t="shared" ca="1" si="64"/>
        <v>0</v>
      </c>
      <c r="R175" s="241">
        <f t="shared" ca="1" si="65"/>
        <v>5</v>
      </c>
      <c r="S175" s="239">
        <f t="shared" ca="1" si="66"/>
        <v>0</v>
      </c>
      <c r="T175" s="240">
        <f t="shared" si="67"/>
        <v>0</v>
      </c>
      <c r="U175" s="241">
        <f t="shared" ca="1" si="68"/>
        <v>0</v>
      </c>
      <c r="W175" s="178" t="str">
        <f t="shared" ca="1" si="69"/>
        <v/>
      </c>
      <c r="X175" s="178" t="str">
        <f ca="1">IF(ISNUMBER($A175),$W175*(Methuselahs!$A$4+1)+$A175,"")</f>
        <v/>
      </c>
      <c r="Y175" s="178" t="str">
        <f t="shared" ca="1" si="70"/>
        <v/>
      </c>
      <c r="Z175" s="178" t="str">
        <f ca="1">IF(ISNUMBER($A175),VLOOKUP($A175,Methuselahs!$A$7:$X$206,5),"")</f>
        <v/>
      </c>
      <c r="AA175" s="178" t="str">
        <f t="shared" ca="1" si="71"/>
        <v/>
      </c>
    </row>
    <row r="176" spans="1:27" ht="12.95" customHeight="1" x14ac:dyDescent="0.2">
      <c r="A176" s="258" t="str">
        <f ca="1">IF(ISBLANK('Tournament Info'!$B$11),"",INDIRECT(ADDRESS(ROW(),2,1,1,"Optimal Seating "&amp;'Tournament Info'!$B$11-1&amp;"R+F")))</f>
        <v/>
      </c>
      <c r="B176" s="259" t="str">
        <f ca="1">IF(ISNUMBER(A176),VLOOKUP(A176,Methuselahs!$A$7:$E$206,2,FALSE),"")</f>
        <v/>
      </c>
      <c r="C176" s="260" t="str">
        <f ca="1">IF(ISNUMBER(A176),VLOOKUP(A176,Methuselahs!$A$7:$E$206,3,FALSE),"")</f>
        <v/>
      </c>
      <c r="D176" s="261" t="str">
        <f t="shared" ca="1" si="60"/>
        <v/>
      </c>
      <c r="E176" s="262"/>
      <c r="F176" s="280">
        <f t="shared" si="61"/>
        <v>0</v>
      </c>
      <c r="G176" s="246" t="str">
        <f t="shared" ca="1" si="62"/>
        <v/>
      </c>
      <c r="H176" s="247" t="str">
        <f ca="1">IF(ISNUMBER(A176),IF(OR($S176=$U176,NOT(ISNA(MATCH($D176*5+$V$4,Override!$C$6:$C$125,0)))),$Q176,0),"")</f>
        <v/>
      </c>
      <c r="I176" s="278" t="str">
        <f t="shared" ca="1" si="63"/>
        <v/>
      </c>
      <c r="J176" s="263">
        <f ca="1">COUNT(A172:A176)</f>
        <v>0</v>
      </c>
      <c r="K176" s="264" t="str">
        <f ca="1">IF(ISNUMBER(A176),RANK(F176,F172:F176),"")</f>
        <v/>
      </c>
      <c r="L176" s="265">
        <f ca="1">IF(J176=5,VLOOKUP(K176,TPMatrix!$A$6:$B$10,2,FALSE),IF(J176=4,VLOOKUP(K176,TPMatrix!$D$6:$E$9,2,FALSE),0))</f>
        <v>0</v>
      </c>
      <c r="M176" s="265">
        <f ca="1">IF(COUNTIF(K172:K176,K176)&gt;=2,IF(J176=5,VLOOKUP(K176+1,TPMatrix!$A$6:$B$10,2,FALSE),IF(J176=4,VLOOKUP(K176+1,TPMatrix!$D$6:$E$9,2,FALSE),0)),"")</f>
        <v>0</v>
      </c>
      <c r="N176" s="265">
        <f ca="1">IF(COUNTIF(K172:K176,K176)&gt;=3,IF(J176=5,VLOOKUP(K176+2,TPMatrix!$A$6:$B$10,2,FALSE),IF(J176=4,VLOOKUP(K176+2,TPMatrix!$D$6:$E$9,2,FALSE),0)),"")</f>
        <v>0</v>
      </c>
      <c r="O176" s="265">
        <f ca="1">IF(COUNTIF(K172:K176,K176)&gt;=4,IF(J176=5,VLOOKUP(K176+3,TPMatrix!$A$6:$B$10,2,FALSE),IF(J176=4,VLOOKUP(K176+3,TPMatrix!$D$6:$E$9,2,FALSE),0)),"")</f>
        <v>0</v>
      </c>
      <c r="P176" s="265">
        <f ca="1">IF(COUNTIF(K172:K176,K176)&gt;=5,IF(J176=5,VLOOKUP(K176+4,TPMatrix!$A$6:$B$10,2,FALSE),IF(J176=4,VLOOKUP(K176+4,TPMatrix!$D$6:$E$9,2,FALSE),0)),"")</f>
        <v>0</v>
      </c>
      <c r="Q176" s="265">
        <f t="shared" ca="1" si="64"/>
        <v>0</v>
      </c>
      <c r="R176" s="266">
        <f t="shared" ca="1" si="65"/>
        <v>5</v>
      </c>
      <c r="S176" s="264">
        <f t="shared" ca="1" si="66"/>
        <v>0</v>
      </c>
      <c r="T176" s="265">
        <f t="shared" si="67"/>
        <v>0</v>
      </c>
      <c r="U176" s="266">
        <f t="shared" ca="1" si="68"/>
        <v>0</v>
      </c>
      <c r="W176" s="178" t="str">
        <f t="shared" ca="1" si="69"/>
        <v/>
      </c>
      <c r="X176" s="178" t="str">
        <f ca="1">IF(ISNUMBER($A176),$W176*(Methuselahs!$A$4+1)+$A176,"")</f>
        <v/>
      </c>
      <c r="Y176" s="178" t="str">
        <f t="shared" ca="1" si="70"/>
        <v/>
      </c>
      <c r="Z176" s="178" t="str">
        <f ca="1">IF(ISNUMBER($A176),VLOOKUP($A176,Methuselahs!$A$7:$X$206,5),"")</f>
        <v/>
      </c>
      <c r="AA176" s="178" t="str">
        <f t="shared" ca="1" si="71"/>
        <v/>
      </c>
    </row>
    <row r="177" spans="1:27" ht="12.95" customHeight="1" x14ac:dyDescent="0.2">
      <c r="A177" s="217" t="str">
        <f ca="1">IF(ISBLANK('Tournament Info'!$B$11),"",INDIRECT(ADDRESS(ROW(),2,1,1,"Optimal Seating "&amp;'Tournament Info'!$B$11-1&amp;"R+F")))</f>
        <v/>
      </c>
      <c r="B177" s="218" t="str">
        <f ca="1">IF(ISNUMBER(A177),VLOOKUP(A177,Methuselahs!$A$7:$E$206,2,FALSE),"")</f>
        <v/>
      </c>
      <c r="C177" s="219" t="str">
        <f ca="1">IF(ISNUMBER(A177),VLOOKUP(A177,Methuselahs!$A$7:$E$206,3,FALSE),"")</f>
        <v/>
      </c>
      <c r="D177" s="220" t="str">
        <f t="shared" ca="1" si="60"/>
        <v/>
      </c>
      <c r="E177" s="221"/>
      <c r="F177" s="273">
        <f t="shared" si="61"/>
        <v>0</v>
      </c>
      <c r="G177" s="222" t="str">
        <f t="shared" ca="1" si="62"/>
        <v/>
      </c>
      <c r="H177" s="223" t="str">
        <f ca="1">IF(ISNUMBER(A177),IF(OR($S177=$U177,NOT(ISNA(MATCH($D177*5+$V$4,Override!$C$6:$C$125,0)))),$Q177,0),"")</f>
        <v/>
      </c>
      <c r="I177" s="274" t="str">
        <f t="shared" ca="1" si="63"/>
        <v/>
      </c>
      <c r="J177" s="224">
        <f ca="1">COUNT(A177:A181)</f>
        <v>0</v>
      </c>
      <c r="K177" s="225" t="str">
        <f ca="1">IF(ISNUMBER(A177),RANK(F177,F177:F181),"")</f>
        <v/>
      </c>
      <c r="L177" s="226">
        <f ca="1">IF(J177=5,VLOOKUP(K177,TPMatrix!$A$6:$B$10,2,FALSE),IF(J177=4,VLOOKUP(K177,TPMatrix!$D$6:$E$9,2,FALSE),0))</f>
        <v>0</v>
      </c>
      <c r="M177" s="226">
        <f ca="1">IF(COUNTIF(K177:K181,K177)&gt;=2,IF(J177=5,VLOOKUP(K177+1,TPMatrix!$A$6:$B$10,2,FALSE),IF(J177=4,VLOOKUP(K177+1,TPMatrix!$D$6:$E$9,2,FALSE),0)),"")</f>
        <v>0</v>
      </c>
      <c r="N177" s="226">
        <f ca="1">IF(COUNTIF(K177:K181,K177)&gt;=3,IF(J177=5,VLOOKUP(K177+2,TPMatrix!$A$6:$B$10,2,FALSE),IF(J177=4,VLOOKUP(K177+2,TPMatrix!$D$6:$E$9,2,FALSE),0)),"")</f>
        <v>0</v>
      </c>
      <c r="O177" s="226">
        <f ca="1">IF(COUNTIF(K177:K181,K177)&gt;=4,IF(J177=5,VLOOKUP(K177+3,TPMatrix!$A$6:$B$10,2,FALSE),IF(J177=4,VLOOKUP(K177+3,TPMatrix!$D$6:$E$9,2,FALSE),0)),"")</f>
        <v>0</v>
      </c>
      <c r="P177" s="226">
        <f ca="1">IF(COUNTIF(K177:K181,K177)&gt;=5,IF(J177=5,VLOOKUP(K177+4,TPMatrix!$A$6:$B$10,2,FALSE),IF(J177=4,VLOOKUP(K177+4,TPMatrix!$D$6:$E$9,2,FALSE),0)),"")</f>
        <v>0</v>
      </c>
      <c r="Q177" s="226">
        <f t="shared" ca="1" si="64"/>
        <v>0</v>
      </c>
      <c r="R177" s="227">
        <f t="shared" ca="1" si="65"/>
        <v>5</v>
      </c>
      <c r="S177" s="228">
        <f t="shared" ca="1" si="66"/>
        <v>0</v>
      </c>
      <c r="T177" s="229">
        <f t="shared" si="67"/>
        <v>0</v>
      </c>
      <c r="U177" s="230">
        <f t="shared" ca="1" si="68"/>
        <v>0</v>
      </c>
      <c r="W177" s="178" t="str">
        <f t="shared" ca="1" si="69"/>
        <v/>
      </c>
      <c r="X177" s="178" t="str">
        <f ca="1">IF(ISNUMBER($A177),$W177*(Methuselahs!$A$4+1)+$A177,"")</f>
        <v/>
      </c>
      <c r="Y177" s="178" t="str">
        <f t="shared" ca="1" si="70"/>
        <v/>
      </c>
      <c r="Z177" s="178" t="str">
        <f ca="1">IF(ISNUMBER($A177),VLOOKUP($A177,Methuselahs!$A$7:$X$206,5),"")</f>
        <v/>
      </c>
      <c r="AA177" s="178" t="str">
        <f t="shared" ca="1" si="71"/>
        <v/>
      </c>
    </row>
    <row r="178" spans="1:27" ht="12.95" customHeight="1" x14ac:dyDescent="0.2">
      <c r="A178" s="231" t="str">
        <f ca="1">IF(ISBLANK('Tournament Info'!$B$11),"",INDIRECT(ADDRESS(ROW(),2,1,1,"Optimal Seating "&amp;'Tournament Info'!$B$11-1&amp;"R+F")))</f>
        <v/>
      </c>
      <c r="B178" s="232" t="str">
        <f ca="1">IF(ISNUMBER(A178),VLOOKUP(A178,Methuselahs!$A$7:$E$206,2,FALSE),"")</f>
        <v/>
      </c>
      <c r="C178" s="233" t="str">
        <f ca="1">IF(ISNUMBER(A178),VLOOKUP(A178,Methuselahs!$A$7:$E$206,3,FALSE),"")</f>
        <v/>
      </c>
      <c r="D178" s="234" t="str">
        <f t="shared" ca="1" si="60"/>
        <v/>
      </c>
      <c r="E178" s="235"/>
      <c r="F178" s="275">
        <f t="shared" si="61"/>
        <v>0</v>
      </c>
      <c r="G178" s="236" t="str">
        <f t="shared" ca="1" si="62"/>
        <v/>
      </c>
      <c r="H178" s="237" t="str">
        <f ca="1">IF(ISNUMBER(A178),IF(OR($S178=$U178,NOT(ISNA(MATCH($D178*5+$V$4,Override!$C$6:$C$125,0)))),$Q178,0),"")</f>
        <v/>
      </c>
      <c r="I178" s="276" t="str">
        <f t="shared" ca="1" si="63"/>
        <v/>
      </c>
      <c r="J178" s="238">
        <f ca="1">COUNT(A177:A181)</f>
        <v>0</v>
      </c>
      <c r="K178" s="239" t="str">
        <f ca="1">IF(ISNUMBER(A178),RANK(F178,F177:F181),"")</f>
        <v/>
      </c>
      <c r="L178" s="240">
        <f ca="1">IF(J178=5,VLOOKUP(K178,TPMatrix!$A$6:$B$10,2,FALSE),IF(J178=4,VLOOKUP(K178,TPMatrix!$D$6:$E$9,2,FALSE),0))</f>
        <v>0</v>
      </c>
      <c r="M178" s="240">
        <f ca="1">IF(COUNTIF(K177:K181,K178)&gt;=2,IF(J178=5,VLOOKUP(K178+1,TPMatrix!$A$6:$B$10,2,FALSE),IF(J178=4,VLOOKUP(K178+1,TPMatrix!$D$6:$E$9,2,FALSE),0)),"")</f>
        <v>0</v>
      </c>
      <c r="N178" s="240">
        <f ca="1">IF(COUNTIF(K177:K181,K178)&gt;=3,IF(J178=5,VLOOKUP(K178+2,TPMatrix!$A$6:$B$10,2,FALSE),IF(J178=4,VLOOKUP(K178+2,TPMatrix!$D$6:$E$9,2,FALSE),0)),"")</f>
        <v>0</v>
      </c>
      <c r="O178" s="240">
        <f ca="1">IF(COUNTIF(K177:K181,K178)&gt;=4,IF(J178=5,VLOOKUP(K178+3,TPMatrix!$A$6:$B$10,2,FALSE),IF(J178=4,VLOOKUP(K178+3,TPMatrix!$D$6:$E$9,2,FALSE),0)),"")</f>
        <v>0</v>
      </c>
      <c r="P178" s="240">
        <f ca="1">IF(COUNTIF(K177:K181,K178)&gt;=5,IF(J178=5,VLOOKUP(K178+4,TPMatrix!$A$6:$B$10,2,FALSE),IF(J178=4,VLOOKUP(K178+4,TPMatrix!$D$6:$E$9,2,FALSE),0)),"")</f>
        <v>0</v>
      </c>
      <c r="Q178" s="240">
        <f t="shared" ca="1" si="64"/>
        <v>0</v>
      </c>
      <c r="R178" s="241">
        <f t="shared" ca="1" si="65"/>
        <v>5</v>
      </c>
      <c r="S178" s="239">
        <f t="shared" ca="1" si="66"/>
        <v>0</v>
      </c>
      <c r="T178" s="240">
        <f t="shared" si="67"/>
        <v>0</v>
      </c>
      <c r="U178" s="241">
        <f t="shared" ca="1" si="68"/>
        <v>0</v>
      </c>
      <c r="W178" s="178" t="str">
        <f t="shared" ca="1" si="69"/>
        <v/>
      </c>
      <c r="X178" s="178" t="str">
        <f ca="1">IF(ISNUMBER($A178),$W178*(Methuselahs!$A$4+1)+$A178,"")</f>
        <v/>
      </c>
      <c r="Y178" s="178" t="str">
        <f t="shared" ca="1" si="70"/>
        <v/>
      </c>
      <c r="Z178" s="178" t="str">
        <f ca="1">IF(ISNUMBER($A178),VLOOKUP($A178,Methuselahs!$A$7:$X$206,5),"")</f>
        <v/>
      </c>
      <c r="AA178" s="178" t="str">
        <f t="shared" ca="1" si="71"/>
        <v/>
      </c>
    </row>
    <row r="179" spans="1:27" ht="12.95" customHeight="1" x14ac:dyDescent="0.2">
      <c r="A179" s="242" t="str">
        <f ca="1">IF(ISBLANK('Tournament Info'!$B$11),"",INDIRECT(ADDRESS(ROW(),2,1,1,"Optimal Seating "&amp;'Tournament Info'!$B$11-1&amp;"R+F")))</f>
        <v/>
      </c>
      <c r="B179" s="218" t="str">
        <f ca="1">IF(ISNUMBER(A179),VLOOKUP(A179,Methuselahs!$A$7:$E$206,2,FALSE),"")</f>
        <v/>
      </c>
      <c r="C179" s="243" t="str">
        <f ca="1">IF(ISNUMBER(A179),VLOOKUP(A179,Methuselahs!$A$7:$E$206,3,FALSE),"")</f>
        <v/>
      </c>
      <c r="D179" s="244" t="str">
        <f t="shared" ca="1" si="60"/>
        <v/>
      </c>
      <c r="E179" s="245"/>
      <c r="F179" s="277">
        <f t="shared" si="61"/>
        <v>0</v>
      </c>
      <c r="G179" s="246" t="str">
        <f t="shared" ca="1" si="62"/>
        <v/>
      </c>
      <c r="H179" s="247" t="str">
        <f ca="1">IF(ISNUMBER(A179),IF(OR($S179=$U179,NOT(ISNA(MATCH($D179*5+$V$4,Override!$C$6:$C$125,0)))),$Q179,0),"")</f>
        <v/>
      </c>
      <c r="I179" s="278" t="str">
        <f t="shared" ca="1" si="63"/>
        <v/>
      </c>
      <c r="J179" s="248">
        <f ca="1">COUNT(A177:A181)</f>
        <v>0</v>
      </c>
      <c r="K179" s="249" t="str">
        <f ca="1">IF(ISNUMBER(A179),RANK(F179,F177:F181),"")</f>
        <v/>
      </c>
      <c r="L179" s="250">
        <f ca="1">IF(J179=5,VLOOKUP(K179,TPMatrix!$A$6:$B$10,2,FALSE),IF(J179=4,VLOOKUP(K179,TPMatrix!$D$6:$E$9,2,FALSE),0))</f>
        <v>0</v>
      </c>
      <c r="M179" s="250">
        <f ca="1">IF(COUNTIF(K177:K181,K179)&gt;=2,IF(J179=5,VLOOKUP(K179+1,TPMatrix!$A$6:$B$10,2,FALSE),IF(J179=4,VLOOKUP(K179+1,TPMatrix!$D$6:$E$9,2,FALSE),0)),"")</f>
        <v>0</v>
      </c>
      <c r="N179" s="250">
        <f ca="1">IF(COUNTIF(K177:K181,K179)&gt;=3,IF(J179=5,VLOOKUP(K179+2,TPMatrix!$A$6:$B$10,2,FALSE),IF(J179=4,VLOOKUP(K179+2,TPMatrix!$D$6:$E$9,2,FALSE),0)),"")</f>
        <v>0</v>
      </c>
      <c r="O179" s="250">
        <f ca="1">IF(COUNTIF(K177:K181,K179)&gt;=4,IF(J179=5,VLOOKUP(K179+3,TPMatrix!$A$6:$B$10,2,FALSE),IF(J179=4,VLOOKUP(K179+3,TPMatrix!$D$6:$E$9,2,FALSE),0)),"")</f>
        <v>0</v>
      </c>
      <c r="P179" s="250">
        <f ca="1">IF(COUNTIF(K177:K181,K179)&gt;=5,IF(J179=5,VLOOKUP(K179+4,TPMatrix!$A$6:$B$10,2,FALSE),IF(J179=4,VLOOKUP(K179+4,TPMatrix!$D$6:$E$9,2,FALSE),0)),"")</f>
        <v>0</v>
      </c>
      <c r="Q179" s="250">
        <f t="shared" ca="1" si="64"/>
        <v>0</v>
      </c>
      <c r="R179" s="251">
        <f t="shared" ca="1" si="65"/>
        <v>5</v>
      </c>
      <c r="S179" s="249">
        <f t="shared" ca="1" si="66"/>
        <v>0</v>
      </c>
      <c r="T179" s="250">
        <f t="shared" si="67"/>
        <v>0</v>
      </c>
      <c r="U179" s="251">
        <f t="shared" ca="1" si="68"/>
        <v>0</v>
      </c>
      <c r="W179" s="178" t="str">
        <f t="shared" ca="1" si="69"/>
        <v/>
      </c>
      <c r="X179" s="178" t="str">
        <f ca="1">IF(ISNUMBER($A179),$W179*(Methuselahs!$A$4+1)+$A179,"")</f>
        <v/>
      </c>
      <c r="Y179" s="178" t="str">
        <f t="shared" ca="1" si="70"/>
        <v/>
      </c>
      <c r="Z179" s="178" t="str">
        <f ca="1">IF(ISNUMBER($A179),VLOOKUP($A179,Methuselahs!$A$7:$X$206,5),"")</f>
        <v/>
      </c>
      <c r="AA179" s="178" t="str">
        <f t="shared" ca="1" si="71"/>
        <v/>
      </c>
    </row>
    <row r="180" spans="1:27" ht="12.95" customHeight="1" x14ac:dyDescent="0.2">
      <c r="A180" s="252" t="str">
        <f ca="1">IF(ISBLANK('Tournament Info'!$B$11),"",INDIRECT(ADDRESS(ROW(),2,1,1,"Optimal Seating "&amp;'Tournament Info'!$B$11-1&amp;"R+F")))</f>
        <v/>
      </c>
      <c r="B180" s="253" t="str">
        <f ca="1">IF(ISNUMBER(A180),VLOOKUP(A180,Methuselahs!$A$7:$E$206,2,FALSE),"")</f>
        <v/>
      </c>
      <c r="C180" s="254" t="str">
        <f ca="1">IF(ISNUMBER(A180),VLOOKUP(A180,Methuselahs!$A$7:$E$206,3,FALSE),"")</f>
        <v/>
      </c>
      <c r="D180" s="255" t="str">
        <f t="shared" ca="1" si="60"/>
        <v/>
      </c>
      <c r="E180" s="256"/>
      <c r="F180" s="279">
        <f t="shared" si="61"/>
        <v>0</v>
      </c>
      <c r="G180" s="236" t="str">
        <f t="shared" ca="1" si="62"/>
        <v/>
      </c>
      <c r="H180" s="237" t="str">
        <f ca="1">IF(ISNUMBER(A180),IF(OR($S180=$U180,NOT(ISNA(MATCH($D180*5+$V$4,Override!$C$6:$C$125,0)))),$Q180,0),"")</f>
        <v/>
      </c>
      <c r="I180" s="276" t="str">
        <f t="shared" ca="1" si="63"/>
        <v/>
      </c>
      <c r="J180" s="257">
        <f ca="1">COUNT(A177:A181)</f>
        <v>0</v>
      </c>
      <c r="K180" s="239" t="str">
        <f ca="1">IF(ISNUMBER(A180),RANK(F180,F177:F181),"")</f>
        <v/>
      </c>
      <c r="L180" s="240">
        <f ca="1">IF(J180=5,VLOOKUP(K180,TPMatrix!$A$6:$B$10,2,FALSE),IF(J180=4,VLOOKUP(K180,TPMatrix!$D$6:$E$9,2,FALSE),0))</f>
        <v>0</v>
      </c>
      <c r="M180" s="240">
        <f ca="1">IF(COUNTIF(K177:K181,K180)&gt;=2,IF(J180=5,VLOOKUP(K180+1,TPMatrix!$A$6:$B$10,2,FALSE),IF(J180=4,VLOOKUP(K180+1,TPMatrix!$D$6:$E$9,2,FALSE),0)),"")</f>
        <v>0</v>
      </c>
      <c r="N180" s="240">
        <f ca="1">IF(COUNTIF(K177:K181,K180)&gt;=3,IF(J180=5,VLOOKUP(K180+2,TPMatrix!$A$6:$B$10,2,FALSE),IF(J180=4,VLOOKUP(K180+2,TPMatrix!$D$6:$E$9,2,FALSE),0)),"")</f>
        <v>0</v>
      </c>
      <c r="O180" s="240">
        <f ca="1">IF(COUNTIF(K177:K181,K180)&gt;=4,IF(J180=5,VLOOKUP(K180+3,TPMatrix!$A$6:$B$10,2,FALSE),IF(J180=4,VLOOKUP(K180+3,TPMatrix!$D$6:$E$9,2,FALSE),0)),"")</f>
        <v>0</v>
      </c>
      <c r="P180" s="240">
        <f ca="1">IF(COUNTIF(K177:K181,K180)&gt;=5,IF(J180=5,VLOOKUP(K180+4,TPMatrix!$A$6:$B$10,2,FALSE),IF(J180=4,VLOOKUP(K180+4,TPMatrix!$D$6:$E$9,2,FALSE),0)),"")</f>
        <v>0</v>
      </c>
      <c r="Q180" s="240">
        <f t="shared" ca="1" si="64"/>
        <v>0</v>
      </c>
      <c r="R180" s="241">
        <f t="shared" ca="1" si="65"/>
        <v>5</v>
      </c>
      <c r="S180" s="239">
        <f t="shared" ca="1" si="66"/>
        <v>0</v>
      </c>
      <c r="T180" s="240">
        <f t="shared" si="67"/>
        <v>0</v>
      </c>
      <c r="U180" s="241">
        <f t="shared" ca="1" si="68"/>
        <v>0</v>
      </c>
      <c r="W180" s="178" t="str">
        <f t="shared" ca="1" si="69"/>
        <v/>
      </c>
      <c r="X180" s="178" t="str">
        <f ca="1">IF(ISNUMBER($A180),$W180*(Methuselahs!$A$4+1)+$A180,"")</f>
        <v/>
      </c>
      <c r="Y180" s="178" t="str">
        <f t="shared" ca="1" si="70"/>
        <v/>
      </c>
      <c r="Z180" s="178" t="str">
        <f ca="1">IF(ISNUMBER($A180),VLOOKUP($A180,Methuselahs!$A$7:$X$206,5),"")</f>
        <v/>
      </c>
      <c r="AA180" s="178" t="str">
        <f t="shared" ca="1" si="71"/>
        <v/>
      </c>
    </row>
    <row r="181" spans="1:27" ht="12.95" customHeight="1" x14ac:dyDescent="0.2">
      <c r="A181" s="258" t="str">
        <f ca="1">IF(ISBLANK('Tournament Info'!$B$11),"",INDIRECT(ADDRESS(ROW(),2,1,1,"Optimal Seating "&amp;'Tournament Info'!$B$11-1&amp;"R+F")))</f>
        <v/>
      </c>
      <c r="B181" s="259" t="str">
        <f ca="1">IF(ISNUMBER(A181),VLOOKUP(A181,Methuselahs!$A$7:$E$206,2,FALSE),"")</f>
        <v/>
      </c>
      <c r="C181" s="260" t="str">
        <f ca="1">IF(ISNUMBER(A181),VLOOKUP(A181,Methuselahs!$A$7:$E$206,3,FALSE),"")</f>
        <v/>
      </c>
      <c r="D181" s="261" t="str">
        <f t="shared" ca="1" si="60"/>
        <v/>
      </c>
      <c r="E181" s="262"/>
      <c r="F181" s="280">
        <f t="shared" si="61"/>
        <v>0</v>
      </c>
      <c r="G181" s="246" t="str">
        <f t="shared" ca="1" si="62"/>
        <v/>
      </c>
      <c r="H181" s="247" t="str">
        <f ca="1">IF(ISNUMBER(A181),IF(OR($S181=$U181,NOT(ISNA(MATCH($D181*5+$V$4,Override!$C$6:$C$125,0)))),$Q181,0),"")</f>
        <v/>
      </c>
      <c r="I181" s="278" t="str">
        <f t="shared" ca="1" si="63"/>
        <v/>
      </c>
      <c r="J181" s="263">
        <f ca="1">COUNT(A177:A181)</f>
        <v>0</v>
      </c>
      <c r="K181" s="264" t="str">
        <f ca="1">IF(ISNUMBER(A181),RANK(F181,F177:F181),"")</f>
        <v/>
      </c>
      <c r="L181" s="265">
        <f ca="1">IF(J181=5,VLOOKUP(K181,TPMatrix!$A$6:$B$10,2,FALSE),IF(J181=4,VLOOKUP(K181,TPMatrix!$D$6:$E$9,2,FALSE),0))</f>
        <v>0</v>
      </c>
      <c r="M181" s="265">
        <f ca="1">IF(COUNTIF(K177:K181,K181)&gt;=2,IF(J181=5,VLOOKUP(K181+1,TPMatrix!$A$6:$B$10,2,FALSE),IF(J181=4,VLOOKUP(K181+1,TPMatrix!$D$6:$E$9,2,FALSE),0)),"")</f>
        <v>0</v>
      </c>
      <c r="N181" s="265">
        <f ca="1">IF(COUNTIF(K177:K181,K181)&gt;=3,IF(J181=5,VLOOKUP(K181+2,TPMatrix!$A$6:$B$10,2,FALSE),IF(J181=4,VLOOKUP(K181+2,TPMatrix!$D$6:$E$9,2,FALSE),0)),"")</f>
        <v>0</v>
      </c>
      <c r="O181" s="265">
        <f ca="1">IF(COUNTIF(K177:K181,K181)&gt;=4,IF(J181=5,VLOOKUP(K181+3,TPMatrix!$A$6:$B$10,2,FALSE),IF(J181=4,VLOOKUP(K181+3,TPMatrix!$D$6:$E$9,2,FALSE),0)),"")</f>
        <v>0</v>
      </c>
      <c r="P181" s="265">
        <f ca="1">IF(COUNTIF(K177:K181,K181)&gt;=5,IF(J181=5,VLOOKUP(K181+4,TPMatrix!$A$6:$B$10,2,FALSE),IF(J181=4,VLOOKUP(K181+4,TPMatrix!$D$6:$E$9,2,FALSE),0)),"")</f>
        <v>0</v>
      </c>
      <c r="Q181" s="265">
        <f t="shared" ca="1" si="64"/>
        <v>0</v>
      </c>
      <c r="R181" s="266">
        <f t="shared" ca="1" si="65"/>
        <v>5</v>
      </c>
      <c r="S181" s="264">
        <f t="shared" ca="1" si="66"/>
        <v>0</v>
      </c>
      <c r="T181" s="265">
        <f t="shared" si="67"/>
        <v>0</v>
      </c>
      <c r="U181" s="266">
        <f t="shared" ca="1" si="68"/>
        <v>0</v>
      </c>
      <c r="W181" s="178" t="str">
        <f t="shared" ca="1" si="69"/>
        <v/>
      </c>
      <c r="X181" s="178" t="str">
        <f ca="1">IF(ISNUMBER($A181),$W181*(Methuselahs!$A$4+1)+$A181,"")</f>
        <v/>
      </c>
      <c r="Y181" s="178" t="str">
        <f t="shared" ca="1" si="70"/>
        <v/>
      </c>
      <c r="Z181" s="178" t="str">
        <f ca="1">IF(ISNUMBER($A181),VLOOKUP($A181,Methuselahs!$A$7:$X$206,5),"")</f>
        <v/>
      </c>
      <c r="AA181" s="178" t="str">
        <f t="shared" ca="1" si="71"/>
        <v/>
      </c>
    </row>
    <row r="182" spans="1:27" ht="12.95" customHeight="1" x14ac:dyDescent="0.2">
      <c r="A182" s="217" t="str">
        <f ca="1">IF(ISBLANK('Tournament Info'!$B$11),"",INDIRECT(ADDRESS(ROW(),2,1,1,"Optimal Seating "&amp;'Tournament Info'!$B$11-1&amp;"R+F")))</f>
        <v/>
      </c>
      <c r="B182" s="218" t="str">
        <f ca="1">IF(ISNUMBER(A182),VLOOKUP(A182,Methuselahs!$A$7:$E$206,2,FALSE),"")</f>
        <v/>
      </c>
      <c r="C182" s="219" t="str">
        <f ca="1">IF(ISNUMBER(A182),VLOOKUP(A182,Methuselahs!$A$7:$E$206,3,FALSE),"")</f>
        <v/>
      </c>
      <c r="D182" s="220" t="str">
        <f t="shared" ca="1" si="60"/>
        <v/>
      </c>
      <c r="E182" s="221"/>
      <c r="F182" s="273">
        <f t="shared" si="61"/>
        <v>0</v>
      </c>
      <c r="G182" s="222" t="str">
        <f t="shared" ca="1" si="62"/>
        <v/>
      </c>
      <c r="H182" s="223" t="str">
        <f ca="1">IF(ISNUMBER(A182),IF(OR($S182=$U182,NOT(ISNA(MATCH($D182*5+$V$4,Override!$C$6:$C$125,0)))),$Q182,0),"")</f>
        <v/>
      </c>
      <c r="I182" s="274" t="str">
        <f t="shared" ca="1" si="63"/>
        <v/>
      </c>
      <c r="J182" s="224">
        <f ca="1">COUNT(A182:A186)</f>
        <v>0</v>
      </c>
      <c r="K182" s="225" t="str">
        <f ca="1">IF(ISNUMBER(A182),RANK(F182,F182:F186),"")</f>
        <v/>
      </c>
      <c r="L182" s="226">
        <f ca="1">IF(J182=5,VLOOKUP(K182,TPMatrix!$A$6:$B$10,2,FALSE),IF(J182=4,VLOOKUP(K182,TPMatrix!$D$6:$E$9,2,FALSE),0))</f>
        <v>0</v>
      </c>
      <c r="M182" s="226">
        <f ca="1">IF(COUNTIF(K182:K186,K182)&gt;=2,IF(J182=5,VLOOKUP(K182+1,TPMatrix!$A$6:$B$10,2,FALSE),IF(J182=4,VLOOKUP(K182+1,TPMatrix!$D$6:$E$9,2,FALSE),0)),"")</f>
        <v>0</v>
      </c>
      <c r="N182" s="226">
        <f ca="1">IF(COUNTIF(K182:K186,K182)&gt;=3,IF(J182=5,VLOOKUP(K182+2,TPMatrix!$A$6:$B$10,2,FALSE),IF(J182=4,VLOOKUP(K182+2,TPMatrix!$D$6:$E$9,2,FALSE),0)),"")</f>
        <v>0</v>
      </c>
      <c r="O182" s="226">
        <f ca="1">IF(COUNTIF(K182:K186,K182)&gt;=4,IF(J182=5,VLOOKUP(K182+3,TPMatrix!$A$6:$B$10,2,FALSE),IF(J182=4,VLOOKUP(K182+3,TPMatrix!$D$6:$E$9,2,FALSE),0)),"")</f>
        <v>0</v>
      </c>
      <c r="P182" s="226">
        <f ca="1">IF(COUNTIF(K182:K186,K182)&gt;=5,IF(J182=5,VLOOKUP(K182+4,TPMatrix!$A$6:$B$10,2,FALSE),IF(J182=4,VLOOKUP(K182+4,TPMatrix!$D$6:$E$9,2,FALSE),0)),"")</f>
        <v>0</v>
      </c>
      <c r="Q182" s="226">
        <f t="shared" ca="1" si="64"/>
        <v>0</v>
      </c>
      <c r="R182" s="227">
        <f t="shared" ca="1" si="65"/>
        <v>5</v>
      </c>
      <c r="S182" s="228">
        <f t="shared" ca="1" si="66"/>
        <v>0</v>
      </c>
      <c r="T182" s="229">
        <f t="shared" si="67"/>
        <v>0</v>
      </c>
      <c r="U182" s="230">
        <f t="shared" ca="1" si="68"/>
        <v>0</v>
      </c>
      <c r="W182" s="178" t="str">
        <f t="shared" ca="1" si="69"/>
        <v/>
      </c>
      <c r="X182" s="178" t="str">
        <f ca="1">IF(ISNUMBER($A182),$W182*(Methuselahs!$A$4+1)+$A182,"")</f>
        <v/>
      </c>
      <c r="Y182" s="178" t="str">
        <f t="shared" ca="1" si="70"/>
        <v/>
      </c>
      <c r="Z182" s="178" t="str">
        <f ca="1">IF(ISNUMBER($A182),VLOOKUP($A182,Methuselahs!$A$7:$X$206,5),"")</f>
        <v/>
      </c>
      <c r="AA182" s="178" t="str">
        <f t="shared" ca="1" si="71"/>
        <v/>
      </c>
    </row>
    <row r="183" spans="1:27" ht="12.95" customHeight="1" x14ac:dyDescent="0.2">
      <c r="A183" s="231" t="str">
        <f ca="1">IF(ISBLANK('Tournament Info'!$B$11),"",INDIRECT(ADDRESS(ROW(),2,1,1,"Optimal Seating "&amp;'Tournament Info'!$B$11-1&amp;"R+F")))</f>
        <v/>
      </c>
      <c r="B183" s="232" t="str">
        <f ca="1">IF(ISNUMBER(A183),VLOOKUP(A183,Methuselahs!$A$7:$E$206,2,FALSE),"")</f>
        <v/>
      </c>
      <c r="C183" s="233" t="str">
        <f ca="1">IF(ISNUMBER(A183),VLOOKUP(A183,Methuselahs!$A$7:$E$206,3,FALSE),"")</f>
        <v/>
      </c>
      <c r="D183" s="234" t="str">
        <f t="shared" ca="1" si="60"/>
        <v/>
      </c>
      <c r="E183" s="235"/>
      <c r="F183" s="275">
        <f t="shared" si="61"/>
        <v>0</v>
      </c>
      <c r="G183" s="236" t="str">
        <f t="shared" ca="1" si="62"/>
        <v/>
      </c>
      <c r="H183" s="237" t="str">
        <f ca="1">IF(ISNUMBER(A183),IF(OR($S183=$U183,NOT(ISNA(MATCH($D183*5+$V$4,Override!$C$6:$C$125,0)))),$Q183,0),"")</f>
        <v/>
      </c>
      <c r="I183" s="276" t="str">
        <f t="shared" ca="1" si="63"/>
        <v/>
      </c>
      <c r="J183" s="238">
        <f ca="1">COUNT(A182:A186)</f>
        <v>0</v>
      </c>
      <c r="K183" s="239" t="str">
        <f ca="1">IF(ISNUMBER(A183),RANK(F183,F182:F186),"")</f>
        <v/>
      </c>
      <c r="L183" s="240">
        <f ca="1">IF(J183=5,VLOOKUP(K183,TPMatrix!$A$6:$B$10,2,FALSE),IF(J183=4,VLOOKUP(K183,TPMatrix!$D$6:$E$9,2,FALSE),0))</f>
        <v>0</v>
      </c>
      <c r="M183" s="240">
        <f ca="1">IF(COUNTIF(K182:K186,K183)&gt;=2,IF(J183=5,VLOOKUP(K183+1,TPMatrix!$A$6:$B$10,2,FALSE),IF(J183=4,VLOOKUP(K183+1,TPMatrix!$D$6:$E$9,2,FALSE),0)),"")</f>
        <v>0</v>
      </c>
      <c r="N183" s="240">
        <f ca="1">IF(COUNTIF(K182:K186,K183)&gt;=3,IF(J183=5,VLOOKUP(K183+2,TPMatrix!$A$6:$B$10,2,FALSE),IF(J183=4,VLOOKUP(K183+2,TPMatrix!$D$6:$E$9,2,FALSE),0)),"")</f>
        <v>0</v>
      </c>
      <c r="O183" s="240">
        <f ca="1">IF(COUNTIF(K182:K186,K183)&gt;=4,IF(J183=5,VLOOKUP(K183+3,TPMatrix!$A$6:$B$10,2,FALSE),IF(J183=4,VLOOKUP(K183+3,TPMatrix!$D$6:$E$9,2,FALSE),0)),"")</f>
        <v>0</v>
      </c>
      <c r="P183" s="240">
        <f ca="1">IF(COUNTIF(K182:K186,K183)&gt;=5,IF(J183=5,VLOOKUP(K183+4,TPMatrix!$A$6:$B$10,2,FALSE),IF(J183=4,VLOOKUP(K183+4,TPMatrix!$D$6:$E$9,2,FALSE),0)),"")</f>
        <v>0</v>
      </c>
      <c r="Q183" s="240">
        <f t="shared" ca="1" si="64"/>
        <v>0</v>
      </c>
      <c r="R183" s="241">
        <f t="shared" ca="1" si="65"/>
        <v>5</v>
      </c>
      <c r="S183" s="239">
        <f t="shared" ca="1" si="66"/>
        <v>0</v>
      </c>
      <c r="T183" s="240">
        <f t="shared" si="67"/>
        <v>0</v>
      </c>
      <c r="U183" s="241">
        <f t="shared" ca="1" si="68"/>
        <v>0</v>
      </c>
      <c r="W183" s="178" t="str">
        <f t="shared" ca="1" si="69"/>
        <v/>
      </c>
      <c r="X183" s="178" t="str">
        <f ca="1">IF(ISNUMBER($A183),$W183*(Methuselahs!$A$4+1)+$A183,"")</f>
        <v/>
      </c>
      <c r="Y183" s="178" t="str">
        <f t="shared" ca="1" si="70"/>
        <v/>
      </c>
      <c r="Z183" s="178" t="str">
        <f ca="1">IF(ISNUMBER($A183),VLOOKUP($A183,Methuselahs!$A$7:$X$206,5),"")</f>
        <v/>
      </c>
      <c r="AA183" s="178" t="str">
        <f t="shared" ca="1" si="71"/>
        <v/>
      </c>
    </row>
    <row r="184" spans="1:27" ht="12.95" customHeight="1" x14ac:dyDescent="0.2">
      <c r="A184" s="242" t="str">
        <f ca="1">IF(ISBLANK('Tournament Info'!$B$11),"",INDIRECT(ADDRESS(ROW(),2,1,1,"Optimal Seating "&amp;'Tournament Info'!$B$11-1&amp;"R+F")))</f>
        <v/>
      </c>
      <c r="B184" s="218" t="str">
        <f ca="1">IF(ISNUMBER(A184),VLOOKUP(A184,Methuselahs!$A$7:$E$206,2,FALSE),"")</f>
        <v/>
      </c>
      <c r="C184" s="243" t="str">
        <f ca="1">IF(ISNUMBER(A184),VLOOKUP(A184,Methuselahs!$A$7:$E$206,3,FALSE),"")</f>
        <v/>
      </c>
      <c r="D184" s="244" t="str">
        <f t="shared" ca="1" si="60"/>
        <v/>
      </c>
      <c r="E184" s="245"/>
      <c r="F184" s="277">
        <f t="shared" si="61"/>
        <v>0</v>
      </c>
      <c r="G184" s="246" t="str">
        <f t="shared" ca="1" si="62"/>
        <v/>
      </c>
      <c r="H184" s="247" t="str">
        <f ca="1">IF(ISNUMBER(A184),IF(OR($S184=$U184,NOT(ISNA(MATCH($D184*5+$V$4,Override!$C$6:$C$125,0)))),$Q184,0),"")</f>
        <v/>
      </c>
      <c r="I184" s="278" t="str">
        <f t="shared" ca="1" si="63"/>
        <v/>
      </c>
      <c r="J184" s="248">
        <f ca="1">COUNT(A182:A186)</f>
        <v>0</v>
      </c>
      <c r="K184" s="249" t="str">
        <f ca="1">IF(ISNUMBER(A184),RANK(F184,F182:F186),"")</f>
        <v/>
      </c>
      <c r="L184" s="250">
        <f ca="1">IF(J184=5,VLOOKUP(K184,TPMatrix!$A$6:$B$10,2,FALSE),IF(J184=4,VLOOKUP(K184,TPMatrix!$D$6:$E$9,2,FALSE),0))</f>
        <v>0</v>
      </c>
      <c r="M184" s="250">
        <f ca="1">IF(COUNTIF(K182:K186,K184)&gt;=2,IF(J184=5,VLOOKUP(K184+1,TPMatrix!$A$6:$B$10,2,FALSE),IF(J184=4,VLOOKUP(K184+1,TPMatrix!$D$6:$E$9,2,FALSE),0)),"")</f>
        <v>0</v>
      </c>
      <c r="N184" s="250">
        <f ca="1">IF(COUNTIF(K182:K186,K184)&gt;=3,IF(J184=5,VLOOKUP(K184+2,TPMatrix!$A$6:$B$10,2,FALSE),IF(J184=4,VLOOKUP(K184+2,TPMatrix!$D$6:$E$9,2,FALSE),0)),"")</f>
        <v>0</v>
      </c>
      <c r="O184" s="250">
        <f ca="1">IF(COUNTIF(K182:K186,K184)&gt;=4,IF(J184=5,VLOOKUP(K184+3,TPMatrix!$A$6:$B$10,2,FALSE),IF(J184=4,VLOOKUP(K184+3,TPMatrix!$D$6:$E$9,2,FALSE),0)),"")</f>
        <v>0</v>
      </c>
      <c r="P184" s="250">
        <f ca="1">IF(COUNTIF(K182:K186,K184)&gt;=5,IF(J184=5,VLOOKUP(K184+4,TPMatrix!$A$6:$B$10,2,FALSE),IF(J184=4,VLOOKUP(K184+4,TPMatrix!$D$6:$E$9,2,FALSE),0)),"")</f>
        <v>0</v>
      </c>
      <c r="Q184" s="250">
        <f t="shared" ca="1" si="64"/>
        <v>0</v>
      </c>
      <c r="R184" s="251">
        <f t="shared" ca="1" si="65"/>
        <v>5</v>
      </c>
      <c r="S184" s="249">
        <f t="shared" ca="1" si="66"/>
        <v>0</v>
      </c>
      <c r="T184" s="250">
        <f t="shared" si="67"/>
        <v>0</v>
      </c>
      <c r="U184" s="251">
        <f t="shared" ca="1" si="68"/>
        <v>0</v>
      </c>
      <c r="W184" s="178" t="str">
        <f t="shared" ca="1" si="69"/>
        <v/>
      </c>
      <c r="X184" s="178" t="str">
        <f ca="1">IF(ISNUMBER($A184),$W184*(Methuselahs!$A$4+1)+$A184,"")</f>
        <v/>
      </c>
      <c r="Y184" s="178" t="str">
        <f t="shared" ca="1" si="70"/>
        <v/>
      </c>
      <c r="Z184" s="178" t="str">
        <f ca="1">IF(ISNUMBER($A184),VLOOKUP($A184,Methuselahs!$A$7:$X$206,5),"")</f>
        <v/>
      </c>
      <c r="AA184" s="178" t="str">
        <f t="shared" ca="1" si="71"/>
        <v/>
      </c>
    </row>
    <row r="185" spans="1:27" ht="12.95" customHeight="1" x14ac:dyDescent="0.2">
      <c r="A185" s="252" t="str">
        <f ca="1">IF(ISBLANK('Tournament Info'!$B$11),"",INDIRECT(ADDRESS(ROW(),2,1,1,"Optimal Seating "&amp;'Tournament Info'!$B$11-1&amp;"R+F")))</f>
        <v/>
      </c>
      <c r="B185" s="253" t="str">
        <f ca="1">IF(ISNUMBER(A185),VLOOKUP(A185,Methuselahs!$A$7:$E$206,2,FALSE),"")</f>
        <v/>
      </c>
      <c r="C185" s="254" t="str">
        <f ca="1">IF(ISNUMBER(A185),VLOOKUP(A185,Methuselahs!$A$7:$E$206,3,FALSE),"")</f>
        <v/>
      </c>
      <c r="D185" s="255" t="str">
        <f t="shared" ca="1" si="60"/>
        <v/>
      </c>
      <c r="E185" s="256"/>
      <c r="F185" s="279">
        <f t="shared" si="61"/>
        <v>0</v>
      </c>
      <c r="G185" s="236" t="str">
        <f t="shared" ca="1" si="62"/>
        <v/>
      </c>
      <c r="H185" s="237" t="str">
        <f ca="1">IF(ISNUMBER(A185),IF(OR($S185=$U185,NOT(ISNA(MATCH($D185*5+$V$4,Override!$C$6:$C$125,0)))),$Q185,0),"")</f>
        <v/>
      </c>
      <c r="I185" s="276" t="str">
        <f t="shared" ca="1" si="63"/>
        <v/>
      </c>
      <c r="J185" s="257">
        <f ca="1">COUNT(A182:A186)</f>
        <v>0</v>
      </c>
      <c r="K185" s="239" t="str">
        <f ca="1">IF(ISNUMBER(A185),RANK(F185,F182:F186),"")</f>
        <v/>
      </c>
      <c r="L185" s="240">
        <f ca="1">IF(J185=5,VLOOKUP(K185,TPMatrix!$A$6:$B$10,2,FALSE),IF(J185=4,VLOOKUP(K185,TPMatrix!$D$6:$E$9,2,FALSE),0))</f>
        <v>0</v>
      </c>
      <c r="M185" s="240">
        <f ca="1">IF(COUNTIF(K182:K186,K185)&gt;=2,IF(J185=5,VLOOKUP(K185+1,TPMatrix!$A$6:$B$10,2,FALSE),IF(J185=4,VLOOKUP(K185+1,TPMatrix!$D$6:$E$9,2,FALSE),0)),"")</f>
        <v>0</v>
      </c>
      <c r="N185" s="240">
        <f ca="1">IF(COUNTIF(K182:K186,K185)&gt;=3,IF(J185=5,VLOOKUP(K185+2,TPMatrix!$A$6:$B$10,2,FALSE),IF(J185=4,VLOOKUP(K185+2,TPMatrix!$D$6:$E$9,2,FALSE),0)),"")</f>
        <v>0</v>
      </c>
      <c r="O185" s="240">
        <f ca="1">IF(COUNTIF(K182:K186,K185)&gt;=4,IF(J185=5,VLOOKUP(K185+3,TPMatrix!$A$6:$B$10,2,FALSE),IF(J185=4,VLOOKUP(K185+3,TPMatrix!$D$6:$E$9,2,FALSE),0)),"")</f>
        <v>0</v>
      </c>
      <c r="P185" s="240">
        <f ca="1">IF(COUNTIF(K182:K186,K185)&gt;=5,IF(J185=5,VLOOKUP(K185+4,TPMatrix!$A$6:$B$10,2,FALSE),IF(J185=4,VLOOKUP(K185+4,TPMatrix!$D$6:$E$9,2,FALSE),0)),"")</f>
        <v>0</v>
      </c>
      <c r="Q185" s="240">
        <f t="shared" ca="1" si="64"/>
        <v>0</v>
      </c>
      <c r="R185" s="241">
        <f t="shared" ca="1" si="65"/>
        <v>5</v>
      </c>
      <c r="S185" s="239">
        <f t="shared" ca="1" si="66"/>
        <v>0</v>
      </c>
      <c r="T185" s="240">
        <f t="shared" si="67"/>
        <v>0</v>
      </c>
      <c r="U185" s="241">
        <f t="shared" ca="1" si="68"/>
        <v>0</v>
      </c>
      <c r="W185" s="178" t="str">
        <f t="shared" ca="1" si="69"/>
        <v/>
      </c>
      <c r="X185" s="178" t="str">
        <f ca="1">IF(ISNUMBER($A185),$W185*(Methuselahs!$A$4+1)+$A185,"")</f>
        <v/>
      </c>
      <c r="Y185" s="178" t="str">
        <f t="shared" ca="1" si="70"/>
        <v/>
      </c>
      <c r="Z185" s="178" t="str">
        <f ca="1">IF(ISNUMBER($A185),VLOOKUP($A185,Methuselahs!$A$7:$X$206,5),"")</f>
        <v/>
      </c>
      <c r="AA185" s="178" t="str">
        <f t="shared" ca="1" si="71"/>
        <v/>
      </c>
    </row>
    <row r="186" spans="1:27" ht="12.95" customHeight="1" x14ac:dyDescent="0.2">
      <c r="A186" s="258" t="str">
        <f ca="1">IF(ISBLANK('Tournament Info'!$B$11),"",INDIRECT(ADDRESS(ROW(),2,1,1,"Optimal Seating "&amp;'Tournament Info'!$B$11-1&amp;"R+F")))</f>
        <v/>
      </c>
      <c r="B186" s="259" t="str">
        <f ca="1">IF(ISNUMBER(A186),VLOOKUP(A186,Methuselahs!$A$7:$E$206,2,FALSE),"")</f>
        <v/>
      </c>
      <c r="C186" s="260" t="str">
        <f ca="1">IF(ISNUMBER(A186),VLOOKUP(A186,Methuselahs!$A$7:$E$206,3,FALSE),"")</f>
        <v/>
      </c>
      <c r="D186" s="261" t="str">
        <f t="shared" ca="1" si="60"/>
        <v/>
      </c>
      <c r="E186" s="262"/>
      <c r="F186" s="280">
        <f t="shared" si="61"/>
        <v>0</v>
      </c>
      <c r="G186" s="246" t="str">
        <f t="shared" ca="1" si="62"/>
        <v/>
      </c>
      <c r="H186" s="247" t="str">
        <f ca="1">IF(ISNUMBER(A186),IF(OR($S186=$U186,NOT(ISNA(MATCH($D186*5+$V$4,Override!$C$6:$C$125,0)))),$Q186,0),"")</f>
        <v/>
      </c>
      <c r="I186" s="278" t="str">
        <f t="shared" ca="1" si="63"/>
        <v/>
      </c>
      <c r="J186" s="263">
        <f ca="1">COUNT(A182:A186)</f>
        <v>0</v>
      </c>
      <c r="K186" s="264" t="str">
        <f ca="1">IF(ISNUMBER(A186),RANK(F186,F182:F186),"")</f>
        <v/>
      </c>
      <c r="L186" s="265">
        <f ca="1">IF(J186=5,VLOOKUP(K186,TPMatrix!$A$6:$B$10,2,FALSE),IF(J186=4,VLOOKUP(K186,TPMatrix!$D$6:$E$9,2,FALSE),0))</f>
        <v>0</v>
      </c>
      <c r="M186" s="265">
        <f ca="1">IF(COUNTIF(K182:K186,K186)&gt;=2,IF(J186=5,VLOOKUP(K186+1,TPMatrix!$A$6:$B$10,2,FALSE),IF(J186=4,VLOOKUP(K186+1,TPMatrix!$D$6:$E$9,2,FALSE),0)),"")</f>
        <v>0</v>
      </c>
      <c r="N186" s="265">
        <f ca="1">IF(COUNTIF(K182:K186,K186)&gt;=3,IF(J186=5,VLOOKUP(K186+2,TPMatrix!$A$6:$B$10,2,FALSE),IF(J186=4,VLOOKUP(K186+2,TPMatrix!$D$6:$E$9,2,FALSE),0)),"")</f>
        <v>0</v>
      </c>
      <c r="O186" s="265">
        <f ca="1">IF(COUNTIF(K182:K186,K186)&gt;=4,IF(J186=5,VLOOKUP(K186+3,TPMatrix!$A$6:$B$10,2,FALSE),IF(J186=4,VLOOKUP(K186+3,TPMatrix!$D$6:$E$9,2,FALSE),0)),"")</f>
        <v>0</v>
      </c>
      <c r="P186" s="265">
        <f ca="1">IF(COUNTIF(K182:K186,K186)&gt;=5,IF(J186=5,VLOOKUP(K186+4,TPMatrix!$A$6:$B$10,2,FALSE),IF(J186=4,VLOOKUP(K186+4,TPMatrix!$D$6:$E$9,2,FALSE),0)),"")</f>
        <v>0</v>
      </c>
      <c r="Q186" s="265">
        <f t="shared" ca="1" si="64"/>
        <v>0</v>
      </c>
      <c r="R186" s="266">
        <f t="shared" ca="1" si="65"/>
        <v>5</v>
      </c>
      <c r="S186" s="264">
        <f t="shared" ca="1" si="66"/>
        <v>0</v>
      </c>
      <c r="T186" s="265">
        <f t="shared" si="67"/>
        <v>0</v>
      </c>
      <c r="U186" s="266">
        <f t="shared" ca="1" si="68"/>
        <v>0</v>
      </c>
      <c r="W186" s="178" t="str">
        <f t="shared" ca="1" si="69"/>
        <v/>
      </c>
      <c r="X186" s="178" t="str">
        <f ca="1">IF(ISNUMBER($A186),$W186*(Methuselahs!$A$4+1)+$A186,"")</f>
        <v/>
      </c>
      <c r="Y186" s="178" t="str">
        <f t="shared" ca="1" si="70"/>
        <v/>
      </c>
      <c r="Z186" s="178" t="str">
        <f ca="1">IF(ISNUMBER($A186),VLOOKUP($A186,Methuselahs!$A$7:$X$206,5),"")</f>
        <v/>
      </c>
      <c r="AA186" s="178" t="str">
        <f t="shared" ca="1" si="71"/>
        <v/>
      </c>
    </row>
    <row r="187" spans="1:27" ht="12.95" customHeight="1" x14ac:dyDescent="0.2">
      <c r="A187" s="217" t="str">
        <f ca="1">IF(ISBLANK('Tournament Info'!$B$11),"",INDIRECT(ADDRESS(ROW(),2,1,1,"Optimal Seating "&amp;'Tournament Info'!$B$11-1&amp;"R+F")))</f>
        <v/>
      </c>
      <c r="B187" s="218" t="str">
        <f ca="1">IF(ISNUMBER(A187),VLOOKUP(A187,Methuselahs!$A$7:$E$206,2,FALSE),"")</f>
        <v/>
      </c>
      <c r="C187" s="219" t="str">
        <f ca="1">IF(ISNUMBER(A187),VLOOKUP(A187,Methuselahs!$A$7:$E$206,3,FALSE),"")</f>
        <v/>
      </c>
      <c r="D187" s="220" t="str">
        <f t="shared" ca="1" si="60"/>
        <v/>
      </c>
      <c r="E187" s="221"/>
      <c r="F187" s="273">
        <f t="shared" si="61"/>
        <v>0</v>
      </c>
      <c r="G187" s="222" t="str">
        <f t="shared" ca="1" si="62"/>
        <v/>
      </c>
      <c r="H187" s="223" t="str">
        <f ca="1">IF(ISNUMBER(A187),IF(OR($S187=$U187,NOT(ISNA(MATCH($D187*5+$V$4,Override!$C$6:$C$125,0)))),$Q187,0),"")</f>
        <v/>
      </c>
      <c r="I187" s="274" t="str">
        <f t="shared" ca="1" si="63"/>
        <v/>
      </c>
      <c r="J187" s="224">
        <f ca="1">COUNT(A187:A191)</f>
        <v>0</v>
      </c>
      <c r="K187" s="225" t="str">
        <f ca="1">IF(ISNUMBER(A187),RANK(F187,F187:F191),"")</f>
        <v/>
      </c>
      <c r="L187" s="226">
        <f ca="1">IF(J187=5,VLOOKUP(K187,TPMatrix!$A$6:$B$10,2,FALSE),IF(J187=4,VLOOKUP(K187,TPMatrix!$D$6:$E$9,2,FALSE),0))</f>
        <v>0</v>
      </c>
      <c r="M187" s="226">
        <f ca="1">IF(COUNTIF(K187:K191,K187)&gt;=2,IF(J187=5,VLOOKUP(K187+1,TPMatrix!$A$6:$B$10,2,FALSE),IF(J187=4,VLOOKUP(K187+1,TPMatrix!$D$6:$E$9,2,FALSE),0)),"")</f>
        <v>0</v>
      </c>
      <c r="N187" s="226">
        <f ca="1">IF(COUNTIF(K187:K191,K187)&gt;=3,IF(J187=5,VLOOKUP(K187+2,TPMatrix!$A$6:$B$10,2,FALSE),IF(J187=4,VLOOKUP(K187+2,TPMatrix!$D$6:$E$9,2,FALSE),0)),"")</f>
        <v>0</v>
      </c>
      <c r="O187" s="226">
        <f ca="1">IF(COUNTIF(K187:K191,K187)&gt;=4,IF(J187=5,VLOOKUP(K187+3,TPMatrix!$A$6:$B$10,2,FALSE),IF(J187=4,VLOOKUP(K187+3,TPMatrix!$D$6:$E$9,2,FALSE),0)),"")</f>
        <v>0</v>
      </c>
      <c r="P187" s="226">
        <f ca="1">IF(COUNTIF(K187:K191,K187)&gt;=5,IF(J187=5,VLOOKUP(K187+4,TPMatrix!$A$6:$B$10,2,FALSE),IF(J187=4,VLOOKUP(K187+4,TPMatrix!$D$6:$E$9,2,FALSE),0)),"")</f>
        <v>0</v>
      </c>
      <c r="Q187" s="226">
        <f t="shared" ca="1" si="64"/>
        <v>0</v>
      </c>
      <c r="R187" s="227">
        <f t="shared" ca="1" si="65"/>
        <v>5</v>
      </c>
      <c r="S187" s="228">
        <f t="shared" ca="1" si="66"/>
        <v>0</v>
      </c>
      <c r="T187" s="229">
        <f t="shared" si="67"/>
        <v>0</v>
      </c>
      <c r="U187" s="230">
        <f t="shared" ca="1" si="68"/>
        <v>0</v>
      </c>
      <c r="W187" s="178" t="str">
        <f t="shared" ca="1" si="69"/>
        <v/>
      </c>
      <c r="X187" s="178" t="str">
        <f ca="1">IF(ISNUMBER($A187),$W187*(Methuselahs!$A$4+1)+$A187,"")</f>
        <v/>
      </c>
      <c r="Y187" s="178" t="str">
        <f t="shared" ca="1" si="70"/>
        <v/>
      </c>
      <c r="Z187" s="178" t="str">
        <f ca="1">IF(ISNUMBER($A187),VLOOKUP($A187,Methuselahs!$A$7:$X$206,5),"")</f>
        <v/>
      </c>
      <c r="AA187" s="178" t="str">
        <f t="shared" ca="1" si="71"/>
        <v/>
      </c>
    </row>
    <row r="188" spans="1:27" ht="12.95" customHeight="1" x14ac:dyDescent="0.2">
      <c r="A188" s="231" t="str">
        <f ca="1">IF(ISBLANK('Tournament Info'!$B$11),"",INDIRECT(ADDRESS(ROW(),2,1,1,"Optimal Seating "&amp;'Tournament Info'!$B$11-1&amp;"R+F")))</f>
        <v/>
      </c>
      <c r="B188" s="232" t="str">
        <f ca="1">IF(ISNUMBER(A188),VLOOKUP(A188,Methuselahs!$A$7:$E$206,2,FALSE),"")</f>
        <v/>
      </c>
      <c r="C188" s="233" t="str">
        <f ca="1">IF(ISNUMBER(A188),VLOOKUP(A188,Methuselahs!$A$7:$E$206,3,FALSE),"")</f>
        <v/>
      </c>
      <c r="D188" s="234" t="str">
        <f t="shared" ca="1" si="60"/>
        <v/>
      </c>
      <c r="E188" s="235"/>
      <c r="F188" s="275">
        <f t="shared" si="61"/>
        <v>0</v>
      </c>
      <c r="G188" s="236" t="str">
        <f t="shared" ca="1" si="62"/>
        <v/>
      </c>
      <c r="H188" s="237" t="str">
        <f ca="1">IF(ISNUMBER(A188),IF(OR($S188=$U188,NOT(ISNA(MATCH($D188*5+$V$4,Override!$C$6:$C$125,0)))),$Q188,0),"")</f>
        <v/>
      </c>
      <c r="I188" s="276" t="str">
        <f t="shared" ca="1" si="63"/>
        <v/>
      </c>
      <c r="J188" s="238">
        <f ca="1">COUNT(A187:A191)</f>
        <v>0</v>
      </c>
      <c r="K188" s="239" t="str">
        <f ca="1">IF(ISNUMBER(A188),RANK(F188,F187:F191),"")</f>
        <v/>
      </c>
      <c r="L188" s="240">
        <f ca="1">IF(J188=5,VLOOKUP(K188,TPMatrix!$A$6:$B$10,2,FALSE),IF(J188=4,VLOOKUP(K188,TPMatrix!$D$6:$E$9,2,FALSE),0))</f>
        <v>0</v>
      </c>
      <c r="M188" s="240">
        <f ca="1">IF(COUNTIF(K187:K191,K188)&gt;=2,IF(J188=5,VLOOKUP(K188+1,TPMatrix!$A$6:$B$10,2,FALSE),IF(J188=4,VLOOKUP(K188+1,TPMatrix!$D$6:$E$9,2,FALSE),0)),"")</f>
        <v>0</v>
      </c>
      <c r="N188" s="240">
        <f ca="1">IF(COUNTIF(K187:K191,K188)&gt;=3,IF(J188=5,VLOOKUP(K188+2,TPMatrix!$A$6:$B$10,2,FALSE),IF(J188=4,VLOOKUP(K188+2,TPMatrix!$D$6:$E$9,2,FALSE),0)),"")</f>
        <v>0</v>
      </c>
      <c r="O188" s="240">
        <f ca="1">IF(COUNTIF(K187:K191,K188)&gt;=4,IF(J188=5,VLOOKUP(K188+3,TPMatrix!$A$6:$B$10,2,FALSE),IF(J188=4,VLOOKUP(K188+3,TPMatrix!$D$6:$E$9,2,FALSE),0)),"")</f>
        <v>0</v>
      </c>
      <c r="P188" s="240">
        <f ca="1">IF(COUNTIF(K187:K191,K188)&gt;=5,IF(J188=5,VLOOKUP(K188+4,TPMatrix!$A$6:$B$10,2,FALSE),IF(J188=4,VLOOKUP(K188+4,TPMatrix!$D$6:$E$9,2,FALSE),0)),"")</f>
        <v>0</v>
      </c>
      <c r="Q188" s="240">
        <f t="shared" ca="1" si="64"/>
        <v>0</v>
      </c>
      <c r="R188" s="241">
        <f t="shared" ca="1" si="65"/>
        <v>5</v>
      </c>
      <c r="S188" s="239">
        <f t="shared" ca="1" si="66"/>
        <v>0</v>
      </c>
      <c r="T188" s="240">
        <f t="shared" si="67"/>
        <v>0</v>
      </c>
      <c r="U188" s="241">
        <f t="shared" ca="1" si="68"/>
        <v>0</v>
      </c>
      <c r="W188" s="178" t="str">
        <f t="shared" ca="1" si="69"/>
        <v/>
      </c>
      <c r="X188" s="178" t="str">
        <f ca="1">IF(ISNUMBER($A188),$W188*(Methuselahs!$A$4+1)+$A188,"")</f>
        <v/>
      </c>
      <c r="Y188" s="178" t="str">
        <f t="shared" ca="1" si="70"/>
        <v/>
      </c>
      <c r="Z188" s="178" t="str">
        <f ca="1">IF(ISNUMBER($A188),VLOOKUP($A188,Methuselahs!$A$7:$X$206,5),"")</f>
        <v/>
      </c>
      <c r="AA188" s="178" t="str">
        <f t="shared" ca="1" si="71"/>
        <v/>
      </c>
    </row>
    <row r="189" spans="1:27" ht="12.95" customHeight="1" x14ac:dyDescent="0.2">
      <c r="A189" s="242" t="str">
        <f ca="1">IF(ISBLANK('Tournament Info'!$B$11),"",INDIRECT(ADDRESS(ROW(),2,1,1,"Optimal Seating "&amp;'Tournament Info'!$B$11-1&amp;"R+F")))</f>
        <v/>
      </c>
      <c r="B189" s="218" t="str">
        <f ca="1">IF(ISNUMBER(A189),VLOOKUP(A189,Methuselahs!$A$7:$E$206,2,FALSE),"")</f>
        <v/>
      </c>
      <c r="C189" s="243" t="str">
        <f ca="1">IF(ISNUMBER(A189),VLOOKUP(A189,Methuselahs!$A$7:$E$206,3,FALSE),"")</f>
        <v/>
      </c>
      <c r="D189" s="244" t="str">
        <f t="shared" ca="1" si="60"/>
        <v/>
      </c>
      <c r="E189" s="245"/>
      <c r="F189" s="277">
        <f t="shared" si="61"/>
        <v>0</v>
      </c>
      <c r="G189" s="246" t="str">
        <f t="shared" ca="1" si="62"/>
        <v/>
      </c>
      <c r="H189" s="247" t="str">
        <f ca="1">IF(ISNUMBER(A189),IF(OR($S189=$U189,NOT(ISNA(MATCH($D189*5+$V$4,Override!$C$6:$C$125,0)))),$Q189,0),"")</f>
        <v/>
      </c>
      <c r="I189" s="278" t="str">
        <f t="shared" ca="1" si="63"/>
        <v/>
      </c>
      <c r="J189" s="248">
        <f ca="1">COUNT(A187:A191)</f>
        <v>0</v>
      </c>
      <c r="K189" s="249" t="str">
        <f ca="1">IF(ISNUMBER(A189),RANK(F189,F187:F191),"")</f>
        <v/>
      </c>
      <c r="L189" s="250">
        <f ca="1">IF(J189=5,VLOOKUP(K189,TPMatrix!$A$6:$B$10,2,FALSE),IF(J189=4,VLOOKUP(K189,TPMatrix!$D$6:$E$9,2,FALSE),0))</f>
        <v>0</v>
      </c>
      <c r="M189" s="250">
        <f ca="1">IF(COUNTIF(K187:K191,K189)&gt;=2,IF(J189=5,VLOOKUP(K189+1,TPMatrix!$A$6:$B$10,2,FALSE),IF(J189=4,VLOOKUP(K189+1,TPMatrix!$D$6:$E$9,2,FALSE),0)),"")</f>
        <v>0</v>
      </c>
      <c r="N189" s="250">
        <f ca="1">IF(COUNTIF(K187:K191,K189)&gt;=3,IF(J189=5,VLOOKUP(K189+2,TPMatrix!$A$6:$B$10,2,FALSE),IF(J189=4,VLOOKUP(K189+2,TPMatrix!$D$6:$E$9,2,FALSE),0)),"")</f>
        <v>0</v>
      </c>
      <c r="O189" s="250">
        <f ca="1">IF(COUNTIF(K187:K191,K189)&gt;=4,IF(J189=5,VLOOKUP(K189+3,TPMatrix!$A$6:$B$10,2,FALSE),IF(J189=4,VLOOKUP(K189+3,TPMatrix!$D$6:$E$9,2,FALSE),0)),"")</f>
        <v>0</v>
      </c>
      <c r="P189" s="250">
        <f ca="1">IF(COUNTIF(K187:K191,K189)&gt;=5,IF(J189=5,VLOOKUP(K189+4,TPMatrix!$A$6:$B$10,2,FALSE),IF(J189=4,VLOOKUP(K189+4,TPMatrix!$D$6:$E$9,2,FALSE),0)),"")</f>
        <v>0</v>
      </c>
      <c r="Q189" s="250">
        <f t="shared" ca="1" si="64"/>
        <v>0</v>
      </c>
      <c r="R189" s="251">
        <f t="shared" ca="1" si="65"/>
        <v>5</v>
      </c>
      <c r="S189" s="249">
        <f t="shared" ca="1" si="66"/>
        <v>0</v>
      </c>
      <c r="T189" s="250">
        <f t="shared" si="67"/>
        <v>0</v>
      </c>
      <c r="U189" s="251">
        <f t="shared" ca="1" si="68"/>
        <v>0</v>
      </c>
      <c r="W189" s="178" t="str">
        <f t="shared" ca="1" si="69"/>
        <v/>
      </c>
      <c r="X189" s="178" t="str">
        <f ca="1">IF(ISNUMBER($A189),$W189*(Methuselahs!$A$4+1)+$A189,"")</f>
        <v/>
      </c>
      <c r="Y189" s="178" t="str">
        <f t="shared" ca="1" si="70"/>
        <v/>
      </c>
      <c r="Z189" s="178" t="str">
        <f ca="1">IF(ISNUMBER($A189),VLOOKUP($A189,Methuselahs!$A$7:$X$206,5),"")</f>
        <v/>
      </c>
      <c r="AA189" s="178" t="str">
        <f t="shared" ca="1" si="71"/>
        <v/>
      </c>
    </row>
    <row r="190" spans="1:27" ht="12.95" customHeight="1" x14ac:dyDescent="0.2">
      <c r="A190" s="252" t="str">
        <f ca="1">IF(ISBLANK('Tournament Info'!$B$11),"",INDIRECT(ADDRESS(ROW(),2,1,1,"Optimal Seating "&amp;'Tournament Info'!$B$11-1&amp;"R+F")))</f>
        <v/>
      </c>
      <c r="B190" s="253" t="str">
        <f ca="1">IF(ISNUMBER(A190),VLOOKUP(A190,Methuselahs!$A$7:$E$206,2,FALSE),"")</f>
        <v/>
      </c>
      <c r="C190" s="254" t="str">
        <f ca="1">IF(ISNUMBER(A190),VLOOKUP(A190,Methuselahs!$A$7:$E$206,3,FALSE),"")</f>
        <v/>
      </c>
      <c r="D190" s="255" t="str">
        <f t="shared" ca="1" si="60"/>
        <v/>
      </c>
      <c r="E190" s="256"/>
      <c r="F190" s="279">
        <f t="shared" si="61"/>
        <v>0</v>
      </c>
      <c r="G190" s="236" t="str">
        <f t="shared" ca="1" si="62"/>
        <v/>
      </c>
      <c r="H190" s="237" t="str">
        <f ca="1">IF(ISNUMBER(A190),IF(OR($S190=$U190,NOT(ISNA(MATCH($D190*5+$V$4,Override!$C$6:$C$125,0)))),$Q190,0),"")</f>
        <v/>
      </c>
      <c r="I190" s="276" t="str">
        <f t="shared" ca="1" si="63"/>
        <v/>
      </c>
      <c r="J190" s="257">
        <f ca="1">COUNT(A187:A191)</f>
        <v>0</v>
      </c>
      <c r="K190" s="239" t="str">
        <f ca="1">IF(ISNUMBER(A190),RANK(F190,F187:F191),"")</f>
        <v/>
      </c>
      <c r="L190" s="240">
        <f ca="1">IF(J190=5,VLOOKUP(K190,TPMatrix!$A$6:$B$10,2,FALSE),IF(J190=4,VLOOKUP(K190,TPMatrix!$D$6:$E$9,2,FALSE),0))</f>
        <v>0</v>
      </c>
      <c r="M190" s="240">
        <f ca="1">IF(COUNTIF(K187:K191,K190)&gt;=2,IF(J190=5,VLOOKUP(K190+1,TPMatrix!$A$6:$B$10,2,FALSE),IF(J190=4,VLOOKUP(K190+1,TPMatrix!$D$6:$E$9,2,FALSE),0)),"")</f>
        <v>0</v>
      </c>
      <c r="N190" s="240">
        <f ca="1">IF(COUNTIF(K187:K191,K190)&gt;=3,IF(J190=5,VLOOKUP(K190+2,TPMatrix!$A$6:$B$10,2,FALSE),IF(J190=4,VLOOKUP(K190+2,TPMatrix!$D$6:$E$9,2,FALSE),0)),"")</f>
        <v>0</v>
      </c>
      <c r="O190" s="240">
        <f ca="1">IF(COUNTIF(K187:K191,K190)&gt;=4,IF(J190=5,VLOOKUP(K190+3,TPMatrix!$A$6:$B$10,2,FALSE),IF(J190=4,VLOOKUP(K190+3,TPMatrix!$D$6:$E$9,2,FALSE),0)),"")</f>
        <v>0</v>
      </c>
      <c r="P190" s="240">
        <f ca="1">IF(COUNTIF(K187:K191,K190)&gt;=5,IF(J190=5,VLOOKUP(K190+4,TPMatrix!$A$6:$B$10,2,FALSE),IF(J190=4,VLOOKUP(K190+4,TPMatrix!$D$6:$E$9,2,FALSE),0)),"")</f>
        <v>0</v>
      </c>
      <c r="Q190" s="240">
        <f t="shared" ca="1" si="64"/>
        <v>0</v>
      </c>
      <c r="R190" s="241">
        <f t="shared" ca="1" si="65"/>
        <v>5</v>
      </c>
      <c r="S190" s="239">
        <f t="shared" ca="1" si="66"/>
        <v>0</v>
      </c>
      <c r="T190" s="240">
        <f t="shared" si="67"/>
        <v>0</v>
      </c>
      <c r="U190" s="241">
        <f t="shared" ca="1" si="68"/>
        <v>0</v>
      </c>
      <c r="W190" s="178" t="str">
        <f t="shared" ca="1" si="69"/>
        <v/>
      </c>
      <c r="X190" s="178" t="str">
        <f ca="1">IF(ISNUMBER($A190),$W190*(Methuselahs!$A$4+1)+$A190,"")</f>
        <v/>
      </c>
      <c r="Y190" s="178" t="str">
        <f t="shared" ca="1" si="70"/>
        <v/>
      </c>
      <c r="Z190" s="178" t="str">
        <f ca="1">IF(ISNUMBER($A190),VLOOKUP($A190,Methuselahs!$A$7:$X$206,5),"")</f>
        <v/>
      </c>
      <c r="AA190" s="178" t="str">
        <f t="shared" ca="1" si="71"/>
        <v/>
      </c>
    </row>
    <row r="191" spans="1:27" ht="12.95" customHeight="1" x14ac:dyDescent="0.2">
      <c r="A191" s="258" t="str">
        <f ca="1">IF(ISBLANK('Tournament Info'!$B$11),"",INDIRECT(ADDRESS(ROW(),2,1,1,"Optimal Seating "&amp;'Tournament Info'!$B$11-1&amp;"R+F")))</f>
        <v/>
      </c>
      <c r="B191" s="259" t="str">
        <f ca="1">IF(ISNUMBER(A191),VLOOKUP(A191,Methuselahs!$A$7:$E$206,2,FALSE),"")</f>
        <v/>
      </c>
      <c r="C191" s="260" t="str">
        <f ca="1">IF(ISNUMBER(A191),VLOOKUP(A191,Methuselahs!$A$7:$E$206,3,FALSE),"")</f>
        <v/>
      </c>
      <c r="D191" s="261" t="str">
        <f t="shared" ca="1" si="60"/>
        <v/>
      </c>
      <c r="E191" s="262"/>
      <c r="F191" s="280">
        <f t="shared" si="61"/>
        <v>0</v>
      </c>
      <c r="G191" s="246" t="str">
        <f t="shared" ca="1" si="62"/>
        <v/>
      </c>
      <c r="H191" s="247" t="str">
        <f ca="1">IF(ISNUMBER(A191),IF(OR($S191=$U191,NOT(ISNA(MATCH($D191*5+$V$4,Override!$C$6:$C$125,0)))),$Q191,0),"")</f>
        <v/>
      </c>
      <c r="I191" s="278" t="str">
        <f t="shared" ca="1" si="63"/>
        <v/>
      </c>
      <c r="J191" s="263">
        <f ca="1">COUNT(A187:A191)</f>
        <v>0</v>
      </c>
      <c r="K191" s="264" t="str">
        <f ca="1">IF(ISNUMBER(A191),RANK(F191,F187:F191),"")</f>
        <v/>
      </c>
      <c r="L191" s="265">
        <f ca="1">IF(J191=5,VLOOKUP(K191,TPMatrix!$A$6:$B$10,2,FALSE),IF(J191=4,VLOOKUP(K191,TPMatrix!$D$6:$E$9,2,FALSE),0))</f>
        <v>0</v>
      </c>
      <c r="M191" s="265">
        <f ca="1">IF(COUNTIF(K187:K191,K191)&gt;=2,IF(J191=5,VLOOKUP(K191+1,TPMatrix!$A$6:$B$10,2,FALSE),IF(J191=4,VLOOKUP(K191+1,TPMatrix!$D$6:$E$9,2,FALSE),0)),"")</f>
        <v>0</v>
      </c>
      <c r="N191" s="265">
        <f ca="1">IF(COUNTIF(K187:K191,K191)&gt;=3,IF(J191=5,VLOOKUP(K191+2,TPMatrix!$A$6:$B$10,2,FALSE),IF(J191=4,VLOOKUP(K191+2,TPMatrix!$D$6:$E$9,2,FALSE),0)),"")</f>
        <v>0</v>
      </c>
      <c r="O191" s="265">
        <f ca="1">IF(COUNTIF(K187:K191,K191)&gt;=4,IF(J191=5,VLOOKUP(K191+3,TPMatrix!$A$6:$B$10,2,FALSE),IF(J191=4,VLOOKUP(K191+3,TPMatrix!$D$6:$E$9,2,FALSE),0)),"")</f>
        <v>0</v>
      </c>
      <c r="P191" s="265">
        <f ca="1">IF(COUNTIF(K187:K191,K191)&gt;=5,IF(J191=5,VLOOKUP(K191+4,TPMatrix!$A$6:$B$10,2,FALSE),IF(J191=4,VLOOKUP(K191+4,TPMatrix!$D$6:$E$9,2,FALSE),0)),"")</f>
        <v>0</v>
      </c>
      <c r="Q191" s="265">
        <f t="shared" ca="1" si="64"/>
        <v>0</v>
      </c>
      <c r="R191" s="266">
        <f t="shared" ca="1" si="65"/>
        <v>5</v>
      </c>
      <c r="S191" s="264">
        <f t="shared" ca="1" si="66"/>
        <v>0</v>
      </c>
      <c r="T191" s="265">
        <f t="shared" si="67"/>
        <v>0</v>
      </c>
      <c r="U191" s="266">
        <f t="shared" ca="1" si="68"/>
        <v>0</v>
      </c>
      <c r="W191" s="178" t="str">
        <f t="shared" ca="1" si="69"/>
        <v/>
      </c>
      <c r="X191" s="178" t="str">
        <f ca="1">IF(ISNUMBER($A191),$W191*(Methuselahs!$A$4+1)+$A191,"")</f>
        <v/>
      </c>
      <c r="Y191" s="178" t="str">
        <f t="shared" ca="1" si="70"/>
        <v/>
      </c>
      <c r="Z191" s="178" t="str">
        <f ca="1">IF(ISNUMBER($A191),VLOOKUP($A191,Methuselahs!$A$7:$X$206,5),"")</f>
        <v/>
      </c>
      <c r="AA191" s="178" t="str">
        <f t="shared" ca="1" si="71"/>
        <v/>
      </c>
    </row>
    <row r="192" spans="1:27" ht="12.95" customHeight="1" x14ac:dyDescent="0.2">
      <c r="A192" s="217" t="str">
        <f ca="1">IF(ISBLANK('Tournament Info'!$B$11),"",INDIRECT(ADDRESS(ROW(),2,1,1,"Optimal Seating "&amp;'Tournament Info'!$B$11-1&amp;"R+F")))</f>
        <v/>
      </c>
      <c r="B192" s="218" t="str">
        <f ca="1">IF(ISNUMBER(A192),VLOOKUP(A192,Methuselahs!$A$7:$E$206,2,FALSE),"")</f>
        <v/>
      </c>
      <c r="C192" s="219" t="str">
        <f ca="1">IF(ISNUMBER(A192),VLOOKUP(A192,Methuselahs!$A$7:$E$206,3,FALSE),"")</f>
        <v/>
      </c>
      <c r="D192" s="220" t="str">
        <f t="shared" ca="1" si="60"/>
        <v/>
      </c>
      <c r="E192" s="221"/>
      <c r="F192" s="273">
        <f t="shared" si="61"/>
        <v>0</v>
      </c>
      <c r="G192" s="222" t="str">
        <f t="shared" ca="1" si="62"/>
        <v/>
      </c>
      <c r="H192" s="223" t="str">
        <f ca="1">IF(ISNUMBER(A192),IF(OR($S192=$U192,NOT(ISNA(MATCH($D192*5+$V$4,Override!$C$6:$C$125,0)))),$Q192,0),"")</f>
        <v/>
      </c>
      <c r="I192" s="274" t="str">
        <f t="shared" ca="1" si="63"/>
        <v/>
      </c>
      <c r="J192" s="224">
        <f ca="1">COUNT(A192:A196)</f>
        <v>0</v>
      </c>
      <c r="K192" s="225" t="str">
        <f ca="1">IF(ISNUMBER(A192),RANK(F192,F192:F196),"")</f>
        <v/>
      </c>
      <c r="L192" s="226">
        <f ca="1">IF(J192=5,VLOOKUP(K192,TPMatrix!$A$6:$B$10,2,FALSE),IF(J192=4,VLOOKUP(K192,TPMatrix!$D$6:$E$9,2,FALSE),0))</f>
        <v>0</v>
      </c>
      <c r="M192" s="226">
        <f ca="1">IF(COUNTIF(K192:K196,K192)&gt;=2,IF(J192=5,VLOOKUP(K192+1,TPMatrix!$A$6:$B$10,2,FALSE),IF(J192=4,VLOOKUP(K192+1,TPMatrix!$D$6:$E$9,2,FALSE),0)),"")</f>
        <v>0</v>
      </c>
      <c r="N192" s="226">
        <f ca="1">IF(COUNTIF(K192:K196,K192)&gt;=3,IF(J192=5,VLOOKUP(K192+2,TPMatrix!$A$6:$B$10,2,FALSE),IF(J192=4,VLOOKUP(K192+2,TPMatrix!$D$6:$E$9,2,FALSE),0)),"")</f>
        <v>0</v>
      </c>
      <c r="O192" s="226">
        <f ca="1">IF(COUNTIF(K192:K196,K192)&gt;=4,IF(J192=5,VLOOKUP(K192+3,TPMatrix!$A$6:$B$10,2,FALSE),IF(J192=4,VLOOKUP(K192+3,TPMatrix!$D$6:$E$9,2,FALSE),0)),"")</f>
        <v>0</v>
      </c>
      <c r="P192" s="226">
        <f ca="1">IF(COUNTIF(K192:K196,K192)&gt;=5,IF(J192=5,VLOOKUP(K192+4,TPMatrix!$A$6:$B$10,2,FALSE),IF(J192=4,VLOOKUP(K192+4,TPMatrix!$D$6:$E$9,2,FALSE),0)),"")</f>
        <v>0</v>
      </c>
      <c r="Q192" s="226">
        <f t="shared" ca="1" si="64"/>
        <v>0</v>
      </c>
      <c r="R192" s="227">
        <f t="shared" ca="1" si="65"/>
        <v>5</v>
      </c>
      <c r="S192" s="228">
        <f t="shared" ca="1" si="66"/>
        <v>0</v>
      </c>
      <c r="T192" s="229">
        <f t="shared" si="67"/>
        <v>0</v>
      </c>
      <c r="U192" s="230">
        <f t="shared" ca="1" si="68"/>
        <v>0</v>
      </c>
      <c r="W192" s="178" t="str">
        <f t="shared" ca="1" si="69"/>
        <v/>
      </c>
      <c r="X192" s="178" t="str">
        <f ca="1">IF(ISNUMBER($A192),$W192*(Methuselahs!$A$4+1)+$A192,"")</f>
        <v/>
      </c>
      <c r="Y192" s="178" t="str">
        <f t="shared" ca="1" si="70"/>
        <v/>
      </c>
      <c r="Z192" s="178" t="str">
        <f ca="1">IF(ISNUMBER($A192),VLOOKUP($A192,Methuselahs!$A$7:$X$206,5),"")</f>
        <v/>
      </c>
      <c r="AA192" s="178" t="str">
        <f t="shared" ca="1" si="71"/>
        <v/>
      </c>
    </row>
    <row r="193" spans="1:27" ht="12.95" customHeight="1" x14ac:dyDescent="0.2">
      <c r="A193" s="231" t="str">
        <f ca="1">IF(ISBLANK('Tournament Info'!$B$11),"",INDIRECT(ADDRESS(ROW(),2,1,1,"Optimal Seating "&amp;'Tournament Info'!$B$11-1&amp;"R+F")))</f>
        <v/>
      </c>
      <c r="B193" s="232" t="str">
        <f ca="1">IF(ISNUMBER(A193),VLOOKUP(A193,Methuselahs!$A$7:$E$206,2,FALSE),"")</f>
        <v/>
      </c>
      <c r="C193" s="233" t="str">
        <f ca="1">IF(ISNUMBER(A193),VLOOKUP(A193,Methuselahs!$A$7:$E$206,3,FALSE),"")</f>
        <v/>
      </c>
      <c r="D193" s="234" t="str">
        <f t="shared" ca="1" si="60"/>
        <v/>
      </c>
      <c r="E193" s="235"/>
      <c r="F193" s="275">
        <f t="shared" si="61"/>
        <v>0</v>
      </c>
      <c r="G193" s="236" t="str">
        <f t="shared" ca="1" si="62"/>
        <v/>
      </c>
      <c r="H193" s="237" t="str">
        <f ca="1">IF(ISNUMBER(A193),IF(OR($S193=$U193,NOT(ISNA(MATCH($D193*5+$V$4,Override!$C$6:$C$125,0)))),$Q193,0),"")</f>
        <v/>
      </c>
      <c r="I193" s="276" t="str">
        <f t="shared" ca="1" si="63"/>
        <v/>
      </c>
      <c r="J193" s="238">
        <f ca="1">COUNT(A192:A196)</f>
        <v>0</v>
      </c>
      <c r="K193" s="239" t="str">
        <f ca="1">IF(ISNUMBER(A193),RANK(F193,F192:F196),"")</f>
        <v/>
      </c>
      <c r="L193" s="240">
        <f ca="1">IF(J193=5,VLOOKUP(K193,TPMatrix!$A$6:$B$10,2,FALSE),IF(J193=4,VLOOKUP(K193,TPMatrix!$D$6:$E$9,2,FALSE),0))</f>
        <v>0</v>
      </c>
      <c r="M193" s="240">
        <f ca="1">IF(COUNTIF(K192:K196,K193)&gt;=2,IF(J193=5,VLOOKUP(K193+1,TPMatrix!$A$6:$B$10,2,FALSE),IF(J193=4,VLOOKUP(K193+1,TPMatrix!$D$6:$E$9,2,FALSE),0)),"")</f>
        <v>0</v>
      </c>
      <c r="N193" s="240">
        <f ca="1">IF(COUNTIF(K192:K196,K193)&gt;=3,IF(J193=5,VLOOKUP(K193+2,TPMatrix!$A$6:$B$10,2,FALSE),IF(J193=4,VLOOKUP(K193+2,TPMatrix!$D$6:$E$9,2,FALSE),0)),"")</f>
        <v>0</v>
      </c>
      <c r="O193" s="240">
        <f ca="1">IF(COUNTIF(K192:K196,K193)&gt;=4,IF(J193=5,VLOOKUP(K193+3,TPMatrix!$A$6:$B$10,2,FALSE),IF(J193=4,VLOOKUP(K193+3,TPMatrix!$D$6:$E$9,2,FALSE),0)),"")</f>
        <v>0</v>
      </c>
      <c r="P193" s="240">
        <f ca="1">IF(COUNTIF(K192:K196,K193)&gt;=5,IF(J193=5,VLOOKUP(K193+4,TPMatrix!$A$6:$B$10,2,FALSE),IF(J193=4,VLOOKUP(K193+4,TPMatrix!$D$6:$E$9,2,FALSE),0)),"")</f>
        <v>0</v>
      </c>
      <c r="Q193" s="240">
        <f t="shared" ca="1" si="64"/>
        <v>0</v>
      </c>
      <c r="R193" s="241">
        <f t="shared" ca="1" si="65"/>
        <v>5</v>
      </c>
      <c r="S193" s="239">
        <f t="shared" ca="1" si="66"/>
        <v>0</v>
      </c>
      <c r="T193" s="240">
        <f t="shared" si="67"/>
        <v>0</v>
      </c>
      <c r="U193" s="241">
        <f t="shared" ca="1" si="68"/>
        <v>0</v>
      </c>
      <c r="W193" s="178" t="str">
        <f t="shared" ca="1" si="69"/>
        <v/>
      </c>
      <c r="X193" s="178" t="str">
        <f ca="1">IF(ISNUMBER($A193),$W193*(Methuselahs!$A$4+1)+$A193,"")</f>
        <v/>
      </c>
      <c r="Y193" s="178" t="str">
        <f t="shared" ca="1" si="70"/>
        <v/>
      </c>
      <c r="Z193" s="178" t="str">
        <f ca="1">IF(ISNUMBER($A193),VLOOKUP($A193,Methuselahs!$A$7:$X$206,5),"")</f>
        <v/>
      </c>
      <c r="AA193" s="178" t="str">
        <f t="shared" ca="1" si="71"/>
        <v/>
      </c>
    </row>
    <row r="194" spans="1:27" ht="12.95" customHeight="1" x14ac:dyDescent="0.2">
      <c r="A194" s="242" t="str">
        <f ca="1">IF(ISBLANK('Tournament Info'!$B$11),"",INDIRECT(ADDRESS(ROW(),2,1,1,"Optimal Seating "&amp;'Tournament Info'!$B$11-1&amp;"R+F")))</f>
        <v/>
      </c>
      <c r="B194" s="218" t="str">
        <f ca="1">IF(ISNUMBER(A194),VLOOKUP(A194,Methuselahs!$A$7:$E$206,2,FALSE),"")</f>
        <v/>
      </c>
      <c r="C194" s="243" t="str">
        <f ca="1">IF(ISNUMBER(A194),VLOOKUP(A194,Methuselahs!$A$7:$E$206,3,FALSE),"")</f>
        <v/>
      </c>
      <c r="D194" s="244" t="str">
        <f t="shared" ca="1" si="60"/>
        <v/>
      </c>
      <c r="E194" s="245"/>
      <c r="F194" s="277">
        <f t="shared" si="61"/>
        <v>0</v>
      </c>
      <c r="G194" s="246" t="str">
        <f t="shared" ca="1" si="62"/>
        <v/>
      </c>
      <c r="H194" s="247" t="str">
        <f ca="1">IF(ISNUMBER(A194),IF(OR($S194=$U194,NOT(ISNA(MATCH($D194*5+$V$4,Override!$C$6:$C$125,0)))),$Q194,0),"")</f>
        <v/>
      </c>
      <c r="I194" s="278" t="str">
        <f t="shared" ca="1" si="63"/>
        <v/>
      </c>
      <c r="J194" s="248">
        <f ca="1">COUNT(A192:A196)</f>
        <v>0</v>
      </c>
      <c r="K194" s="249" t="str">
        <f ca="1">IF(ISNUMBER(A194),RANK(F194,F192:F196),"")</f>
        <v/>
      </c>
      <c r="L194" s="250">
        <f ca="1">IF(J194=5,VLOOKUP(K194,TPMatrix!$A$6:$B$10,2,FALSE),IF(J194=4,VLOOKUP(K194,TPMatrix!$D$6:$E$9,2,FALSE),0))</f>
        <v>0</v>
      </c>
      <c r="M194" s="250">
        <f ca="1">IF(COUNTIF(K192:K196,K194)&gt;=2,IF(J194=5,VLOOKUP(K194+1,TPMatrix!$A$6:$B$10,2,FALSE),IF(J194=4,VLOOKUP(K194+1,TPMatrix!$D$6:$E$9,2,FALSE),0)),"")</f>
        <v>0</v>
      </c>
      <c r="N194" s="250">
        <f ca="1">IF(COUNTIF(K192:K196,K194)&gt;=3,IF(J194=5,VLOOKUP(K194+2,TPMatrix!$A$6:$B$10,2,FALSE),IF(J194=4,VLOOKUP(K194+2,TPMatrix!$D$6:$E$9,2,FALSE),0)),"")</f>
        <v>0</v>
      </c>
      <c r="O194" s="250">
        <f ca="1">IF(COUNTIF(K192:K196,K194)&gt;=4,IF(J194=5,VLOOKUP(K194+3,TPMatrix!$A$6:$B$10,2,FALSE),IF(J194=4,VLOOKUP(K194+3,TPMatrix!$D$6:$E$9,2,FALSE),0)),"")</f>
        <v>0</v>
      </c>
      <c r="P194" s="250">
        <f ca="1">IF(COUNTIF(K192:K196,K194)&gt;=5,IF(J194=5,VLOOKUP(K194+4,TPMatrix!$A$6:$B$10,2,FALSE),IF(J194=4,VLOOKUP(K194+4,TPMatrix!$D$6:$E$9,2,FALSE),0)),"")</f>
        <v>0</v>
      </c>
      <c r="Q194" s="250">
        <f t="shared" ca="1" si="64"/>
        <v>0</v>
      </c>
      <c r="R194" s="251">
        <f t="shared" ca="1" si="65"/>
        <v>5</v>
      </c>
      <c r="S194" s="249">
        <f t="shared" ca="1" si="66"/>
        <v>0</v>
      </c>
      <c r="T194" s="250">
        <f t="shared" si="67"/>
        <v>0</v>
      </c>
      <c r="U194" s="251">
        <f t="shared" ca="1" si="68"/>
        <v>0</v>
      </c>
      <c r="W194" s="178" t="str">
        <f t="shared" ca="1" si="69"/>
        <v/>
      </c>
      <c r="X194" s="178" t="str">
        <f ca="1">IF(ISNUMBER($A194),$W194*(Methuselahs!$A$4+1)+$A194,"")</f>
        <v/>
      </c>
      <c r="Y194" s="178" t="str">
        <f t="shared" ca="1" si="70"/>
        <v/>
      </c>
      <c r="Z194" s="178" t="str">
        <f ca="1">IF(ISNUMBER($A194),VLOOKUP($A194,Methuselahs!$A$7:$X$206,5),"")</f>
        <v/>
      </c>
      <c r="AA194" s="178" t="str">
        <f t="shared" ca="1" si="71"/>
        <v/>
      </c>
    </row>
    <row r="195" spans="1:27" ht="12.95" customHeight="1" x14ac:dyDescent="0.2">
      <c r="A195" s="252" t="str">
        <f ca="1">IF(ISBLANK('Tournament Info'!$B$11),"",INDIRECT(ADDRESS(ROW(),2,1,1,"Optimal Seating "&amp;'Tournament Info'!$B$11-1&amp;"R+F")))</f>
        <v/>
      </c>
      <c r="B195" s="253" t="str">
        <f ca="1">IF(ISNUMBER(A195),VLOOKUP(A195,Methuselahs!$A$7:$E$206,2,FALSE),"")</f>
        <v/>
      </c>
      <c r="C195" s="254" t="str">
        <f ca="1">IF(ISNUMBER(A195),VLOOKUP(A195,Methuselahs!$A$7:$E$206,3,FALSE),"")</f>
        <v/>
      </c>
      <c r="D195" s="255" t="str">
        <f t="shared" ca="1" si="60"/>
        <v/>
      </c>
      <c r="E195" s="256"/>
      <c r="F195" s="279">
        <f t="shared" si="61"/>
        <v>0</v>
      </c>
      <c r="G195" s="236" t="str">
        <f t="shared" ca="1" si="62"/>
        <v/>
      </c>
      <c r="H195" s="237" t="str">
        <f ca="1">IF(ISNUMBER(A195),IF(OR($S195=$U195,NOT(ISNA(MATCH($D195*5+$V$4,Override!$C$6:$C$125,0)))),$Q195,0),"")</f>
        <v/>
      </c>
      <c r="I195" s="276" t="str">
        <f t="shared" ca="1" si="63"/>
        <v/>
      </c>
      <c r="J195" s="257">
        <f ca="1">COUNT(A192:A196)</f>
        <v>0</v>
      </c>
      <c r="K195" s="239" t="str">
        <f ca="1">IF(ISNUMBER(A195),RANK(F195,F192:F196),"")</f>
        <v/>
      </c>
      <c r="L195" s="240">
        <f ca="1">IF(J195=5,VLOOKUP(K195,TPMatrix!$A$6:$B$10,2,FALSE),IF(J195=4,VLOOKUP(K195,TPMatrix!$D$6:$E$9,2,FALSE),0))</f>
        <v>0</v>
      </c>
      <c r="M195" s="240">
        <f ca="1">IF(COUNTIF(K192:K196,K195)&gt;=2,IF(J195=5,VLOOKUP(K195+1,TPMatrix!$A$6:$B$10,2,FALSE),IF(J195=4,VLOOKUP(K195+1,TPMatrix!$D$6:$E$9,2,FALSE),0)),"")</f>
        <v>0</v>
      </c>
      <c r="N195" s="240">
        <f ca="1">IF(COUNTIF(K192:K196,K195)&gt;=3,IF(J195=5,VLOOKUP(K195+2,TPMatrix!$A$6:$B$10,2,FALSE),IF(J195=4,VLOOKUP(K195+2,TPMatrix!$D$6:$E$9,2,FALSE),0)),"")</f>
        <v>0</v>
      </c>
      <c r="O195" s="240">
        <f ca="1">IF(COUNTIF(K192:K196,K195)&gt;=4,IF(J195=5,VLOOKUP(K195+3,TPMatrix!$A$6:$B$10,2,FALSE),IF(J195=4,VLOOKUP(K195+3,TPMatrix!$D$6:$E$9,2,FALSE),0)),"")</f>
        <v>0</v>
      </c>
      <c r="P195" s="240">
        <f ca="1">IF(COUNTIF(K192:K196,K195)&gt;=5,IF(J195=5,VLOOKUP(K195+4,TPMatrix!$A$6:$B$10,2,FALSE),IF(J195=4,VLOOKUP(K195+4,TPMatrix!$D$6:$E$9,2,FALSE),0)),"")</f>
        <v>0</v>
      </c>
      <c r="Q195" s="240">
        <f t="shared" ca="1" si="64"/>
        <v>0</v>
      </c>
      <c r="R195" s="241">
        <f t="shared" ca="1" si="65"/>
        <v>5</v>
      </c>
      <c r="S195" s="239">
        <f t="shared" ca="1" si="66"/>
        <v>0</v>
      </c>
      <c r="T195" s="240">
        <f t="shared" si="67"/>
        <v>0</v>
      </c>
      <c r="U195" s="241">
        <f t="shared" ca="1" si="68"/>
        <v>0</v>
      </c>
      <c r="W195" s="178" t="str">
        <f t="shared" ca="1" si="69"/>
        <v/>
      </c>
      <c r="X195" s="178" t="str">
        <f ca="1">IF(ISNUMBER($A195),$W195*(Methuselahs!$A$4+1)+$A195,"")</f>
        <v/>
      </c>
      <c r="Y195" s="178" t="str">
        <f t="shared" ca="1" si="70"/>
        <v/>
      </c>
      <c r="Z195" s="178" t="str">
        <f ca="1">IF(ISNUMBER($A195),VLOOKUP($A195,Methuselahs!$A$7:$X$206,5),"")</f>
        <v/>
      </c>
      <c r="AA195" s="178" t="str">
        <f t="shared" ca="1" si="71"/>
        <v/>
      </c>
    </row>
    <row r="196" spans="1:27" ht="12.95" customHeight="1" x14ac:dyDescent="0.2">
      <c r="A196" s="258" t="str">
        <f ca="1">IF(ISBLANK('Tournament Info'!$B$11),"",INDIRECT(ADDRESS(ROW(),2,1,1,"Optimal Seating "&amp;'Tournament Info'!$B$11-1&amp;"R+F")))</f>
        <v/>
      </c>
      <c r="B196" s="259" t="str">
        <f ca="1">IF(ISNUMBER(A196),VLOOKUP(A196,Methuselahs!$A$7:$E$206,2,FALSE),"")</f>
        <v/>
      </c>
      <c r="C196" s="260" t="str">
        <f ca="1">IF(ISNUMBER(A196),VLOOKUP(A196,Methuselahs!$A$7:$E$206,3,FALSE),"")</f>
        <v/>
      </c>
      <c r="D196" s="261" t="str">
        <f t="shared" ca="1" si="60"/>
        <v/>
      </c>
      <c r="E196" s="262"/>
      <c r="F196" s="280">
        <f t="shared" si="61"/>
        <v>0</v>
      </c>
      <c r="G196" s="246" t="str">
        <f t="shared" ca="1" si="62"/>
        <v/>
      </c>
      <c r="H196" s="247" t="str">
        <f ca="1">IF(ISNUMBER(A196),IF(OR($S196=$U196,NOT(ISNA(MATCH($D196*5+$V$4,Override!$C$6:$C$125,0)))),$Q196,0),"")</f>
        <v/>
      </c>
      <c r="I196" s="278" t="str">
        <f t="shared" ca="1" si="63"/>
        <v/>
      </c>
      <c r="J196" s="263">
        <f ca="1">COUNT(A192:A196)</f>
        <v>0</v>
      </c>
      <c r="K196" s="264" t="str">
        <f ca="1">IF(ISNUMBER(A196),RANK(F196,F192:F196),"")</f>
        <v/>
      </c>
      <c r="L196" s="265">
        <f ca="1">IF(J196=5,VLOOKUP(K196,TPMatrix!$A$6:$B$10,2,FALSE),IF(J196=4,VLOOKUP(K196,TPMatrix!$D$6:$E$9,2,FALSE),0))</f>
        <v>0</v>
      </c>
      <c r="M196" s="265">
        <f ca="1">IF(COUNTIF(K192:K196,K196)&gt;=2,IF(J196=5,VLOOKUP(K196+1,TPMatrix!$A$6:$B$10,2,FALSE),IF(J196=4,VLOOKUP(K196+1,TPMatrix!$D$6:$E$9,2,FALSE),0)),"")</f>
        <v>0</v>
      </c>
      <c r="N196" s="265">
        <f ca="1">IF(COUNTIF(K192:K196,K196)&gt;=3,IF(J196=5,VLOOKUP(K196+2,TPMatrix!$A$6:$B$10,2,FALSE),IF(J196=4,VLOOKUP(K196+2,TPMatrix!$D$6:$E$9,2,FALSE),0)),"")</f>
        <v>0</v>
      </c>
      <c r="O196" s="265">
        <f ca="1">IF(COUNTIF(K192:K196,K196)&gt;=4,IF(J196=5,VLOOKUP(K196+3,TPMatrix!$A$6:$B$10,2,FALSE),IF(J196=4,VLOOKUP(K196+3,TPMatrix!$D$6:$E$9,2,FALSE),0)),"")</f>
        <v>0</v>
      </c>
      <c r="P196" s="265">
        <f ca="1">IF(COUNTIF(K192:K196,K196)&gt;=5,IF(J196=5,VLOOKUP(K196+4,TPMatrix!$A$6:$B$10,2,FALSE),IF(J196=4,VLOOKUP(K196+4,TPMatrix!$D$6:$E$9,2,FALSE),0)),"")</f>
        <v>0</v>
      </c>
      <c r="Q196" s="265">
        <f t="shared" ca="1" si="64"/>
        <v>0</v>
      </c>
      <c r="R196" s="266">
        <f t="shared" ca="1" si="65"/>
        <v>5</v>
      </c>
      <c r="S196" s="264">
        <f t="shared" ca="1" si="66"/>
        <v>0</v>
      </c>
      <c r="T196" s="265">
        <f t="shared" si="67"/>
        <v>0</v>
      </c>
      <c r="U196" s="266">
        <f t="shared" ca="1" si="68"/>
        <v>0</v>
      </c>
      <c r="W196" s="178" t="str">
        <f t="shared" ca="1" si="69"/>
        <v/>
      </c>
      <c r="X196" s="178" t="str">
        <f ca="1">IF(ISNUMBER($A196),$W196*(Methuselahs!$A$4+1)+$A196,"")</f>
        <v/>
      </c>
      <c r="Y196" s="178" t="str">
        <f t="shared" ca="1" si="70"/>
        <v/>
      </c>
      <c r="Z196" s="178" t="str">
        <f ca="1">IF(ISNUMBER($A196),VLOOKUP($A196,Methuselahs!$A$7:$X$206,5),"")</f>
        <v/>
      </c>
      <c r="AA196" s="178" t="str">
        <f t="shared" ca="1" si="71"/>
        <v/>
      </c>
    </row>
    <row r="197" spans="1:27" ht="12.95" customHeight="1" x14ac:dyDescent="0.2">
      <c r="A197" s="217" t="str">
        <f ca="1">IF(ISBLANK('Tournament Info'!$B$11),"",INDIRECT(ADDRESS(ROW(),2,1,1,"Optimal Seating "&amp;'Tournament Info'!$B$11-1&amp;"R+F")))</f>
        <v/>
      </c>
      <c r="B197" s="218" t="str">
        <f ca="1">IF(ISNUMBER(A197),VLOOKUP(A197,Methuselahs!$A$7:$E$206,2,FALSE),"")</f>
        <v/>
      </c>
      <c r="C197" s="219" t="str">
        <f ca="1">IF(ISNUMBER(A197),VLOOKUP(A197,Methuselahs!$A$7:$E$206,3,FALSE),"")</f>
        <v/>
      </c>
      <c r="D197" s="220" t="str">
        <f t="shared" ca="1" si="60"/>
        <v/>
      </c>
      <c r="E197" s="221"/>
      <c r="F197" s="273">
        <f t="shared" si="61"/>
        <v>0</v>
      </c>
      <c r="G197" s="222" t="str">
        <f t="shared" ca="1" si="62"/>
        <v/>
      </c>
      <c r="H197" s="223" t="str">
        <f ca="1">IF(ISNUMBER(A197),IF(OR($S197=$U197,NOT(ISNA(MATCH($D197*5+$V$4,Override!$C$6:$C$125,0)))),$Q197,0),"")</f>
        <v/>
      </c>
      <c r="I197" s="274" t="str">
        <f t="shared" ca="1" si="63"/>
        <v/>
      </c>
      <c r="J197" s="224">
        <f ca="1">COUNT(A197:A201)</f>
        <v>0</v>
      </c>
      <c r="K197" s="225" t="str">
        <f ca="1">IF(ISNUMBER(A197),RANK(F197,F197:F201),"")</f>
        <v/>
      </c>
      <c r="L197" s="226">
        <f ca="1">IF(J197=5,VLOOKUP(K197,TPMatrix!$A$6:$B$10,2,FALSE),IF(J197=4,VLOOKUP(K197,TPMatrix!$D$6:$E$9,2,FALSE),0))</f>
        <v>0</v>
      </c>
      <c r="M197" s="226">
        <f ca="1">IF(COUNTIF(K197:K201,K197)&gt;=2,IF(J197=5,VLOOKUP(K197+1,TPMatrix!$A$6:$B$10,2,FALSE),IF(J197=4,VLOOKUP(K197+1,TPMatrix!$D$6:$E$9,2,FALSE),0)),"")</f>
        <v>0</v>
      </c>
      <c r="N197" s="226">
        <f ca="1">IF(COUNTIF(K197:K201,K197)&gt;=3,IF(J197=5,VLOOKUP(K197+2,TPMatrix!$A$6:$B$10,2,FALSE),IF(J197=4,VLOOKUP(K197+2,TPMatrix!$D$6:$E$9,2,FALSE),0)),"")</f>
        <v>0</v>
      </c>
      <c r="O197" s="226">
        <f ca="1">IF(COUNTIF(K197:K201,K197)&gt;=4,IF(J197=5,VLOOKUP(K197+3,TPMatrix!$A$6:$B$10,2,FALSE),IF(J197=4,VLOOKUP(K197+3,TPMatrix!$D$6:$E$9,2,FALSE),0)),"")</f>
        <v>0</v>
      </c>
      <c r="P197" s="226">
        <f ca="1">IF(COUNTIF(K197:K201,K197)&gt;=5,IF(J197=5,VLOOKUP(K197+4,TPMatrix!$A$6:$B$10,2,FALSE),IF(J197=4,VLOOKUP(K197+4,TPMatrix!$D$6:$E$9,2,FALSE),0)),"")</f>
        <v>0</v>
      </c>
      <c r="Q197" s="226">
        <f t="shared" ca="1" si="64"/>
        <v>0</v>
      </c>
      <c r="R197" s="227">
        <f t="shared" ca="1" si="65"/>
        <v>5</v>
      </c>
      <c r="S197" s="228">
        <f t="shared" ca="1" si="66"/>
        <v>0</v>
      </c>
      <c r="T197" s="229">
        <f t="shared" si="67"/>
        <v>0</v>
      </c>
      <c r="U197" s="230">
        <f t="shared" ca="1" si="68"/>
        <v>0</v>
      </c>
      <c r="W197" s="178" t="str">
        <f t="shared" ca="1" si="69"/>
        <v/>
      </c>
      <c r="X197" s="178" t="str">
        <f ca="1">IF(ISNUMBER($A197),$W197*(Methuselahs!$A$4+1)+$A197,"")</f>
        <v/>
      </c>
      <c r="Y197" s="178" t="str">
        <f t="shared" ca="1" si="70"/>
        <v/>
      </c>
      <c r="Z197" s="178" t="str">
        <f ca="1">IF(ISNUMBER($A197),VLOOKUP($A197,Methuselahs!$A$7:$X$206,5),"")</f>
        <v/>
      </c>
      <c r="AA197" s="178" t="str">
        <f t="shared" ca="1" si="71"/>
        <v/>
      </c>
    </row>
    <row r="198" spans="1:27" ht="12.95" customHeight="1" x14ac:dyDescent="0.2">
      <c r="A198" s="231" t="str">
        <f ca="1">IF(ISBLANK('Tournament Info'!$B$11),"",INDIRECT(ADDRESS(ROW(),2,1,1,"Optimal Seating "&amp;'Tournament Info'!$B$11-1&amp;"R+F")))</f>
        <v/>
      </c>
      <c r="B198" s="232" t="str">
        <f ca="1">IF(ISNUMBER(A198),VLOOKUP(A198,Methuselahs!$A$7:$E$206,2,FALSE),"")</f>
        <v/>
      </c>
      <c r="C198" s="233" t="str">
        <f ca="1">IF(ISNUMBER(A198),VLOOKUP(A198,Methuselahs!$A$7:$E$206,3,FALSE),"")</f>
        <v/>
      </c>
      <c r="D198" s="234" t="str">
        <f t="shared" ca="1" si="60"/>
        <v/>
      </c>
      <c r="E198" s="235"/>
      <c r="F198" s="275">
        <f t="shared" si="61"/>
        <v>0</v>
      </c>
      <c r="G198" s="236" t="str">
        <f t="shared" ca="1" si="62"/>
        <v/>
      </c>
      <c r="H198" s="237" t="str">
        <f ca="1">IF(ISNUMBER(A198),IF(OR($S198=$U198,NOT(ISNA(MATCH($D198*5+$V$4,Override!$C$6:$C$125,0)))),$Q198,0),"")</f>
        <v/>
      </c>
      <c r="I198" s="276" t="str">
        <f t="shared" ca="1" si="63"/>
        <v/>
      </c>
      <c r="J198" s="238">
        <f ca="1">COUNT(A197:A201)</f>
        <v>0</v>
      </c>
      <c r="K198" s="239" t="str">
        <f ca="1">IF(ISNUMBER(A198),RANK(F198,F197:F201),"")</f>
        <v/>
      </c>
      <c r="L198" s="240">
        <f ca="1">IF(J198=5,VLOOKUP(K198,TPMatrix!$A$6:$B$10,2,FALSE),IF(J198=4,VLOOKUP(K198,TPMatrix!$D$6:$E$9,2,FALSE),0))</f>
        <v>0</v>
      </c>
      <c r="M198" s="240">
        <f ca="1">IF(COUNTIF(K197:K201,K198)&gt;=2,IF(J198=5,VLOOKUP(K198+1,TPMatrix!$A$6:$B$10,2,FALSE),IF(J198=4,VLOOKUP(K198+1,TPMatrix!$D$6:$E$9,2,FALSE),0)),"")</f>
        <v>0</v>
      </c>
      <c r="N198" s="240">
        <f ca="1">IF(COUNTIF(K197:K201,K198)&gt;=3,IF(J198=5,VLOOKUP(K198+2,TPMatrix!$A$6:$B$10,2,FALSE),IF(J198=4,VLOOKUP(K198+2,TPMatrix!$D$6:$E$9,2,FALSE),0)),"")</f>
        <v>0</v>
      </c>
      <c r="O198" s="240">
        <f ca="1">IF(COUNTIF(K197:K201,K198)&gt;=4,IF(J198=5,VLOOKUP(K198+3,TPMatrix!$A$6:$B$10,2,FALSE),IF(J198=4,VLOOKUP(K198+3,TPMatrix!$D$6:$E$9,2,FALSE),0)),"")</f>
        <v>0</v>
      </c>
      <c r="P198" s="240">
        <f ca="1">IF(COUNTIF(K197:K201,K198)&gt;=5,IF(J198=5,VLOOKUP(K198+4,TPMatrix!$A$6:$B$10,2,FALSE),IF(J198=4,VLOOKUP(K198+4,TPMatrix!$D$6:$E$9,2,FALSE),0)),"")</f>
        <v>0</v>
      </c>
      <c r="Q198" s="240">
        <f t="shared" ca="1" si="64"/>
        <v>0</v>
      </c>
      <c r="R198" s="241">
        <f t="shared" ca="1" si="65"/>
        <v>5</v>
      </c>
      <c r="S198" s="239">
        <f t="shared" ca="1" si="66"/>
        <v>0</v>
      </c>
      <c r="T198" s="240">
        <f t="shared" si="67"/>
        <v>0</v>
      </c>
      <c r="U198" s="241">
        <f t="shared" ca="1" si="68"/>
        <v>0</v>
      </c>
      <c r="W198" s="178" t="str">
        <f t="shared" ca="1" si="69"/>
        <v/>
      </c>
      <c r="X198" s="178" t="str">
        <f ca="1">IF(ISNUMBER($A198),$W198*(Methuselahs!$A$4+1)+$A198,"")</f>
        <v/>
      </c>
      <c r="Y198" s="178" t="str">
        <f t="shared" ca="1" si="70"/>
        <v/>
      </c>
      <c r="Z198" s="178" t="str">
        <f ca="1">IF(ISNUMBER($A198),VLOOKUP($A198,Methuselahs!$A$7:$X$206,5),"")</f>
        <v/>
      </c>
      <c r="AA198" s="178" t="str">
        <f t="shared" ca="1" si="71"/>
        <v/>
      </c>
    </row>
    <row r="199" spans="1:27" ht="12.95" customHeight="1" x14ac:dyDescent="0.2">
      <c r="A199" s="242" t="str">
        <f ca="1">IF(ISBLANK('Tournament Info'!$B$11),"",INDIRECT(ADDRESS(ROW(),2,1,1,"Optimal Seating "&amp;'Tournament Info'!$B$11-1&amp;"R+F")))</f>
        <v/>
      </c>
      <c r="B199" s="218" t="str">
        <f ca="1">IF(ISNUMBER(A199),VLOOKUP(A199,Methuselahs!$A$7:$E$206,2,FALSE),"")</f>
        <v/>
      </c>
      <c r="C199" s="243" t="str">
        <f ca="1">IF(ISNUMBER(A199),VLOOKUP(A199,Methuselahs!$A$7:$E$206,3,FALSE),"")</f>
        <v/>
      </c>
      <c r="D199" s="244" t="str">
        <f t="shared" ref="D199:D206" ca="1" si="72">IF(ISNUMBER(A199),FLOOR((ROW()-ROW($A$7))/5,1)+1,"")</f>
        <v/>
      </c>
      <c r="E199" s="245"/>
      <c r="F199" s="277">
        <f t="shared" ref="F199:F206" si="73">IF(ISNUMBER(E199),E199,0)</f>
        <v>0</v>
      </c>
      <c r="G199" s="246" t="str">
        <f t="shared" ref="G199:G206" ca="1" si="74">IF(ISNUMBER($A199),IF(AND($F199&gt;=2,$H199=60),1,0),"")</f>
        <v/>
      </c>
      <c r="H199" s="247" t="str">
        <f ca="1">IF(ISNUMBER(A199),IF(OR($S199=$U199,NOT(ISNA(MATCH($D199*5+$V$4,Override!$C$6:$C$125,0)))),$Q199,0),"")</f>
        <v/>
      </c>
      <c r="I199" s="278" t="str">
        <f t="shared" ref="I199:I206" ca="1" si="75">IF(ISNUMBER(A199),IF(J199=5,K199,IF(AND(J199=4,OR(K199=4,K199=3)),K199+1,K199)),"")</f>
        <v/>
      </c>
      <c r="J199" s="248">
        <f ca="1">COUNT(A197:A201)</f>
        <v>0</v>
      </c>
      <c r="K199" s="249" t="str">
        <f ca="1">IF(ISNUMBER(A199),RANK(F199,F197:F201),"")</f>
        <v/>
      </c>
      <c r="L199" s="250">
        <f ca="1">IF(J199=5,VLOOKUP(K199,TPMatrix!$A$6:$B$10,2,FALSE),IF(J199=4,VLOOKUP(K199,TPMatrix!$D$6:$E$9,2,FALSE),0))</f>
        <v>0</v>
      </c>
      <c r="M199" s="250">
        <f ca="1">IF(COUNTIF(K197:K201,K199)&gt;=2,IF(J199=5,VLOOKUP(K199+1,TPMatrix!$A$6:$B$10,2,FALSE),IF(J199=4,VLOOKUP(K199+1,TPMatrix!$D$6:$E$9,2,FALSE),0)),"")</f>
        <v>0</v>
      </c>
      <c r="N199" s="250">
        <f ca="1">IF(COUNTIF(K197:K201,K199)&gt;=3,IF(J199=5,VLOOKUP(K199+2,TPMatrix!$A$6:$B$10,2,FALSE),IF(J199=4,VLOOKUP(K199+2,TPMatrix!$D$6:$E$9,2,FALSE),0)),"")</f>
        <v>0</v>
      </c>
      <c r="O199" s="250">
        <f ca="1">IF(COUNTIF(K197:K201,K199)&gt;=4,IF(J199=5,VLOOKUP(K199+3,TPMatrix!$A$6:$B$10,2,FALSE),IF(J199=4,VLOOKUP(K199+3,TPMatrix!$D$6:$E$9,2,FALSE),0)),"")</f>
        <v>0</v>
      </c>
      <c r="P199" s="250">
        <f ca="1">IF(COUNTIF(K197:K201,K199)&gt;=5,IF(J199=5,VLOOKUP(K199+4,TPMatrix!$A$6:$B$10,2,FALSE),IF(J199=4,VLOOKUP(K199+4,TPMatrix!$D$6:$E$9,2,FALSE),0)),"")</f>
        <v>0</v>
      </c>
      <c r="Q199" s="250">
        <f t="shared" ref="Q199:Q206" ca="1" si="76">SUM(L199:P199)/COUNT(L199:P199)</f>
        <v>0</v>
      </c>
      <c r="R199" s="251">
        <f t="shared" ref="R199:R206" ca="1" si="77">COUNT(L199:P199)</f>
        <v>5</v>
      </c>
      <c r="S199" s="249">
        <f t="shared" ref="S199:S206" ca="1" si="78">IF(ISNUMBER($A199),COUNTIF($D$7:$D$206,$D199),0)</f>
        <v>0</v>
      </c>
      <c r="T199" s="250">
        <f t="shared" ref="T199:T206" si="79">CEILING($F199,1)</f>
        <v>0</v>
      </c>
      <c r="U199" s="251">
        <f t="shared" ref="U199:U206" ca="1" si="80">SUM(OFFSET(T199,-MOD(ROW()-ROW($U$7),5),0,5,1))</f>
        <v>0</v>
      </c>
      <c r="W199" s="178" t="str">
        <f t="shared" ref="W199:W206" ca="1" si="81">$I199</f>
        <v/>
      </c>
      <c r="X199" s="178" t="str">
        <f ca="1">IF(ISNUMBER($A199),$W199*(Methuselahs!$A$4+1)+$A199,"")</f>
        <v/>
      </c>
      <c r="Y199" s="178" t="str">
        <f t="shared" ref="Y199:Y206" ca="1" si="82">IF(ISNUMBER($A199),RANK($X199,$X199:$X203,1),"")</f>
        <v/>
      </c>
      <c r="Z199" s="178" t="str">
        <f ca="1">IF(ISNUMBER($A199),VLOOKUP($A199,Methuselahs!$A$7:$X$206,5),"")</f>
        <v/>
      </c>
      <c r="AA199" s="178" t="str">
        <f t="shared" ref="AA199:AA206" ca="1" si="83">$I199</f>
        <v/>
      </c>
    </row>
    <row r="200" spans="1:27" ht="12.95" customHeight="1" x14ac:dyDescent="0.2">
      <c r="A200" s="252" t="str">
        <f ca="1">IF(ISBLANK('Tournament Info'!$B$11),"",INDIRECT(ADDRESS(ROW(),2,1,1,"Optimal Seating "&amp;'Tournament Info'!$B$11-1&amp;"R+F")))</f>
        <v/>
      </c>
      <c r="B200" s="253" t="str">
        <f ca="1">IF(ISNUMBER(A200),VLOOKUP(A200,Methuselahs!$A$7:$E$206,2,FALSE),"")</f>
        <v/>
      </c>
      <c r="C200" s="254" t="str">
        <f ca="1">IF(ISNUMBER(A200),VLOOKUP(A200,Methuselahs!$A$7:$E$206,3,FALSE),"")</f>
        <v/>
      </c>
      <c r="D200" s="255" t="str">
        <f t="shared" ca="1" si="72"/>
        <v/>
      </c>
      <c r="E200" s="256"/>
      <c r="F200" s="279">
        <f t="shared" si="73"/>
        <v>0</v>
      </c>
      <c r="G200" s="236" t="str">
        <f t="shared" ca="1" si="74"/>
        <v/>
      </c>
      <c r="H200" s="237" t="str">
        <f ca="1">IF(ISNUMBER(A200),IF(OR($S200=$U200,NOT(ISNA(MATCH($D200*5+$V$4,Override!$C$6:$C$125,0)))),$Q200,0),"")</f>
        <v/>
      </c>
      <c r="I200" s="276" t="str">
        <f t="shared" ca="1" si="75"/>
        <v/>
      </c>
      <c r="J200" s="257">
        <f ca="1">COUNT(A197:A201)</f>
        <v>0</v>
      </c>
      <c r="K200" s="239" t="str">
        <f ca="1">IF(ISNUMBER(A200),RANK(F200,F197:F201),"")</f>
        <v/>
      </c>
      <c r="L200" s="240">
        <f ca="1">IF(J200=5,VLOOKUP(K200,TPMatrix!$A$6:$B$10,2,FALSE),IF(J200=4,VLOOKUP(K200,TPMatrix!$D$6:$E$9,2,FALSE),0))</f>
        <v>0</v>
      </c>
      <c r="M200" s="240">
        <f ca="1">IF(COUNTIF(K197:K201,K200)&gt;=2,IF(J200=5,VLOOKUP(K200+1,TPMatrix!$A$6:$B$10,2,FALSE),IF(J200=4,VLOOKUP(K200+1,TPMatrix!$D$6:$E$9,2,FALSE),0)),"")</f>
        <v>0</v>
      </c>
      <c r="N200" s="240">
        <f ca="1">IF(COUNTIF(K197:K201,K200)&gt;=3,IF(J200=5,VLOOKUP(K200+2,TPMatrix!$A$6:$B$10,2,FALSE),IF(J200=4,VLOOKUP(K200+2,TPMatrix!$D$6:$E$9,2,FALSE),0)),"")</f>
        <v>0</v>
      </c>
      <c r="O200" s="240">
        <f ca="1">IF(COUNTIF(K197:K201,K200)&gt;=4,IF(J200=5,VLOOKUP(K200+3,TPMatrix!$A$6:$B$10,2,FALSE),IF(J200=4,VLOOKUP(K200+3,TPMatrix!$D$6:$E$9,2,FALSE),0)),"")</f>
        <v>0</v>
      </c>
      <c r="P200" s="240">
        <f ca="1">IF(COUNTIF(K197:K201,K200)&gt;=5,IF(J200=5,VLOOKUP(K200+4,TPMatrix!$A$6:$B$10,2,FALSE),IF(J200=4,VLOOKUP(K200+4,TPMatrix!$D$6:$E$9,2,FALSE),0)),"")</f>
        <v>0</v>
      </c>
      <c r="Q200" s="240">
        <f t="shared" ca="1" si="76"/>
        <v>0</v>
      </c>
      <c r="R200" s="241">
        <f t="shared" ca="1" si="77"/>
        <v>5</v>
      </c>
      <c r="S200" s="239">
        <f t="shared" ca="1" si="78"/>
        <v>0</v>
      </c>
      <c r="T200" s="240">
        <f t="shared" si="79"/>
        <v>0</v>
      </c>
      <c r="U200" s="241">
        <f t="shared" ca="1" si="80"/>
        <v>0</v>
      </c>
      <c r="W200" s="178" t="str">
        <f t="shared" ca="1" si="81"/>
        <v/>
      </c>
      <c r="X200" s="178" t="str">
        <f ca="1">IF(ISNUMBER($A200),$W200*(Methuselahs!$A$4+1)+$A200,"")</f>
        <v/>
      </c>
      <c r="Y200" s="178" t="str">
        <f t="shared" ca="1" si="82"/>
        <v/>
      </c>
      <c r="Z200" s="178" t="str">
        <f ca="1">IF(ISNUMBER($A200),VLOOKUP($A200,Methuselahs!$A$7:$X$206,5),"")</f>
        <v/>
      </c>
      <c r="AA200" s="178" t="str">
        <f t="shared" ca="1" si="83"/>
        <v/>
      </c>
    </row>
    <row r="201" spans="1:27" ht="12.95" customHeight="1" x14ac:dyDescent="0.2">
      <c r="A201" s="258" t="str">
        <f ca="1">IF(ISBLANK('Tournament Info'!$B$11),"",INDIRECT(ADDRESS(ROW(),2,1,1,"Optimal Seating "&amp;'Tournament Info'!$B$11-1&amp;"R+F")))</f>
        <v/>
      </c>
      <c r="B201" s="259" t="str">
        <f ca="1">IF(ISNUMBER(A201),VLOOKUP(A201,Methuselahs!$A$7:$E$206,2,FALSE),"")</f>
        <v/>
      </c>
      <c r="C201" s="260" t="str">
        <f ca="1">IF(ISNUMBER(A201),VLOOKUP(A201,Methuselahs!$A$7:$E$206,3,FALSE),"")</f>
        <v/>
      </c>
      <c r="D201" s="261" t="str">
        <f t="shared" ca="1" si="72"/>
        <v/>
      </c>
      <c r="E201" s="262"/>
      <c r="F201" s="280">
        <f t="shared" si="73"/>
        <v>0</v>
      </c>
      <c r="G201" s="246" t="str">
        <f t="shared" ca="1" si="74"/>
        <v/>
      </c>
      <c r="H201" s="247" t="str">
        <f ca="1">IF(ISNUMBER(A201),IF(OR($S201=$U201,NOT(ISNA(MATCH($D201*5+$V$4,Override!$C$6:$C$125,0)))),$Q201,0),"")</f>
        <v/>
      </c>
      <c r="I201" s="278" t="str">
        <f t="shared" ca="1" si="75"/>
        <v/>
      </c>
      <c r="J201" s="263">
        <f ca="1">COUNT(A197:A201)</f>
        <v>0</v>
      </c>
      <c r="K201" s="264" t="str">
        <f ca="1">IF(ISNUMBER(A201),RANK(F201,F197:F201),"")</f>
        <v/>
      </c>
      <c r="L201" s="265">
        <f ca="1">IF(J201=5,VLOOKUP(K201,TPMatrix!$A$6:$B$10,2,FALSE),IF(J201=4,VLOOKUP(K201,TPMatrix!$D$6:$E$9,2,FALSE),0))</f>
        <v>0</v>
      </c>
      <c r="M201" s="265">
        <f ca="1">IF(COUNTIF(K197:K201,K201)&gt;=2,IF(J201=5,VLOOKUP(K201+1,TPMatrix!$A$6:$B$10,2,FALSE),IF(J201=4,VLOOKUP(K201+1,TPMatrix!$D$6:$E$9,2,FALSE),0)),"")</f>
        <v>0</v>
      </c>
      <c r="N201" s="265">
        <f ca="1">IF(COUNTIF(K197:K201,K201)&gt;=3,IF(J201=5,VLOOKUP(K201+2,TPMatrix!$A$6:$B$10,2,FALSE),IF(J201=4,VLOOKUP(K201+2,TPMatrix!$D$6:$E$9,2,FALSE),0)),"")</f>
        <v>0</v>
      </c>
      <c r="O201" s="265">
        <f ca="1">IF(COUNTIF(K197:K201,K201)&gt;=4,IF(J201=5,VLOOKUP(K201+3,TPMatrix!$A$6:$B$10,2,FALSE),IF(J201=4,VLOOKUP(K201+3,TPMatrix!$D$6:$E$9,2,FALSE),0)),"")</f>
        <v>0</v>
      </c>
      <c r="P201" s="265">
        <f ca="1">IF(COUNTIF(K197:K201,K201)&gt;=5,IF(J201=5,VLOOKUP(K201+4,TPMatrix!$A$6:$B$10,2,FALSE),IF(J201=4,VLOOKUP(K201+4,TPMatrix!$D$6:$E$9,2,FALSE),0)),"")</f>
        <v>0</v>
      </c>
      <c r="Q201" s="265">
        <f t="shared" ca="1" si="76"/>
        <v>0</v>
      </c>
      <c r="R201" s="266">
        <f t="shared" ca="1" si="77"/>
        <v>5</v>
      </c>
      <c r="S201" s="264">
        <f t="shared" ca="1" si="78"/>
        <v>0</v>
      </c>
      <c r="T201" s="265">
        <f t="shared" si="79"/>
        <v>0</v>
      </c>
      <c r="U201" s="266">
        <f t="shared" ca="1" si="80"/>
        <v>0</v>
      </c>
      <c r="W201" s="178" t="str">
        <f t="shared" ca="1" si="81"/>
        <v/>
      </c>
      <c r="X201" s="178" t="str">
        <f ca="1">IF(ISNUMBER($A201),$W201*(Methuselahs!$A$4+1)+$A201,"")</f>
        <v/>
      </c>
      <c r="Y201" s="178" t="str">
        <f t="shared" ca="1" si="82"/>
        <v/>
      </c>
      <c r="Z201" s="178" t="str">
        <f ca="1">IF(ISNUMBER($A201),VLOOKUP($A201,Methuselahs!$A$7:$X$206,5),"")</f>
        <v/>
      </c>
      <c r="AA201" s="178" t="str">
        <f t="shared" ca="1" si="83"/>
        <v/>
      </c>
    </row>
    <row r="202" spans="1:27" ht="12.95" customHeight="1" x14ac:dyDescent="0.2">
      <c r="A202" s="217" t="str">
        <f ca="1">IF(ISBLANK('Tournament Info'!$B$11),"",INDIRECT(ADDRESS(ROW(),2,1,1,"Optimal Seating "&amp;'Tournament Info'!$B$11-1&amp;"R+F")))</f>
        <v/>
      </c>
      <c r="B202" s="267" t="str">
        <f ca="1">IF(ISNUMBER(A202),VLOOKUP(A202,Methuselahs!$A$7:$E$206,2,FALSE),"")</f>
        <v/>
      </c>
      <c r="C202" s="219" t="str">
        <f ca="1">IF(ISNUMBER(A202),VLOOKUP(A202,Methuselahs!$A$7:$E$206,3,FALSE),"")</f>
        <v/>
      </c>
      <c r="D202" s="220" t="str">
        <f t="shared" ca="1" si="72"/>
        <v/>
      </c>
      <c r="E202" s="221"/>
      <c r="F202" s="273">
        <f t="shared" si="73"/>
        <v>0</v>
      </c>
      <c r="G202" s="222" t="str">
        <f t="shared" ca="1" si="74"/>
        <v/>
      </c>
      <c r="H202" s="223" t="str">
        <f ca="1">IF(ISNUMBER(A202),IF(OR($S202=$U202,NOT(ISNA(MATCH($D202*5+$V$4,Override!$C$6:$C$125,0)))),$Q202,0),"")</f>
        <v/>
      </c>
      <c r="I202" s="274" t="str">
        <f t="shared" ca="1" si="75"/>
        <v/>
      </c>
      <c r="J202" s="224">
        <f ca="1">COUNT(A202:A206)</f>
        <v>0</v>
      </c>
      <c r="K202" s="225" t="str">
        <f ca="1">IF(ISNUMBER(A202),RANK(F202,F202:F206),"")</f>
        <v/>
      </c>
      <c r="L202" s="226">
        <f ca="1">IF(J202=5,VLOOKUP(K202,TPMatrix!$A$6:$B$10,2,FALSE),IF(J202=4,VLOOKUP(K202,TPMatrix!$D$6:$E$9,2,FALSE),0))</f>
        <v>0</v>
      </c>
      <c r="M202" s="226">
        <f ca="1">IF(COUNTIF(K202:K206,K202)&gt;=2,IF(J202=5,VLOOKUP(K202+1,TPMatrix!$A$6:$B$10,2,FALSE),IF(J202=4,VLOOKUP(K202+1,TPMatrix!$D$6:$E$9,2,FALSE),0)),"")</f>
        <v>0</v>
      </c>
      <c r="N202" s="226">
        <f ca="1">IF(COUNTIF(K202:K206,K202)&gt;=3,IF(J202=5,VLOOKUP(K202+2,TPMatrix!$A$6:$B$10,2,FALSE),IF(J202=4,VLOOKUP(K202+2,TPMatrix!$D$6:$E$9,2,FALSE),0)),"")</f>
        <v>0</v>
      </c>
      <c r="O202" s="226">
        <f ca="1">IF(COUNTIF(K202:K206,K202)&gt;=4,IF(J202=5,VLOOKUP(K202+3,TPMatrix!$A$6:$B$10,2,FALSE),IF(J202=4,VLOOKUP(K202+3,TPMatrix!$D$6:$E$9,2,FALSE),0)),"")</f>
        <v>0</v>
      </c>
      <c r="P202" s="226">
        <f ca="1">IF(COUNTIF(K202:K206,K202)&gt;=5,IF(J202=5,VLOOKUP(K202+4,TPMatrix!$A$6:$B$10,2,FALSE),IF(J202=4,VLOOKUP(K202+4,TPMatrix!$D$6:$E$9,2,FALSE),0)),"")</f>
        <v>0</v>
      </c>
      <c r="Q202" s="226">
        <f t="shared" ca="1" si="76"/>
        <v>0</v>
      </c>
      <c r="R202" s="227">
        <f t="shared" ca="1" si="77"/>
        <v>5</v>
      </c>
      <c r="S202" s="228">
        <f t="shared" ca="1" si="78"/>
        <v>0</v>
      </c>
      <c r="T202" s="229">
        <f t="shared" si="79"/>
        <v>0</v>
      </c>
      <c r="U202" s="230">
        <f t="shared" ca="1" si="80"/>
        <v>0</v>
      </c>
      <c r="W202" s="178" t="str">
        <f t="shared" ca="1" si="81"/>
        <v/>
      </c>
      <c r="X202" s="178" t="str">
        <f ca="1">IF(ISNUMBER($A202),$W202*(Methuselahs!$A$4+1)+$A202,"")</f>
        <v/>
      </c>
      <c r="Y202" s="178" t="str">
        <f t="shared" ca="1" si="82"/>
        <v/>
      </c>
      <c r="Z202" s="178" t="str">
        <f ca="1">IF(ISNUMBER($A202),VLOOKUP($A202,Methuselahs!$A$7:$X$206,5),"")</f>
        <v/>
      </c>
      <c r="AA202" s="178" t="str">
        <f t="shared" ca="1" si="83"/>
        <v/>
      </c>
    </row>
    <row r="203" spans="1:27" ht="12.95" customHeight="1" x14ac:dyDescent="0.2">
      <c r="A203" s="231" t="str">
        <f ca="1">IF(ISBLANK('Tournament Info'!$B$11),"",INDIRECT(ADDRESS(ROW(),2,1,1,"Optimal Seating "&amp;'Tournament Info'!$B$11-1&amp;"R+F")))</f>
        <v/>
      </c>
      <c r="B203" s="232" t="str">
        <f ca="1">IF(ISNUMBER(A203),VLOOKUP(A203,Methuselahs!$A$7:$E$206,2,FALSE),"")</f>
        <v/>
      </c>
      <c r="C203" s="233" t="str">
        <f ca="1">IF(ISNUMBER(A203),VLOOKUP(A203,Methuselahs!$A$7:$E$206,3,FALSE),"")</f>
        <v/>
      </c>
      <c r="D203" s="234" t="str">
        <f t="shared" ca="1" si="72"/>
        <v/>
      </c>
      <c r="E203" s="235"/>
      <c r="F203" s="275">
        <f t="shared" si="73"/>
        <v>0</v>
      </c>
      <c r="G203" s="236" t="str">
        <f t="shared" ca="1" si="74"/>
        <v/>
      </c>
      <c r="H203" s="237" t="str">
        <f ca="1">IF(ISNUMBER(A203),IF(OR($S203=$U203,NOT(ISNA(MATCH($D203*5+$V$4,Override!$C$6:$C$125,0)))),$Q203,0),"")</f>
        <v/>
      </c>
      <c r="I203" s="276" t="str">
        <f t="shared" ca="1" si="75"/>
        <v/>
      </c>
      <c r="J203" s="238">
        <f ca="1">COUNT(A202:A206)</f>
        <v>0</v>
      </c>
      <c r="K203" s="239" t="str">
        <f ca="1">IF(ISNUMBER(A203),RANK(F203,F202:F206),"")</f>
        <v/>
      </c>
      <c r="L203" s="240">
        <f ca="1">IF(J203=5,VLOOKUP(K203,TPMatrix!$A$6:$B$10,2,FALSE),IF(J203=4,VLOOKUP(K203,TPMatrix!$D$6:$E$9,2,FALSE),0))</f>
        <v>0</v>
      </c>
      <c r="M203" s="240">
        <f ca="1">IF(COUNTIF(K202:K206,K203)&gt;=2,IF(J203=5,VLOOKUP(K203+1,TPMatrix!$A$6:$B$10,2,FALSE),IF(J203=4,VLOOKUP(K203+1,TPMatrix!$D$6:$E$9,2,FALSE),0)),"")</f>
        <v>0</v>
      </c>
      <c r="N203" s="240">
        <f ca="1">IF(COUNTIF(K202:K206,K203)&gt;=3,IF(J203=5,VLOOKUP(K203+2,TPMatrix!$A$6:$B$10,2,FALSE),IF(J203=4,VLOOKUP(K203+2,TPMatrix!$D$6:$E$9,2,FALSE),0)),"")</f>
        <v>0</v>
      </c>
      <c r="O203" s="240">
        <f ca="1">IF(COUNTIF(K202:K206,K203)&gt;=4,IF(J203=5,VLOOKUP(K203+3,TPMatrix!$A$6:$B$10,2,FALSE),IF(J203=4,VLOOKUP(K203+3,TPMatrix!$D$6:$E$9,2,FALSE),0)),"")</f>
        <v>0</v>
      </c>
      <c r="P203" s="240">
        <f ca="1">IF(COUNTIF(K202:K206,K203)&gt;=5,IF(J203=5,VLOOKUP(K203+4,TPMatrix!$A$6:$B$10,2,FALSE),IF(J203=4,VLOOKUP(K203+4,TPMatrix!$D$6:$E$9,2,FALSE),0)),"")</f>
        <v>0</v>
      </c>
      <c r="Q203" s="240">
        <f t="shared" ca="1" si="76"/>
        <v>0</v>
      </c>
      <c r="R203" s="241">
        <f t="shared" ca="1" si="77"/>
        <v>5</v>
      </c>
      <c r="S203" s="239">
        <f t="shared" ca="1" si="78"/>
        <v>0</v>
      </c>
      <c r="T203" s="240">
        <f t="shared" si="79"/>
        <v>0</v>
      </c>
      <c r="U203" s="241">
        <f t="shared" ca="1" si="80"/>
        <v>0</v>
      </c>
      <c r="W203" s="178" t="str">
        <f t="shared" ca="1" si="81"/>
        <v/>
      </c>
      <c r="X203" s="178" t="str">
        <f ca="1">IF(ISNUMBER($A203),$W203*(Methuselahs!$A$4+1)+$A203,"")</f>
        <v/>
      </c>
      <c r="Y203" s="178" t="str">
        <f t="shared" ca="1" si="82"/>
        <v/>
      </c>
      <c r="Z203" s="178" t="str">
        <f ca="1">IF(ISNUMBER($A203),VLOOKUP($A203,Methuselahs!$A$7:$X$206,5),"")</f>
        <v/>
      </c>
      <c r="AA203" s="178" t="str">
        <f t="shared" ca="1" si="83"/>
        <v/>
      </c>
    </row>
    <row r="204" spans="1:27" ht="12.95" customHeight="1" x14ac:dyDescent="0.2">
      <c r="A204" s="242" t="str">
        <f ca="1">IF(ISBLANK('Tournament Info'!$B$11),"",INDIRECT(ADDRESS(ROW(),2,1,1,"Optimal Seating "&amp;'Tournament Info'!$B$11-1&amp;"R+F")))</f>
        <v/>
      </c>
      <c r="B204" s="218" t="str">
        <f ca="1">IF(ISNUMBER(A204),VLOOKUP(A204,Methuselahs!$A$7:$E$206,2,FALSE),"")</f>
        <v/>
      </c>
      <c r="C204" s="243" t="str">
        <f ca="1">IF(ISNUMBER(A204),VLOOKUP(A204,Methuselahs!$A$7:$E$206,3,FALSE),"")</f>
        <v/>
      </c>
      <c r="D204" s="244" t="str">
        <f t="shared" ca="1" si="72"/>
        <v/>
      </c>
      <c r="E204" s="245"/>
      <c r="F204" s="277">
        <f t="shared" si="73"/>
        <v>0</v>
      </c>
      <c r="G204" s="246" t="str">
        <f t="shared" ca="1" si="74"/>
        <v/>
      </c>
      <c r="H204" s="247" t="str">
        <f ca="1">IF(ISNUMBER(A204),IF(OR($S204=$U204,NOT(ISNA(MATCH($D204*5+$V$4,Override!$C$6:$C$125,0)))),$Q204,0),"")</f>
        <v/>
      </c>
      <c r="I204" s="278" t="str">
        <f t="shared" ca="1" si="75"/>
        <v/>
      </c>
      <c r="J204" s="248">
        <f ca="1">COUNT(A202:A206)</f>
        <v>0</v>
      </c>
      <c r="K204" s="249" t="str">
        <f ca="1">IF(ISNUMBER(A204),RANK(F204,F202:F206),"")</f>
        <v/>
      </c>
      <c r="L204" s="250">
        <f ca="1">IF(J204=5,VLOOKUP(K204,TPMatrix!$A$6:$B$10,2,FALSE),IF(J204=4,VLOOKUP(K204,TPMatrix!$D$6:$E$9,2,FALSE),0))</f>
        <v>0</v>
      </c>
      <c r="M204" s="250">
        <f ca="1">IF(COUNTIF(K202:K206,K204)&gt;=2,IF(J204=5,VLOOKUP(K204+1,TPMatrix!$A$6:$B$10,2,FALSE),IF(J204=4,VLOOKUP(K204+1,TPMatrix!$D$6:$E$9,2,FALSE),0)),"")</f>
        <v>0</v>
      </c>
      <c r="N204" s="250">
        <f ca="1">IF(COUNTIF(K202:K206,K204)&gt;=3,IF(J204=5,VLOOKUP(K204+2,TPMatrix!$A$6:$B$10,2,FALSE),IF(J204=4,VLOOKUP(K204+2,TPMatrix!$D$6:$E$9,2,FALSE),0)),"")</f>
        <v>0</v>
      </c>
      <c r="O204" s="250">
        <f ca="1">IF(COUNTIF(K202:K206,K204)&gt;=4,IF(J204=5,VLOOKUP(K204+3,TPMatrix!$A$6:$B$10,2,FALSE),IF(J204=4,VLOOKUP(K204+3,TPMatrix!$D$6:$E$9,2,FALSE),0)),"")</f>
        <v>0</v>
      </c>
      <c r="P204" s="250">
        <f ca="1">IF(COUNTIF(K202:K206,K204)&gt;=5,IF(J204=5,VLOOKUP(K204+4,TPMatrix!$A$6:$B$10,2,FALSE),IF(J204=4,VLOOKUP(K204+4,TPMatrix!$D$6:$E$9,2,FALSE),0)),"")</f>
        <v>0</v>
      </c>
      <c r="Q204" s="250">
        <f t="shared" ca="1" si="76"/>
        <v>0</v>
      </c>
      <c r="R204" s="251">
        <f t="shared" ca="1" si="77"/>
        <v>5</v>
      </c>
      <c r="S204" s="249">
        <f t="shared" ca="1" si="78"/>
        <v>0</v>
      </c>
      <c r="T204" s="250">
        <f t="shared" si="79"/>
        <v>0</v>
      </c>
      <c r="U204" s="251">
        <f t="shared" ca="1" si="80"/>
        <v>0</v>
      </c>
      <c r="W204" s="178" t="str">
        <f t="shared" ca="1" si="81"/>
        <v/>
      </c>
      <c r="X204" s="178" t="str">
        <f ca="1">IF(ISNUMBER($A204),$W204*(Methuselahs!$A$4+1)+$A204,"")</f>
        <v/>
      </c>
      <c r="Y204" s="178" t="str">
        <f t="shared" ca="1" si="82"/>
        <v/>
      </c>
      <c r="Z204" s="178" t="str">
        <f ca="1">IF(ISNUMBER($A204),VLOOKUP($A204,Methuselahs!$A$7:$X$206,5),"")</f>
        <v/>
      </c>
      <c r="AA204" s="178" t="str">
        <f t="shared" ca="1" si="83"/>
        <v/>
      </c>
    </row>
    <row r="205" spans="1:27" ht="12.95" customHeight="1" x14ac:dyDescent="0.2">
      <c r="A205" s="252" t="str">
        <f ca="1">IF(ISBLANK('Tournament Info'!$B$11),"",INDIRECT(ADDRESS(ROW(),2,1,1,"Optimal Seating "&amp;'Tournament Info'!$B$11-1&amp;"R+F")))</f>
        <v/>
      </c>
      <c r="B205" s="253" t="str">
        <f ca="1">IF(ISNUMBER(A205),VLOOKUP(A205,Methuselahs!$A$7:$E$206,2,FALSE),"")</f>
        <v/>
      </c>
      <c r="C205" s="254" t="str">
        <f ca="1">IF(ISNUMBER(A205),VLOOKUP(A205,Methuselahs!$A$7:$E$206,3,FALSE),"")</f>
        <v/>
      </c>
      <c r="D205" s="255" t="str">
        <f t="shared" ca="1" si="72"/>
        <v/>
      </c>
      <c r="E205" s="256"/>
      <c r="F205" s="279">
        <f t="shared" si="73"/>
        <v>0</v>
      </c>
      <c r="G205" s="236" t="str">
        <f t="shared" ca="1" si="74"/>
        <v/>
      </c>
      <c r="H205" s="237" t="str">
        <f ca="1">IF(ISNUMBER(A205),IF(OR($S205=$U205,NOT(ISNA(MATCH($D205*5+$V$4,Override!$C$6:$C$125,0)))),$Q205,0),"")</f>
        <v/>
      </c>
      <c r="I205" s="276" t="str">
        <f t="shared" ca="1" si="75"/>
        <v/>
      </c>
      <c r="J205" s="257">
        <f ca="1">COUNT(A202:A206)</f>
        <v>0</v>
      </c>
      <c r="K205" s="239" t="str">
        <f ca="1">IF(ISNUMBER(A205),RANK(F205,F202:F206),"")</f>
        <v/>
      </c>
      <c r="L205" s="240">
        <f ca="1">IF(J205=5,VLOOKUP(K205,TPMatrix!$A$6:$B$10,2,FALSE),IF(J205=4,VLOOKUP(K205,TPMatrix!$D$6:$E$9,2,FALSE),0))</f>
        <v>0</v>
      </c>
      <c r="M205" s="240">
        <f ca="1">IF(COUNTIF(K202:K206,K205)&gt;=2,IF(J205=5,VLOOKUP(K205+1,TPMatrix!$A$6:$B$10,2,FALSE),IF(J205=4,VLOOKUP(K205+1,TPMatrix!$D$6:$E$9,2,FALSE),0)),"")</f>
        <v>0</v>
      </c>
      <c r="N205" s="240">
        <f ca="1">IF(COUNTIF(K202:K206,K205)&gt;=3,IF(J205=5,VLOOKUP(K205+2,TPMatrix!$A$6:$B$10,2,FALSE),IF(J205=4,VLOOKUP(K205+2,TPMatrix!$D$6:$E$9,2,FALSE),0)),"")</f>
        <v>0</v>
      </c>
      <c r="O205" s="240">
        <f ca="1">IF(COUNTIF(K202:K206,K205)&gt;=4,IF(J205=5,VLOOKUP(K205+3,TPMatrix!$A$6:$B$10,2,FALSE),IF(J205=4,VLOOKUP(K205+3,TPMatrix!$D$6:$E$9,2,FALSE),0)),"")</f>
        <v>0</v>
      </c>
      <c r="P205" s="240">
        <f ca="1">IF(COUNTIF(K202:K206,K205)&gt;=5,IF(J205=5,VLOOKUP(K205+4,TPMatrix!$A$6:$B$10,2,FALSE),IF(J205=4,VLOOKUP(K205+4,TPMatrix!$D$6:$E$9,2,FALSE),0)),"")</f>
        <v>0</v>
      </c>
      <c r="Q205" s="240">
        <f t="shared" ca="1" si="76"/>
        <v>0</v>
      </c>
      <c r="R205" s="241">
        <f t="shared" ca="1" si="77"/>
        <v>5</v>
      </c>
      <c r="S205" s="239">
        <f t="shared" ca="1" si="78"/>
        <v>0</v>
      </c>
      <c r="T205" s="240">
        <f t="shared" si="79"/>
        <v>0</v>
      </c>
      <c r="U205" s="241">
        <f t="shared" ca="1" si="80"/>
        <v>0</v>
      </c>
      <c r="W205" s="178" t="str">
        <f t="shared" ca="1" si="81"/>
        <v/>
      </c>
      <c r="X205" s="178" t="str">
        <f ca="1">IF(ISNUMBER($A205),$W205*(Methuselahs!$A$4+1)+$A205,"")</f>
        <v/>
      </c>
      <c r="Y205" s="178" t="str">
        <f t="shared" ca="1" si="82"/>
        <v/>
      </c>
      <c r="Z205" s="178" t="str">
        <f ca="1">IF(ISNUMBER($A205),VLOOKUP($A205,Methuselahs!$A$7:$X$206,5),"")</f>
        <v/>
      </c>
      <c r="AA205" s="178" t="str">
        <f t="shared" ca="1" si="83"/>
        <v/>
      </c>
    </row>
    <row r="206" spans="1:27" ht="12.95" customHeight="1" x14ac:dyDescent="0.2">
      <c r="A206" s="258" t="str">
        <f ca="1">IF(ISBLANK('Tournament Info'!$B$11),"",INDIRECT(ADDRESS(ROW(),2,1,1,"Optimal Seating "&amp;'Tournament Info'!$B$11-1&amp;"R+F")))</f>
        <v/>
      </c>
      <c r="B206" s="259" t="str">
        <f ca="1">IF(ISNUMBER(A206),VLOOKUP(A206,Methuselahs!$A$7:$E$206,2,FALSE),"")</f>
        <v/>
      </c>
      <c r="C206" s="260" t="str">
        <f ca="1">IF(ISNUMBER(A206),VLOOKUP(A206,Methuselahs!$A$7:$E$206,3,FALSE),"")</f>
        <v/>
      </c>
      <c r="D206" s="261" t="str">
        <f t="shared" ca="1" si="72"/>
        <v/>
      </c>
      <c r="E206" s="262"/>
      <c r="F206" s="280">
        <f t="shared" si="73"/>
        <v>0</v>
      </c>
      <c r="G206" s="268" t="str">
        <f t="shared" ca="1" si="74"/>
        <v/>
      </c>
      <c r="H206" s="269" t="str">
        <f ca="1">IF(ISNUMBER(A206),IF(OR($S206=$U206,NOT(ISNA(MATCH($D206*5+$V$4,Override!$C$6:$C$125,0)))),$Q206,0),"")</f>
        <v/>
      </c>
      <c r="I206" s="281" t="str">
        <f t="shared" ca="1" si="75"/>
        <v/>
      </c>
      <c r="J206" s="263">
        <f ca="1">COUNT(A202:A206)</f>
        <v>0</v>
      </c>
      <c r="K206" s="264" t="str">
        <f ca="1">IF(ISNUMBER(A206),RANK(F206,F202:F206),"")</f>
        <v/>
      </c>
      <c r="L206" s="265">
        <f ca="1">IF(J206=5,VLOOKUP(K206,TPMatrix!$A$6:$B$10,2,FALSE),IF(J206=4,VLOOKUP(K206,TPMatrix!$D$6:$E$9,2,FALSE),0))</f>
        <v>0</v>
      </c>
      <c r="M206" s="265">
        <f ca="1">IF(COUNTIF(K202:K206,K206)&gt;=2,IF(J206=5,VLOOKUP(K206+1,TPMatrix!$A$6:$B$10,2,FALSE),IF(J206=4,VLOOKUP(K206+1,TPMatrix!$D$6:$E$9,2,FALSE),0)),"")</f>
        <v>0</v>
      </c>
      <c r="N206" s="265">
        <f ca="1">IF(COUNTIF(K202:K206,K206)&gt;=3,IF(J206=5,VLOOKUP(K206+2,TPMatrix!$A$6:$B$10,2,FALSE),IF(J206=4,VLOOKUP(K206+2,TPMatrix!$D$6:$E$9,2,FALSE),0)),"")</f>
        <v>0</v>
      </c>
      <c r="O206" s="265">
        <f ca="1">IF(COUNTIF(K202:K206,K206)&gt;=4,IF(J206=5,VLOOKUP(K206+3,TPMatrix!$A$6:$B$10,2,FALSE),IF(J206=4,VLOOKUP(K206+3,TPMatrix!$D$6:$E$9,2,FALSE),0)),"")</f>
        <v>0</v>
      </c>
      <c r="P206" s="265">
        <f ca="1">IF(COUNTIF(K202:K206,K206)&gt;=5,IF(J206=5,VLOOKUP(K206+4,TPMatrix!$A$6:$B$10,2,FALSE),IF(J206=4,VLOOKUP(K206+4,TPMatrix!$D$6:$E$9,2,FALSE),0)),"")</f>
        <v>0</v>
      </c>
      <c r="Q206" s="265">
        <f t="shared" ca="1" si="76"/>
        <v>0</v>
      </c>
      <c r="R206" s="266">
        <f t="shared" ca="1" si="77"/>
        <v>5</v>
      </c>
      <c r="S206" s="264">
        <f t="shared" ca="1" si="78"/>
        <v>0</v>
      </c>
      <c r="T206" s="265">
        <f t="shared" si="79"/>
        <v>0</v>
      </c>
      <c r="U206" s="266">
        <f t="shared" ca="1" si="80"/>
        <v>0</v>
      </c>
      <c r="W206" s="178" t="str">
        <f t="shared" ca="1" si="81"/>
        <v/>
      </c>
      <c r="X206" s="178" t="str">
        <f ca="1">IF(ISNUMBER($A206),$W206*(Methuselahs!$A$4+1)+$A206,"")</f>
        <v/>
      </c>
      <c r="Y206" s="178" t="str">
        <f t="shared" ca="1" si="82"/>
        <v/>
      </c>
      <c r="Z206" s="178" t="str">
        <f ca="1">IF(ISNUMBER($A206),VLOOKUP($A206,Methuselahs!$A$7:$X$206,5),"")</f>
        <v/>
      </c>
      <c r="AA206" s="178" t="str">
        <f t="shared" ca="1" si="83"/>
        <v/>
      </c>
    </row>
  </sheetData>
  <sheetProtection sheet="1" objects="1" scenarios="1"/>
  <pageMargins left="0.74791666666666667" right="0.74791666666666667" top="0.98402777777777783" bottom="0.98402777777777783" header="0.51180555555555562" footer="0.51180555555555562"/>
  <pageSetup firstPageNumber="0" orientation="landscape"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06"/>
  <sheetViews>
    <sheetView workbookViewId="0">
      <pane ySplit="6" topLeftCell="A7" activePane="bottomLeft" state="frozen"/>
      <selection pane="bottomLeft" activeCell="A7" sqref="A7"/>
    </sheetView>
  </sheetViews>
  <sheetFormatPr defaultColWidth="8.85546875" defaultRowHeight="12.75" x14ac:dyDescent="0.2"/>
  <cols>
    <col min="1" max="1" width="3" style="175" customWidth="1"/>
    <col min="2" max="2" width="16.7109375" style="175" customWidth="1"/>
    <col min="3" max="3" width="18" style="175" customWidth="1"/>
    <col min="4" max="5" width="6.85546875" style="176" customWidth="1"/>
    <col min="6" max="6" width="7.7109375" style="175" hidden="1" customWidth="1"/>
    <col min="7" max="8" width="7.7109375" style="175" customWidth="1"/>
    <col min="9" max="9" width="8.85546875" style="175" customWidth="1"/>
    <col min="10" max="10" width="5" style="177" hidden="1" customWidth="1"/>
    <col min="11" max="11" width="10.7109375" style="178" hidden="1" customWidth="1"/>
    <col min="12" max="12" width="7.85546875" style="178" hidden="1" customWidth="1"/>
    <col min="13" max="16" width="5" style="178" hidden="1" customWidth="1"/>
    <col min="17" max="17" width="6.140625" style="178" hidden="1" customWidth="1"/>
    <col min="18" max="18" width="8.42578125" style="178" hidden="1" customWidth="1"/>
    <col min="19" max="19" width="19.42578125" style="178" hidden="1" customWidth="1"/>
    <col min="20" max="20" width="8.28515625" style="178" hidden="1" customWidth="1"/>
    <col min="21" max="21" width="9.85546875" style="178" hidden="1" customWidth="1"/>
    <col min="22" max="22" width="12.42578125" style="178" hidden="1" customWidth="1"/>
    <col min="23" max="23" width="10.42578125" style="178" hidden="1" customWidth="1"/>
    <col min="24" max="25" width="7.42578125" style="178" hidden="1" customWidth="1"/>
    <col min="26" max="26" width="4.42578125" style="178" hidden="1" customWidth="1"/>
    <col min="27" max="27" width="10.42578125" style="178" hidden="1" customWidth="1"/>
    <col min="28" max="29" width="9.140625" style="178" customWidth="1"/>
    <col min="30" max="16384" width="8.85546875" style="178"/>
  </cols>
  <sheetData>
    <row r="1" spans="1:28" ht="25.5" x14ac:dyDescent="0.35">
      <c r="A1" s="44" t="str">
        <f>IF(ISBLANK('Tournament Info'!B3),"Vampire: The Eternal Struggle Tournament",'Tournament Info'!B3)</f>
        <v>Vampire: The Eternal Struggle Tournament</v>
      </c>
      <c r="B1" s="45"/>
      <c r="C1" s="45"/>
      <c r="D1" s="48"/>
      <c r="E1" s="48"/>
      <c r="F1" s="47"/>
      <c r="G1" s="47"/>
      <c r="H1" s="47"/>
      <c r="I1" s="47"/>
      <c r="J1" s="179"/>
    </row>
    <row r="2" spans="1:28" ht="13.7" customHeight="1" x14ac:dyDescent="0.3">
      <c r="A2" s="178"/>
      <c r="B2" s="45"/>
      <c r="C2" s="45"/>
      <c r="D2" s="48"/>
      <c r="E2" s="48"/>
      <c r="G2" s="47"/>
      <c r="H2" s="47" t="s">
        <v>129</v>
      </c>
      <c r="I2" s="47"/>
      <c r="AB2" s="180"/>
    </row>
    <row r="3" spans="1:28" s="52" customFormat="1" ht="15" customHeight="1" x14ac:dyDescent="0.3">
      <c r="A3" s="181" t="s">
        <v>159</v>
      </c>
      <c r="B3" s="182"/>
      <c r="C3" s="182"/>
      <c r="D3" s="184"/>
      <c r="E3" s="184"/>
      <c r="G3" s="183"/>
      <c r="H3" s="52" t="s">
        <v>131</v>
      </c>
      <c r="I3" s="183"/>
      <c r="V3" s="185" t="s">
        <v>158</v>
      </c>
      <c r="AB3" s="186"/>
    </row>
    <row r="4" spans="1:28" ht="12.95" customHeight="1" x14ac:dyDescent="0.3">
      <c r="A4"/>
      <c r="B4" s="45"/>
      <c r="C4" s="45"/>
      <c r="D4" s="48"/>
      <c r="E4" s="48"/>
      <c r="F4" s="47"/>
      <c r="G4" s="47"/>
      <c r="H4" s="47"/>
      <c r="I4" s="47"/>
      <c r="J4" s="179"/>
      <c r="V4" s="188">
        <v>3</v>
      </c>
    </row>
    <row r="5" spans="1:28" ht="20.25" x14ac:dyDescent="0.3">
      <c r="A5" s="189" t="s">
        <v>132</v>
      </c>
      <c r="B5" s="190"/>
      <c r="C5" s="190"/>
      <c r="D5" s="191"/>
      <c r="E5" s="192" t="s">
        <v>133</v>
      </c>
      <c r="F5" s="270"/>
      <c r="G5" s="192"/>
      <c r="H5" s="193"/>
      <c r="I5" s="194"/>
      <c r="J5" s="195"/>
      <c r="K5" s="196" t="s">
        <v>134</v>
      </c>
      <c r="L5" s="197"/>
      <c r="M5" s="197"/>
      <c r="N5" s="197"/>
      <c r="O5" s="197"/>
      <c r="P5" s="197"/>
      <c r="Q5" s="197"/>
      <c r="R5" s="198"/>
      <c r="S5" s="199" t="s">
        <v>135</v>
      </c>
      <c r="T5" s="197"/>
      <c r="U5" s="198"/>
    </row>
    <row r="6" spans="1:28" s="215" customFormat="1" ht="12.95" customHeight="1" x14ac:dyDescent="0.2">
      <c r="A6" s="200" t="s">
        <v>124</v>
      </c>
      <c r="B6" s="201" t="s">
        <v>136</v>
      </c>
      <c r="C6" s="202" t="s">
        <v>137</v>
      </c>
      <c r="D6" s="203" t="s">
        <v>138</v>
      </c>
      <c r="E6" s="205" t="s">
        <v>106</v>
      </c>
      <c r="F6" s="282" t="s">
        <v>106</v>
      </c>
      <c r="G6" s="283" t="s">
        <v>139</v>
      </c>
      <c r="H6" s="205" t="s">
        <v>107</v>
      </c>
      <c r="I6" s="207" t="s">
        <v>140</v>
      </c>
      <c r="J6" s="272" t="s">
        <v>141</v>
      </c>
      <c r="K6" s="209" t="s">
        <v>142</v>
      </c>
      <c r="L6" s="210" t="s">
        <v>143</v>
      </c>
      <c r="M6" s="210" t="s">
        <v>144</v>
      </c>
      <c r="N6" s="210" t="s">
        <v>145</v>
      </c>
      <c r="O6" s="210" t="s">
        <v>146</v>
      </c>
      <c r="P6" s="210" t="s">
        <v>147</v>
      </c>
      <c r="Q6" s="210" t="s">
        <v>148</v>
      </c>
      <c r="R6" s="211" t="s">
        <v>149</v>
      </c>
      <c r="S6" s="212" t="s">
        <v>150</v>
      </c>
      <c r="T6" s="213" t="s">
        <v>151</v>
      </c>
      <c r="U6" s="214" t="s">
        <v>152</v>
      </c>
      <c r="W6" s="216" t="s">
        <v>153</v>
      </c>
      <c r="X6" s="216" t="s">
        <v>154</v>
      </c>
      <c r="Y6" s="216" t="s">
        <v>155</v>
      </c>
      <c r="Z6" s="216" t="s">
        <v>156</v>
      </c>
      <c r="AA6" s="216" t="s">
        <v>153</v>
      </c>
    </row>
    <row r="7" spans="1:28" ht="12.95" customHeight="1" thickTop="1" x14ac:dyDescent="0.2">
      <c r="A7" s="217" t="str">
        <f ca="1">IF(OR(ISBLANK('Tournament Info'!$B$11),'Tournament Info'!$B$11&lt;&gt;4),"",INDIRECT(ADDRESS(ROW(),3,1,1,"Optimal Seating "&amp;'Tournament Info'!$B$11-1&amp;"R+F")))</f>
        <v/>
      </c>
      <c r="B7" s="218" t="str">
        <f ca="1">IF(ISNUMBER(A7),VLOOKUP(A7,Methuselahs!$A$7:$E$206,2,FALSE),"")</f>
        <v/>
      </c>
      <c r="C7" s="219" t="str">
        <f ca="1">IF(ISNUMBER(A7),VLOOKUP(A7,Methuselahs!$A$7:$E$206,3,FALSE),"")</f>
        <v/>
      </c>
      <c r="D7" s="220" t="str">
        <f t="shared" ref="D7:D38" ca="1" si="0">IF(ISNUMBER(A7),FLOOR((ROW()-ROW($A$7))/5,1)+1,"")</f>
        <v/>
      </c>
      <c r="E7" s="221"/>
      <c r="F7" s="273">
        <f t="shared" ref="F7:F38" si="1">IF(ISNUMBER(E7),E7,0)</f>
        <v>0</v>
      </c>
      <c r="G7" s="222" t="str">
        <f t="shared" ref="G7:G38" ca="1" si="2">IF(ISNUMBER($A7),IF(AND($F7&gt;=2,$H7=60),1,0),"")</f>
        <v/>
      </c>
      <c r="H7" s="223" t="str">
        <f ca="1">IF(ISNUMBER(A7),IF(OR($S7=$U7,NOT(ISNA(MATCH($D7*5+$V$4,Override!$C$6:$C$125,0)))),$Q7,0),"")</f>
        <v/>
      </c>
      <c r="I7" s="284" t="str">
        <f t="shared" ref="I7:I38" ca="1" si="3">IF(ISNUMBER(A7),IF(J7=5,K7,IF(AND(J7=4,OR(K7=4,K7=3)),K7+1,K7)),"")</f>
        <v/>
      </c>
      <c r="J7" s="224">
        <f ca="1">COUNT(A7:A11)</f>
        <v>0</v>
      </c>
      <c r="K7" s="225" t="str">
        <f ca="1">IF(ISNUMBER(A7),RANK(F7,F7:F11),"")</f>
        <v/>
      </c>
      <c r="L7" s="226">
        <f ca="1">IF(J7=5,VLOOKUP(K7,TPMatrix!$A$6:$B$10,2,FALSE),IF(J7=4,VLOOKUP(K7,TPMatrix!$D$6:$E$9,2,FALSE),0))</f>
        <v>0</v>
      </c>
      <c r="M7" s="226">
        <f ca="1">IF(COUNTIF(K7:K11,K7)&gt;=2,IF(J7=5,VLOOKUP(K7+1,TPMatrix!$A$6:$B$10,2,FALSE),IF(J7=4,VLOOKUP(K7+1,TPMatrix!$D$6:$E$9,2,FALSE),0)),"")</f>
        <v>0</v>
      </c>
      <c r="N7" s="226">
        <f ca="1">IF(COUNTIF(K7:K11,K7)&gt;=3,IF(J7=5,VLOOKUP(K7+2,TPMatrix!$A$6:$B$10,2,FALSE),IF(J7=4,VLOOKUP(K7+2,TPMatrix!$D$6:$E$9,2,FALSE),0)),"")</f>
        <v>0</v>
      </c>
      <c r="O7" s="226">
        <f ca="1">IF(COUNTIF(K7:K11,K7)&gt;=4,IF(J7=5,VLOOKUP(K7+3,TPMatrix!$A$6:$B$10,2,FALSE),IF(J7=4,VLOOKUP(K7+3,TPMatrix!$D$6:$E$9,2,FALSE),0)),"")</f>
        <v>0</v>
      </c>
      <c r="P7" s="226">
        <f ca="1">IF(COUNTIF(K7:K11,K7)&gt;=5,IF(J7=5,VLOOKUP(K7+4,TPMatrix!$A$6:$B$10,2,FALSE),IF(J7=4,VLOOKUP(K7+4,TPMatrix!$D$6:$E$9,2,FALSE),0)),"")</f>
        <v>0</v>
      </c>
      <c r="Q7" s="226">
        <f t="shared" ref="Q7:Q38" ca="1" si="4">SUM(L7:P7)/COUNT(L7:P7)</f>
        <v>0</v>
      </c>
      <c r="R7" s="227">
        <f t="shared" ref="R7:R38" ca="1" si="5">COUNT(L7:P7)</f>
        <v>5</v>
      </c>
      <c r="S7" s="228">
        <f t="shared" ref="S7:S38" ca="1" si="6">IF(ISNUMBER($A7),COUNTIF($D$7:$D$206,$D7),0)</f>
        <v>0</v>
      </c>
      <c r="T7" s="229">
        <f t="shared" ref="T7:T38" si="7">CEILING($F7,1)</f>
        <v>0</v>
      </c>
      <c r="U7" s="230">
        <f t="shared" ref="U7:U38" ca="1" si="8">SUM(OFFSET(T7,-MOD(ROW()-ROW($U$7),5),0,5,1))</f>
        <v>0</v>
      </c>
      <c r="W7" s="178" t="str">
        <f t="shared" ref="W7:W38" ca="1" si="9">$I7</f>
        <v/>
      </c>
      <c r="X7" s="178" t="str">
        <f ca="1">IF(ISNUMBER($A7),$W7*(Methuselahs!$A$4+1)+$A7,"")</f>
        <v/>
      </c>
      <c r="Y7" s="178" t="str">
        <f t="shared" ref="Y7:Y38" ca="1" si="10">IF(ISNUMBER($A7),RANK($X7,$X7:$X11,1),"")</f>
        <v/>
      </c>
      <c r="Z7" s="178" t="str">
        <f ca="1">IF(ISNUMBER($A7),VLOOKUP($A7,Methuselahs!$A$7:$X$206,5),"")</f>
        <v/>
      </c>
      <c r="AA7" s="178" t="str">
        <f t="shared" ref="AA7:AA38" ca="1" si="11">$I7</f>
        <v/>
      </c>
    </row>
    <row r="8" spans="1:28" ht="12.95" customHeight="1" x14ac:dyDescent="0.2">
      <c r="A8" s="231" t="str">
        <f ca="1">IF(OR(ISBLANK('Tournament Info'!$B$11),'Tournament Info'!$B$11&lt;&gt;4),"",INDIRECT(ADDRESS(ROW(),3,1,1,"Optimal Seating "&amp;'Tournament Info'!$B$11-1&amp;"R+F")))</f>
        <v/>
      </c>
      <c r="B8" s="232" t="str">
        <f ca="1">IF(ISNUMBER(A8),VLOOKUP(A8,Methuselahs!$A$7:$E$206,2,FALSE),"")</f>
        <v/>
      </c>
      <c r="C8" s="233" t="str">
        <f ca="1">IF(ISNUMBER(A8),VLOOKUP(A8,Methuselahs!$A$7:$E$206,3,FALSE),"")</f>
        <v/>
      </c>
      <c r="D8" s="234" t="str">
        <f t="shared" ca="1" si="0"/>
        <v/>
      </c>
      <c r="E8" s="235"/>
      <c r="F8" s="275">
        <f t="shared" si="1"/>
        <v>0</v>
      </c>
      <c r="G8" s="236" t="str">
        <f t="shared" ca="1" si="2"/>
        <v/>
      </c>
      <c r="H8" s="237" t="str">
        <f ca="1">IF(ISNUMBER(A8),IF(OR($S8=$U8,NOT(ISNA(MATCH($D8*5+$V$4,Override!$C$6:$C$125,0)))),$Q8,0),"")</f>
        <v/>
      </c>
      <c r="I8" s="285" t="str">
        <f t="shared" ca="1" si="3"/>
        <v/>
      </c>
      <c r="J8" s="238">
        <f ca="1">COUNT(A7:A11)</f>
        <v>0</v>
      </c>
      <c r="K8" s="239" t="str">
        <f ca="1">IF(ISNUMBER(A8),RANK(F8,F7:F11),"")</f>
        <v/>
      </c>
      <c r="L8" s="240">
        <f ca="1">IF(J8=5,VLOOKUP(K8,TPMatrix!$A$6:$B$10,2,FALSE),IF(J8=4,VLOOKUP(K8,TPMatrix!$D$6:$E$9,2,FALSE),0))</f>
        <v>0</v>
      </c>
      <c r="M8" s="240">
        <f ca="1">IF(COUNTIF(K7:K11,K8)&gt;=2,IF(J8=5,VLOOKUP(K8+1,TPMatrix!$A$6:$B$10,2,FALSE),IF(J8=4,VLOOKUP(K8+1,TPMatrix!$D$6:$E$9,2,FALSE),0)),"")</f>
        <v>0</v>
      </c>
      <c r="N8" s="240">
        <f ca="1">IF(COUNTIF(K7:K11,K8)&gt;=3,IF(J8=5,VLOOKUP(K8+2,TPMatrix!$A$6:$B$10,2,FALSE),IF(J8=4,VLOOKUP(K8+2,TPMatrix!$D$6:$E$9,2,FALSE),0)),"")</f>
        <v>0</v>
      </c>
      <c r="O8" s="240">
        <f ca="1">IF(COUNTIF(K7:K11,K8)&gt;=4,IF(J8=5,VLOOKUP(K8+3,TPMatrix!$A$6:$B$10,2,FALSE),IF(J8=4,VLOOKUP(K8+3,TPMatrix!$D$6:$E$9,2,FALSE),0)),"")</f>
        <v>0</v>
      </c>
      <c r="P8" s="240">
        <f ca="1">IF(COUNTIF(K7:K11,K8)&gt;=5,IF(J8=5,VLOOKUP(K8+4,TPMatrix!$A$6:$B$10,2,FALSE),IF(J8=4,VLOOKUP(K8+4,TPMatrix!$D$6:$E$9,2,FALSE),0)),"")</f>
        <v>0</v>
      </c>
      <c r="Q8" s="240">
        <f t="shared" ca="1" si="4"/>
        <v>0</v>
      </c>
      <c r="R8" s="241">
        <f t="shared" ca="1" si="5"/>
        <v>5</v>
      </c>
      <c r="S8" s="239">
        <f t="shared" ca="1" si="6"/>
        <v>0</v>
      </c>
      <c r="T8" s="240">
        <f t="shared" si="7"/>
        <v>0</v>
      </c>
      <c r="U8" s="241">
        <f t="shared" ca="1" si="8"/>
        <v>0</v>
      </c>
      <c r="W8" s="178" t="str">
        <f t="shared" ca="1" si="9"/>
        <v/>
      </c>
      <c r="X8" s="178" t="str">
        <f ca="1">IF(ISNUMBER($A8),$W8*(Methuselahs!$A$4+1)+$A8,"")</f>
        <v/>
      </c>
      <c r="Y8" s="178" t="str">
        <f t="shared" ca="1" si="10"/>
        <v/>
      </c>
      <c r="Z8" s="178" t="str">
        <f ca="1">IF(ISNUMBER($A8),VLOOKUP($A8,Methuselahs!$A$7:$X$206,5),"")</f>
        <v/>
      </c>
      <c r="AA8" s="178" t="str">
        <f t="shared" ca="1" si="11"/>
        <v/>
      </c>
    </row>
    <row r="9" spans="1:28" ht="12.95" customHeight="1" x14ac:dyDescent="0.2">
      <c r="A9" s="242" t="str">
        <f ca="1">IF(OR(ISBLANK('Tournament Info'!$B$11),'Tournament Info'!$B$11&lt;&gt;4),"",INDIRECT(ADDRESS(ROW(),3,1,1,"Optimal Seating "&amp;'Tournament Info'!$B$11-1&amp;"R+F")))</f>
        <v/>
      </c>
      <c r="B9" s="218" t="str">
        <f ca="1">IF(ISNUMBER(A9),VLOOKUP(A9,Methuselahs!$A$7:$E$206,2,FALSE),"")</f>
        <v/>
      </c>
      <c r="C9" s="243" t="str">
        <f ca="1">IF(ISNUMBER(A9),VLOOKUP(A9,Methuselahs!$A$7:$E$206,3,FALSE),"")</f>
        <v/>
      </c>
      <c r="D9" s="244" t="str">
        <f t="shared" ca="1" si="0"/>
        <v/>
      </c>
      <c r="E9" s="245"/>
      <c r="F9" s="277">
        <f t="shared" si="1"/>
        <v>0</v>
      </c>
      <c r="G9" s="246" t="str">
        <f t="shared" ca="1" si="2"/>
        <v/>
      </c>
      <c r="H9" s="247" t="str">
        <f ca="1">IF(ISNUMBER(A9),IF(OR($S9=$U9,NOT(ISNA(MATCH($D9*5+$V$4,Override!$C$6:$C$125,0)))),$Q9,0),"")</f>
        <v/>
      </c>
      <c r="I9" s="121" t="str">
        <f t="shared" ca="1" si="3"/>
        <v/>
      </c>
      <c r="J9" s="248">
        <f ca="1">COUNT(A7:A11)</f>
        <v>0</v>
      </c>
      <c r="K9" s="249" t="str">
        <f ca="1">IF(ISNUMBER(A9),RANK(F9,F7:F11),"")</f>
        <v/>
      </c>
      <c r="L9" s="250">
        <f ca="1">IF(J9=5,VLOOKUP(K9,TPMatrix!$A$6:$B$10,2,FALSE),IF(J9=4,VLOOKUP(K9,TPMatrix!$D$6:$E$9,2,FALSE),0))</f>
        <v>0</v>
      </c>
      <c r="M9" s="250">
        <f ca="1">IF(COUNTIF(K7:K11,K9)&gt;=2,IF(J9=5,VLOOKUP(K9+1,TPMatrix!$A$6:$B$10,2,FALSE),IF(J9=4,VLOOKUP(K9+1,TPMatrix!$D$6:$E$9,2,FALSE),0)),"")</f>
        <v>0</v>
      </c>
      <c r="N9" s="250">
        <f ca="1">IF(COUNTIF(K7:K11,K9)&gt;=3,IF(J9=5,VLOOKUP(K9+2,TPMatrix!$A$6:$B$10,2,FALSE),IF(J9=4,VLOOKUP(K9+2,TPMatrix!$D$6:$E$9,2,FALSE),0)),"")</f>
        <v>0</v>
      </c>
      <c r="O9" s="250">
        <f ca="1">IF(COUNTIF(K7:K11,K9)&gt;=4,IF(J9=5,VLOOKUP(K9+3,TPMatrix!$A$6:$B$10,2,FALSE),IF(J9=4,VLOOKUP(K9+3,TPMatrix!$D$6:$E$9,2,FALSE),0)),"")</f>
        <v>0</v>
      </c>
      <c r="P9" s="250">
        <f ca="1">IF(COUNTIF(K7:K11,K9)&gt;=5,IF(J9=5,VLOOKUP(K9+4,TPMatrix!$A$6:$B$10,2,FALSE),IF(J9=4,VLOOKUP(K9+4,TPMatrix!$D$6:$E$9,2,FALSE),0)),"")</f>
        <v>0</v>
      </c>
      <c r="Q9" s="250">
        <f t="shared" ca="1" si="4"/>
        <v>0</v>
      </c>
      <c r="R9" s="251">
        <f t="shared" ca="1" si="5"/>
        <v>5</v>
      </c>
      <c r="S9" s="249">
        <f t="shared" ca="1" si="6"/>
        <v>0</v>
      </c>
      <c r="T9" s="250">
        <f t="shared" si="7"/>
        <v>0</v>
      </c>
      <c r="U9" s="251">
        <f t="shared" ca="1" si="8"/>
        <v>0</v>
      </c>
      <c r="W9" s="178" t="str">
        <f t="shared" ca="1" si="9"/>
        <v/>
      </c>
      <c r="X9" s="178" t="str">
        <f ca="1">IF(ISNUMBER($A9),$W9*(Methuselahs!$A$4+1)+$A9,"")</f>
        <v/>
      </c>
      <c r="Y9" s="178" t="str">
        <f t="shared" ca="1" si="10"/>
        <v/>
      </c>
      <c r="Z9" s="178" t="str">
        <f ca="1">IF(ISNUMBER($A9),VLOOKUP($A9,Methuselahs!$A$7:$X$206,5),"")</f>
        <v/>
      </c>
      <c r="AA9" s="178" t="str">
        <f t="shared" ca="1" si="11"/>
        <v/>
      </c>
    </row>
    <row r="10" spans="1:28" ht="12.95" customHeight="1" x14ac:dyDescent="0.2">
      <c r="A10" s="252" t="str">
        <f ca="1">IF(OR(ISBLANK('Tournament Info'!$B$11),'Tournament Info'!$B$11&lt;&gt;4),"",INDIRECT(ADDRESS(ROW(),3,1,1,"Optimal Seating "&amp;'Tournament Info'!$B$11-1&amp;"R+F")))</f>
        <v/>
      </c>
      <c r="B10" s="253" t="str">
        <f ca="1">IF(ISNUMBER(A10),VLOOKUP(A10,Methuselahs!$A$7:$E$206,2,FALSE),"")</f>
        <v/>
      </c>
      <c r="C10" s="254" t="str">
        <f ca="1">IF(ISNUMBER(A10),VLOOKUP(A10,Methuselahs!$A$7:$E$206,3,FALSE),"")</f>
        <v/>
      </c>
      <c r="D10" s="255" t="str">
        <f t="shared" ca="1" si="0"/>
        <v/>
      </c>
      <c r="E10" s="256"/>
      <c r="F10" s="279">
        <f t="shared" si="1"/>
        <v>0</v>
      </c>
      <c r="G10" s="236" t="str">
        <f t="shared" ca="1" si="2"/>
        <v/>
      </c>
      <c r="H10" s="237" t="str">
        <f ca="1">IF(ISNUMBER(A10),IF(OR($S10=$U10,NOT(ISNA(MATCH($D10*5+$V$4,Override!$C$6:$C$125,0)))),$Q10,0),"")</f>
        <v/>
      </c>
      <c r="I10" s="285" t="str">
        <f t="shared" ca="1" si="3"/>
        <v/>
      </c>
      <c r="J10" s="257">
        <f ca="1">COUNT(A7:A11)</f>
        <v>0</v>
      </c>
      <c r="K10" s="239" t="str">
        <f ca="1">IF(ISNUMBER(A10),RANK(F10,F7:F11),"")</f>
        <v/>
      </c>
      <c r="L10" s="240">
        <f ca="1">IF(J10=5,VLOOKUP(K10,TPMatrix!$A$6:$B$10,2,FALSE),IF(J10=4,VLOOKUP(K10,TPMatrix!$D$6:$E$9,2,FALSE),0))</f>
        <v>0</v>
      </c>
      <c r="M10" s="240">
        <f ca="1">IF(COUNTIF(K7:K11,K10)&gt;=2,IF(J10=5,VLOOKUP(K10+1,TPMatrix!$A$6:$B$10,2,FALSE),IF(J10=4,VLOOKUP(K10+1,TPMatrix!$D$6:$E$9,2,FALSE),0)),"")</f>
        <v>0</v>
      </c>
      <c r="N10" s="240">
        <f ca="1">IF(COUNTIF(K7:K11,K10)&gt;=3,IF(J10=5,VLOOKUP(K10+2,TPMatrix!$A$6:$B$10,2,FALSE),IF(J10=4,VLOOKUP(K10+2,TPMatrix!$D$6:$E$9,2,FALSE),0)),"")</f>
        <v>0</v>
      </c>
      <c r="O10" s="240">
        <f ca="1">IF(COUNTIF(K7:K11,K10)&gt;=4,IF(J10=5,VLOOKUP(K10+3,TPMatrix!$A$6:$B$10,2,FALSE),IF(J10=4,VLOOKUP(K10+3,TPMatrix!$D$6:$E$9,2,FALSE),0)),"")</f>
        <v>0</v>
      </c>
      <c r="P10" s="240">
        <f ca="1">IF(COUNTIF(K7:K11,K10)&gt;=5,IF(J10=5,VLOOKUP(K10+4,TPMatrix!$A$6:$B$10,2,FALSE),IF(J10=4,VLOOKUP(K10+4,TPMatrix!$D$6:$E$9,2,FALSE),0)),"")</f>
        <v>0</v>
      </c>
      <c r="Q10" s="240">
        <f t="shared" ca="1" si="4"/>
        <v>0</v>
      </c>
      <c r="R10" s="241">
        <f t="shared" ca="1" si="5"/>
        <v>5</v>
      </c>
      <c r="S10" s="239">
        <f t="shared" ca="1" si="6"/>
        <v>0</v>
      </c>
      <c r="T10" s="240">
        <f t="shared" si="7"/>
        <v>0</v>
      </c>
      <c r="U10" s="241">
        <f t="shared" ca="1" si="8"/>
        <v>0</v>
      </c>
      <c r="W10" s="178" t="str">
        <f t="shared" ca="1" si="9"/>
        <v/>
      </c>
      <c r="X10" s="178" t="str">
        <f ca="1">IF(ISNUMBER($A10),$W10*(Methuselahs!$A$4+1)+$A10,"")</f>
        <v/>
      </c>
      <c r="Y10" s="178" t="str">
        <f t="shared" ca="1" si="10"/>
        <v/>
      </c>
      <c r="Z10" s="178" t="str">
        <f ca="1">IF(ISNUMBER($A10),VLOOKUP($A10,Methuselahs!$A$7:$X$206,5),"")</f>
        <v/>
      </c>
      <c r="AA10" s="178" t="str">
        <f t="shared" ca="1" si="11"/>
        <v/>
      </c>
    </row>
    <row r="11" spans="1:28" ht="12.95" customHeight="1" thickBot="1" x14ac:dyDescent="0.25">
      <c r="A11" s="258" t="str">
        <f ca="1">IF(OR(ISBLANK('Tournament Info'!$B$11),'Tournament Info'!$B$11&lt;&gt;4),"",INDIRECT(ADDRESS(ROW(),3,1,1,"Optimal Seating "&amp;'Tournament Info'!$B$11-1&amp;"R+F")))</f>
        <v/>
      </c>
      <c r="B11" s="259" t="str">
        <f ca="1">IF(ISNUMBER(A11),VLOOKUP(A11,Methuselahs!$A$7:$E$206,2,FALSE),"")</f>
        <v/>
      </c>
      <c r="C11" s="260" t="str">
        <f ca="1">IF(ISNUMBER(A11),VLOOKUP(A11,Methuselahs!$A$7:$E$206,3,FALSE),"")</f>
        <v/>
      </c>
      <c r="D11" s="261" t="str">
        <f t="shared" ca="1" si="0"/>
        <v/>
      </c>
      <c r="E11" s="262"/>
      <c r="F11" s="280">
        <f t="shared" si="1"/>
        <v>0</v>
      </c>
      <c r="G11" s="246" t="str">
        <f t="shared" ca="1" si="2"/>
        <v/>
      </c>
      <c r="H11" s="247" t="str">
        <f ca="1">IF(ISNUMBER(A11),IF(OR($S11=$U11,NOT(ISNA(MATCH($D11*5+$V$4,Override!$C$6:$C$125,0)))),$Q11,0),"")</f>
        <v/>
      </c>
      <c r="I11" s="121" t="str">
        <f t="shared" ca="1" si="3"/>
        <v/>
      </c>
      <c r="J11" s="263">
        <f ca="1">COUNT(A7:A11)</f>
        <v>0</v>
      </c>
      <c r="K11" s="264" t="str">
        <f ca="1">IF(ISNUMBER(A11),RANK(F11,F7:F11),"")</f>
        <v/>
      </c>
      <c r="L11" s="265">
        <f ca="1">IF(J11=5,VLOOKUP(K11,TPMatrix!$A$6:$B$10,2,FALSE),IF(J11=4,VLOOKUP(K11,TPMatrix!$D$6:$E$9,2,FALSE),0))</f>
        <v>0</v>
      </c>
      <c r="M11" s="265">
        <f ca="1">IF(COUNTIF(K7:K11,K11)&gt;=2,IF(J11=5,VLOOKUP(K11+1,TPMatrix!$A$6:$B$10,2,FALSE),IF(J11=4,VLOOKUP(K11+1,TPMatrix!$D$6:$E$9,2,FALSE),0)),"")</f>
        <v>0</v>
      </c>
      <c r="N11" s="265">
        <f ca="1">IF(COUNTIF(K7:K11,K11)&gt;=3,IF(J11=5,VLOOKUP(K11+2,TPMatrix!$A$6:$B$10,2,FALSE),IF(J11=4,VLOOKUP(K11+2,TPMatrix!$D$6:$E$9,2,FALSE),0)),"")</f>
        <v>0</v>
      </c>
      <c r="O11" s="265">
        <f ca="1">IF(COUNTIF(K7:K11,K11)&gt;=4,IF(J11=5,VLOOKUP(K11+3,TPMatrix!$A$6:$B$10,2,FALSE),IF(J11=4,VLOOKUP(K11+3,TPMatrix!$D$6:$E$9,2,FALSE),0)),"")</f>
        <v>0</v>
      </c>
      <c r="P11" s="265">
        <f ca="1">IF(COUNTIF(K7:K11,K11)&gt;=5,IF(J11=5,VLOOKUP(K11+4,TPMatrix!$A$6:$B$10,2,FALSE),IF(J11=4,VLOOKUP(K11+4,TPMatrix!$D$6:$E$9,2,FALSE),0)),"")</f>
        <v>0</v>
      </c>
      <c r="Q11" s="265">
        <f t="shared" ca="1" si="4"/>
        <v>0</v>
      </c>
      <c r="R11" s="266">
        <f t="shared" ca="1" si="5"/>
        <v>5</v>
      </c>
      <c r="S11" s="264">
        <f t="shared" ca="1" si="6"/>
        <v>0</v>
      </c>
      <c r="T11" s="265">
        <f t="shared" si="7"/>
        <v>0</v>
      </c>
      <c r="U11" s="266">
        <f t="shared" ca="1" si="8"/>
        <v>0</v>
      </c>
      <c r="W11" s="178" t="str">
        <f t="shared" ca="1" si="9"/>
        <v/>
      </c>
      <c r="X11" s="178" t="str">
        <f ca="1">IF(ISNUMBER($A11),$W11*(Methuselahs!$A$4+1)+$A11,"")</f>
        <v/>
      </c>
      <c r="Y11" s="178" t="str">
        <f t="shared" ca="1" si="10"/>
        <v/>
      </c>
      <c r="Z11" s="178" t="str">
        <f ca="1">IF(ISNUMBER($A11),VLOOKUP($A11,Methuselahs!$A$7:$X$206,5),"")</f>
        <v/>
      </c>
      <c r="AA11" s="178" t="str">
        <f t="shared" ca="1" si="11"/>
        <v/>
      </c>
    </row>
    <row r="12" spans="1:28" ht="12.95" customHeight="1" thickTop="1" x14ac:dyDescent="0.2">
      <c r="A12" s="217" t="str">
        <f ca="1">IF(OR(ISBLANK('Tournament Info'!$B$11),'Tournament Info'!$B$11&lt;&gt;4),"",INDIRECT(ADDRESS(ROW(),3,1,1,"Optimal Seating "&amp;'Tournament Info'!$B$11-1&amp;"R+F")))</f>
        <v/>
      </c>
      <c r="B12" s="218" t="str">
        <f ca="1">IF(ISNUMBER(A12),VLOOKUP(A12,Methuselahs!$A$7:$E$206,2,FALSE),"")</f>
        <v/>
      </c>
      <c r="C12" s="219" t="str">
        <f ca="1">IF(ISNUMBER(A12),VLOOKUP(A12,Methuselahs!$A$7:$E$206,3,FALSE),"")</f>
        <v/>
      </c>
      <c r="D12" s="220" t="str">
        <f t="shared" ca="1" si="0"/>
        <v/>
      </c>
      <c r="E12" s="221"/>
      <c r="F12" s="273">
        <f t="shared" si="1"/>
        <v>0</v>
      </c>
      <c r="G12" s="222" t="str">
        <f t="shared" ca="1" si="2"/>
        <v/>
      </c>
      <c r="H12" s="223" t="str">
        <f ca="1">IF(ISNUMBER(A12),IF(OR($S12=$U12,NOT(ISNA(MATCH($D12*5+$V$4,Override!$C$6:$C$125,0)))),$Q12,0),"")</f>
        <v/>
      </c>
      <c r="I12" s="284" t="str">
        <f t="shared" ca="1" si="3"/>
        <v/>
      </c>
      <c r="J12" s="224">
        <f ca="1">COUNT(A12:A16)</f>
        <v>0</v>
      </c>
      <c r="K12" s="225" t="str">
        <f ca="1">IF(ISNUMBER(A12),RANK(F12,F12:F16),"")</f>
        <v/>
      </c>
      <c r="L12" s="226">
        <f ca="1">IF(J12=5,VLOOKUP(K12,TPMatrix!$A$6:$B$10,2,FALSE),IF(J12=4,VLOOKUP(K12,TPMatrix!$D$6:$E$9,2,FALSE),0))</f>
        <v>0</v>
      </c>
      <c r="M12" s="226">
        <f ca="1">IF(COUNTIF(K12:K16,K12)&gt;=2,IF(J12=5,VLOOKUP(K12+1,TPMatrix!$A$6:$B$10,2,FALSE),IF(J12=4,VLOOKUP(K12+1,TPMatrix!$D$6:$E$9,2,FALSE),0)),"")</f>
        <v>0</v>
      </c>
      <c r="N12" s="226">
        <f ca="1">IF(COUNTIF(K12:K16,K12)&gt;=3,IF(J12=5,VLOOKUP(K12+2,TPMatrix!$A$6:$B$10,2,FALSE),IF(J12=4,VLOOKUP(K12+2,TPMatrix!$D$6:$E$9,2,FALSE),0)),"")</f>
        <v>0</v>
      </c>
      <c r="O12" s="226">
        <f ca="1">IF(COUNTIF(K12:K16,K12)&gt;=4,IF(J12=5,VLOOKUP(K12+3,TPMatrix!$A$6:$B$10,2,FALSE),IF(J12=4,VLOOKUP(K12+3,TPMatrix!$D$6:$E$9,2,FALSE),0)),"")</f>
        <v>0</v>
      </c>
      <c r="P12" s="226">
        <f ca="1">IF(COUNTIF(K12:K16,K12)&gt;=5,IF(J12=5,VLOOKUP(K12+4,TPMatrix!$A$6:$B$10,2,FALSE),IF(J12=4,VLOOKUP(K12+4,TPMatrix!$D$6:$E$9,2,FALSE),0)),"")</f>
        <v>0</v>
      </c>
      <c r="Q12" s="226">
        <f t="shared" ca="1" si="4"/>
        <v>0</v>
      </c>
      <c r="R12" s="227">
        <f t="shared" ca="1" si="5"/>
        <v>5</v>
      </c>
      <c r="S12" s="228">
        <f t="shared" ca="1" si="6"/>
        <v>0</v>
      </c>
      <c r="T12" s="229">
        <f t="shared" si="7"/>
        <v>0</v>
      </c>
      <c r="U12" s="230">
        <f t="shared" ca="1" si="8"/>
        <v>0</v>
      </c>
      <c r="W12" s="178" t="str">
        <f t="shared" ca="1" si="9"/>
        <v/>
      </c>
      <c r="X12" s="178" t="str">
        <f ca="1">IF(ISNUMBER($A12),$W12*(Methuselahs!$A$4+1)+$A12,"")</f>
        <v/>
      </c>
      <c r="Y12" s="178" t="str">
        <f t="shared" ca="1" si="10"/>
        <v/>
      </c>
      <c r="Z12" s="178" t="str">
        <f ca="1">IF(ISNUMBER($A12),VLOOKUP($A12,Methuselahs!$A$7:$X$206,5),"")</f>
        <v/>
      </c>
      <c r="AA12" s="178" t="str">
        <f t="shared" ca="1" si="11"/>
        <v/>
      </c>
    </row>
    <row r="13" spans="1:28" ht="12.95" customHeight="1" x14ac:dyDescent="0.2">
      <c r="A13" s="231" t="str">
        <f ca="1">IF(OR(ISBLANK('Tournament Info'!$B$11),'Tournament Info'!$B$11&lt;&gt;4),"",INDIRECT(ADDRESS(ROW(),3,1,1,"Optimal Seating "&amp;'Tournament Info'!$B$11-1&amp;"R+F")))</f>
        <v/>
      </c>
      <c r="B13" s="232" t="str">
        <f ca="1">IF(ISNUMBER(A13),VLOOKUP(A13,Methuselahs!$A$7:$E$206,2,FALSE),"")</f>
        <v/>
      </c>
      <c r="C13" s="233" t="str">
        <f ca="1">IF(ISNUMBER(A13),VLOOKUP(A13,Methuselahs!$A$7:$E$206,3,FALSE),"")</f>
        <v/>
      </c>
      <c r="D13" s="234" t="str">
        <f t="shared" ca="1" si="0"/>
        <v/>
      </c>
      <c r="E13" s="235"/>
      <c r="F13" s="275">
        <f t="shared" si="1"/>
        <v>0</v>
      </c>
      <c r="G13" s="236" t="str">
        <f t="shared" ca="1" si="2"/>
        <v/>
      </c>
      <c r="H13" s="237" t="str">
        <f ca="1">IF(ISNUMBER(A13),IF(OR($S13=$U13,NOT(ISNA(MATCH($D13*5+$V$4,Override!$C$6:$C$125,0)))),$Q13,0),"")</f>
        <v/>
      </c>
      <c r="I13" s="285" t="str">
        <f t="shared" ca="1" si="3"/>
        <v/>
      </c>
      <c r="J13" s="238">
        <f ca="1">COUNT(A12:A16)</f>
        <v>0</v>
      </c>
      <c r="K13" s="239" t="str">
        <f ca="1">IF(ISNUMBER(A13),RANK(F13,F12:F16),"")</f>
        <v/>
      </c>
      <c r="L13" s="240">
        <f ca="1">IF(J13=5,VLOOKUP(K13,TPMatrix!$A$6:$B$10,2,FALSE),IF(J13=4,VLOOKUP(K13,TPMatrix!$D$6:$E$9,2,FALSE),0))</f>
        <v>0</v>
      </c>
      <c r="M13" s="240">
        <f ca="1">IF(COUNTIF(K12:K16,K13)&gt;=2,IF(J13=5,VLOOKUP(K13+1,TPMatrix!$A$6:$B$10,2,FALSE),IF(J13=4,VLOOKUP(K13+1,TPMatrix!$D$6:$E$9,2,FALSE),0)),"")</f>
        <v>0</v>
      </c>
      <c r="N13" s="240">
        <f ca="1">IF(COUNTIF(K12:K16,K13)&gt;=3,IF(J13=5,VLOOKUP(K13+2,TPMatrix!$A$6:$B$10,2,FALSE),IF(J13=4,VLOOKUP(K13+2,TPMatrix!$D$6:$E$9,2,FALSE),0)),"")</f>
        <v>0</v>
      </c>
      <c r="O13" s="240">
        <f ca="1">IF(COUNTIF(K12:K16,K13)&gt;=4,IF(J13=5,VLOOKUP(K13+3,TPMatrix!$A$6:$B$10,2,FALSE),IF(J13=4,VLOOKUP(K13+3,TPMatrix!$D$6:$E$9,2,FALSE),0)),"")</f>
        <v>0</v>
      </c>
      <c r="P13" s="240">
        <f ca="1">IF(COUNTIF(K12:K16,K13)&gt;=5,IF(J13=5,VLOOKUP(K13+4,TPMatrix!$A$6:$B$10,2,FALSE),IF(J13=4,VLOOKUP(K13+4,TPMatrix!$D$6:$E$9,2,FALSE),0)),"")</f>
        <v>0</v>
      </c>
      <c r="Q13" s="240">
        <f t="shared" ca="1" si="4"/>
        <v>0</v>
      </c>
      <c r="R13" s="241">
        <f t="shared" ca="1" si="5"/>
        <v>5</v>
      </c>
      <c r="S13" s="239">
        <f t="shared" ca="1" si="6"/>
        <v>0</v>
      </c>
      <c r="T13" s="240">
        <f t="shared" si="7"/>
        <v>0</v>
      </c>
      <c r="U13" s="241">
        <f t="shared" ca="1" si="8"/>
        <v>0</v>
      </c>
      <c r="W13" s="178" t="str">
        <f t="shared" ca="1" si="9"/>
        <v/>
      </c>
      <c r="X13" s="178" t="str">
        <f ca="1">IF(ISNUMBER($A13),$W13*(Methuselahs!$A$4+1)+$A13,"")</f>
        <v/>
      </c>
      <c r="Y13" s="178" t="str">
        <f t="shared" ca="1" si="10"/>
        <v/>
      </c>
      <c r="Z13" s="178" t="str">
        <f ca="1">IF(ISNUMBER($A13),VLOOKUP($A13,Methuselahs!$A$7:$X$206,5),"")</f>
        <v/>
      </c>
      <c r="AA13" s="178" t="str">
        <f t="shared" ca="1" si="11"/>
        <v/>
      </c>
    </row>
    <row r="14" spans="1:28" ht="12.95" customHeight="1" x14ac:dyDescent="0.2">
      <c r="A14" s="242" t="str">
        <f ca="1">IF(OR(ISBLANK('Tournament Info'!$B$11),'Tournament Info'!$B$11&lt;&gt;4),"",INDIRECT(ADDRESS(ROW(),3,1,1,"Optimal Seating "&amp;'Tournament Info'!$B$11-1&amp;"R+F")))</f>
        <v/>
      </c>
      <c r="B14" s="218" t="str">
        <f ca="1">IF(ISNUMBER(A14),VLOOKUP(A14,Methuselahs!$A$7:$E$206,2,FALSE),"")</f>
        <v/>
      </c>
      <c r="C14" s="243" t="str">
        <f ca="1">IF(ISNUMBER(A14),VLOOKUP(A14,Methuselahs!$A$7:$E$206,3,FALSE),"")</f>
        <v/>
      </c>
      <c r="D14" s="244" t="str">
        <f t="shared" ca="1" si="0"/>
        <v/>
      </c>
      <c r="E14" s="245"/>
      <c r="F14" s="277">
        <f t="shared" si="1"/>
        <v>0</v>
      </c>
      <c r="G14" s="246" t="str">
        <f t="shared" ca="1" si="2"/>
        <v/>
      </c>
      <c r="H14" s="247" t="str">
        <f ca="1">IF(ISNUMBER(A14),IF(OR($S14=$U14,NOT(ISNA(MATCH($D14*5+$V$4,Override!$C$6:$C$125,0)))),$Q14,0),"")</f>
        <v/>
      </c>
      <c r="I14" s="121" t="str">
        <f t="shared" ca="1" si="3"/>
        <v/>
      </c>
      <c r="J14" s="248">
        <f ca="1">COUNT(A12:A16)</f>
        <v>0</v>
      </c>
      <c r="K14" s="249" t="str">
        <f ca="1">IF(ISNUMBER(A14),RANK(F14,F12:F16),"")</f>
        <v/>
      </c>
      <c r="L14" s="250">
        <f ca="1">IF(J14=5,VLOOKUP(K14,TPMatrix!$A$6:$B$10,2,FALSE),IF(J14=4,VLOOKUP(K14,TPMatrix!$D$6:$E$9,2,FALSE),0))</f>
        <v>0</v>
      </c>
      <c r="M14" s="250">
        <f ca="1">IF(COUNTIF(K12:K16,K14)&gt;=2,IF(J14=5,VLOOKUP(K14+1,TPMatrix!$A$6:$B$10,2,FALSE),IF(J14=4,VLOOKUP(K14+1,TPMatrix!$D$6:$E$9,2,FALSE),0)),"")</f>
        <v>0</v>
      </c>
      <c r="N14" s="250">
        <f ca="1">IF(COUNTIF(K12:K16,K14)&gt;=3,IF(J14=5,VLOOKUP(K14+2,TPMatrix!$A$6:$B$10,2,FALSE),IF(J14=4,VLOOKUP(K14+2,TPMatrix!$D$6:$E$9,2,FALSE),0)),"")</f>
        <v>0</v>
      </c>
      <c r="O14" s="250">
        <f ca="1">IF(COUNTIF(K12:K16,K14)&gt;=4,IF(J14=5,VLOOKUP(K14+3,TPMatrix!$A$6:$B$10,2,FALSE),IF(J14=4,VLOOKUP(K14+3,TPMatrix!$D$6:$E$9,2,FALSE),0)),"")</f>
        <v>0</v>
      </c>
      <c r="P14" s="250">
        <f ca="1">IF(COUNTIF(K12:K16,K14)&gt;=5,IF(J14=5,VLOOKUP(K14+4,TPMatrix!$A$6:$B$10,2,FALSE),IF(J14=4,VLOOKUP(K14+4,TPMatrix!$D$6:$E$9,2,FALSE),0)),"")</f>
        <v>0</v>
      </c>
      <c r="Q14" s="250">
        <f t="shared" ca="1" si="4"/>
        <v>0</v>
      </c>
      <c r="R14" s="251">
        <f t="shared" ca="1" si="5"/>
        <v>5</v>
      </c>
      <c r="S14" s="249">
        <f t="shared" ca="1" si="6"/>
        <v>0</v>
      </c>
      <c r="T14" s="250">
        <f t="shared" si="7"/>
        <v>0</v>
      </c>
      <c r="U14" s="251">
        <f t="shared" ca="1" si="8"/>
        <v>0</v>
      </c>
      <c r="W14" s="178" t="str">
        <f t="shared" ca="1" si="9"/>
        <v/>
      </c>
      <c r="X14" s="178" t="str">
        <f ca="1">IF(ISNUMBER($A14),$W14*(Methuselahs!$A$4+1)+$A14,"")</f>
        <v/>
      </c>
      <c r="Y14" s="178" t="str">
        <f t="shared" ca="1" si="10"/>
        <v/>
      </c>
      <c r="Z14" s="178" t="str">
        <f ca="1">IF(ISNUMBER($A14),VLOOKUP($A14,Methuselahs!$A$7:$X$206,5),"")</f>
        <v/>
      </c>
      <c r="AA14" s="178" t="str">
        <f t="shared" ca="1" si="11"/>
        <v/>
      </c>
    </row>
    <row r="15" spans="1:28" ht="12.95" customHeight="1" x14ac:dyDescent="0.2">
      <c r="A15" s="252" t="str">
        <f ca="1">IF(OR(ISBLANK('Tournament Info'!$B$11),'Tournament Info'!$B$11&lt;&gt;4),"",INDIRECT(ADDRESS(ROW(),3,1,1,"Optimal Seating "&amp;'Tournament Info'!$B$11-1&amp;"R+F")))</f>
        <v/>
      </c>
      <c r="B15" s="253" t="str">
        <f ca="1">IF(ISNUMBER(A15),VLOOKUP(A15,Methuselahs!$A$7:$E$206,2,FALSE),"")</f>
        <v/>
      </c>
      <c r="C15" s="254" t="str">
        <f ca="1">IF(ISNUMBER(A15),VLOOKUP(A15,Methuselahs!$A$7:$E$206,3,FALSE),"")</f>
        <v/>
      </c>
      <c r="D15" s="255" t="str">
        <f t="shared" ca="1" si="0"/>
        <v/>
      </c>
      <c r="E15" s="256"/>
      <c r="F15" s="279">
        <f t="shared" si="1"/>
        <v>0</v>
      </c>
      <c r="G15" s="236" t="str">
        <f t="shared" ca="1" si="2"/>
        <v/>
      </c>
      <c r="H15" s="237" t="str">
        <f ca="1">IF(ISNUMBER(A15),IF(OR($S15=$U15,NOT(ISNA(MATCH($D15*5+$V$4,Override!$C$6:$C$125,0)))),$Q15,0),"")</f>
        <v/>
      </c>
      <c r="I15" s="285" t="str">
        <f t="shared" ca="1" si="3"/>
        <v/>
      </c>
      <c r="J15" s="257">
        <f ca="1">COUNT(A12:A16)</f>
        <v>0</v>
      </c>
      <c r="K15" s="239" t="str">
        <f ca="1">IF(ISNUMBER(A15),RANK(F15,F12:F16),"")</f>
        <v/>
      </c>
      <c r="L15" s="240">
        <f ca="1">IF(J15=5,VLOOKUP(K15,TPMatrix!$A$6:$B$10,2,FALSE),IF(J15=4,VLOOKUP(K15,TPMatrix!$D$6:$E$9,2,FALSE),0))</f>
        <v>0</v>
      </c>
      <c r="M15" s="240">
        <f ca="1">IF(COUNTIF(K12:K16,K15)&gt;=2,IF(J15=5,VLOOKUP(K15+1,TPMatrix!$A$6:$B$10,2,FALSE),IF(J15=4,VLOOKUP(K15+1,TPMatrix!$D$6:$E$9,2,FALSE),0)),"")</f>
        <v>0</v>
      </c>
      <c r="N15" s="240">
        <f ca="1">IF(COUNTIF(K12:K16,K15)&gt;=3,IF(J15=5,VLOOKUP(K15+2,TPMatrix!$A$6:$B$10,2,FALSE),IF(J15=4,VLOOKUP(K15+2,TPMatrix!$D$6:$E$9,2,FALSE),0)),"")</f>
        <v>0</v>
      </c>
      <c r="O15" s="240">
        <f ca="1">IF(COUNTIF(K12:K16,K15)&gt;=4,IF(J15=5,VLOOKUP(K15+3,TPMatrix!$A$6:$B$10,2,FALSE),IF(J15=4,VLOOKUP(K15+3,TPMatrix!$D$6:$E$9,2,FALSE),0)),"")</f>
        <v>0</v>
      </c>
      <c r="P15" s="240">
        <f ca="1">IF(COUNTIF(K12:K16,K15)&gt;=5,IF(J15=5,VLOOKUP(K15+4,TPMatrix!$A$6:$B$10,2,FALSE),IF(J15=4,VLOOKUP(K15+4,TPMatrix!$D$6:$E$9,2,FALSE),0)),"")</f>
        <v>0</v>
      </c>
      <c r="Q15" s="240">
        <f t="shared" ca="1" si="4"/>
        <v>0</v>
      </c>
      <c r="R15" s="241">
        <f t="shared" ca="1" si="5"/>
        <v>5</v>
      </c>
      <c r="S15" s="239">
        <f t="shared" ca="1" si="6"/>
        <v>0</v>
      </c>
      <c r="T15" s="240">
        <f t="shared" si="7"/>
        <v>0</v>
      </c>
      <c r="U15" s="241">
        <f t="shared" ca="1" si="8"/>
        <v>0</v>
      </c>
      <c r="W15" s="178" t="str">
        <f t="shared" ca="1" si="9"/>
        <v/>
      </c>
      <c r="X15" s="178" t="str">
        <f ca="1">IF(ISNUMBER($A15),$W15*(Methuselahs!$A$4+1)+$A15,"")</f>
        <v/>
      </c>
      <c r="Y15" s="178" t="str">
        <f t="shared" ca="1" si="10"/>
        <v/>
      </c>
      <c r="Z15" s="178" t="str">
        <f ca="1">IF(ISNUMBER($A15),VLOOKUP($A15,Methuselahs!$A$7:$X$206,5),"")</f>
        <v/>
      </c>
      <c r="AA15" s="178" t="str">
        <f t="shared" ca="1" si="11"/>
        <v/>
      </c>
    </row>
    <row r="16" spans="1:28" ht="12.95" customHeight="1" thickBot="1" x14ac:dyDescent="0.25">
      <c r="A16" s="258" t="str">
        <f ca="1">IF(OR(ISBLANK('Tournament Info'!$B$11),'Tournament Info'!$B$11&lt;&gt;4),"",INDIRECT(ADDRESS(ROW(),3,1,1,"Optimal Seating "&amp;'Tournament Info'!$B$11-1&amp;"R+F")))</f>
        <v/>
      </c>
      <c r="B16" s="259" t="str">
        <f ca="1">IF(ISNUMBER(A16),VLOOKUP(A16,Methuselahs!$A$7:$E$206,2,FALSE),"")</f>
        <v/>
      </c>
      <c r="C16" s="260" t="str">
        <f ca="1">IF(ISNUMBER(A16),VLOOKUP(A16,Methuselahs!$A$7:$E$206,3,FALSE),"")</f>
        <v/>
      </c>
      <c r="D16" s="261" t="str">
        <f t="shared" ca="1" si="0"/>
        <v/>
      </c>
      <c r="E16" s="262"/>
      <c r="F16" s="280">
        <f t="shared" si="1"/>
        <v>0</v>
      </c>
      <c r="G16" s="246" t="str">
        <f t="shared" ca="1" si="2"/>
        <v/>
      </c>
      <c r="H16" s="247" t="str">
        <f ca="1">IF(ISNUMBER(A16),IF(OR($S16=$U16,NOT(ISNA(MATCH($D16*5+$V$4,Override!$C$6:$C$125,0)))),$Q16,0),"")</f>
        <v/>
      </c>
      <c r="I16" s="121" t="str">
        <f t="shared" ca="1" si="3"/>
        <v/>
      </c>
      <c r="J16" s="263">
        <f ca="1">COUNT(A12:A16)</f>
        <v>0</v>
      </c>
      <c r="K16" s="264" t="str">
        <f ca="1">IF(ISNUMBER(A16),RANK(F16,F12:F16),"")</f>
        <v/>
      </c>
      <c r="L16" s="265">
        <f ca="1">IF(J16=5,VLOOKUP(K16,TPMatrix!$A$6:$B$10,2,FALSE),IF(J16=4,VLOOKUP(K16,TPMatrix!$D$6:$E$9,2,FALSE),0))</f>
        <v>0</v>
      </c>
      <c r="M16" s="265">
        <f ca="1">IF(COUNTIF(K12:K16,K16)&gt;=2,IF(J16=5,VLOOKUP(K16+1,TPMatrix!$A$6:$B$10,2,FALSE),IF(J16=4,VLOOKUP(K16+1,TPMatrix!$D$6:$E$9,2,FALSE),0)),"")</f>
        <v>0</v>
      </c>
      <c r="N16" s="265">
        <f ca="1">IF(COUNTIF(K12:K16,K16)&gt;=3,IF(J16=5,VLOOKUP(K16+2,TPMatrix!$A$6:$B$10,2,FALSE),IF(J16=4,VLOOKUP(K16+2,TPMatrix!$D$6:$E$9,2,FALSE),0)),"")</f>
        <v>0</v>
      </c>
      <c r="O16" s="265">
        <f ca="1">IF(COUNTIF(K12:K16,K16)&gt;=4,IF(J16=5,VLOOKUP(K16+3,TPMatrix!$A$6:$B$10,2,FALSE),IF(J16=4,VLOOKUP(K16+3,TPMatrix!$D$6:$E$9,2,FALSE),0)),"")</f>
        <v>0</v>
      </c>
      <c r="P16" s="265">
        <f ca="1">IF(COUNTIF(K12:K16,K16)&gt;=5,IF(J16=5,VLOOKUP(K16+4,TPMatrix!$A$6:$B$10,2,FALSE),IF(J16=4,VLOOKUP(K16+4,TPMatrix!$D$6:$E$9,2,FALSE),0)),"")</f>
        <v>0</v>
      </c>
      <c r="Q16" s="265">
        <f t="shared" ca="1" si="4"/>
        <v>0</v>
      </c>
      <c r="R16" s="266">
        <f t="shared" ca="1" si="5"/>
        <v>5</v>
      </c>
      <c r="S16" s="264">
        <f t="shared" ca="1" si="6"/>
        <v>0</v>
      </c>
      <c r="T16" s="265">
        <f t="shared" si="7"/>
        <v>0</v>
      </c>
      <c r="U16" s="266">
        <f t="shared" ca="1" si="8"/>
        <v>0</v>
      </c>
      <c r="W16" s="178" t="str">
        <f t="shared" ca="1" si="9"/>
        <v/>
      </c>
      <c r="X16" s="178" t="str">
        <f ca="1">IF(ISNUMBER($A16),$W16*(Methuselahs!$A$4+1)+$A16,"")</f>
        <v/>
      </c>
      <c r="Y16" s="178" t="str">
        <f t="shared" ca="1" si="10"/>
        <v/>
      </c>
      <c r="Z16" s="178" t="str">
        <f ca="1">IF(ISNUMBER($A16),VLOOKUP($A16,Methuselahs!$A$7:$X$206,5),"")</f>
        <v/>
      </c>
      <c r="AA16" s="178" t="str">
        <f t="shared" ca="1" si="11"/>
        <v/>
      </c>
    </row>
    <row r="17" spans="1:27" ht="12.95" customHeight="1" thickTop="1" x14ac:dyDescent="0.2">
      <c r="A17" s="217" t="str">
        <f ca="1">IF(OR(ISBLANK('Tournament Info'!$B$11),'Tournament Info'!$B$11&lt;&gt;4),"",INDIRECT(ADDRESS(ROW(),3,1,1,"Optimal Seating "&amp;'Tournament Info'!$B$11-1&amp;"R+F")))</f>
        <v/>
      </c>
      <c r="B17" s="218" t="str">
        <f ca="1">IF(ISNUMBER(A17),VLOOKUP(A17,Methuselahs!$A$7:$E$206,2,FALSE),"")</f>
        <v/>
      </c>
      <c r="C17" s="219" t="str">
        <f ca="1">IF(ISNUMBER(A17),VLOOKUP(A17,Methuselahs!$A$7:$E$206,3,FALSE),"")</f>
        <v/>
      </c>
      <c r="D17" s="220" t="str">
        <f t="shared" ca="1" si="0"/>
        <v/>
      </c>
      <c r="E17" s="221"/>
      <c r="F17" s="273">
        <f t="shared" si="1"/>
        <v>0</v>
      </c>
      <c r="G17" s="222" t="str">
        <f t="shared" ca="1" si="2"/>
        <v/>
      </c>
      <c r="H17" s="223" t="str">
        <f ca="1">IF(ISNUMBER(A17),IF(OR($S17=$U17,NOT(ISNA(MATCH($D17*5+$V$4,Override!$C$6:$C$125,0)))),$Q17,0),"")</f>
        <v/>
      </c>
      <c r="I17" s="284" t="str">
        <f t="shared" ca="1" si="3"/>
        <v/>
      </c>
      <c r="J17" s="224">
        <f ca="1">COUNT(A17:A21)</f>
        <v>0</v>
      </c>
      <c r="K17" s="225" t="str">
        <f ca="1">IF(ISNUMBER(A17),RANK(F17,F17:F21),"")</f>
        <v/>
      </c>
      <c r="L17" s="226">
        <f ca="1">IF(J17=5,VLOOKUP(K17,TPMatrix!$A$6:$B$10,2,FALSE),IF(J17=4,VLOOKUP(K17,TPMatrix!$D$6:$E$9,2,FALSE),0))</f>
        <v>0</v>
      </c>
      <c r="M17" s="226">
        <f ca="1">IF(COUNTIF(K17:K21,K17)&gt;=2,IF(J17=5,VLOOKUP(K17+1,TPMatrix!$A$6:$B$10,2,FALSE),IF(J17=4,VLOOKUP(K17+1,TPMatrix!$D$6:$E$9,2,FALSE),0)),"")</f>
        <v>0</v>
      </c>
      <c r="N17" s="226">
        <f ca="1">IF(COUNTIF(K17:K21,K17)&gt;=3,IF(J17=5,VLOOKUP(K17+2,TPMatrix!$A$6:$B$10,2,FALSE),IF(J17=4,VLOOKUP(K17+2,TPMatrix!$D$6:$E$9,2,FALSE),0)),"")</f>
        <v>0</v>
      </c>
      <c r="O17" s="226">
        <f ca="1">IF(COUNTIF(K17:K21,K17)&gt;=4,IF(J17=5,VLOOKUP(K17+3,TPMatrix!$A$6:$B$10,2,FALSE),IF(J17=4,VLOOKUP(K17+3,TPMatrix!$D$6:$E$9,2,FALSE),0)),"")</f>
        <v>0</v>
      </c>
      <c r="P17" s="226">
        <f ca="1">IF(COUNTIF(K17:K21,K17)&gt;=5,IF(J17=5,VLOOKUP(K17+4,TPMatrix!$A$6:$B$10,2,FALSE),IF(J17=4,VLOOKUP(K17+4,TPMatrix!$D$6:$E$9,2,FALSE),0)),"")</f>
        <v>0</v>
      </c>
      <c r="Q17" s="226">
        <f t="shared" ca="1" si="4"/>
        <v>0</v>
      </c>
      <c r="R17" s="227">
        <f t="shared" ca="1" si="5"/>
        <v>5</v>
      </c>
      <c r="S17" s="228">
        <f t="shared" ca="1" si="6"/>
        <v>0</v>
      </c>
      <c r="T17" s="229">
        <f t="shared" si="7"/>
        <v>0</v>
      </c>
      <c r="U17" s="230">
        <f t="shared" ca="1" si="8"/>
        <v>0</v>
      </c>
      <c r="W17" s="178" t="str">
        <f t="shared" ca="1" si="9"/>
        <v/>
      </c>
      <c r="X17" s="178" t="str">
        <f ca="1">IF(ISNUMBER($A17),$W17*(Methuselahs!$A$4+1)+$A17,"")</f>
        <v/>
      </c>
      <c r="Y17" s="178" t="str">
        <f t="shared" ca="1" si="10"/>
        <v/>
      </c>
      <c r="Z17" s="178" t="str">
        <f ca="1">IF(ISNUMBER($A17),VLOOKUP($A17,Methuselahs!$A$7:$X$206,5),"")</f>
        <v/>
      </c>
      <c r="AA17" s="178" t="str">
        <f t="shared" ca="1" si="11"/>
        <v/>
      </c>
    </row>
    <row r="18" spans="1:27" ht="12.95" customHeight="1" x14ac:dyDescent="0.2">
      <c r="A18" s="231" t="str">
        <f ca="1">IF(OR(ISBLANK('Tournament Info'!$B$11),'Tournament Info'!$B$11&lt;&gt;4),"",INDIRECT(ADDRESS(ROW(),3,1,1,"Optimal Seating "&amp;'Tournament Info'!$B$11-1&amp;"R+F")))</f>
        <v/>
      </c>
      <c r="B18" s="232" t="str">
        <f ca="1">IF(ISNUMBER(A18),VLOOKUP(A18,Methuselahs!$A$7:$E$206,2,FALSE),"")</f>
        <v/>
      </c>
      <c r="C18" s="233" t="str">
        <f ca="1">IF(ISNUMBER(A18),VLOOKUP(A18,Methuselahs!$A$7:$E$206,3,FALSE),"")</f>
        <v/>
      </c>
      <c r="D18" s="234" t="str">
        <f t="shared" ca="1" si="0"/>
        <v/>
      </c>
      <c r="E18" s="235"/>
      <c r="F18" s="275">
        <f t="shared" si="1"/>
        <v>0</v>
      </c>
      <c r="G18" s="236" t="str">
        <f t="shared" ca="1" si="2"/>
        <v/>
      </c>
      <c r="H18" s="237" t="str">
        <f ca="1">IF(ISNUMBER(A18),IF(OR($S18=$U18,NOT(ISNA(MATCH($D18*5+$V$4,Override!$C$6:$C$125,0)))),$Q18,0),"")</f>
        <v/>
      </c>
      <c r="I18" s="285" t="str">
        <f t="shared" ca="1" si="3"/>
        <v/>
      </c>
      <c r="J18" s="238">
        <f ca="1">COUNT(A17:A21)</f>
        <v>0</v>
      </c>
      <c r="K18" s="239" t="str">
        <f ca="1">IF(ISNUMBER(A18),RANK(F18,F17:F21),"")</f>
        <v/>
      </c>
      <c r="L18" s="240">
        <f ca="1">IF(J18=5,VLOOKUP(K18,TPMatrix!$A$6:$B$10,2,FALSE),IF(J18=4,VLOOKUP(K18,TPMatrix!$D$6:$E$9,2,FALSE),0))</f>
        <v>0</v>
      </c>
      <c r="M18" s="240">
        <f ca="1">IF(COUNTIF(K17:K21,K18)&gt;=2,IF(J18=5,VLOOKUP(K18+1,TPMatrix!$A$6:$B$10,2,FALSE),IF(J18=4,VLOOKUP(K18+1,TPMatrix!$D$6:$E$9,2,FALSE),0)),"")</f>
        <v>0</v>
      </c>
      <c r="N18" s="240">
        <f ca="1">IF(COUNTIF(K17:K21,K18)&gt;=3,IF(J18=5,VLOOKUP(K18+2,TPMatrix!$A$6:$B$10,2,FALSE),IF(J18=4,VLOOKUP(K18+2,TPMatrix!$D$6:$E$9,2,FALSE),0)),"")</f>
        <v>0</v>
      </c>
      <c r="O18" s="240">
        <f ca="1">IF(COUNTIF(K17:K21,K18)&gt;=4,IF(J18=5,VLOOKUP(K18+3,TPMatrix!$A$6:$B$10,2,FALSE),IF(J18=4,VLOOKUP(K18+3,TPMatrix!$D$6:$E$9,2,FALSE),0)),"")</f>
        <v>0</v>
      </c>
      <c r="P18" s="240">
        <f ca="1">IF(COUNTIF(K17:K21,K18)&gt;=5,IF(J18=5,VLOOKUP(K18+4,TPMatrix!$A$6:$B$10,2,FALSE),IF(J18=4,VLOOKUP(K18+4,TPMatrix!$D$6:$E$9,2,FALSE),0)),"")</f>
        <v>0</v>
      </c>
      <c r="Q18" s="240">
        <f t="shared" ca="1" si="4"/>
        <v>0</v>
      </c>
      <c r="R18" s="241">
        <f t="shared" ca="1" si="5"/>
        <v>5</v>
      </c>
      <c r="S18" s="239">
        <f t="shared" ca="1" si="6"/>
        <v>0</v>
      </c>
      <c r="T18" s="240">
        <f t="shared" si="7"/>
        <v>0</v>
      </c>
      <c r="U18" s="241">
        <f t="shared" ca="1" si="8"/>
        <v>0</v>
      </c>
      <c r="W18" s="178" t="str">
        <f t="shared" ca="1" si="9"/>
        <v/>
      </c>
      <c r="X18" s="178" t="str">
        <f ca="1">IF(ISNUMBER($A18),$W18*(Methuselahs!$A$4+1)+$A18,"")</f>
        <v/>
      </c>
      <c r="Y18" s="178" t="str">
        <f t="shared" ca="1" si="10"/>
        <v/>
      </c>
      <c r="Z18" s="178" t="str">
        <f ca="1">IF(ISNUMBER($A18),VLOOKUP($A18,Methuselahs!$A$7:$X$206,5),"")</f>
        <v/>
      </c>
      <c r="AA18" s="178" t="str">
        <f t="shared" ca="1" si="11"/>
        <v/>
      </c>
    </row>
    <row r="19" spans="1:27" ht="12.95" customHeight="1" x14ac:dyDescent="0.2">
      <c r="A19" s="242" t="str">
        <f ca="1">IF(OR(ISBLANK('Tournament Info'!$B$11),'Tournament Info'!$B$11&lt;&gt;4),"",INDIRECT(ADDRESS(ROW(),3,1,1,"Optimal Seating "&amp;'Tournament Info'!$B$11-1&amp;"R+F")))</f>
        <v/>
      </c>
      <c r="B19" s="218" t="str">
        <f ca="1">IF(ISNUMBER(A19),VLOOKUP(A19,Methuselahs!$A$7:$E$206,2,FALSE),"")</f>
        <v/>
      </c>
      <c r="C19" s="243" t="str">
        <f ca="1">IF(ISNUMBER(A19),VLOOKUP(A19,Methuselahs!$A$7:$E$206,3,FALSE),"")</f>
        <v/>
      </c>
      <c r="D19" s="244" t="str">
        <f t="shared" ca="1" si="0"/>
        <v/>
      </c>
      <c r="E19" s="245"/>
      <c r="F19" s="277">
        <f t="shared" si="1"/>
        <v>0</v>
      </c>
      <c r="G19" s="246" t="str">
        <f t="shared" ca="1" si="2"/>
        <v/>
      </c>
      <c r="H19" s="247" t="str">
        <f ca="1">IF(ISNUMBER(A19),IF(OR($S19=$U19,NOT(ISNA(MATCH($D19*5+$V$4,Override!$C$6:$C$125,0)))),$Q19,0),"")</f>
        <v/>
      </c>
      <c r="I19" s="121" t="str">
        <f t="shared" ca="1" si="3"/>
        <v/>
      </c>
      <c r="J19" s="248">
        <f ca="1">COUNT(A17:A21)</f>
        <v>0</v>
      </c>
      <c r="K19" s="249" t="str">
        <f ca="1">IF(ISNUMBER(A19),RANK(F19,F17:F21),"")</f>
        <v/>
      </c>
      <c r="L19" s="250">
        <f ca="1">IF(J19=5,VLOOKUP(K19,TPMatrix!$A$6:$B$10,2,FALSE),IF(J19=4,VLOOKUP(K19,TPMatrix!$D$6:$E$9,2,FALSE),0))</f>
        <v>0</v>
      </c>
      <c r="M19" s="250">
        <f ca="1">IF(COUNTIF(K17:K21,K19)&gt;=2,IF(J19=5,VLOOKUP(K19+1,TPMatrix!$A$6:$B$10,2,FALSE),IF(J19=4,VLOOKUP(K19+1,TPMatrix!$D$6:$E$9,2,FALSE),0)),"")</f>
        <v>0</v>
      </c>
      <c r="N19" s="250">
        <f ca="1">IF(COUNTIF(K17:K21,K19)&gt;=3,IF(J19=5,VLOOKUP(K19+2,TPMatrix!$A$6:$B$10,2,FALSE),IF(J19=4,VLOOKUP(K19+2,TPMatrix!$D$6:$E$9,2,FALSE),0)),"")</f>
        <v>0</v>
      </c>
      <c r="O19" s="250">
        <f ca="1">IF(COUNTIF(K17:K21,K19)&gt;=4,IF(J19=5,VLOOKUP(K19+3,TPMatrix!$A$6:$B$10,2,FALSE),IF(J19=4,VLOOKUP(K19+3,TPMatrix!$D$6:$E$9,2,FALSE),0)),"")</f>
        <v>0</v>
      </c>
      <c r="P19" s="250">
        <f ca="1">IF(COUNTIF(K17:K21,K19)&gt;=5,IF(J19=5,VLOOKUP(K19+4,TPMatrix!$A$6:$B$10,2,FALSE),IF(J19=4,VLOOKUP(K19+4,TPMatrix!$D$6:$E$9,2,FALSE),0)),"")</f>
        <v>0</v>
      </c>
      <c r="Q19" s="250">
        <f t="shared" ca="1" si="4"/>
        <v>0</v>
      </c>
      <c r="R19" s="251">
        <f t="shared" ca="1" si="5"/>
        <v>5</v>
      </c>
      <c r="S19" s="249">
        <f t="shared" ca="1" si="6"/>
        <v>0</v>
      </c>
      <c r="T19" s="250">
        <f t="shared" si="7"/>
        <v>0</v>
      </c>
      <c r="U19" s="251">
        <f t="shared" ca="1" si="8"/>
        <v>0</v>
      </c>
      <c r="W19" s="178" t="str">
        <f t="shared" ca="1" si="9"/>
        <v/>
      </c>
      <c r="X19" s="178" t="str">
        <f ca="1">IF(ISNUMBER($A19),$W19*(Methuselahs!$A$4+1)+$A19,"")</f>
        <v/>
      </c>
      <c r="Y19" s="178" t="str">
        <f t="shared" ca="1" si="10"/>
        <v/>
      </c>
      <c r="Z19" s="178" t="str">
        <f ca="1">IF(ISNUMBER($A19),VLOOKUP($A19,Methuselahs!$A$7:$X$206,5),"")</f>
        <v/>
      </c>
      <c r="AA19" s="178" t="str">
        <f t="shared" ca="1" si="11"/>
        <v/>
      </c>
    </row>
    <row r="20" spans="1:27" ht="12.95" customHeight="1" x14ac:dyDescent="0.2">
      <c r="A20" s="252" t="str">
        <f ca="1">IF(OR(ISBLANK('Tournament Info'!$B$11),'Tournament Info'!$B$11&lt;&gt;4),"",INDIRECT(ADDRESS(ROW(),3,1,1,"Optimal Seating "&amp;'Tournament Info'!$B$11-1&amp;"R+F")))</f>
        <v/>
      </c>
      <c r="B20" s="253" t="str">
        <f ca="1">IF(ISNUMBER(A20),VLOOKUP(A20,Methuselahs!$A$7:$E$206,2,FALSE),"")</f>
        <v/>
      </c>
      <c r="C20" s="254" t="str">
        <f ca="1">IF(ISNUMBER(A20),VLOOKUP(A20,Methuselahs!$A$7:$E$206,3,FALSE),"")</f>
        <v/>
      </c>
      <c r="D20" s="255" t="str">
        <f t="shared" ca="1" si="0"/>
        <v/>
      </c>
      <c r="E20" s="256"/>
      <c r="F20" s="279">
        <f t="shared" si="1"/>
        <v>0</v>
      </c>
      <c r="G20" s="236" t="str">
        <f t="shared" ca="1" si="2"/>
        <v/>
      </c>
      <c r="H20" s="237" t="str">
        <f ca="1">IF(ISNUMBER(A20),IF(OR($S20=$U20,NOT(ISNA(MATCH($D20*5+$V$4,Override!$C$6:$C$125,0)))),$Q20,0),"")</f>
        <v/>
      </c>
      <c r="I20" s="285" t="str">
        <f t="shared" ca="1" si="3"/>
        <v/>
      </c>
      <c r="J20" s="257">
        <f ca="1">COUNT(A17:A21)</f>
        <v>0</v>
      </c>
      <c r="K20" s="239" t="str">
        <f ca="1">IF(ISNUMBER(A20),RANK(F20,F17:F21),"")</f>
        <v/>
      </c>
      <c r="L20" s="240">
        <f ca="1">IF(J20=5,VLOOKUP(K20,TPMatrix!$A$6:$B$10,2,FALSE),IF(J20=4,VLOOKUP(K20,TPMatrix!$D$6:$E$9,2,FALSE),0))</f>
        <v>0</v>
      </c>
      <c r="M20" s="240">
        <f ca="1">IF(COUNTIF(K17:K21,K20)&gt;=2,IF(J20=5,VLOOKUP(K20+1,TPMatrix!$A$6:$B$10,2,FALSE),IF(J20=4,VLOOKUP(K20+1,TPMatrix!$D$6:$E$9,2,FALSE),0)),"")</f>
        <v>0</v>
      </c>
      <c r="N20" s="240">
        <f ca="1">IF(COUNTIF(K17:K21,K20)&gt;=3,IF(J20=5,VLOOKUP(K20+2,TPMatrix!$A$6:$B$10,2,FALSE),IF(J20=4,VLOOKUP(K20+2,TPMatrix!$D$6:$E$9,2,FALSE),0)),"")</f>
        <v>0</v>
      </c>
      <c r="O20" s="240">
        <f ca="1">IF(COUNTIF(K17:K21,K20)&gt;=4,IF(J20=5,VLOOKUP(K20+3,TPMatrix!$A$6:$B$10,2,FALSE),IF(J20=4,VLOOKUP(K20+3,TPMatrix!$D$6:$E$9,2,FALSE),0)),"")</f>
        <v>0</v>
      </c>
      <c r="P20" s="240">
        <f ca="1">IF(COUNTIF(K17:K21,K20)&gt;=5,IF(J20=5,VLOOKUP(K20+4,TPMatrix!$A$6:$B$10,2,FALSE),IF(J20=4,VLOOKUP(K20+4,TPMatrix!$D$6:$E$9,2,FALSE),0)),"")</f>
        <v>0</v>
      </c>
      <c r="Q20" s="240">
        <f t="shared" ca="1" si="4"/>
        <v>0</v>
      </c>
      <c r="R20" s="241">
        <f t="shared" ca="1" si="5"/>
        <v>5</v>
      </c>
      <c r="S20" s="239">
        <f t="shared" ca="1" si="6"/>
        <v>0</v>
      </c>
      <c r="T20" s="240">
        <f t="shared" si="7"/>
        <v>0</v>
      </c>
      <c r="U20" s="241">
        <f t="shared" ca="1" si="8"/>
        <v>0</v>
      </c>
      <c r="W20" s="178" t="str">
        <f t="shared" ca="1" si="9"/>
        <v/>
      </c>
      <c r="X20" s="178" t="str">
        <f ca="1">IF(ISNUMBER($A20),$W20*(Methuselahs!$A$4+1)+$A20,"")</f>
        <v/>
      </c>
      <c r="Y20" s="178" t="str">
        <f t="shared" ca="1" si="10"/>
        <v/>
      </c>
      <c r="Z20" s="178" t="str">
        <f ca="1">IF(ISNUMBER($A20),VLOOKUP($A20,Methuselahs!$A$7:$X$206,5),"")</f>
        <v/>
      </c>
      <c r="AA20" s="178" t="str">
        <f t="shared" ca="1" si="11"/>
        <v/>
      </c>
    </row>
    <row r="21" spans="1:27" ht="12.95" customHeight="1" thickBot="1" x14ac:dyDescent="0.25">
      <c r="A21" s="258" t="str">
        <f ca="1">IF(OR(ISBLANK('Tournament Info'!$B$11),'Tournament Info'!$B$11&lt;&gt;4),"",INDIRECT(ADDRESS(ROW(),3,1,1,"Optimal Seating "&amp;'Tournament Info'!$B$11-1&amp;"R+F")))</f>
        <v/>
      </c>
      <c r="B21" s="259" t="str">
        <f ca="1">IF(ISNUMBER(A21),VLOOKUP(A21,Methuselahs!$A$7:$E$206,2,FALSE),"")</f>
        <v/>
      </c>
      <c r="C21" s="260" t="str">
        <f ca="1">IF(ISNUMBER(A21),VLOOKUP(A21,Methuselahs!$A$7:$E$206,3,FALSE),"")</f>
        <v/>
      </c>
      <c r="D21" s="261" t="str">
        <f t="shared" ca="1" si="0"/>
        <v/>
      </c>
      <c r="E21" s="262"/>
      <c r="F21" s="280">
        <f t="shared" si="1"/>
        <v>0</v>
      </c>
      <c r="G21" s="246" t="str">
        <f t="shared" ca="1" si="2"/>
        <v/>
      </c>
      <c r="H21" s="247" t="str">
        <f ca="1">IF(ISNUMBER(A21),IF(OR($S21=$U21,NOT(ISNA(MATCH($D21*5+$V$4,Override!$C$6:$C$125,0)))),$Q21,0),"")</f>
        <v/>
      </c>
      <c r="I21" s="121" t="str">
        <f t="shared" ca="1" si="3"/>
        <v/>
      </c>
      <c r="J21" s="263">
        <f ca="1">COUNT(A17:A21)</f>
        <v>0</v>
      </c>
      <c r="K21" s="264" t="str">
        <f ca="1">IF(ISNUMBER(A21),RANK(F21,F17:F21),"")</f>
        <v/>
      </c>
      <c r="L21" s="265">
        <f ca="1">IF(J21=5,VLOOKUP(K21,TPMatrix!$A$6:$B$10,2,FALSE),IF(J21=4,VLOOKUP(K21,TPMatrix!$D$6:$E$9,2,FALSE),0))</f>
        <v>0</v>
      </c>
      <c r="M21" s="265">
        <f ca="1">IF(COUNTIF(K17:K21,K21)&gt;=2,IF(J21=5,VLOOKUP(K21+1,TPMatrix!$A$6:$B$10,2,FALSE),IF(J21=4,VLOOKUP(K21+1,TPMatrix!$D$6:$E$9,2,FALSE),0)),"")</f>
        <v>0</v>
      </c>
      <c r="N21" s="265">
        <f ca="1">IF(COUNTIF(K17:K21,K21)&gt;=3,IF(J21=5,VLOOKUP(K21+2,TPMatrix!$A$6:$B$10,2,FALSE),IF(J21=4,VLOOKUP(K21+2,TPMatrix!$D$6:$E$9,2,FALSE),0)),"")</f>
        <v>0</v>
      </c>
      <c r="O21" s="265">
        <f ca="1">IF(COUNTIF(K17:K21,K21)&gt;=4,IF(J21=5,VLOOKUP(K21+3,TPMatrix!$A$6:$B$10,2,FALSE),IF(J21=4,VLOOKUP(K21+3,TPMatrix!$D$6:$E$9,2,FALSE),0)),"")</f>
        <v>0</v>
      </c>
      <c r="P21" s="265">
        <f ca="1">IF(COUNTIF(K17:K21,K21)&gt;=5,IF(J21=5,VLOOKUP(K21+4,TPMatrix!$A$6:$B$10,2,FALSE),IF(J21=4,VLOOKUP(K21+4,TPMatrix!$D$6:$E$9,2,FALSE),0)),"")</f>
        <v>0</v>
      </c>
      <c r="Q21" s="265">
        <f t="shared" ca="1" si="4"/>
        <v>0</v>
      </c>
      <c r="R21" s="266">
        <f t="shared" ca="1" si="5"/>
        <v>5</v>
      </c>
      <c r="S21" s="264">
        <f t="shared" ca="1" si="6"/>
        <v>0</v>
      </c>
      <c r="T21" s="265">
        <f t="shared" si="7"/>
        <v>0</v>
      </c>
      <c r="U21" s="266">
        <f t="shared" ca="1" si="8"/>
        <v>0</v>
      </c>
      <c r="W21" s="178" t="str">
        <f t="shared" ca="1" si="9"/>
        <v/>
      </c>
      <c r="X21" s="178" t="str">
        <f ca="1">IF(ISNUMBER($A21),$W21*(Methuselahs!$A$4+1)+$A21,"")</f>
        <v/>
      </c>
      <c r="Y21" s="178" t="str">
        <f t="shared" ca="1" si="10"/>
        <v/>
      </c>
      <c r="Z21" s="178" t="str">
        <f ca="1">IF(ISNUMBER($A21),VLOOKUP($A21,Methuselahs!$A$7:$X$206,5),"")</f>
        <v/>
      </c>
      <c r="AA21" s="178" t="str">
        <f t="shared" ca="1" si="11"/>
        <v/>
      </c>
    </row>
    <row r="22" spans="1:27" ht="12.95" customHeight="1" thickTop="1" x14ac:dyDescent="0.2">
      <c r="A22" s="217" t="str">
        <f ca="1">IF(OR(ISBLANK('Tournament Info'!$B$11),'Tournament Info'!$B$11&lt;&gt;4),"",INDIRECT(ADDRESS(ROW(),3,1,1,"Optimal Seating "&amp;'Tournament Info'!$B$11-1&amp;"R+F")))</f>
        <v/>
      </c>
      <c r="B22" s="218" t="str">
        <f ca="1">IF(ISNUMBER(A22),VLOOKUP(A22,Methuselahs!$A$7:$E$206,2,FALSE),"")</f>
        <v/>
      </c>
      <c r="C22" s="219" t="str">
        <f ca="1">IF(ISNUMBER(A22),VLOOKUP(A22,Methuselahs!$A$7:$E$206,3,FALSE),"")</f>
        <v/>
      </c>
      <c r="D22" s="220" t="str">
        <f t="shared" ca="1" si="0"/>
        <v/>
      </c>
      <c r="E22" s="221"/>
      <c r="F22" s="273">
        <f t="shared" si="1"/>
        <v>0</v>
      </c>
      <c r="G22" s="222" t="str">
        <f t="shared" ca="1" si="2"/>
        <v/>
      </c>
      <c r="H22" s="223" t="str">
        <f ca="1">IF(ISNUMBER(A22),IF(OR($S22=$U22,NOT(ISNA(MATCH($D22*5+$V$4,Override!$C$6:$C$125,0)))),$Q22,0),"")</f>
        <v/>
      </c>
      <c r="I22" s="284" t="str">
        <f t="shared" ca="1" si="3"/>
        <v/>
      </c>
      <c r="J22" s="224">
        <f ca="1">COUNT(A22:A26)</f>
        <v>0</v>
      </c>
      <c r="K22" s="225" t="str">
        <f ca="1">IF(ISNUMBER(A22),RANK(F22,F22:F26),"")</f>
        <v/>
      </c>
      <c r="L22" s="226">
        <f ca="1">IF(J22=5,VLOOKUP(K22,TPMatrix!$A$6:$B$10,2,FALSE),IF(J22=4,VLOOKUP(K22,TPMatrix!$D$6:$E$9,2,FALSE),0))</f>
        <v>0</v>
      </c>
      <c r="M22" s="226">
        <f ca="1">IF(COUNTIF(K22:K26,K22)&gt;=2,IF(J22=5,VLOOKUP(K22+1,TPMatrix!$A$6:$B$10,2,FALSE),IF(J22=4,VLOOKUP(K22+1,TPMatrix!$D$6:$E$9,2,FALSE),0)),"")</f>
        <v>0</v>
      </c>
      <c r="N22" s="226">
        <f ca="1">IF(COUNTIF(K22:K26,K22)&gt;=3,IF(J22=5,VLOOKUP(K22+2,TPMatrix!$A$6:$B$10,2,FALSE),IF(J22=4,VLOOKUP(K22+2,TPMatrix!$D$6:$E$9,2,FALSE),0)),"")</f>
        <v>0</v>
      </c>
      <c r="O22" s="226">
        <f ca="1">IF(COUNTIF(K22:K26,K22)&gt;=4,IF(J22=5,VLOOKUP(K22+3,TPMatrix!$A$6:$B$10,2,FALSE),IF(J22=4,VLOOKUP(K22+3,TPMatrix!$D$6:$E$9,2,FALSE),0)),"")</f>
        <v>0</v>
      </c>
      <c r="P22" s="226">
        <f ca="1">IF(COUNTIF(K22:K26,K22)&gt;=5,IF(J22=5,VLOOKUP(K22+4,TPMatrix!$A$6:$B$10,2,FALSE),IF(J22=4,VLOOKUP(K22+4,TPMatrix!$D$6:$E$9,2,FALSE),0)),"")</f>
        <v>0</v>
      </c>
      <c r="Q22" s="226">
        <f t="shared" ca="1" si="4"/>
        <v>0</v>
      </c>
      <c r="R22" s="227">
        <f t="shared" ca="1" si="5"/>
        <v>5</v>
      </c>
      <c r="S22" s="228">
        <f t="shared" ca="1" si="6"/>
        <v>0</v>
      </c>
      <c r="T22" s="229">
        <f t="shared" si="7"/>
        <v>0</v>
      </c>
      <c r="U22" s="230">
        <f t="shared" ca="1" si="8"/>
        <v>0</v>
      </c>
      <c r="W22" s="178" t="str">
        <f t="shared" ca="1" si="9"/>
        <v/>
      </c>
      <c r="X22" s="178" t="str">
        <f ca="1">IF(ISNUMBER($A22),$W22*(Methuselahs!$A$4+1)+$A22,"")</f>
        <v/>
      </c>
      <c r="Y22" s="178" t="str">
        <f t="shared" ca="1" si="10"/>
        <v/>
      </c>
      <c r="Z22" s="178" t="str">
        <f ca="1">IF(ISNUMBER($A22),VLOOKUP($A22,Methuselahs!$A$7:$X$206,5),"")</f>
        <v/>
      </c>
      <c r="AA22" s="178" t="str">
        <f t="shared" ca="1" si="11"/>
        <v/>
      </c>
    </row>
    <row r="23" spans="1:27" ht="12.95" customHeight="1" x14ac:dyDescent="0.2">
      <c r="A23" s="231" t="str">
        <f ca="1">IF(OR(ISBLANK('Tournament Info'!$B$11),'Tournament Info'!$B$11&lt;&gt;4),"",INDIRECT(ADDRESS(ROW(),3,1,1,"Optimal Seating "&amp;'Tournament Info'!$B$11-1&amp;"R+F")))</f>
        <v/>
      </c>
      <c r="B23" s="232" t="str">
        <f ca="1">IF(ISNUMBER(A23),VLOOKUP(A23,Methuselahs!$A$7:$E$206,2,FALSE),"")</f>
        <v/>
      </c>
      <c r="C23" s="233" t="str">
        <f ca="1">IF(ISNUMBER(A23),VLOOKUP(A23,Methuselahs!$A$7:$E$206,3,FALSE),"")</f>
        <v/>
      </c>
      <c r="D23" s="234" t="str">
        <f t="shared" ca="1" si="0"/>
        <v/>
      </c>
      <c r="E23" s="235"/>
      <c r="F23" s="275">
        <f t="shared" si="1"/>
        <v>0</v>
      </c>
      <c r="G23" s="236" t="str">
        <f t="shared" ca="1" si="2"/>
        <v/>
      </c>
      <c r="H23" s="237" t="str">
        <f ca="1">IF(ISNUMBER(A23),IF(OR($S23=$U23,NOT(ISNA(MATCH($D23*5+$V$4,Override!$C$6:$C$125,0)))),$Q23,0),"")</f>
        <v/>
      </c>
      <c r="I23" s="285" t="str">
        <f t="shared" ca="1" si="3"/>
        <v/>
      </c>
      <c r="J23" s="238">
        <f ca="1">COUNT(A22:A26)</f>
        <v>0</v>
      </c>
      <c r="K23" s="239" t="str">
        <f ca="1">IF(ISNUMBER(A23),RANK(F23,F22:F26),"")</f>
        <v/>
      </c>
      <c r="L23" s="240">
        <f ca="1">IF(J23=5,VLOOKUP(K23,TPMatrix!$A$6:$B$10,2,FALSE),IF(J23=4,VLOOKUP(K23,TPMatrix!$D$6:$E$9,2,FALSE),0))</f>
        <v>0</v>
      </c>
      <c r="M23" s="240">
        <f ca="1">IF(COUNTIF(K22:K26,K23)&gt;=2,IF(J23=5,VLOOKUP(K23+1,TPMatrix!$A$6:$B$10,2,FALSE),IF(J23=4,VLOOKUP(K23+1,TPMatrix!$D$6:$E$9,2,FALSE),0)),"")</f>
        <v>0</v>
      </c>
      <c r="N23" s="240">
        <f ca="1">IF(COUNTIF(K22:K26,K23)&gt;=3,IF(J23=5,VLOOKUP(K23+2,TPMatrix!$A$6:$B$10,2,FALSE),IF(J23=4,VLOOKUP(K23+2,TPMatrix!$D$6:$E$9,2,FALSE),0)),"")</f>
        <v>0</v>
      </c>
      <c r="O23" s="240">
        <f ca="1">IF(COUNTIF(K22:K26,K23)&gt;=4,IF(J23=5,VLOOKUP(K23+3,TPMatrix!$A$6:$B$10,2,FALSE),IF(J23=4,VLOOKUP(K23+3,TPMatrix!$D$6:$E$9,2,FALSE),0)),"")</f>
        <v>0</v>
      </c>
      <c r="P23" s="240">
        <f ca="1">IF(COUNTIF(K22:K26,K23)&gt;=5,IF(J23=5,VLOOKUP(K23+4,TPMatrix!$A$6:$B$10,2,FALSE),IF(J23=4,VLOOKUP(K23+4,TPMatrix!$D$6:$E$9,2,FALSE),0)),"")</f>
        <v>0</v>
      </c>
      <c r="Q23" s="240">
        <f t="shared" ca="1" si="4"/>
        <v>0</v>
      </c>
      <c r="R23" s="241">
        <f t="shared" ca="1" si="5"/>
        <v>5</v>
      </c>
      <c r="S23" s="239">
        <f t="shared" ca="1" si="6"/>
        <v>0</v>
      </c>
      <c r="T23" s="240">
        <f t="shared" si="7"/>
        <v>0</v>
      </c>
      <c r="U23" s="241">
        <f t="shared" ca="1" si="8"/>
        <v>0</v>
      </c>
      <c r="W23" s="178" t="str">
        <f t="shared" ca="1" si="9"/>
        <v/>
      </c>
      <c r="X23" s="178" t="str">
        <f ca="1">IF(ISNUMBER($A23),$W23*(Methuselahs!$A$4+1)+$A23,"")</f>
        <v/>
      </c>
      <c r="Y23" s="178" t="str">
        <f t="shared" ca="1" si="10"/>
        <v/>
      </c>
      <c r="Z23" s="178" t="str">
        <f ca="1">IF(ISNUMBER($A23),VLOOKUP($A23,Methuselahs!$A$7:$X$206,5),"")</f>
        <v/>
      </c>
      <c r="AA23" s="178" t="str">
        <f t="shared" ca="1" si="11"/>
        <v/>
      </c>
    </row>
    <row r="24" spans="1:27" ht="12.95" customHeight="1" x14ac:dyDescent="0.2">
      <c r="A24" s="242" t="str">
        <f ca="1">IF(OR(ISBLANK('Tournament Info'!$B$11),'Tournament Info'!$B$11&lt;&gt;4),"",INDIRECT(ADDRESS(ROW(),3,1,1,"Optimal Seating "&amp;'Tournament Info'!$B$11-1&amp;"R+F")))</f>
        <v/>
      </c>
      <c r="B24" s="218" t="str">
        <f ca="1">IF(ISNUMBER(A24),VLOOKUP(A24,Methuselahs!$A$7:$E$206,2,FALSE),"")</f>
        <v/>
      </c>
      <c r="C24" s="243" t="str">
        <f ca="1">IF(ISNUMBER(A24),VLOOKUP(A24,Methuselahs!$A$7:$E$206,3,FALSE),"")</f>
        <v/>
      </c>
      <c r="D24" s="244" t="str">
        <f t="shared" ca="1" si="0"/>
        <v/>
      </c>
      <c r="E24" s="245"/>
      <c r="F24" s="277">
        <f t="shared" si="1"/>
        <v>0</v>
      </c>
      <c r="G24" s="246" t="str">
        <f t="shared" ca="1" si="2"/>
        <v/>
      </c>
      <c r="H24" s="247" t="str">
        <f ca="1">IF(ISNUMBER(A24),IF(OR($S24=$U24,NOT(ISNA(MATCH($D24*5+$V$4,Override!$C$6:$C$125,0)))),$Q24,0),"")</f>
        <v/>
      </c>
      <c r="I24" s="121" t="str">
        <f t="shared" ca="1" si="3"/>
        <v/>
      </c>
      <c r="J24" s="248">
        <f ca="1">COUNT(A22:A26)</f>
        <v>0</v>
      </c>
      <c r="K24" s="249" t="str">
        <f ca="1">IF(ISNUMBER(A24),RANK(F24,F22:F26),"")</f>
        <v/>
      </c>
      <c r="L24" s="250">
        <f ca="1">IF(J24=5,VLOOKUP(K24,TPMatrix!$A$6:$B$10,2,FALSE),IF(J24=4,VLOOKUP(K24,TPMatrix!$D$6:$E$9,2,FALSE),0))</f>
        <v>0</v>
      </c>
      <c r="M24" s="250">
        <f ca="1">IF(COUNTIF(K22:K26,K24)&gt;=2,IF(J24=5,VLOOKUP(K24+1,TPMatrix!$A$6:$B$10,2,FALSE),IF(J24=4,VLOOKUP(K24+1,TPMatrix!$D$6:$E$9,2,FALSE),0)),"")</f>
        <v>0</v>
      </c>
      <c r="N24" s="250">
        <f ca="1">IF(COUNTIF(K22:K26,K24)&gt;=3,IF(J24=5,VLOOKUP(K24+2,TPMatrix!$A$6:$B$10,2,FALSE),IF(J24=4,VLOOKUP(K24+2,TPMatrix!$D$6:$E$9,2,FALSE),0)),"")</f>
        <v>0</v>
      </c>
      <c r="O24" s="250">
        <f ca="1">IF(COUNTIF(K22:K26,K24)&gt;=4,IF(J24=5,VLOOKUP(K24+3,TPMatrix!$A$6:$B$10,2,FALSE),IF(J24=4,VLOOKUP(K24+3,TPMatrix!$D$6:$E$9,2,FALSE),0)),"")</f>
        <v>0</v>
      </c>
      <c r="P24" s="250">
        <f ca="1">IF(COUNTIF(K22:K26,K24)&gt;=5,IF(J24=5,VLOOKUP(K24+4,TPMatrix!$A$6:$B$10,2,FALSE),IF(J24=4,VLOOKUP(K24+4,TPMatrix!$D$6:$E$9,2,FALSE),0)),"")</f>
        <v>0</v>
      </c>
      <c r="Q24" s="250">
        <f t="shared" ca="1" si="4"/>
        <v>0</v>
      </c>
      <c r="R24" s="251">
        <f t="shared" ca="1" si="5"/>
        <v>5</v>
      </c>
      <c r="S24" s="249">
        <f t="shared" ca="1" si="6"/>
        <v>0</v>
      </c>
      <c r="T24" s="250">
        <f t="shared" si="7"/>
        <v>0</v>
      </c>
      <c r="U24" s="251">
        <f t="shared" ca="1" si="8"/>
        <v>0</v>
      </c>
      <c r="W24" s="178" t="str">
        <f t="shared" ca="1" si="9"/>
        <v/>
      </c>
      <c r="X24" s="178" t="str">
        <f ca="1">IF(ISNUMBER($A24),$W24*(Methuselahs!$A$4+1)+$A24,"")</f>
        <v/>
      </c>
      <c r="Y24" s="178" t="str">
        <f t="shared" ca="1" si="10"/>
        <v/>
      </c>
      <c r="Z24" s="178" t="str">
        <f ca="1">IF(ISNUMBER($A24),VLOOKUP($A24,Methuselahs!$A$7:$X$206,5),"")</f>
        <v/>
      </c>
      <c r="AA24" s="178" t="str">
        <f t="shared" ca="1" si="11"/>
        <v/>
      </c>
    </row>
    <row r="25" spans="1:27" ht="12.95" customHeight="1" x14ac:dyDescent="0.2">
      <c r="A25" s="252" t="str">
        <f ca="1">IF(OR(ISBLANK('Tournament Info'!$B$11),'Tournament Info'!$B$11&lt;&gt;4),"",INDIRECT(ADDRESS(ROW(),3,1,1,"Optimal Seating "&amp;'Tournament Info'!$B$11-1&amp;"R+F")))</f>
        <v/>
      </c>
      <c r="B25" s="253" t="str">
        <f ca="1">IF(ISNUMBER(A25),VLOOKUP(A25,Methuselahs!$A$7:$E$206,2,FALSE),"")</f>
        <v/>
      </c>
      <c r="C25" s="254" t="str">
        <f ca="1">IF(ISNUMBER(A25),VLOOKUP(A25,Methuselahs!$A$7:$E$206,3,FALSE),"")</f>
        <v/>
      </c>
      <c r="D25" s="255" t="str">
        <f t="shared" ca="1" si="0"/>
        <v/>
      </c>
      <c r="E25" s="256"/>
      <c r="F25" s="279">
        <f t="shared" si="1"/>
        <v>0</v>
      </c>
      <c r="G25" s="236" t="str">
        <f t="shared" ca="1" si="2"/>
        <v/>
      </c>
      <c r="H25" s="237" t="str">
        <f ca="1">IF(ISNUMBER(A25),IF(OR($S25=$U25,NOT(ISNA(MATCH($D25*5+$V$4,Override!$C$6:$C$125,0)))),$Q25,0),"")</f>
        <v/>
      </c>
      <c r="I25" s="285" t="str">
        <f t="shared" ca="1" si="3"/>
        <v/>
      </c>
      <c r="J25" s="257">
        <f ca="1">COUNT(A22:A26)</f>
        <v>0</v>
      </c>
      <c r="K25" s="239" t="str">
        <f ca="1">IF(ISNUMBER(A25),RANK(F25,F22:F26),"")</f>
        <v/>
      </c>
      <c r="L25" s="240">
        <f ca="1">IF(J25=5,VLOOKUP(K25,TPMatrix!$A$6:$B$10,2,FALSE),IF(J25=4,VLOOKUP(K25,TPMatrix!$D$6:$E$9,2,FALSE),0))</f>
        <v>0</v>
      </c>
      <c r="M25" s="240">
        <f ca="1">IF(COUNTIF(K22:K26,K25)&gt;=2,IF(J25=5,VLOOKUP(K25+1,TPMatrix!$A$6:$B$10,2,FALSE),IF(J25=4,VLOOKUP(K25+1,TPMatrix!$D$6:$E$9,2,FALSE),0)),"")</f>
        <v>0</v>
      </c>
      <c r="N25" s="240">
        <f ca="1">IF(COUNTIF(K22:K26,K25)&gt;=3,IF(J25=5,VLOOKUP(K25+2,TPMatrix!$A$6:$B$10,2,FALSE),IF(J25=4,VLOOKUP(K25+2,TPMatrix!$D$6:$E$9,2,FALSE),0)),"")</f>
        <v>0</v>
      </c>
      <c r="O25" s="240">
        <f ca="1">IF(COUNTIF(K22:K26,K25)&gt;=4,IF(J25=5,VLOOKUP(K25+3,TPMatrix!$A$6:$B$10,2,FALSE),IF(J25=4,VLOOKUP(K25+3,TPMatrix!$D$6:$E$9,2,FALSE),0)),"")</f>
        <v>0</v>
      </c>
      <c r="P25" s="240">
        <f ca="1">IF(COUNTIF(K22:K26,K25)&gt;=5,IF(J25=5,VLOOKUP(K25+4,TPMatrix!$A$6:$B$10,2,FALSE),IF(J25=4,VLOOKUP(K25+4,TPMatrix!$D$6:$E$9,2,FALSE),0)),"")</f>
        <v>0</v>
      </c>
      <c r="Q25" s="240">
        <f t="shared" ca="1" si="4"/>
        <v>0</v>
      </c>
      <c r="R25" s="241">
        <f t="shared" ca="1" si="5"/>
        <v>5</v>
      </c>
      <c r="S25" s="239">
        <f t="shared" ca="1" si="6"/>
        <v>0</v>
      </c>
      <c r="T25" s="240">
        <f t="shared" si="7"/>
        <v>0</v>
      </c>
      <c r="U25" s="241">
        <f t="shared" ca="1" si="8"/>
        <v>0</v>
      </c>
      <c r="W25" s="178" t="str">
        <f t="shared" ca="1" si="9"/>
        <v/>
      </c>
      <c r="X25" s="178" t="str">
        <f ca="1">IF(ISNUMBER($A25),$W25*(Methuselahs!$A$4+1)+$A25,"")</f>
        <v/>
      </c>
      <c r="Y25" s="178" t="str">
        <f t="shared" ca="1" si="10"/>
        <v/>
      </c>
      <c r="Z25" s="178" t="str">
        <f ca="1">IF(ISNUMBER($A25),VLOOKUP($A25,Methuselahs!$A$7:$X$206,5),"")</f>
        <v/>
      </c>
      <c r="AA25" s="178" t="str">
        <f t="shared" ca="1" si="11"/>
        <v/>
      </c>
    </row>
    <row r="26" spans="1:27" ht="12.95" customHeight="1" x14ac:dyDescent="0.2">
      <c r="A26" s="258" t="str">
        <f ca="1">IF(OR(ISBLANK('Tournament Info'!$B$11),'Tournament Info'!$B$11&lt;&gt;4),"",INDIRECT(ADDRESS(ROW(),3,1,1,"Optimal Seating "&amp;'Tournament Info'!$B$11-1&amp;"R+F")))</f>
        <v/>
      </c>
      <c r="B26" s="259" t="str">
        <f ca="1">IF(ISNUMBER(A26),VLOOKUP(A26,Methuselahs!$A$7:$E$206,2,FALSE),"")</f>
        <v/>
      </c>
      <c r="C26" s="260" t="str">
        <f ca="1">IF(ISNUMBER(A26),VLOOKUP(A26,Methuselahs!$A$7:$E$206,3,FALSE),"")</f>
        <v/>
      </c>
      <c r="D26" s="261" t="str">
        <f t="shared" ca="1" si="0"/>
        <v/>
      </c>
      <c r="E26" s="262"/>
      <c r="F26" s="280">
        <f t="shared" si="1"/>
        <v>0</v>
      </c>
      <c r="G26" s="246" t="str">
        <f t="shared" ca="1" si="2"/>
        <v/>
      </c>
      <c r="H26" s="247" t="str">
        <f ca="1">IF(ISNUMBER(A26),IF(OR($S26=$U26,NOT(ISNA(MATCH($D26*5+$V$4,Override!$C$6:$C$125,0)))),$Q26,0),"")</f>
        <v/>
      </c>
      <c r="I26" s="121" t="str">
        <f t="shared" ca="1" si="3"/>
        <v/>
      </c>
      <c r="J26" s="263">
        <f ca="1">COUNT(A22:A26)</f>
        <v>0</v>
      </c>
      <c r="K26" s="264" t="str">
        <f ca="1">IF(ISNUMBER(A26),RANK(F26,F22:F26),"")</f>
        <v/>
      </c>
      <c r="L26" s="265">
        <f ca="1">IF(J26=5,VLOOKUP(K26,TPMatrix!$A$6:$B$10,2,FALSE),IF(J26=4,VLOOKUP(K26,TPMatrix!$D$6:$E$9,2,FALSE),0))</f>
        <v>0</v>
      </c>
      <c r="M26" s="265">
        <f ca="1">IF(COUNTIF(K22:K26,K26)&gt;=2,IF(J26=5,VLOOKUP(K26+1,TPMatrix!$A$6:$B$10,2,FALSE),IF(J26=4,VLOOKUP(K26+1,TPMatrix!$D$6:$E$9,2,FALSE),0)),"")</f>
        <v>0</v>
      </c>
      <c r="N26" s="265">
        <f ca="1">IF(COUNTIF(K22:K26,K26)&gt;=3,IF(J26=5,VLOOKUP(K26+2,TPMatrix!$A$6:$B$10,2,FALSE),IF(J26=4,VLOOKUP(K26+2,TPMatrix!$D$6:$E$9,2,FALSE),0)),"")</f>
        <v>0</v>
      </c>
      <c r="O26" s="265">
        <f ca="1">IF(COUNTIF(K22:K26,K26)&gt;=4,IF(J26=5,VLOOKUP(K26+3,TPMatrix!$A$6:$B$10,2,FALSE),IF(J26=4,VLOOKUP(K26+3,TPMatrix!$D$6:$E$9,2,FALSE),0)),"")</f>
        <v>0</v>
      </c>
      <c r="P26" s="265">
        <f ca="1">IF(COUNTIF(K22:K26,K26)&gt;=5,IF(J26=5,VLOOKUP(K26+4,TPMatrix!$A$6:$B$10,2,FALSE),IF(J26=4,VLOOKUP(K26+4,TPMatrix!$D$6:$E$9,2,FALSE),0)),"")</f>
        <v>0</v>
      </c>
      <c r="Q26" s="265">
        <f t="shared" ca="1" si="4"/>
        <v>0</v>
      </c>
      <c r="R26" s="266">
        <f t="shared" ca="1" si="5"/>
        <v>5</v>
      </c>
      <c r="S26" s="264">
        <f t="shared" ca="1" si="6"/>
        <v>0</v>
      </c>
      <c r="T26" s="265">
        <f t="shared" si="7"/>
        <v>0</v>
      </c>
      <c r="U26" s="266">
        <f t="shared" ca="1" si="8"/>
        <v>0</v>
      </c>
      <c r="W26" s="178" t="str">
        <f t="shared" ca="1" si="9"/>
        <v/>
      </c>
      <c r="X26" s="178" t="str">
        <f ca="1">IF(ISNUMBER($A26),$W26*(Methuselahs!$A$4+1)+$A26,"")</f>
        <v/>
      </c>
      <c r="Y26" s="178" t="str">
        <f t="shared" ca="1" si="10"/>
        <v/>
      </c>
      <c r="Z26" s="178" t="str">
        <f ca="1">IF(ISNUMBER($A26),VLOOKUP($A26,Methuselahs!$A$7:$X$206,5),"")</f>
        <v/>
      </c>
      <c r="AA26" s="178" t="str">
        <f t="shared" ca="1" si="11"/>
        <v/>
      </c>
    </row>
    <row r="27" spans="1:27" ht="12.95" customHeight="1" x14ac:dyDescent="0.2">
      <c r="A27" s="217" t="str">
        <f ca="1">IF(OR(ISBLANK('Tournament Info'!$B$11),'Tournament Info'!$B$11&lt;&gt;4),"",INDIRECT(ADDRESS(ROW(),3,1,1,"Optimal Seating "&amp;'Tournament Info'!$B$11-1&amp;"R+F")))</f>
        <v/>
      </c>
      <c r="B27" s="218" t="str">
        <f ca="1">IF(ISNUMBER(A27),VLOOKUP(A27,Methuselahs!$A$7:$E$206,2,FALSE),"")</f>
        <v/>
      </c>
      <c r="C27" s="219" t="str">
        <f ca="1">IF(ISNUMBER(A27),VLOOKUP(A27,Methuselahs!$A$7:$E$206,3,FALSE),"")</f>
        <v/>
      </c>
      <c r="D27" s="220" t="str">
        <f t="shared" ca="1" si="0"/>
        <v/>
      </c>
      <c r="E27" s="221"/>
      <c r="F27" s="273">
        <f t="shared" si="1"/>
        <v>0</v>
      </c>
      <c r="G27" s="222" t="str">
        <f t="shared" ca="1" si="2"/>
        <v/>
      </c>
      <c r="H27" s="223" t="str">
        <f ca="1">IF(ISNUMBER(A27),IF(OR($S27=$U27,NOT(ISNA(MATCH($D27*5+$V$4,Override!$C$6:$C$125,0)))),$Q27,0),"")</f>
        <v/>
      </c>
      <c r="I27" s="284" t="str">
        <f t="shared" ca="1" si="3"/>
        <v/>
      </c>
      <c r="J27" s="224">
        <f ca="1">COUNT(A27:A31)</f>
        <v>0</v>
      </c>
      <c r="K27" s="225" t="str">
        <f ca="1">IF(ISNUMBER(A27),RANK(F27,F27:F31),"")</f>
        <v/>
      </c>
      <c r="L27" s="226">
        <f ca="1">IF(J27=5,VLOOKUP(K27,TPMatrix!$A$6:$B$10,2,FALSE),IF(J27=4,VLOOKUP(K27,TPMatrix!$D$6:$E$9,2,FALSE),0))</f>
        <v>0</v>
      </c>
      <c r="M27" s="226">
        <f ca="1">IF(COUNTIF(K27:K31,K27)&gt;=2,IF(J27=5,VLOOKUP(K27+1,TPMatrix!$A$6:$B$10,2,FALSE),IF(J27=4,VLOOKUP(K27+1,TPMatrix!$D$6:$E$9,2,FALSE),0)),"")</f>
        <v>0</v>
      </c>
      <c r="N27" s="226">
        <f ca="1">IF(COUNTIF(K27:K31,K27)&gt;=3,IF(J27=5,VLOOKUP(K27+2,TPMatrix!$A$6:$B$10,2,FALSE),IF(J27=4,VLOOKUP(K27+2,TPMatrix!$D$6:$E$9,2,FALSE),0)),"")</f>
        <v>0</v>
      </c>
      <c r="O27" s="226">
        <f ca="1">IF(COUNTIF(K27:K31,K27)&gt;=4,IF(J27=5,VLOOKUP(K27+3,TPMatrix!$A$6:$B$10,2,FALSE),IF(J27=4,VLOOKUP(K27+3,TPMatrix!$D$6:$E$9,2,FALSE),0)),"")</f>
        <v>0</v>
      </c>
      <c r="P27" s="226">
        <f ca="1">IF(COUNTIF(K27:K31,K27)&gt;=5,IF(J27=5,VLOOKUP(K27+4,TPMatrix!$A$6:$B$10,2,FALSE),IF(J27=4,VLOOKUP(K27+4,TPMatrix!$D$6:$E$9,2,FALSE),0)),"")</f>
        <v>0</v>
      </c>
      <c r="Q27" s="226">
        <f t="shared" ca="1" si="4"/>
        <v>0</v>
      </c>
      <c r="R27" s="227">
        <f t="shared" ca="1" si="5"/>
        <v>5</v>
      </c>
      <c r="S27" s="228">
        <f t="shared" ca="1" si="6"/>
        <v>0</v>
      </c>
      <c r="T27" s="229">
        <f t="shared" si="7"/>
        <v>0</v>
      </c>
      <c r="U27" s="230">
        <f t="shared" ca="1" si="8"/>
        <v>0</v>
      </c>
      <c r="W27" s="178" t="str">
        <f t="shared" ca="1" si="9"/>
        <v/>
      </c>
      <c r="X27" s="178" t="str">
        <f ca="1">IF(ISNUMBER($A27),$W27*(Methuselahs!$A$4+1)+$A27,"")</f>
        <v/>
      </c>
      <c r="Y27" s="178" t="str">
        <f t="shared" ca="1" si="10"/>
        <v/>
      </c>
      <c r="Z27" s="178" t="str">
        <f ca="1">IF(ISNUMBER($A27),VLOOKUP($A27,Methuselahs!$A$7:$X$206,5),"")</f>
        <v/>
      </c>
      <c r="AA27" s="178" t="str">
        <f t="shared" ca="1" si="11"/>
        <v/>
      </c>
    </row>
    <row r="28" spans="1:27" ht="12.95" customHeight="1" x14ac:dyDescent="0.2">
      <c r="A28" s="231" t="str">
        <f ca="1">IF(OR(ISBLANK('Tournament Info'!$B$11),'Tournament Info'!$B$11&lt;&gt;4),"",INDIRECT(ADDRESS(ROW(),3,1,1,"Optimal Seating "&amp;'Tournament Info'!$B$11-1&amp;"R+F")))</f>
        <v/>
      </c>
      <c r="B28" s="232" t="str">
        <f ca="1">IF(ISNUMBER(A28),VLOOKUP(A28,Methuselahs!$A$7:$E$206,2,FALSE),"")</f>
        <v/>
      </c>
      <c r="C28" s="233" t="str">
        <f ca="1">IF(ISNUMBER(A28),VLOOKUP(A28,Methuselahs!$A$7:$E$206,3,FALSE),"")</f>
        <v/>
      </c>
      <c r="D28" s="234" t="str">
        <f t="shared" ca="1" si="0"/>
        <v/>
      </c>
      <c r="E28" s="235"/>
      <c r="F28" s="275">
        <f t="shared" si="1"/>
        <v>0</v>
      </c>
      <c r="G28" s="236" t="str">
        <f t="shared" ca="1" si="2"/>
        <v/>
      </c>
      <c r="H28" s="237" t="str">
        <f ca="1">IF(ISNUMBER(A28),IF(OR($S28=$U28,NOT(ISNA(MATCH($D28*5+$V$4,Override!$C$6:$C$125,0)))),$Q28,0),"")</f>
        <v/>
      </c>
      <c r="I28" s="285" t="str">
        <f t="shared" ca="1" si="3"/>
        <v/>
      </c>
      <c r="J28" s="238">
        <f ca="1">COUNT(A27:A31)</f>
        <v>0</v>
      </c>
      <c r="K28" s="239" t="str">
        <f ca="1">IF(ISNUMBER(A28),RANK(F28,F27:F31),"")</f>
        <v/>
      </c>
      <c r="L28" s="240">
        <f ca="1">IF(J28=5,VLOOKUP(K28,TPMatrix!$A$6:$B$10,2,FALSE),IF(J28=4,VLOOKUP(K28,TPMatrix!$D$6:$E$9,2,FALSE),0))</f>
        <v>0</v>
      </c>
      <c r="M28" s="240">
        <f ca="1">IF(COUNTIF(K27:K31,K28)&gt;=2,IF(J28=5,VLOOKUP(K28+1,TPMatrix!$A$6:$B$10,2,FALSE),IF(J28=4,VLOOKUP(K28+1,TPMatrix!$D$6:$E$9,2,FALSE),0)),"")</f>
        <v>0</v>
      </c>
      <c r="N28" s="240">
        <f ca="1">IF(COUNTIF(K27:K31,K28)&gt;=3,IF(J28=5,VLOOKUP(K28+2,TPMatrix!$A$6:$B$10,2,FALSE),IF(J28=4,VLOOKUP(K28+2,TPMatrix!$D$6:$E$9,2,FALSE),0)),"")</f>
        <v>0</v>
      </c>
      <c r="O28" s="240">
        <f ca="1">IF(COUNTIF(K27:K31,K28)&gt;=4,IF(J28=5,VLOOKUP(K28+3,TPMatrix!$A$6:$B$10,2,FALSE),IF(J28=4,VLOOKUP(K28+3,TPMatrix!$D$6:$E$9,2,FALSE),0)),"")</f>
        <v>0</v>
      </c>
      <c r="P28" s="240">
        <f ca="1">IF(COUNTIF(K27:K31,K28)&gt;=5,IF(J28=5,VLOOKUP(K28+4,TPMatrix!$A$6:$B$10,2,FALSE),IF(J28=4,VLOOKUP(K28+4,TPMatrix!$D$6:$E$9,2,FALSE),0)),"")</f>
        <v>0</v>
      </c>
      <c r="Q28" s="240">
        <f t="shared" ca="1" si="4"/>
        <v>0</v>
      </c>
      <c r="R28" s="241">
        <f t="shared" ca="1" si="5"/>
        <v>5</v>
      </c>
      <c r="S28" s="239">
        <f t="shared" ca="1" si="6"/>
        <v>0</v>
      </c>
      <c r="T28" s="240">
        <f t="shared" si="7"/>
        <v>0</v>
      </c>
      <c r="U28" s="241">
        <f t="shared" ca="1" si="8"/>
        <v>0</v>
      </c>
      <c r="W28" s="178" t="str">
        <f t="shared" ca="1" si="9"/>
        <v/>
      </c>
      <c r="X28" s="178" t="str">
        <f ca="1">IF(ISNUMBER($A28),$W28*(Methuselahs!$A$4+1)+$A28,"")</f>
        <v/>
      </c>
      <c r="Y28" s="178" t="str">
        <f t="shared" ca="1" si="10"/>
        <v/>
      </c>
      <c r="Z28" s="178" t="str">
        <f ca="1">IF(ISNUMBER($A28),VLOOKUP($A28,Methuselahs!$A$7:$X$206,5),"")</f>
        <v/>
      </c>
      <c r="AA28" s="178" t="str">
        <f t="shared" ca="1" si="11"/>
        <v/>
      </c>
    </row>
    <row r="29" spans="1:27" ht="12.95" customHeight="1" x14ac:dyDescent="0.2">
      <c r="A29" s="242" t="str">
        <f ca="1">IF(OR(ISBLANK('Tournament Info'!$B$11),'Tournament Info'!$B$11&lt;&gt;4),"",INDIRECT(ADDRESS(ROW(),3,1,1,"Optimal Seating "&amp;'Tournament Info'!$B$11-1&amp;"R+F")))</f>
        <v/>
      </c>
      <c r="B29" s="218" t="str">
        <f ca="1">IF(ISNUMBER(A29),VLOOKUP(A29,Methuselahs!$A$7:$E$206,2,FALSE),"")</f>
        <v/>
      </c>
      <c r="C29" s="243" t="str">
        <f ca="1">IF(ISNUMBER(A29),VLOOKUP(A29,Methuselahs!$A$7:$E$206,3,FALSE),"")</f>
        <v/>
      </c>
      <c r="D29" s="244" t="str">
        <f t="shared" ca="1" si="0"/>
        <v/>
      </c>
      <c r="E29" s="245"/>
      <c r="F29" s="277">
        <f t="shared" si="1"/>
        <v>0</v>
      </c>
      <c r="G29" s="246" t="str">
        <f t="shared" ca="1" si="2"/>
        <v/>
      </c>
      <c r="H29" s="247" t="str">
        <f ca="1">IF(ISNUMBER(A29),IF(OR($S29=$U29,NOT(ISNA(MATCH($D29*5+$V$4,Override!$C$6:$C$125,0)))),$Q29,0),"")</f>
        <v/>
      </c>
      <c r="I29" s="121" t="str">
        <f t="shared" ca="1" si="3"/>
        <v/>
      </c>
      <c r="J29" s="248">
        <f ca="1">COUNT(A27:A31)</f>
        <v>0</v>
      </c>
      <c r="K29" s="249" t="str">
        <f ca="1">IF(ISNUMBER(A29),RANK(F29,F27:F31),"")</f>
        <v/>
      </c>
      <c r="L29" s="250">
        <f ca="1">IF(J29=5,VLOOKUP(K29,TPMatrix!$A$6:$B$10,2,FALSE),IF(J29=4,VLOOKUP(K29,TPMatrix!$D$6:$E$9,2,FALSE),0))</f>
        <v>0</v>
      </c>
      <c r="M29" s="250">
        <f ca="1">IF(COUNTIF(K27:K31,K29)&gt;=2,IF(J29=5,VLOOKUP(K29+1,TPMatrix!$A$6:$B$10,2,FALSE),IF(J29=4,VLOOKUP(K29+1,TPMatrix!$D$6:$E$9,2,FALSE),0)),"")</f>
        <v>0</v>
      </c>
      <c r="N29" s="250">
        <f ca="1">IF(COUNTIF(K27:K31,K29)&gt;=3,IF(J29=5,VLOOKUP(K29+2,TPMatrix!$A$6:$B$10,2,FALSE),IF(J29=4,VLOOKUP(K29+2,TPMatrix!$D$6:$E$9,2,FALSE),0)),"")</f>
        <v>0</v>
      </c>
      <c r="O29" s="250">
        <f ca="1">IF(COUNTIF(K27:K31,K29)&gt;=4,IF(J29=5,VLOOKUP(K29+3,TPMatrix!$A$6:$B$10,2,FALSE),IF(J29=4,VLOOKUP(K29+3,TPMatrix!$D$6:$E$9,2,FALSE),0)),"")</f>
        <v>0</v>
      </c>
      <c r="P29" s="250">
        <f ca="1">IF(COUNTIF(K27:K31,K29)&gt;=5,IF(J29=5,VLOOKUP(K29+4,TPMatrix!$A$6:$B$10,2,FALSE),IF(J29=4,VLOOKUP(K29+4,TPMatrix!$D$6:$E$9,2,FALSE),0)),"")</f>
        <v>0</v>
      </c>
      <c r="Q29" s="250">
        <f t="shared" ca="1" si="4"/>
        <v>0</v>
      </c>
      <c r="R29" s="251">
        <f t="shared" ca="1" si="5"/>
        <v>5</v>
      </c>
      <c r="S29" s="249">
        <f t="shared" ca="1" si="6"/>
        <v>0</v>
      </c>
      <c r="T29" s="250">
        <f t="shared" si="7"/>
        <v>0</v>
      </c>
      <c r="U29" s="251">
        <f t="shared" ca="1" si="8"/>
        <v>0</v>
      </c>
      <c r="W29" s="178" t="str">
        <f t="shared" ca="1" si="9"/>
        <v/>
      </c>
      <c r="X29" s="178" t="str">
        <f ca="1">IF(ISNUMBER($A29),$W29*(Methuselahs!$A$4+1)+$A29,"")</f>
        <v/>
      </c>
      <c r="Y29" s="178" t="str">
        <f t="shared" ca="1" si="10"/>
        <v/>
      </c>
      <c r="Z29" s="178" t="str">
        <f ca="1">IF(ISNUMBER($A29),VLOOKUP($A29,Methuselahs!$A$7:$X$206,5),"")</f>
        <v/>
      </c>
      <c r="AA29" s="178" t="str">
        <f t="shared" ca="1" si="11"/>
        <v/>
      </c>
    </row>
    <row r="30" spans="1:27" ht="12.95" customHeight="1" x14ac:dyDescent="0.2">
      <c r="A30" s="252" t="str">
        <f ca="1">IF(OR(ISBLANK('Tournament Info'!$B$11),'Tournament Info'!$B$11&lt;&gt;4),"",INDIRECT(ADDRESS(ROW(),3,1,1,"Optimal Seating "&amp;'Tournament Info'!$B$11-1&amp;"R+F")))</f>
        <v/>
      </c>
      <c r="B30" s="253" t="str">
        <f ca="1">IF(ISNUMBER(A30),VLOOKUP(A30,Methuselahs!$A$7:$E$206,2,FALSE),"")</f>
        <v/>
      </c>
      <c r="C30" s="254" t="str">
        <f ca="1">IF(ISNUMBER(A30),VLOOKUP(A30,Methuselahs!$A$7:$E$206,3,FALSE),"")</f>
        <v/>
      </c>
      <c r="D30" s="255" t="str">
        <f t="shared" ca="1" si="0"/>
        <v/>
      </c>
      <c r="E30" s="256"/>
      <c r="F30" s="279">
        <f t="shared" si="1"/>
        <v>0</v>
      </c>
      <c r="G30" s="236" t="str">
        <f t="shared" ca="1" si="2"/>
        <v/>
      </c>
      <c r="H30" s="237" t="str">
        <f ca="1">IF(ISNUMBER(A30),IF(OR($S30=$U30,NOT(ISNA(MATCH($D30*5+$V$4,Override!$C$6:$C$125,0)))),$Q30,0),"")</f>
        <v/>
      </c>
      <c r="I30" s="285" t="str">
        <f t="shared" ca="1" si="3"/>
        <v/>
      </c>
      <c r="J30" s="257">
        <f ca="1">COUNT(A27:A31)</f>
        <v>0</v>
      </c>
      <c r="K30" s="239" t="str">
        <f ca="1">IF(ISNUMBER(A30),RANK(F30,F27:F31),"")</f>
        <v/>
      </c>
      <c r="L30" s="240">
        <f ca="1">IF(J30=5,VLOOKUP(K30,TPMatrix!$A$6:$B$10,2,FALSE),IF(J30=4,VLOOKUP(K30,TPMatrix!$D$6:$E$9,2,FALSE),0))</f>
        <v>0</v>
      </c>
      <c r="M30" s="240">
        <f ca="1">IF(COUNTIF(K27:K31,K30)&gt;=2,IF(J30=5,VLOOKUP(K30+1,TPMatrix!$A$6:$B$10,2,FALSE),IF(J30=4,VLOOKUP(K30+1,TPMatrix!$D$6:$E$9,2,FALSE),0)),"")</f>
        <v>0</v>
      </c>
      <c r="N30" s="240">
        <f ca="1">IF(COUNTIF(K27:K31,K30)&gt;=3,IF(J30=5,VLOOKUP(K30+2,TPMatrix!$A$6:$B$10,2,FALSE),IF(J30=4,VLOOKUP(K30+2,TPMatrix!$D$6:$E$9,2,FALSE),0)),"")</f>
        <v>0</v>
      </c>
      <c r="O30" s="240">
        <f ca="1">IF(COUNTIF(K27:K31,K30)&gt;=4,IF(J30=5,VLOOKUP(K30+3,TPMatrix!$A$6:$B$10,2,FALSE),IF(J30=4,VLOOKUP(K30+3,TPMatrix!$D$6:$E$9,2,FALSE),0)),"")</f>
        <v>0</v>
      </c>
      <c r="P30" s="240">
        <f ca="1">IF(COUNTIF(K27:K31,K30)&gt;=5,IF(J30=5,VLOOKUP(K30+4,TPMatrix!$A$6:$B$10,2,FALSE),IF(J30=4,VLOOKUP(K30+4,TPMatrix!$D$6:$E$9,2,FALSE),0)),"")</f>
        <v>0</v>
      </c>
      <c r="Q30" s="240">
        <f t="shared" ca="1" si="4"/>
        <v>0</v>
      </c>
      <c r="R30" s="241">
        <f t="shared" ca="1" si="5"/>
        <v>5</v>
      </c>
      <c r="S30" s="239">
        <f t="shared" ca="1" si="6"/>
        <v>0</v>
      </c>
      <c r="T30" s="240">
        <f t="shared" si="7"/>
        <v>0</v>
      </c>
      <c r="U30" s="241">
        <f t="shared" ca="1" si="8"/>
        <v>0</v>
      </c>
      <c r="W30" s="178" t="str">
        <f t="shared" ca="1" si="9"/>
        <v/>
      </c>
      <c r="X30" s="178" t="str">
        <f ca="1">IF(ISNUMBER($A30),$W30*(Methuselahs!$A$4+1)+$A30,"")</f>
        <v/>
      </c>
      <c r="Y30" s="178" t="str">
        <f t="shared" ca="1" si="10"/>
        <v/>
      </c>
      <c r="Z30" s="178" t="str">
        <f ca="1">IF(ISNUMBER($A30),VLOOKUP($A30,Methuselahs!$A$7:$X$206,5),"")</f>
        <v/>
      </c>
      <c r="AA30" s="178" t="str">
        <f t="shared" ca="1" si="11"/>
        <v/>
      </c>
    </row>
    <row r="31" spans="1:27" ht="12.95" customHeight="1" x14ac:dyDescent="0.2">
      <c r="A31" s="258" t="str">
        <f ca="1">IF(OR(ISBLANK('Tournament Info'!$B$11),'Tournament Info'!$B$11&lt;&gt;4),"",INDIRECT(ADDRESS(ROW(),3,1,1,"Optimal Seating "&amp;'Tournament Info'!$B$11-1&amp;"R+F")))</f>
        <v/>
      </c>
      <c r="B31" s="259" t="str">
        <f ca="1">IF(ISNUMBER(A31),VLOOKUP(A31,Methuselahs!$A$7:$E$206,2,FALSE),"")</f>
        <v/>
      </c>
      <c r="C31" s="260" t="str">
        <f ca="1">IF(ISNUMBER(A31),VLOOKUP(A31,Methuselahs!$A$7:$E$206,3,FALSE),"")</f>
        <v/>
      </c>
      <c r="D31" s="261" t="str">
        <f t="shared" ca="1" si="0"/>
        <v/>
      </c>
      <c r="E31" s="262"/>
      <c r="F31" s="280">
        <f t="shared" si="1"/>
        <v>0</v>
      </c>
      <c r="G31" s="246" t="str">
        <f t="shared" ca="1" si="2"/>
        <v/>
      </c>
      <c r="H31" s="247" t="str">
        <f ca="1">IF(ISNUMBER(A31),IF(OR($S31=$U31,NOT(ISNA(MATCH($D31*5+$V$4,Override!$C$6:$C$125,0)))),$Q31,0),"")</f>
        <v/>
      </c>
      <c r="I31" s="121" t="str">
        <f t="shared" ca="1" si="3"/>
        <v/>
      </c>
      <c r="J31" s="263">
        <f ca="1">COUNT(A27:A31)</f>
        <v>0</v>
      </c>
      <c r="K31" s="264" t="str">
        <f ca="1">IF(ISNUMBER(A31),RANK(F31,F27:F31),"")</f>
        <v/>
      </c>
      <c r="L31" s="265">
        <f ca="1">IF(J31=5,VLOOKUP(K31,TPMatrix!$A$6:$B$10,2,FALSE),IF(J31=4,VLOOKUP(K31,TPMatrix!$D$6:$E$9,2,FALSE),0))</f>
        <v>0</v>
      </c>
      <c r="M31" s="265">
        <f ca="1">IF(COUNTIF(K27:K31,K31)&gt;=2,IF(J31=5,VLOOKUP(K31+1,TPMatrix!$A$6:$B$10,2,FALSE),IF(J31=4,VLOOKUP(K31+1,TPMatrix!$D$6:$E$9,2,FALSE),0)),"")</f>
        <v>0</v>
      </c>
      <c r="N31" s="265">
        <f ca="1">IF(COUNTIF(K27:K31,K31)&gt;=3,IF(J31=5,VLOOKUP(K31+2,TPMatrix!$A$6:$B$10,2,FALSE),IF(J31=4,VLOOKUP(K31+2,TPMatrix!$D$6:$E$9,2,FALSE),0)),"")</f>
        <v>0</v>
      </c>
      <c r="O31" s="265">
        <f ca="1">IF(COUNTIF(K27:K31,K31)&gt;=4,IF(J31=5,VLOOKUP(K31+3,TPMatrix!$A$6:$B$10,2,FALSE),IF(J31=4,VLOOKUP(K31+3,TPMatrix!$D$6:$E$9,2,FALSE),0)),"")</f>
        <v>0</v>
      </c>
      <c r="P31" s="265">
        <f ca="1">IF(COUNTIF(K27:K31,K31)&gt;=5,IF(J31=5,VLOOKUP(K31+4,TPMatrix!$A$6:$B$10,2,FALSE),IF(J31=4,VLOOKUP(K31+4,TPMatrix!$D$6:$E$9,2,FALSE),0)),"")</f>
        <v>0</v>
      </c>
      <c r="Q31" s="265">
        <f t="shared" ca="1" si="4"/>
        <v>0</v>
      </c>
      <c r="R31" s="266">
        <f t="shared" ca="1" si="5"/>
        <v>5</v>
      </c>
      <c r="S31" s="264">
        <f t="shared" ca="1" si="6"/>
        <v>0</v>
      </c>
      <c r="T31" s="265">
        <f t="shared" si="7"/>
        <v>0</v>
      </c>
      <c r="U31" s="266">
        <f t="shared" ca="1" si="8"/>
        <v>0</v>
      </c>
      <c r="W31" s="178" t="str">
        <f t="shared" ca="1" si="9"/>
        <v/>
      </c>
      <c r="X31" s="178" t="str">
        <f ca="1">IF(ISNUMBER($A31),$W31*(Methuselahs!$A$4+1)+$A31,"")</f>
        <v/>
      </c>
      <c r="Y31" s="178" t="str">
        <f t="shared" ca="1" si="10"/>
        <v/>
      </c>
      <c r="Z31" s="178" t="str">
        <f ca="1">IF(ISNUMBER($A31),VLOOKUP($A31,Methuselahs!$A$7:$X$206,5),"")</f>
        <v/>
      </c>
      <c r="AA31" s="178" t="str">
        <f t="shared" ca="1" si="11"/>
        <v/>
      </c>
    </row>
    <row r="32" spans="1:27" ht="12.95" customHeight="1" x14ac:dyDescent="0.2">
      <c r="A32" s="217" t="str">
        <f ca="1">IF(OR(ISBLANK('Tournament Info'!$B$11),'Tournament Info'!$B$11&lt;&gt;4),"",INDIRECT(ADDRESS(ROW(),3,1,1,"Optimal Seating "&amp;'Tournament Info'!$B$11-1&amp;"R+F")))</f>
        <v/>
      </c>
      <c r="B32" s="218" t="str">
        <f ca="1">IF(ISNUMBER(A32),VLOOKUP(A32,Methuselahs!$A$7:$E$206,2,FALSE),"")</f>
        <v/>
      </c>
      <c r="C32" s="219" t="str">
        <f ca="1">IF(ISNUMBER(A32),VLOOKUP(A32,Methuselahs!$A$7:$E$206,3,FALSE),"")</f>
        <v/>
      </c>
      <c r="D32" s="220" t="str">
        <f t="shared" ca="1" si="0"/>
        <v/>
      </c>
      <c r="E32" s="221"/>
      <c r="F32" s="273">
        <f t="shared" si="1"/>
        <v>0</v>
      </c>
      <c r="G32" s="222" t="str">
        <f t="shared" ca="1" si="2"/>
        <v/>
      </c>
      <c r="H32" s="223" t="str">
        <f ca="1">IF(ISNUMBER(A32),IF(OR($S32=$U32,NOT(ISNA(MATCH($D32*5+$V$4,Override!$C$6:$C$125,0)))),$Q32,0),"")</f>
        <v/>
      </c>
      <c r="I32" s="284" t="str">
        <f t="shared" ca="1" si="3"/>
        <v/>
      </c>
      <c r="J32" s="224">
        <f ca="1">COUNT(A32:A36)</f>
        <v>0</v>
      </c>
      <c r="K32" s="225" t="str">
        <f ca="1">IF(ISNUMBER(A32),RANK(F32,F32:F36),"")</f>
        <v/>
      </c>
      <c r="L32" s="226">
        <f ca="1">IF(J32=5,VLOOKUP(K32,TPMatrix!$A$6:$B$10,2,FALSE),IF(J32=4,VLOOKUP(K32,TPMatrix!$D$6:$E$9,2,FALSE),0))</f>
        <v>0</v>
      </c>
      <c r="M32" s="226">
        <f ca="1">IF(COUNTIF(K32:K36,K32)&gt;=2,IF(J32=5,VLOOKUP(K32+1,TPMatrix!$A$6:$B$10,2,FALSE),IF(J32=4,VLOOKUP(K32+1,TPMatrix!$D$6:$E$9,2,FALSE),0)),"")</f>
        <v>0</v>
      </c>
      <c r="N32" s="226">
        <f ca="1">IF(COUNTIF(K32:K36,K32)&gt;=3,IF(J32=5,VLOOKUP(K32+2,TPMatrix!$A$6:$B$10,2,FALSE),IF(J32=4,VLOOKUP(K32+2,TPMatrix!$D$6:$E$9,2,FALSE),0)),"")</f>
        <v>0</v>
      </c>
      <c r="O32" s="226">
        <f ca="1">IF(COUNTIF(K32:K36,K32)&gt;=4,IF(J32=5,VLOOKUP(K32+3,TPMatrix!$A$6:$B$10,2,FALSE),IF(J32=4,VLOOKUP(K32+3,TPMatrix!$D$6:$E$9,2,FALSE),0)),"")</f>
        <v>0</v>
      </c>
      <c r="P32" s="226">
        <f ca="1">IF(COUNTIF(K32:K36,K32)&gt;=5,IF(J32=5,VLOOKUP(K32+4,TPMatrix!$A$6:$B$10,2,FALSE),IF(J32=4,VLOOKUP(K32+4,TPMatrix!$D$6:$E$9,2,FALSE),0)),"")</f>
        <v>0</v>
      </c>
      <c r="Q32" s="226">
        <f t="shared" ca="1" si="4"/>
        <v>0</v>
      </c>
      <c r="R32" s="227">
        <f t="shared" ca="1" si="5"/>
        <v>5</v>
      </c>
      <c r="S32" s="228">
        <f t="shared" ca="1" si="6"/>
        <v>0</v>
      </c>
      <c r="T32" s="229">
        <f t="shared" si="7"/>
        <v>0</v>
      </c>
      <c r="U32" s="230">
        <f t="shared" ca="1" si="8"/>
        <v>0</v>
      </c>
      <c r="W32" s="178" t="str">
        <f t="shared" ca="1" si="9"/>
        <v/>
      </c>
      <c r="X32" s="178" t="str">
        <f ca="1">IF(ISNUMBER($A32),$W32*(Methuselahs!$A$4+1)+$A32,"")</f>
        <v/>
      </c>
      <c r="Y32" s="178" t="str">
        <f t="shared" ca="1" si="10"/>
        <v/>
      </c>
      <c r="Z32" s="178" t="str">
        <f ca="1">IF(ISNUMBER($A32),VLOOKUP($A32,Methuselahs!$A$7:$X$206,5),"")</f>
        <v/>
      </c>
      <c r="AA32" s="178" t="str">
        <f t="shared" ca="1" si="11"/>
        <v/>
      </c>
    </row>
    <row r="33" spans="1:27" ht="12.95" customHeight="1" x14ac:dyDescent="0.2">
      <c r="A33" s="231" t="str">
        <f ca="1">IF(OR(ISBLANK('Tournament Info'!$B$11),'Tournament Info'!$B$11&lt;&gt;4),"",INDIRECT(ADDRESS(ROW(),3,1,1,"Optimal Seating "&amp;'Tournament Info'!$B$11-1&amp;"R+F")))</f>
        <v/>
      </c>
      <c r="B33" s="232" t="str">
        <f ca="1">IF(ISNUMBER(A33),VLOOKUP(A33,Methuselahs!$A$7:$E$206,2,FALSE),"")</f>
        <v/>
      </c>
      <c r="C33" s="233" t="str">
        <f ca="1">IF(ISNUMBER(A33),VLOOKUP(A33,Methuselahs!$A$7:$E$206,3,FALSE),"")</f>
        <v/>
      </c>
      <c r="D33" s="234" t="str">
        <f t="shared" ca="1" si="0"/>
        <v/>
      </c>
      <c r="E33" s="235"/>
      <c r="F33" s="275">
        <f t="shared" si="1"/>
        <v>0</v>
      </c>
      <c r="G33" s="236" t="str">
        <f t="shared" ca="1" si="2"/>
        <v/>
      </c>
      <c r="H33" s="237" t="str">
        <f ca="1">IF(ISNUMBER(A33),IF(OR($S33=$U33,NOT(ISNA(MATCH($D33*5+$V$4,Override!$C$6:$C$125,0)))),$Q33,0),"")</f>
        <v/>
      </c>
      <c r="I33" s="285" t="str">
        <f t="shared" ca="1" si="3"/>
        <v/>
      </c>
      <c r="J33" s="238">
        <f ca="1">COUNT(A32:A36)</f>
        <v>0</v>
      </c>
      <c r="K33" s="239" t="str">
        <f ca="1">IF(ISNUMBER(A33),RANK(F33,F32:F36),"")</f>
        <v/>
      </c>
      <c r="L33" s="240">
        <f ca="1">IF(J33=5,VLOOKUP(K33,TPMatrix!$A$6:$B$10,2,FALSE),IF(J33=4,VLOOKUP(K33,TPMatrix!$D$6:$E$9,2,FALSE),0))</f>
        <v>0</v>
      </c>
      <c r="M33" s="240">
        <f ca="1">IF(COUNTIF(K32:K36,K33)&gt;=2,IF(J33=5,VLOOKUP(K33+1,TPMatrix!$A$6:$B$10,2,FALSE),IF(J33=4,VLOOKUP(K33+1,TPMatrix!$D$6:$E$9,2,FALSE),0)),"")</f>
        <v>0</v>
      </c>
      <c r="N33" s="240">
        <f ca="1">IF(COUNTIF(K32:K36,K33)&gt;=3,IF(J33=5,VLOOKUP(K33+2,TPMatrix!$A$6:$B$10,2,FALSE),IF(J33=4,VLOOKUP(K33+2,TPMatrix!$D$6:$E$9,2,FALSE),0)),"")</f>
        <v>0</v>
      </c>
      <c r="O33" s="240">
        <f ca="1">IF(COUNTIF(K32:K36,K33)&gt;=4,IF(J33=5,VLOOKUP(K33+3,TPMatrix!$A$6:$B$10,2,FALSE),IF(J33=4,VLOOKUP(K33+3,TPMatrix!$D$6:$E$9,2,FALSE),0)),"")</f>
        <v>0</v>
      </c>
      <c r="P33" s="240">
        <f ca="1">IF(COUNTIF(K32:K36,K33)&gt;=5,IF(J33=5,VLOOKUP(K33+4,TPMatrix!$A$6:$B$10,2,FALSE),IF(J33=4,VLOOKUP(K33+4,TPMatrix!$D$6:$E$9,2,FALSE),0)),"")</f>
        <v>0</v>
      </c>
      <c r="Q33" s="240">
        <f t="shared" ca="1" si="4"/>
        <v>0</v>
      </c>
      <c r="R33" s="241">
        <f t="shared" ca="1" si="5"/>
        <v>5</v>
      </c>
      <c r="S33" s="239">
        <f t="shared" ca="1" si="6"/>
        <v>0</v>
      </c>
      <c r="T33" s="240">
        <f t="shared" si="7"/>
        <v>0</v>
      </c>
      <c r="U33" s="241">
        <f t="shared" ca="1" si="8"/>
        <v>0</v>
      </c>
      <c r="W33" s="178" t="str">
        <f t="shared" ca="1" si="9"/>
        <v/>
      </c>
      <c r="X33" s="178" t="str">
        <f ca="1">IF(ISNUMBER($A33),$W33*(Methuselahs!$A$4+1)+$A33,"")</f>
        <v/>
      </c>
      <c r="Y33" s="178" t="str">
        <f t="shared" ca="1" si="10"/>
        <v/>
      </c>
      <c r="Z33" s="178" t="str">
        <f ca="1">IF(ISNUMBER($A33),VLOOKUP($A33,Methuselahs!$A$7:$X$206,5),"")</f>
        <v/>
      </c>
      <c r="AA33" s="178" t="str">
        <f t="shared" ca="1" si="11"/>
        <v/>
      </c>
    </row>
    <row r="34" spans="1:27" ht="12.95" customHeight="1" x14ac:dyDescent="0.2">
      <c r="A34" s="242" t="str">
        <f ca="1">IF(OR(ISBLANK('Tournament Info'!$B$11),'Tournament Info'!$B$11&lt;&gt;4),"",INDIRECT(ADDRESS(ROW(),3,1,1,"Optimal Seating "&amp;'Tournament Info'!$B$11-1&amp;"R+F")))</f>
        <v/>
      </c>
      <c r="B34" s="218" t="str">
        <f ca="1">IF(ISNUMBER(A34),VLOOKUP(A34,Methuselahs!$A$7:$E$206,2,FALSE),"")</f>
        <v/>
      </c>
      <c r="C34" s="243" t="str">
        <f ca="1">IF(ISNUMBER(A34),VLOOKUP(A34,Methuselahs!$A$7:$E$206,3,FALSE),"")</f>
        <v/>
      </c>
      <c r="D34" s="244" t="str">
        <f t="shared" ca="1" si="0"/>
        <v/>
      </c>
      <c r="E34" s="245"/>
      <c r="F34" s="277">
        <f t="shared" si="1"/>
        <v>0</v>
      </c>
      <c r="G34" s="246" t="str">
        <f t="shared" ca="1" si="2"/>
        <v/>
      </c>
      <c r="H34" s="247" t="str">
        <f ca="1">IF(ISNUMBER(A34),IF(OR($S34=$U34,NOT(ISNA(MATCH($D34*5+$V$4,Override!$C$6:$C$125,0)))),$Q34,0),"")</f>
        <v/>
      </c>
      <c r="I34" s="121" t="str">
        <f t="shared" ca="1" si="3"/>
        <v/>
      </c>
      <c r="J34" s="248">
        <f ca="1">COUNT(A32:A36)</f>
        <v>0</v>
      </c>
      <c r="K34" s="249" t="str">
        <f ca="1">IF(ISNUMBER(A34),RANK(F34,F32:F36),"")</f>
        <v/>
      </c>
      <c r="L34" s="250">
        <f ca="1">IF(J34=5,VLOOKUP(K34,TPMatrix!$A$6:$B$10,2,FALSE),IF(J34=4,VLOOKUP(K34,TPMatrix!$D$6:$E$9,2,FALSE),0))</f>
        <v>0</v>
      </c>
      <c r="M34" s="250">
        <f ca="1">IF(COUNTIF(K32:K36,K34)&gt;=2,IF(J34=5,VLOOKUP(K34+1,TPMatrix!$A$6:$B$10,2,FALSE),IF(J34=4,VLOOKUP(K34+1,TPMatrix!$D$6:$E$9,2,FALSE),0)),"")</f>
        <v>0</v>
      </c>
      <c r="N34" s="250">
        <f ca="1">IF(COUNTIF(K32:K36,K34)&gt;=3,IF(J34=5,VLOOKUP(K34+2,TPMatrix!$A$6:$B$10,2,FALSE),IF(J34=4,VLOOKUP(K34+2,TPMatrix!$D$6:$E$9,2,FALSE),0)),"")</f>
        <v>0</v>
      </c>
      <c r="O34" s="250">
        <f ca="1">IF(COUNTIF(K32:K36,K34)&gt;=4,IF(J34=5,VLOOKUP(K34+3,TPMatrix!$A$6:$B$10,2,FALSE),IF(J34=4,VLOOKUP(K34+3,TPMatrix!$D$6:$E$9,2,FALSE),0)),"")</f>
        <v>0</v>
      </c>
      <c r="P34" s="250">
        <f ca="1">IF(COUNTIF(K32:K36,K34)&gt;=5,IF(J34=5,VLOOKUP(K34+4,TPMatrix!$A$6:$B$10,2,FALSE),IF(J34=4,VLOOKUP(K34+4,TPMatrix!$D$6:$E$9,2,FALSE),0)),"")</f>
        <v>0</v>
      </c>
      <c r="Q34" s="250">
        <f t="shared" ca="1" si="4"/>
        <v>0</v>
      </c>
      <c r="R34" s="251">
        <f t="shared" ca="1" si="5"/>
        <v>5</v>
      </c>
      <c r="S34" s="249">
        <f t="shared" ca="1" si="6"/>
        <v>0</v>
      </c>
      <c r="T34" s="250">
        <f t="shared" si="7"/>
        <v>0</v>
      </c>
      <c r="U34" s="251">
        <f t="shared" ca="1" si="8"/>
        <v>0</v>
      </c>
      <c r="W34" s="178" t="str">
        <f t="shared" ca="1" si="9"/>
        <v/>
      </c>
      <c r="X34" s="178" t="str">
        <f ca="1">IF(ISNUMBER($A34),$W34*(Methuselahs!$A$4+1)+$A34,"")</f>
        <v/>
      </c>
      <c r="Y34" s="178" t="str">
        <f t="shared" ca="1" si="10"/>
        <v/>
      </c>
      <c r="Z34" s="178" t="str">
        <f ca="1">IF(ISNUMBER($A34),VLOOKUP($A34,Methuselahs!$A$7:$X$206,5),"")</f>
        <v/>
      </c>
      <c r="AA34" s="178" t="str">
        <f t="shared" ca="1" si="11"/>
        <v/>
      </c>
    </row>
    <row r="35" spans="1:27" ht="12.95" customHeight="1" x14ac:dyDescent="0.2">
      <c r="A35" s="252" t="str">
        <f ca="1">IF(OR(ISBLANK('Tournament Info'!$B$11),'Tournament Info'!$B$11&lt;&gt;4),"",INDIRECT(ADDRESS(ROW(),3,1,1,"Optimal Seating "&amp;'Tournament Info'!$B$11-1&amp;"R+F")))</f>
        <v/>
      </c>
      <c r="B35" s="253" t="str">
        <f ca="1">IF(ISNUMBER(A35),VLOOKUP(A35,Methuselahs!$A$7:$E$206,2,FALSE),"")</f>
        <v/>
      </c>
      <c r="C35" s="254" t="str">
        <f ca="1">IF(ISNUMBER(A35),VLOOKUP(A35,Methuselahs!$A$7:$E$206,3,FALSE),"")</f>
        <v/>
      </c>
      <c r="D35" s="255" t="str">
        <f t="shared" ca="1" si="0"/>
        <v/>
      </c>
      <c r="E35" s="256"/>
      <c r="F35" s="279">
        <f t="shared" si="1"/>
        <v>0</v>
      </c>
      <c r="G35" s="236" t="str">
        <f t="shared" ca="1" si="2"/>
        <v/>
      </c>
      <c r="H35" s="237" t="str">
        <f ca="1">IF(ISNUMBER(A35),IF(OR($S35=$U35,NOT(ISNA(MATCH($D35*5+$V$4,Override!$C$6:$C$125,0)))),$Q35,0),"")</f>
        <v/>
      </c>
      <c r="I35" s="285" t="str">
        <f t="shared" ca="1" si="3"/>
        <v/>
      </c>
      <c r="J35" s="257">
        <f ca="1">COUNT(A32:A36)</f>
        <v>0</v>
      </c>
      <c r="K35" s="239" t="str">
        <f ca="1">IF(ISNUMBER(A35),RANK(F35,F32:F36),"")</f>
        <v/>
      </c>
      <c r="L35" s="240">
        <f ca="1">IF(J35=5,VLOOKUP(K35,TPMatrix!$A$6:$B$10,2,FALSE),IF(J35=4,VLOOKUP(K35,TPMatrix!$D$6:$E$9,2,FALSE),0))</f>
        <v>0</v>
      </c>
      <c r="M35" s="240">
        <f ca="1">IF(COUNTIF(K32:K36,K35)&gt;=2,IF(J35=5,VLOOKUP(K35+1,TPMatrix!$A$6:$B$10,2,FALSE),IF(J35=4,VLOOKUP(K35+1,TPMatrix!$D$6:$E$9,2,FALSE),0)),"")</f>
        <v>0</v>
      </c>
      <c r="N35" s="240">
        <f ca="1">IF(COUNTIF(K32:K36,K35)&gt;=3,IF(J35=5,VLOOKUP(K35+2,TPMatrix!$A$6:$B$10,2,FALSE),IF(J35=4,VLOOKUP(K35+2,TPMatrix!$D$6:$E$9,2,FALSE),0)),"")</f>
        <v>0</v>
      </c>
      <c r="O35" s="240">
        <f ca="1">IF(COUNTIF(K32:K36,K35)&gt;=4,IF(J35=5,VLOOKUP(K35+3,TPMatrix!$A$6:$B$10,2,FALSE),IF(J35=4,VLOOKUP(K35+3,TPMatrix!$D$6:$E$9,2,FALSE),0)),"")</f>
        <v>0</v>
      </c>
      <c r="P35" s="240">
        <f ca="1">IF(COUNTIF(K32:K36,K35)&gt;=5,IF(J35=5,VLOOKUP(K35+4,TPMatrix!$A$6:$B$10,2,FALSE),IF(J35=4,VLOOKUP(K35+4,TPMatrix!$D$6:$E$9,2,FALSE),0)),"")</f>
        <v>0</v>
      </c>
      <c r="Q35" s="240">
        <f t="shared" ca="1" si="4"/>
        <v>0</v>
      </c>
      <c r="R35" s="241">
        <f t="shared" ca="1" si="5"/>
        <v>5</v>
      </c>
      <c r="S35" s="239">
        <f t="shared" ca="1" si="6"/>
        <v>0</v>
      </c>
      <c r="T35" s="240">
        <f t="shared" si="7"/>
        <v>0</v>
      </c>
      <c r="U35" s="241">
        <f t="shared" ca="1" si="8"/>
        <v>0</v>
      </c>
      <c r="W35" s="178" t="str">
        <f t="shared" ca="1" si="9"/>
        <v/>
      </c>
      <c r="X35" s="178" t="str">
        <f ca="1">IF(ISNUMBER($A35),$W35*(Methuselahs!$A$4+1)+$A35,"")</f>
        <v/>
      </c>
      <c r="Y35" s="178" t="str">
        <f t="shared" ca="1" si="10"/>
        <v/>
      </c>
      <c r="Z35" s="178" t="str">
        <f ca="1">IF(ISNUMBER($A35),VLOOKUP($A35,Methuselahs!$A$7:$X$206,5),"")</f>
        <v/>
      </c>
      <c r="AA35" s="178" t="str">
        <f t="shared" ca="1" si="11"/>
        <v/>
      </c>
    </row>
    <row r="36" spans="1:27" ht="12.95" customHeight="1" x14ac:dyDescent="0.2">
      <c r="A36" s="258" t="str">
        <f ca="1">IF(OR(ISBLANK('Tournament Info'!$B$11),'Tournament Info'!$B$11&lt;&gt;4),"",INDIRECT(ADDRESS(ROW(),3,1,1,"Optimal Seating "&amp;'Tournament Info'!$B$11-1&amp;"R+F")))</f>
        <v/>
      </c>
      <c r="B36" s="259" t="str">
        <f ca="1">IF(ISNUMBER(A36),VLOOKUP(A36,Methuselahs!$A$7:$E$206,2,FALSE),"")</f>
        <v/>
      </c>
      <c r="C36" s="260" t="str">
        <f ca="1">IF(ISNUMBER(A36),VLOOKUP(A36,Methuselahs!$A$7:$E$206,3,FALSE),"")</f>
        <v/>
      </c>
      <c r="D36" s="261" t="str">
        <f t="shared" ca="1" si="0"/>
        <v/>
      </c>
      <c r="E36" s="262"/>
      <c r="F36" s="280">
        <f t="shared" si="1"/>
        <v>0</v>
      </c>
      <c r="G36" s="246" t="str">
        <f t="shared" ca="1" si="2"/>
        <v/>
      </c>
      <c r="H36" s="247" t="str">
        <f ca="1">IF(ISNUMBER(A36),IF(OR($S36=$U36,NOT(ISNA(MATCH($D36*5+$V$4,Override!$C$6:$C$125,0)))),$Q36,0),"")</f>
        <v/>
      </c>
      <c r="I36" s="121" t="str">
        <f t="shared" ca="1" si="3"/>
        <v/>
      </c>
      <c r="J36" s="263">
        <f ca="1">COUNT(A32:A36)</f>
        <v>0</v>
      </c>
      <c r="K36" s="264" t="str">
        <f ca="1">IF(ISNUMBER(A36),RANK(F36,F32:F36),"")</f>
        <v/>
      </c>
      <c r="L36" s="265">
        <f ca="1">IF(J36=5,VLOOKUP(K36,TPMatrix!$A$6:$B$10,2,FALSE),IF(J36=4,VLOOKUP(K36,TPMatrix!$D$6:$E$9,2,FALSE),0))</f>
        <v>0</v>
      </c>
      <c r="M36" s="265">
        <f ca="1">IF(COUNTIF(K32:K36,K36)&gt;=2,IF(J36=5,VLOOKUP(K36+1,TPMatrix!$A$6:$B$10,2,FALSE),IF(J36=4,VLOOKUP(K36+1,TPMatrix!$D$6:$E$9,2,FALSE),0)),"")</f>
        <v>0</v>
      </c>
      <c r="N36" s="265">
        <f ca="1">IF(COUNTIF(K32:K36,K36)&gt;=3,IF(J36=5,VLOOKUP(K36+2,TPMatrix!$A$6:$B$10,2,FALSE),IF(J36=4,VLOOKUP(K36+2,TPMatrix!$D$6:$E$9,2,FALSE),0)),"")</f>
        <v>0</v>
      </c>
      <c r="O36" s="265">
        <f ca="1">IF(COUNTIF(K32:K36,K36)&gt;=4,IF(J36=5,VLOOKUP(K36+3,TPMatrix!$A$6:$B$10,2,FALSE),IF(J36=4,VLOOKUP(K36+3,TPMatrix!$D$6:$E$9,2,FALSE),0)),"")</f>
        <v>0</v>
      </c>
      <c r="P36" s="265">
        <f ca="1">IF(COUNTIF(K32:K36,K36)&gt;=5,IF(J36=5,VLOOKUP(K36+4,TPMatrix!$A$6:$B$10,2,FALSE),IF(J36=4,VLOOKUP(K36+4,TPMatrix!$D$6:$E$9,2,FALSE),0)),"")</f>
        <v>0</v>
      </c>
      <c r="Q36" s="265">
        <f t="shared" ca="1" si="4"/>
        <v>0</v>
      </c>
      <c r="R36" s="266">
        <f t="shared" ca="1" si="5"/>
        <v>5</v>
      </c>
      <c r="S36" s="264">
        <f t="shared" ca="1" si="6"/>
        <v>0</v>
      </c>
      <c r="T36" s="265">
        <f t="shared" si="7"/>
        <v>0</v>
      </c>
      <c r="U36" s="266">
        <f t="shared" ca="1" si="8"/>
        <v>0</v>
      </c>
      <c r="W36" s="178" t="str">
        <f t="shared" ca="1" si="9"/>
        <v/>
      </c>
      <c r="X36" s="178" t="str">
        <f ca="1">IF(ISNUMBER($A36),$W36*(Methuselahs!$A$4+1)+$A36,"")</f>
        <v/>
      </c>
      <c r="Y36" s="178" t="str">
        <f t="shared" ca="1" si="10"/>
        <v/>
      </c>
      <c r="Z36" s="178" t="str">
        <f ca="1">IF(ISNUMBER($A36),VLOOKUP($A36,Methuselahs!$A$7:$X$206,5),"")</f>
        <v/>
      </c>
      <c r="AA36" s="178" t="str">
        <f t="shared" ca="1" si="11"/>
        <v/>
      </c>
    </row>
    <row r="37" spans="1:27" ht="12.95" customHeight="1" x14ac:dyDescent="0.2">
      <c r="A37" s="217" t="str">
        <f ca="1">IF(OR(ISBLANK('Tournament Info'!$B$11),'Tournament Info'!$B$11&lt;&gt;4),"",INDIRECT(ADDRESS(ROW(),3,1,1,"Optimal Seating "&amp;'Tournament Info'!$B$11-1&amp;"R+F")))</f>
        <v/>
      </c>
      <c r="B37" s="218" t="str">
        <f ca="1">IF(ISNUMBER(A37),VLOOKUP(A37,Methuselahs!$A$7:$E$206,2,FALSE),"")</f>
        <v/>
      </c>
      <c r="C37" s="219" t="str">
        <f ca="1">IF(ISNUMBER(A37),VLOOKUP(A37,Methuselahs!$A$7:$E$206,3,FALSE),"")</f>
        <v/>
      </c>
      <c r="D37" s="220" t="str">
        <f t="shared" ca="1" si="0"/>
        <v/>
      </c>
      <c r="E37" s="221"/>
      <c r="F37" s="273">
        <f t="shared" si="1"/>
        <v>0</v>
      </c>
      <c r="G37" s="222" t="str">
        <f t="shared" ca="1" si="2"/>
        <v/>
      </c>
      <c r="H37" s="223" t="str">
        <f ca="1">IF(ISNUMBER(A37),IF(OR($S37=$U37,NOT(ISNA(MATCH($D37*5+$V$4,Override!$C$6:$C$125,0)))),$Q37,0),"")</f>
        <v/>
      </c>
      <c r="I37" s="284" t="str">
        <f t="shared" ca="1" si="3"/>
        <v/>
      </c>
      <c r="J37" s="224">
        <f ca="1">COUNT(A37:A41)</f>
        <v>0</v>
      </c>
      <c r="K37" s="225" t="str">
        <f ca="1">IF(ISNUMBER(A37),RANK(F37,F37:F41),"")</f>
        <v/>
      </c>
      <c r="L37" s="226">
        <f ca="1">IF(J37=5,VLOOKUP(K37,TPMatrix!$A$6:$B$10,2,FALSE),IF(J37=4,VLOOKUP(K37,TPMatrix!$D$6:$E$9,2,FALSE),0))</f>
        <v>0</v>
      </c>
      <c r="M37" s="226">
        <f ca="1">IF(COUNTIF(K37:K41,K37)&gt;=2,IF(J37=5,VLOOKUP(K37+1,TPMatrix!$A$6:$B$10,2,FALSE),IF(J37=4,VLOOKUP(K37+1,TPMatrix!$D$6:$E$9,2,FALSE),0)),"")</f>
        <v>0</v>
      </c>
      <c r="N37" s="226">
        <f ca="1">IF(COUNTIF(K37:K41,K37)&gt;=3,IF(J37=5,VLOOKUP(K37+2,TPMatrix!$A$6:$B$10,2,FALSE),IF(J37=4,VLOOKUP(K37+2,TPMatrix!$D$6:$E$9,2,FALSE),0)),"")</f>
        <v>0</v>
      </c>
      <c r="O37" s="226">
        <f ca="1">IF(COUNTIF(K37:K41,K37)&gt;=4,IF(J37=5,VLOOKUP(K37+3,TPMatrix!$A$6:$B$10,2,FALSE),IF(J37=4,VLOOKUP(K37+3,TPMatrix!$D$6:$E$9,2,FALSE),0)),"")</f>
        <v>0</v>
      </c>
      <c r="P37" s="226">
        <f ca="1">IF(COUNTIF(K37:K41,K37)&gt;=5,IF(J37=5,VLOOKUP(K37+4,TPMatrix!$A$6:$B$10,2,FALSE),IF(J37=4,VLOOKUP(K37+4,TPMatrix!$D$6:$E$9,2,FALSE),0)),"")</f>
        <v>0</v>
      </c>
      <c r="Q37" s="226">
        <f t="shared" ca="1" si="4"/>
        <v>0</v>
      </c>
      <c r="R37" s="227">
        <f t="shared" ca="1" si="5"/>
        <v>5</v>
      </c>
      <c r="S37" s="228">
        <f t="shared" ca="1" si="6"/>
        <v>0</v>
      </c>
      <c r="T37" s="229">
        <f t="shared" si="7"/>
        <v>0</v>
      </c>
      <c r="U37" s="230">
        <f t="shared" ca="1" si="8"/>
        <v>0</v>
      </c>
      <c r="W37" s="178" t="str">
        <f t="shared" ca="1" si="9"/>
        <v/>
      </c>
      <c r="X37" s="178" t="str">
        <f ca="1">IF(ISNUMBER($A37),$W37*(Methuselahs!$A$4+1)+$A37,"")</f>
        <v/>
      </c>
      <c r="Y37" s="178" t="str">
        <f t="shared" ca="1" si="10"/>
        <v/>
      </c>
      <c r="Z37" s="178" t="str">
        <f ca="1">IF(ISNUMBER($A37),VLOOKUP($A37,Methuselahs!$A$7:$X$206,5),"")</f>
        <v/>
      </c>
      <c r="AA37" s="178" t="str">
        <f t="shared" ca="1" si="11"/>
        <v/>
      </c>
    </row>
    <row r="38" spans="1:27" ht="12.95" customHeight="1" x14ac:dyDescent="0.2">
      <c r="A38" s="231" t="str">
        <f ca="1">IF(OR(ISBLANK('Tournament Info'!$B$11),'Tournament Info'!$B$11&lt;&gt;4),"",INDIRECT(ADDRESS(ROW(),3,1,1,"Optimal Seating "&amp;'Tournament Info'!$B$11-1&amp;"R+F")))</f>
        <v/>
      </c>
      <c r="B38" s="232" t="str">
        <f ca="1">IF(ISNUMBER(A38),VLOOKUP(A38,Methuselahs!$A$7:$E$206,2,FALSE),"")</f>
        <v/>
      </c>
      <c r="C38" s="233" t="str">
        <f ca="1">IF(ISNUMBER(A38),VLOOKUP(A38,Methuselahs!$A$7:$E$206,3,FALSE),"")</f>
        <v/>
      </c>
      <c r="D38" s="234" t="str">
        <f t="shared" ca="1" si="0"/>
        <v/>
      </c>
      <c r="E38" s="235"/>
      <c r="F38" s="275">
        <f t="shared" si="1"/>
        <v>0</v>
      </c>
      <c r="G38" s="236" t="str">
        <f t="shared" ca="1" si="2"/>
        <v/>
      </c>
      <c r="H38" s="237" t="str">
        <f ca="1">IF(ISNUMBER(A38),IF(OR($S38=$U38,NOT(ISNA(MATCH($D38*5+$V$4,Override!$C$6:$C$125,0)))),$Q38,0),"")</f>
        <v/>
      </c>
      <c r="I38" s="285" t="str">
        <f t="shared" ca="1" si="3"/>
        <v/>
      </c>
      <c r="J38" s="238">
        <f ca="1">COUNT(A37:A41)</f>
        <v>0</v>
      </c>
      <c r="K38" s="239" t="str">
        <f ca="1">IF(ISNUMBER(A38),RANK(F38,F37:F41),"")</f>
        <v/>
      </c>
      <c r="L38" s="240">
        <f ca="1">IF(J38=5,VLOOKUP(K38,TPMatrix!$A$6:$B$10,2,FALSE),IF(J38=4,VLOOKUP(K38,TPMatrix!$D$6:$E$9,2,FALSE),0))</f>
        <v>0</v>
      </c>
      <c r="M38" s="240">
        <f ca="1">IF(COUNTIF(K37:K41,K38)&gt;=2,IF(J38=5,VLOOKUP(K38+1,TPMatrix!$A$6:$B$10,2,FALSE),IF(J38=4,VLOOKUP(K38+1,TPMatrix!$D$6:$E$9,2,FALSE),0)),"")</f>
        <v>0</v>
      </c>
      <c r="N38" s="240">
        <f ca="1">IF(COUNTIF(K37:K41,K38)&gt;=3,IF(J38=5,VLOOKUP(K38+2,TPMatrix!$A$6:$B$10,2,FALSE),IF(J38=4,VLOOKUP(K38+2,TPMatrix!$D$6:$E$9,2,FALSE),0)),"")</f>
        <v>0</v>
      </c>
      <c r="O38" s="240">
        <f ca="1">IF(COUNTIF(K37:K41,K38)&gt;=4,IF(J38=5,VLOOKUP(K38+3,TPMatrix!$A$6:$B$10,2,FALSE),IF(J38=4,VLOOKUP(K38+3,TPMatrix!$D$6:$E$9,2,FALSE),0)),"")</f>
        <v>0</v>
      </c>
      <c r="P38" s="240">
        <f ca="1">IF(COUNTIF(K37:K41,K38)&gt;=5,IF(J38=5,VLOOKUP(K38+4,TPMatrix!$A$6:$B$10,2,FALSE),IF(J38=4,VLOOKUP(K38+4,TPMatrix!$D$6:$E$9,2,FALSE),0)),"")</f>
        <v>0</v>
      </c>
      <c r="Q38" s="240">
        <f t="shared" ca="1" si="4"/>
        <v>0</v>
      </c>
      <c r="R38" s="241">
        <f t="shared" ca="1" si="5"/>
        <v>5</v>
      </c>
      <c r="S38" s="239">
        <f t="shared" ca="1" si="6"/>
        <v>0</v>
      </c>
      <c r="T38" s="240">
        <f t="shared" si="7"/>
        <v>0</v>
      </c>
      <c r="U38" s="241">
        <f t="shared" ca="1" si="8"/>
        <v>0</v>
      </c>
      <c r="W38" s="178" t="str">
        <f t="shared" ca="1" si="9"/>
        <v/>
      </c>
      <c r="X38" s="178" t="str">
        <f ca="1">IF(ISNUMBER($A38),$W38*(Methuselahs!$A$4+1)+$A38,"")</f>
        <v/>
      </c>
      <c r="Y38" s="178" t="str">
        <f t="shared" ca="1" si="10"/>
        <v/>
      </c>
      <c r="Z38" s="178" t="str">
        <f ca="1">IF(ISNUMBER($A38),VLOOKUP($A38,Methuselahs!$A$7:$X$206,5),"")</f>
        <v/>
      </c>
      <c r="AA38" s="178" t="str">
        <f t="shared" ca="1" si="11"/>
        <v/>
      </c>
    </row>
    <row r="39" spans="1:27" ht="12.95" customHeight="1" x14ac:dyDescent="0.2">
      <c r="A39" s="242" t="str">
        <f ca="1">IF(OR(ISBLANK('Tournament Info'!$B$11),'Tournament Info'!$B$11&lt;&gt;4),"",INDIRECT(ADDRESS(ROW(),3,1,1,"Optimal Seating "&amp;'Tournament Info'!$B$11-1&amp;"R+F")))</f>
        <v/>
      </c>
      <c r="B39" s="218" t="str">
        <f ca="1">IF(ISNUMBER(A39),VLOOKUP(A39,Methuselahs!$A$7:$E$206,2,FALSE),"")</f>
        <v/>
      </c>
      <c r="C39" s="243" t="str">
        <f ca="1">IF(ISNUMBER(A39),VLOOKUP(A39,Methuselahs!$A$7:$E$206,3,FALSE),"")</f>
        <v/>
      </c>
      <c r="D39" s="244" t="str">
        <f t="shared" ref="D39:D70" ca="1" si="12">IF(ISNUMBER(A39),FLOOR((ROW()-ROW($A$7))/5,1)+1,"")</f>
        <v/>
      </c>
      <c r="E39" s="245"/>
      <c r="F39" s="277">
        <f t="shared" ref="F39:F70" si="13">IF(ISNUMBER(E39),E39,0)</f>
        <v>0</v>
      </c>
      <c r="G39" s="246" t="str">
        <f t="shared" ref="G39:G70" ca="1" si="14">IF(ISNUMBER($A39),IF(AND($F39&gt;=2,$H39=60),1,0),"")</f>
        <v/>
      </c>
      <c r="H39" s="247" t="str">
        <f ca="1">IF(ISNUMBER(A39),IF(OR($S39=$U39,NOT(ISNA(MATCH($D39*5+$V$4,Override!$C$6:$C$125,0)))),$Q39,0),"")</f>
        <v/>
      </c>
      <c r="I39" s="121" t="str">
        <f t="shared" ref="I39:I70" ca="1" si="15">IF(ISNUMBER(A39),IF(J39=5,K39,IF(AND(J39=4,OR(K39=4,K39=3)),K39+1,K39)),"")</f>
        <v/>
      </c>
      <c r="J39" s="248">
        <f ca="1">COUNT(A37:A41)</f>
        <v>0</v>
      </c>
      <c r="K39" s="249" t="str">
        <f ca="1">IF(ISNUMBER(A39),RANK(F39,F37:F41),"")</f>
        <v/>
      </c>
      <c r="L39" s="250">
        <f ca="1">IF(J39=5,VLOOKUP(K39,TPMatrix!$A$6:$B$10,2,FALSE),IF(J39=4,VLOOKUP(K39,TPMatrix!$D$6:$E$9,2,FALSE),0))</f>
        <v>0</v>
      </c>
      <c r="M39" s="250">
        <f ca="1">IF(COUNTIF(K37:K41,K39)&gt;=2,IF(J39=5,VLOOKUP(K39+1,TPMatrix!$A$6:$B$10,2,FALSE),IF(J39=4,VLOOKUP(K39+1,TPMatrix!$D$6:$E$9,2,FALSE),0)),"")</f>
        <v>0</v>
      </c>
      <c r="N39" s="250">
        <f ca="1">IF(COUNTIF(K37:K41,K39)&gt;=3,IF(J39=5,VLOOKUP(K39+2,TPMatrix!$A$6:$B$10,2,FALSE),IF(J39=4,VLOOKUP(K39+2,TPMatrix!$D$6:$E$9,2,FALSE),0)),"")</f>
        <v>0</v>
      </c>
      <c r="O39" s="250">
        <f ca="1">IF(COUNTIF(K37:K41,K39)&gt;=4,IF(J39=5,VLOOKUP(K39+3,TPMatrix!$A$6:$B$10,2,FALSE),IF(J39=4,VLOOKUP(K39+3,TPMatrix!$D$6:$E$9,2,FALSE),0)),"")</f>
        <v>0</v>
      </c>
      <c r="P39" s="250">
        <f ca="1">IF(COUNTIF(K37:K41,K39)&gt;=5,IF(J39=5,VLOOKUP(K39+4,TPMatrix!$A$6:$B$10,2,FALSE),IF(J39=4,VLOOKUP(K39+4,TPMatrix!$D$6:$E$9,2,FALSE),0)),"")</f>
        <v>0</v>
      </c>
      <c r="Q39" s="250">
        <f t="shared" ref="Q39:Q70" ca="1" si="16">SUM(L39:P39)/COUNT(L39:P39)</f>
        <v>0</v>
      </c>
      <c r="R39" s="251">
        <f t="shared" ref="R39:R70" ca="1" si="17">COUNT(L39:P39)</f>
        <v>5</v>
      </c>
      <c r="S39" s="249">
        <f t="shared" ref="S39:S70" ca="1" si="18">IF(ISNUMBER($A39),COUNTIF($D$7:$D$206,$D39),0)</f>
        <v>0</v>
      </c>
      <c r="T39" s="250">
        <f t="shared" ref="T39:T70" si="19">CEILING($F39,1)</f>
        <v>0</v>
      </c>
      <c r="U39" s="251">
        <f t="shared" ref="U39:U70" ca="1" si="20">SUM(OFFSET(T39,-MOD(ROW()-ROW($U$7),5),0,5,1))</f>
        <v>0</v>
      </c>
      <c r="W39" s="178" t="str">
        <f t="shared" ref="W39:W70" ca="1" si="21">$I39</f>
        <v/>
      </c>
      <c r="X39" s="178" t="str">
        <f ca="1">IF(ISNUMBER($A39),$W39*(Methuselahs!$A$4+1)+$A39,"")</f>
        <v/>
      </c>
      <c r="Y39" s="178" t="str">
        <f t="shared" ref="Y39:Y70" ca="1" si="22">IF(ISNUMBER($A39),RANK($X39,$X39:$X43,1),"")</f>
        <v/>
      </c>
      <c r="Z39" s="178" t="str">
        <f ca="1">IF(ISNUMBER($A39),VLOOKUP($A39,Methuselahs!$A$7:$X$206,5),"")</f>
        <v/>
      </c>
      <c r="AA39" s="178" t="str">
        <f t="shared" ref="AA39:AA70" ca="1" si="23">$I39</f>
        <v/>
      </c>
    </row>
    <row r="40" spans="1:27" ht="12.95" customHeight="1" x14ac:dyDescent="0.2">
      <c r="A40" s="252" t="str">
        <f ca="1">IF(OR(ISBLANK('Tournament Info'!$B$11),'Tournament Info'!$B$11&lt;&gt;4),"",INDIRECT(ADDRESS(ROW(),3,1,1,"Optimal Seating "&amp;'Tournament Info'!$B$11-1&amp;"R+F")))</f>
        <v/>
      </c>
      <c r="B40" s="253" t="str">
        <f ca="1">IF(ISNUMBER(A40),VLOOKUP(A40,Methuselahs!$A$7:$E$206,2,FALSE),"")</f>
        <v/>
      </c>
      <c r="C40" s="254" t="str">
        <f ca="1">IF(ISNUMBER(A40),VLOOKUP(A40,Methuselahs!$A$7:$E$206,3,FALSE),"")</f>
        <v/>
      </c>
      <c r="D40" s="255" t="str">
        <f t="shared" ca="1" si="12"/>
        <v/>
      </c>
      <c r="E40" s="256"/>
      <c r="F40" s="279">
        <f t="shared" si="13"/>
        <v>0</v>
      </c>
      <c r="G40" s="236" t="str">
        <f t="shared" ca="1" si="14"/>
        <v/>
      </c>
      <c r="H40" s="237" t="str">
        <f ca="1">IF(ISNUMBER(A40),IF(OR($S40=$U40,NOT(ISNA(MATCH($D40*5+$V$4,Override!$C$6:$C$125,0)))),$Q40,0),"")</f>
        <v/>
      </c>
      <c r="I40" s="285" t="str">
        <f t="shared" ca="1" si="15"/>
        <v/>
      </c>
      <c r="J40" s="257">
        <f ca="1">COUNT(A37:A41)</f>
        <v>0</v>
      </c>
      <c r="K40" s="239" t="str">
        <f ca="1">IF(ISNUMBER(A40),RANK(F40,F37:F41),"")</f>
        <v/>
      </c>
      <c r="L40" s="240">
        <f ca="1">IF(J40=5,VLOOKUP(K40,TPMatrix!$A$6:$B$10,2,FALSE),IF(J40=4,VLOOKUP(K40,TPMatrix!$D$6:$E$9,2,FALSE),0))</f>
        <v>0</v>
      </c>
      <c r="M40" s="240">
        <f ca="1">IF(COUNTIF(K37:K41,K40)&gt;=2,IF(J40=5,VLOOKUP(K40+1,TPMatrix!$A$6:$B$10,2,FALSE),IF(J40=4,VLOOKUP(K40+1,TPMatrix!$D$6:$E$9,2,FALSE),0)),"")</f>
        <v>0</v>
      </c>
      <c r="N40" s="240">
        <f ca="1">IF(COUNTIF(K37:K41,K40)&gt;=3,IF(J40=5,VLOOKUP(K40+2,TPMatrix!$A$6:$B$10,2,FALSE),IF(J40=4,VLOOKUP(K40+2,TPMatrix!$D$6:$E$9,2,FALSE),0)),"")</f>
        <v>0</v>
      </c>
      <c r="O40" s="240">
        <f ca="1">IF(COUNTIF(K37:K41,K40)&gt;=4,IF(J40=5,VLOOKUP(K40+3,TPMatrix!$A$6:$B$10,2,FALSE),IF(J40=4,VLOOKUP(K40+3,TPMatrix!$D$6:$E$9,2,FALSE),0)),"")</f>
        <v>0</v>
      </c>
      <c r="P40" s="240">
        <f ca="1">IF(COUNTIF(K37:K41,K40)&gt;=5,IF(J40=5,VLOOKUP(K40+4,TPMatrix!$A$6:$B$10,2,FALSE),IF(J40=4,VLOOKUP(K40+4,TPMatrix!$D$6:$E$9,2,FALSE),0)),"")</f>
        <v>0</v>
      </c>
      <c r="Q40" s="240">
        <f t="shared" ca="1" si="16"/>
        <v>0</v>
      </c>
      <c r="R40" s="241">
        <f t="shared" ca="1" si="17"/>
        <v>5</v>
      </c>
      <c r="S40" s="239">
        <f t="shared" ca="1" si="18"/>
        <v>0</v>
      </c>
      <c r="T40" s="240">
        <f t="shared" si="19"/>
        <v>0</v>
      </c>
      <c r="U40" s="241">
        <f t="shared" ca="1" si="20"/>
        <v>0</v>
      </c>
      <c r="W40" s="178" t="str">
        <f t="shared" ca="1" si="21"/>
        <v/>
      </c>
      <c r="X40" s="178" t="str">
        <f ca="1">IF(ISNUMBER($A40),$W40*(Methuselahs!$A$4+1)+$A40,"")</f>
        <v/>
      </c>
      <c r="Y40" s="178" t="str">
        <f t="shared" ca="1" si="22"/>
        <v/>
      </c>
      <c r="Z40" s="178" t="str">
        <f ca="1">IF(ISNUMBER($A40),VLOOKUP($A40,Methuselahs!$A$7:$X$206,5),"")</f>
        <v/>
      </c>
      <c r="AA40" s="178" t="str">
        <f t="shared" ca="1" si="23"/>
        <v/>
      </c>
    </row>
    <row r="41" spans="1:27" ht="12.95" customHeight="1" x14ac:dyDescent="0.2">
      <c r="A41" s="258" t="str">
        <f ca="1">IF(OR(ISBLANK('Tournament Info'!$B$11),'Tournament Info'!$B$11&lt;&gt;4),"",INDIRECT(ADDRESS(ROW(),3,1,1,"Optimal Seating "&amp;'Tournament Info'!$B$11-1&amp;"R+F")))</f>
        <v/>
      </c>
      <c r="B41" s="259" t="str">
        <f ca="1">IF(ISNUMBER(A41),VLOOKUP(A41,Methuselahs!$A$7:$E$206,2,FALSE),"")</f>
        <v/>
      </c>
      <c r="C41" s="260" t="str">
        <f ca="1">IF(ISNUMBER(A41),VLOOKUP(A41,Methuselahs!$A$7:$E$206,3,FALSE),"")</f>
        <v/>
      </c>
      <c r="D41" s="261" t="str">
        <f t="shared" ca="1" si="12"/>
        <v/>
      </c>
      <c r="E41" s="262"/>
      <c r="F41" s="280">
        <f t="shared" si="13"/>
        <v>0</v>
      </c>
      <c r="G41" s="246" t="str">
        <f t="shared" ca="1" si="14"/>
        <v/>
      </c>
      <c r="H41" s="247" t="str">
        <f ca="1">IF(ISNUMBER(A41),IF(OR($S41=$U41,NOT(ISNA(MATCH($D41*5+$V$4,Override!$C$6:$C$125,0)))),$Q41,0),"")</f>
        <v/>
      </c>
      <c r="I41" s="121" t="str">
        <f t="shared" ca="1" si="15"/>
        <v/>
      </c>
      <c r="J41" s="263">
        <f ca="1">COUNT(A37:A41)</f>
        <v>0</v>
      </c>
      <c r="K41" s="264" t="str">
        <f ca="1">IF(ISNUMBER(A41),RANK(F41,F37:F41),"")</f>
        <v/>
      </c>
      <c r="L41" s="265">
        <f ca="1">IF(J41=5,VLOOKUP(K41,TPMatrix!$A$6:$B$10,2,FALSE),IF(J41=4,VLOOKUP(K41,TPMatrix!$D$6:$E$9,2,FALSE),0))</f>
        <v>0</v>
      </c>
      <c r="M41" s="265">
        <f ca="1">IF(COUNTIF(K37:K41,K41)&gt;=2,IF(J41=5,VLOOKUP(K41+1,TPMatrix!$A$6:$B$10,2,FALSE),IF(J41=4,VLOOKUP(K41+1,TPMatrix!$D$6:$E$9,2,FALSE),0)),"")</f>
        <v>0</v>
      </c>
      <c r="N41" s="265">
        <f ca="1">IF(COUNTIF(K37:K41,K41)&gt;=3,IF(J41=5,VLOOKUP(K41+2,TPMatrix!$A$6:$B$10,2,FALSE),IF(J41=4,VLOOKUP(K41+2,TPMatrix!$D$6:$E$9,2,FALSE),0)),"")</f>
        <v>0</v>
      </c>
      <c r="O41" s="265">
        <f ca="1">IF(COUNTIF(K37:K41,K41)&gt;=4,IF(J41=5,VLOOKUP(K41+3,TPMatrix!$A$6:$B$10,2,FALSE),IF(J41=4,VLOOKUP(K41+3,TPMatrix!$D$6:$E$9,2,FALSE),0)),"")</f>
        <v>0</v>
      </c>
      <c r="P41" s="265">
        <f ca="1">IF(COUNTIF(K37:K41,K41)&gt;=5,IF(J41=5,VLOOKUP(K41+4,TPMatrix!$A$6:$B$10,2,FALSE),IF(J41=4,VLOOKUP(K41+4,TPMatrix!$D$6:$E$9,2,FALSE),0)),"")</f>
        <v>0</v>
      </c>
      <c r="Q41" s="265">
        <f t="shared" ca="1" si="16"/>
        <v>0</v>
      </c>
      <c r="R41" s="266">
        <f t="shared" ca="1" si="17"/>
        <v>5</v>
      </c>
      <c r="S41" s="264">
        <f t="shared" ca="1" si="18"/>
        <v>0</v>
      </c>
      <c r="T41" s="265">
        <f t="shared" si="19"/>
        <v>0</v>
      </c>
      <c r="U41" s="266">
        <f t="shared" ca="1" si="20"/>
        <v>0</v>
      </c>
      <c r="W41" s="178" t="str">
        <f t="shared" ca="1" si="21"/>
        <v/>
      </c>
      <c r="X41" s="178" t="str">
        <f ca="1">IF(ISNUMBER($A41),$W41*(Methuselahs!$A$4+1)+$A41,"")</f>
        <v/>
      </c>
      <c r="Y41" s="178" t="str">
        <f t="shared" ca="1" si="22"/>
        <v/>
      </c>
      <c r="Z41" s="178" t="str">
        <f ca="1">IF(ISNUMBER($A41),VLOOKUP($A41,Methuselahs!$A$7:$X$206,5),"")</f>
        <v/>
      </c>
      <c r="AA41" s="178" t="str">
        <f t="shared" ca="1" si="23"/>
        <v/>
      </c>
    </row>
    <row r="42" spans="1:27" ht="12.95" customHeight="1" x14ac:dyDescent="0.2">
      <c r="A42" s="217" t="str">
        <f ca="1">IF(OR(ISBLANK('Tournament Info'!$B$11),'Tournament Info'!$B$11&lt;&gt;4),"",INDIRECT(ADDRESS(ROW(),3,1,1,"Optimal Seating "&amp;'Tournament Info'!$B$11-1&amp;"R+F")))</f>
        <v/>
      </c>
      <c r="B42" s="218" t="str">
        <f ca="1">IF(ISNUMBER(A42),VLOOKUP(A42,Methuselahs!$A$7:$E$206,2,FALSE),"")</f>
        <v/>
      </c>
      <c r="C42" s="219" t="str">
        <f ca="1">IF(ISNUMBER(A42),VLOOKUP(A42,Methuselahs!$A$7:$E$206,3,FALSE),"")</f>
        <v/>
      </c>
      <c r="D42" s="220" t="str">
        <f t="shared" ca="1" si="12"/>
        <v/>
      </c>
      <c r="E42" s="221"/>
      <c r="F42" s="273">
        <f t="shared" si="13"/>
        <v>0</v>
      </c>
      <c r="G42" s="222" t="str">
        <f t="shared" ca="1" si="14"/>
        <v/>
      </c>
      <c r="H42" s="223" t="str">
        <f ca="1">IF(ISNUMBER(A42),IF(OR($S42=$U42,NOT(ISNA(MATCH($D42*5+$V$4,Override!$C$6:$C$125,0)))),$Q42,0),"")</f>
        <v/>
      </c>
      <c r="I42" s="284" t="str">
        <f t="shared" ca="1" si="15"/>
        <v/>
      </c>
      <c r="J42" s="224">
        <f ca="1">COUNT(A42:A46)</f>
        <v>0</v>
      </c>
      <c r="K42" s="225" t="str">
        <f ca="1">IF(ISNUMBER(A42),RANK(F42,F42:F46),"")</f>
        <v/>
      </c>
      <c r="L42" s="226">
        <f ca="1">IF(J42=5,VLOOKUP(K42,TPMatrix!$A$6:$B$10,2,FALSE),IF(J42=4,VLOOKUP(K42,TPMatrix!$D$6:$E$9,2,FALSE),0))</f>
        <v>0</v>
      </c>
      <c r="M42" s="226">
        <f ca="1">IF(COUNTIF(K42:K46,K42)&gt;=2,IF(J42=5,VLOOKUP(K42+1,TPMatrix!$A$6:$B$10,2,FALSE),IF(J42=4,VLOOKUP(K42+1,TPMatrix!$D$6:$E$9,2,FALSE),0)),"")</f>
        <v>0</v>
      </c>
      <c r="N42" s="226">
        <f ca="1">IF(COUNTIF(K42:K46,K42)&gt;=3,IF(J42=5,VLOOKUP(K42+2,TPMatrix!$A$6:$B$10,2,FALSE),IF(J42=4,VLOOKUP(K42+2,TPMatrix!$D$6:$E$9,2,FALSE),0)),"")</f>
        <v>0</v>
      </c>
      <c r="O42" s="226">
        <f ca="1">IF(COUNTIF(K42:K46,K42)&gt;=4,IF(J42=5,VLOOKUP(K42+3,TPMatrix!$A$6:$B$10,2,FALSE),IF(J42=4,VLOOKUP(K42+3,TPMatrix!$D$6:$E$9,2,FALSE),0)),"")</f>
        <v>0</v>
      </c>
      <c r="P42" s="226">
        <f ca="1">IF(COUNTIF(K42:K46,K42)&gt;=5,IF(J42=5,VLOOKUP(K42+4,TPMatrix!$A$6:$B$10,2,FALSE),IF(J42=4,VLOOKUP(K42+4,TPMatrix!$D$6:$E$9,2,FALSE),0)),"")</f>
        <v>0</v>
      </c>
      <c r="Q42" s="226">
        <f t="shared" ca="1" si="16"/>
        <v>0</v>
      </c>
      <c r="R42" s="227">
        <f t="shared" ca="1" si="17"/>
        <v>5</v>
      </c>
      <c r="S42" s="228">
        <f t="shared" ca="1" si="18"/>
        <v>0</v>
      </c>
      <c r="T42" s="229">
        <f t="shared" si="19"/>
        <v>0</v>
      </c>
      <c r="U42" s="230">
        <f t="shared" ca="1" si="20"/>
        <v>0</v>
      </c>
      <c r="W42" s="178" t="str">
        <f t="shared" ca="1" si="21"/>
        <v/>
      </c>
      <c r="X42" s="178" t="str">
        <f ca="1">IF(ISNUMBER($A42),$W42*(Methuselahs!$A$4+1)+$A42,"")</f>
        <v/>
      </c>
      <c r="Y42" s="178" t="str">
        <f t="shared" ca="1" si="22"/>
        <v/>
      </c>
      <c r="Z42" s="178" t="str">
        <f ca="1">IF(ISNUMBER($A42),VLOOKUP($A42,Methuselahs!$A$7:$X$206,5),"")</f>
        <v/>
      </c>
      <c r="AA42" s="178" t="str">
        <f t="shared" ca="1" si="23"/>
        <v/>
      </c>
    </row>
    <row r="43" spans="1:27" ht="12.95" customHeight="1" x14ac:dyDescent="0.2">
      <c r="A43" s="231" t="str">
        <f ca="1">IF(OR(ISBLANK('Tournament Info'!$B$11),'Tournament Info'!$B$11&lt;&gt;4),"",INDIRECT(ADDRESS(ROW(),3,1,1,"Optimal Seating "&amp;'Tournament Info'!$B$11-1&amp;"R+F")))</f>
        <v/>
      </c>
      <c r="B43" s="232" t="str">
        <f ca="1">IF(ISNUMBER(A43),VLOOKUP(A43,Methuselahs!$A$7:$E$206,2,FALSE),"")</f>
        <v/>
      </c>
      <c r="C43" s="233" t="str">
        <f ca="1">IF(ISNUMBER(A43),VLOOKUP(A43,Methuselahs!$A$7:$E$206,3,FALSE),"")</f>
        <v/>
      </c>
      <c r="D43" s="234" t="str">
        <f t="shared" ca="1" si="12"/>
        <v/>
      </c>
      <c r="E43" s="235"/>
      <c r="F43" s="275">
        <f t="shared" si="13"/>
        <v>0</v>
      </c>
      <c r="G43" s="236" t="str">
        <f t="shared" ca="1" si="14"/>
        <v/>
      </c>
      <c r="H43" s="237" t="str">
        <f ca="1">IF(ISNUMBER(A43),IF(OR($S43=$U43,NOT(ISNA(MATCH($D43*5+$V$4,Override!$C$6:$C$125,0)))),$Q43,0),"")</f>
        <v/>
      </c>
      <c r="I43" s="285" t="str">
        <f t="shared" ca="1" si="15"/>
        <v/>
      </c>
      <c r="J43" s="238">
        <f ca="1">COUNT(A42:A46)</f>
        <v>0</v>
      </c>
      <c r="K43" s="239" t="str">
        <f ca="1">IF(ISNUMBER(A43),RANK(F43,F42:F46),"")</f>
        <v/>
      </c>
      <c r="L43" s="240">
        <f ca="1">IF(J43=5,VLOOKUP(K43,TPMatrix!$A$6:$B$10,2,FALSE),IF(J43=4,VLOOKUP(K43,TPMatrix!$D$6:$E$9,2,FALSE),0))</f>
        <v>0</v>
      </c>
      <c r="M43" s="240">
        <f ca="1">IF(COUNTIF(K42:K46,K43)&gt;=2,IF(J43=5,VLOOKUP(K43+1,TPMatrix!$A$6:$B$10,2,FALSE),IF(J43=4,VLOOKUP(K43+1,TPMatrix!$D$6:$E$9,2,FALSE),0)),"")</f>
        <v>0</v>
      </c>
      <c r="N43" s="240">
        <f ca="1">IF(COUNTIF(K42:K46,K43)&gt;=3,IF(J43=5,VLOOKUP(K43+2,TPMatrix!$A$6:$B$10,2,FALSE),IF(J43=4,VLOOKUP(K43+2,TPMatrix!$D$6:$E$9,2,FALSE),0)),"")</f>
        <v>0</v>
      </c>
      <c r="O43" s="240">
        <f ca="1">IF(COUNTIF(K42:K46,K43)&gt;=4,IF(J43=5,VLOOKUP(K43+3,TPMatrix!$A$6:$B$10,2,FALSE),IF(J43=4,VLOOKUP(K43+3,TPMatrix!$D$6:$E$9,2,FALSE),0)),"")</f>
        <v>0</v>
      </c>
      <c r="P43" s="240">
        <f ca="1">IF(COUNTIF(K42:K46,K43)&gt;=5,IF(J43=5,VLOOKUP(K43+4,TPMatrix!$A$6:$B$10,2,FALSE),IF(J43=4,VLOOKUP(K43+4,TPMatrix!$D$6:$E$9,2,FALSE),0)),"")</f>
        <v>0</v>
      </c>
      <c r="Q43" s="240">
        <f t="shared" ca="1" si="16"/>
        <v>0</v>
      </c>
      <c r="R43" s="241">
        <f t="shared" ca="1" si="17"/>
        <v>5</v>
      </c>
      <c r="S43" s="239">
        <f t="shared" ca="1" si="18"/>
        <v>0</v>
      </c>
      <c r="T43" s="240">
        <f t="shared" si="19"/>
        <v>0</v>
      </c>
      <c r="U43" s="241">
        <f t="shared" ca="1" si="20"/>
        <v>0</v>
      </c>
      <c r="W43" s="178" t="str">
        <f t="shared" ca="1" si="21"/>
        <v/>
      </c>
      <c r="X43" s="178" t="str">
        <f ca="1">IF(ISNUMBER($A43),$W43*(Methuselahs!$A$4+1)+$A43,"")</f>
        <v/>
      </c>
      <c r="Y43" s="178" t="str">
        <f t="shared" ca="1" si="22"/>
        <v/>
      </c>
      <c r="Z43" s="178" t="str">
        <f ca="1">IF(ISNUMBER($A43),VLOOKUP($A43,Methuselahs!$A$7:$X$206,5),"")</f>
        <v/>
      </c>
      <c r="AA43" s="178" t="str">
        <f t="shared" ca="1" si="23"/>
        <v/>
      </c>
    </row>
    <row r="44" spans="1:27" ht="12.95" customHeight="1" x14ac:dyDescent="0.2">
      <c r="A44" s="242" t="str">
        <f ca="1">IF(OR(ISBLANK('Tournament Info'!$B$11),'Tournament Info'!$B$11&lt;&gt;4),"",INDIRECT(ADDRESS(ROW(),3,1,1,"Optimal Seating "&amp;'Tournament Info'!$B$11-1&amp;"R+F")))</f>
        <v/>
      </c>
      <c r="B44" s="218" t="str">
        <f ca="1">IF(ISNUMBER(A44),VLOOKUP(A44,Methuselahs!$A$7:$E$206,2,FALSE),"")</f>
        <v/>
      </c>
      <c r="C44" s="243" t="str">
        <f ca="1">IF(ISNUMBER(A44),VLOOKUP(A44,Methuselahs!$A$7:$E$206,3,FALSE),"")</f>
        <v/>
      </c>
      <c r="D44" s="244" t="str">
        <f t="shared" ca="1" si="12"/>
        <v/>
      </c>
      <c r="E44" s="245"/>
      <c r="F44" s="277">
        <f t="shared" si="13"/>
        <v>0</v>
      </c>
      <c r="G44" s="246" t="str">
        <f t="shared" ca="1" si="14"/>
        <v/>
      </c>
      <c r="H44" s="247" t="str">
        <f ca="1">IF(ISNUMBER(A44),IF(OR($S44=$U44,NOT(ISNA(MATCH($D44*5+$V$4,Override!$C$6:$C$125,0)))),$Q44,0),"")</f>
        <v/>
      </c>
      <c r="I44" s="121" t="str">
        <f t="shared" ca="1" si="15"/>
        <v/>
      </c>
      <c r="J44" s="248">
        <f ca="1">COUNT(A42:A46)</f>
        <v>0</v>
      </c>
      <c r="K44" s="249" t="str">
        <f ca="1">IF(ISNUMBER(A44),RANK(F44,F42:F46),"")</f>
        <v/>
      </c>
      <c r="L44" s="250">
        <f ca="1">IF(J44=5,VLOOKUP(K44,TPMatrix!$A$6:$B$10,2,FALSE),IF(J44=4,VLOOKUP(K44,TPMatrix!$D$6:$E$9,2,FALSE),0))</f>
        <v>0</v>
      </c>
      <c r="M44" s="250">
        <f ca="1">IF(COUNTIF(K42:K46,K44)&gt;=2,IF(J44=5,VLOOKUP(K44+1,TPMatrix!$A$6:$B$10,2,FALSE),IF(J44=4,VLOOKUP(K44+1,TPMatrix!$D$6:$E$9,2,FALSE),0)),"")</f>
        <v>0</v>
      </c>
      <c r="N44" s="250">
        <f ca="1">IF(COUNTIF(K42:K46,K44)&gt;=3,IF(J44=5,VLOOKUP(K44+2,TPMatrix!$A$6:$B$10,2,FALSE),IF(J44=4,VLOOKUP(K44+2,TPMatrix!$D$6:$E$9,2,FALSE),0)),"")</f>
        <v>0</v>
      </c>
      <c r="O44" s="250">
        <f ca="1">IF(COUNTIF(K42:K46,K44)&gt;=4,IF(J44=5,VLOOKUP(K44+3,TPMatrix!$A$6:$B$10,2,FALSE),IF(J44=4,VLOOKUP(K44+3,TPMatrix!$D$6:$E$9,2,FALSE),0)),"")</f>
        <v>0</v>
      </c>
      <c r="P44" s="250">
        <f ca="1">IF(COUNTIF(K42:K46,K44)&gt;=5,IF(J44=5,VLOOKUP(K44+4,TPMatrix!$A$6:$B$10,2,FALSE),IF(J44=4,VLOOKUP(K44+4,TPMatrix!$D$6:$E$9,2,FALSE),0)),"")</f>
        <v>0</v>
      </c>
      <c r="Q44" s="250">
        <f t="shared" ca="1" si="16"/>
        <v>0</v>
      </c>
      <c r="R44" s="251">
        <f t="shared" ca="1" si="17"/>
        <v>5</v>
      </c>
      <c r="S44" s="249">
        <f t="shared" ca="1" si="18"/>
        <v>0</v>
      </c>
      <c r="T44" s="250">
        <f t="shared" si="19"/>
        <v>0</v>
      </c>
      <c r="U44" s="251">
        <f t="shared" ca="1" si="20"/>
        <v>0</v>
      </c>
      <c r="W44" s="178" t="str">
        <f t="shared" ca="1" si="21"/>
        <v/>
      </c>
      <c r="X44" s="178" t="str">
        <f ca="1">IF(ISNUMBER($A44),$W44*(Methuselahs!$A$4+1)+$A44,"")</f>
        <v/>
      </c>
      <c r="Y44" s="178" t="str">
        <f t="shared" ca="1" si="22"/>
        <v/>
      </c>
      <c r="Z44" s="178" t="str">
        <f ca="1">IF(ISNUMBER($A44),VLOOKUP($A44,Methuselahs!$A$7:$X$206,5),"")</f>
        <v/>
      </c>
      <c r="AA44" s="178" t="str">
        <f t="shared" ca="1" si="23"/>
        <v/>
      </c>
    </row>
    <row r="45" spans="1:27" ht="12.95" customHeight="1" x14ac:dyDescent="0.2">
      <c r="A45" s="252" t="str">
        <f ca="1">IF(OR(ISBLANK('Tournament Info'!$B$11),'Tournament Info'!$B$11&lt;&gt;4),"",INDIRECT(ADDRESS(ROW(),3,1,1,"Optimal Seating "&amp;'Tournament Info'!$B$11-1&amp;"R+F")))</f>
        <v/>
      </c>
      <c r="B45" s="253" t="str">
        <f ca="1">IF(ISNUMBER(A45),VLOOKUP(A45,Methuselahs!$A$7:$E$206,2,FALSE),"")</f>
        <v/>
      </c>
      <c r="C45" s="254" t="str">
        <f ca="1">IF(ISNUMBER(A45),VLOOKUP(A45,Methuselahs!$A$7:$E$206,3,FALSE),"")</f>
        <v/>
      </c>
      <c r="D45" s="255" t="str">
        <f t="shared" ca="1" si="12"/>
        <v/>
      </c>
      <c r="E45" s="256"/>
      <c r="F45" s="279">
        <f t="shared" si="13"/>
        <v>0</v>
      </c>
      <c r="G45" s="236" t="str">
        <f t="shared" ca="1" si="14"/>
        <v/>
      </c>
      <c r="H45" s="237" t="str">
        <f ca="1">IF(ISNUMBER(A45),IF(OR($S45=$U45,NOT(ISNA(MATCH($D45*5+$V$4,Override!$C$6:$C$125,0)))),$Q45,0),"")</f>
        <v/>
      </c>
      <c r="I45" s="285" t="str">
        <f t="shared" ca="1" si="15"/>
        <v/>
      </c>
      <c r="J45" s="257">
        <f ca="1">COUNT(A42:A46)</f>
        <v>0</v>
      </c>
      <c r="K45" s="239" t="str">
        <f ca="1">IF(ISNUMBER(A45),RANK(F45,F42:F46),"")</f>
        <v/>
      </c>
      <c r="L45" s="240">
        <f ca="1">IF(J45=5,VLOOKUP(K45,TPMatrix!$A$6:$B$10,2,FALSE),IF(J45=4,VLOOKUP(K45,TPMatrix!$D$6:$E$9,2,FALSE),0))</f>
        <v>0</v>
      </c>
      <c r="M45" s="240">
        <f ca="1">IF(COUNTIF(K42:K46,K45)&gt;=2,IF(J45=5,VLOOKUP(K45+1,TPMatrix!$A$6:$B$10,2,FALSE),IF(J45=4,VLOOKUP(K45+1,TPMatrix!$D$6:$E$9,2,FALSE),0)),"")</f>
        <v>0</v>
      </c>
      <c r="N45" s="240">
        <f ca="1">IF(COUNTIF(K42:K46,K45)&gt;=3,IF(J45=5,VLOOKUP(K45+2,TPMatrix!$A$6:$B$10,2,FALSE),IF(J45=4,VLOOKUP(K45+2,TPMatrix!$D$6:$E$9,2,FALSE),0)),"")</f>
        <v>0</v>
      </c>
      <c r="O45" s="240">
        <f ca="1">IF(COUNTIF(K42:K46,K45)&gt;=4,IF(J45=5,VLOOKUP(K45+3,TPMatrix!$A$6:$B$10,2,FALSE),IF(J45=4,VLOOKUP(K45+3,TPMatrix!$D$6:$E$9,2,FALSE),0)),"")</f>
        <v>0</v>
      </c>
      <c r="P45" s="240">
        <f ca="1">IF(COUNTIF(K42:K46,K45)&gt;=5,IF(J45=5,VLOOKUP(K45+4,TPMatrix!$A$6:$B$10,2,FALSE),IF(J45=4,VLOOKUP(K45+4,TPMatrix!$D$6:$E$9,2,FALSE),0)),"")</f>
        <v>0</v>
      </c>
      <c r="Q45" s="240">
        <f t="shared" ca="1" si="16"/>
        <v>0</v>
      </c>
      <c r="R45" s="241">
        <f t="shared" ca="1" si="17"/>
        <v>5</v>
      </c>
      <c r="S45" s="239">
        <f t="shared" ca="1" si="18"/>
        <v>0</v>
      </c>
      <c r="T45" s="240">
        <f t="shared" si="19"/>
        <v>0</v>
      </c>
      <c r="U45" s="241">
        <f t="shared" ca="1" si="20"/>
        <v>0</v>
      </c>
      <c r="W45" s="178" t="str">
        <f t="shared" ca="1" si="21"/>
        <v/>
      </c>
      <c r="X45" s="178" t="str">
        <f ca="1">IF(ISNUMBER($A45),$W45*(Methuselahs!$A$4+1)+$A45,"")</f>
        <v/>
      </c>
      <c r="Y45" s="178" t="str">
        <f t="shared" ca="1" si="22"/>
        <v/>
      </c>
      <c r="Z45" s="178" t="str">
        <f ca="1">IF(ISNUMBER($A45),VLOOKUP($A45,Methuselahs!$A$7:$X$206,5),"")</f>
        <v/>
      </c>
      <c r="AA45" s="178" t="str">
        <f t="shared" ca="1" si="23"/>
        <v/>
      </c>
    </row>
    <row r="46" spans="1:27" ht="12.95" customHeight="1" x14ac:dyDescent="0.2">
      <c r="A46" s="258" t="str">
        <f ca="1">IF(OR(ISBLANK('Tournament Info'!$B$11),'Tournament Info'!$B$11&lt;&gt;4),"",INDIRECT(ADDRESS(ROW(),3,1,1,"Optimal Seating "&amp;'Tournament Info'!$B$11-1&amp;"R+F")))</f>
        <v/>
      </c>
      <c r="B46" s="259" t="str">
        <f ca="1">IF(ISNUMBER(A46),VLOOKUP(A46,Methuselahs!$A$7:$E$206,2,FALSE),"")</f>
        <v/>
      </c>
      <c r="C46" s="260" t="str">
        <f ca="1">IF(ISNUMBER(A46),VLOOKUP(A46,Methuselahs!$A$7:$E$206,3,FALSE),"")</f>
        <v/>
      </c>
      <c r="D46" s="261" t="str">
        <f t="shared" ca="1" si="12"/>
        <v/>
      </c>
      <c r="E46" s="262"/>
      <c r="F46" s="280">
        <f t="shared" si="13"/>
        <v>0</v>
      </c>
      <c r="G46" s="246" t="str">
        <f t="shared" ca="1" si="14"/>
        <v/>
      </c>
      <c r="H46" s="247" t="str">
        <f ca="1">IF(ISNUMBER(A46),IF(OR($S46=$U46,NOT(ISNA(MATCH($D46*5+$V$4,Override!$C$6:$C$125,0)))),$Q46,0),"")</f>
        <v/>
      </c>
      <c r="I46" s="121" t="str">
        <f t="shared" ca="1" si="15"/>
        <v/>
      </c>
      <c r="J46" s="263">
        <f ca="1">COUNT(A42:A46)</f>
        <v>0</v>
      </c>
      <c r="K46" s="264" t="str">
        <f ca="1">IF(ISNUMBER(A46),RANK(F46,F42:F46),"")</f>
        <v/>
      </c>
      <c r="L46" s="265">
        <f ca="1">IF(J46=5,VLOOKUP(K46,TPMatrix!$A$6:$B$10,2,FALSE),IF(J46=4,VLOOKUP(K46,TPMatrix!$D$6:$E$9,2,FALSE),0))</f>
        <v>0</v>
      </c>
      <c r="M46" s="265">
        <f ca="1">IF(COUNTIF(K42:K46,K46)&gt;=2,IF(J46=5,VLOOKUP(K46+1,TPMatrix!$A$6:$B$10,2,FALSE),IF(J46=4,VLOOKUP(K46+1,TPMatrix!$D$6:$E$9,2,FALSE),0)),"")</f>
        <v>0</v>
      </c>
      <c r="N46" s="265">
        <f ca="1">IF(COUNTIF(K42:K46,K46)&gt;=3,IF(J46=5,VLOOKUP(K46+2,TPMatrix!$A$6:$B$10,2,FALSE),IF(J46=4,VLOOKUP(K46+2,TPMatrix!$D$6:$E$9,2,FALSE),0)),"")</f>
        <v>0</v>
      </c>
      <c r="O46" s="265">
        <f ca="1">IF(COUNTIF(K42:K46,K46)&gt;=4,IF(J46=5,VLOOKUP(K46+3,TPMatrix!$A$6:$B$10,2,FALSE),IF(J46=4,VLOOKUP(K46+3,TPMatrix!$D$6:$E$9,2,FALSE),0)),"")</f>
        <v>0</v>
      </c>
      <c r="P46" s="265">
        <f ca="1">IF(COUNTIF(K42:K46,K46)&gt;=5,IF(J46=5,VLOOKUP(K46+4,TPMatrix!$A$6:$B$10,2,FALSE),IF(J46=4,VLOOKUP(K46+4,TPMatrix!$D$6:$E$9,2,FALSE),0)),"")</f>
        <v>0</v>
      </c>
      <c r="Q46" s="265">
        <f t="shared" ca="1" si="16"/>
        <v>0</v>
      </c>
      <c r="R46" s="266">
        <f t="shared" ca="1" si="17"/>
        <v>5</v>
      </c>
      <c r="S46" s="264">
        <f t="shared" ca="1" si="18"/>
        <v>0</v>
      </c>
      <c r="T46" s="265">
        <f t="shared" si="19"/>
        <v>0</v>
      </c>
      <c r="U46" s="266">
        <f t="shared" ca="1" si="20"/>
        <v>0</v>
      </c>
      <c r="W46" s="178" t="str">
        <f t="shared" ca="1" si="21"/>
        <v/>
      </c>
      <c r="X46" s="178" t="str">
        <f ca="1">IF(ISNUMBER($A46),$W46*(Methuselahs!$A$4+1)+$A46,"")</f>
        <v/>
      </c>
      <c r="Y46" s="178" t="str">
        <f t="shared" ca="1" si="22"/>
        <v/>
      </c>
      <c r="Z46" s="178" t="str">
        <f ca="1">IF(ISNUMBER($A46),VLOOKUP($A46,Methuselahs!$A$7:$X$206,5),"")</f>
        <v/>
      </c>
      <c r="AA46" s="178" t="str">
        <f t="shared" ca="1" si="23"/>
        <v/>
      </c>
    </row>
    <row r="47" spans="1:27" ht="12.95" customHeight="1" x14ac:dyDescent="0.2">
      <c r="A47" s="217" t="str">
        <f ca="1">IF(OR(ISBLANK('Tournament Info'!$B$11),'Tournament Info'!$B$11&lt;&gt;4),"",INDIRECT(ADDRESS(ROW(),3,1,1,"Optimal Seating "&amp;'Tournament Info'!$B$11-1&amp;"R+F")))</f>
        <v/>
      </c>
      <c r="B47" s="218" t="str">
        <f ca="1">IF(ISNUMBER(A47),VLOOKUP(A47,Methuselahs!$A$7:$E$206,2,FALSE),"")</f>
        <v/>
      </c>
      <c r="C47" s="219" t="str">
        <f ca="1">IF(ISNUMBER(A47),VLOOKUP(A47,Methuselahs!$A$7:$E$206,3,FALSE),"")</f>
        <v/>
      </c>
      <c r="D47" s="220" t="str">
        <f t="shared" ca="1" si="12"/>
        <v/>
      </c>
      <c r="E47" s="221"/>
      <c r="F47" s="273">
        <f t="shared" si="13"/>
        <v>0</v>
      </c>
      <c r="G47" s="222" t="str">
        <f t="shared" ca="1" si="14"/>
        <v/>
      </c>
      <c r="H47" s="223" t="str">
        <f ca="1">IF(ISNUMBER(A47),IF(OR($S47=$U47,NOT(ISNA(MATCH($D47*5+$V$4,Override!$C$6:$C$125,0)))),$Q47,0),"")</f>
        <v/>
      </c>
      <c r="I47" s="284" t="str">
        <f t="shared" ca="1" si="15"/>
        <v/>
      </c>
      <c r="J47" s="224">
        <f ca="1">COUNT(A47:A51)</f>
        <v>0</v>
      </c>
      <c r="K47" s="225" t="str">
        <f ca="1">IF(ISNUMBER(A47),RANK(F47,F47:F51),"")</f>
        <v/>
      </c>
      <c r="L47" s="226">
        <f ca="1">IF(J47=5,VLOOKUP(K47,TPMatrix!$A$6:$B$10,2,FALSE),IF(J47=4,VLOOKUP(K47,TPMatrix!$D$6:$E$9,2,FALSE),0))</f>
        <v>0</v>
      </c>
      <c r="M47" s="226">
        <f ca="1">IF(COUNTIF(K47:K51,K47)&gt;=2,IF(J47=5,VLOOKUP(K47+1,TPMatrix!$A$6:$B$10,2,FALSE),IF(J47=4,VLOOKUP(K47+1,TPMatrix!$D$6:$E$9,2,FALSE),0)),"")</f>
        <v>0</v>
      </c>
      <c r="N47" s="226">
        <f ca="1">IF(COUNTIF(K47:K51,K47)&gt;=3,IF(J47=5,VLOOKUP(K47+2,TPMatrix!$A$6:$B$10,2,FALSE),IF(J47=4,VLOOKUP(K47+2,TPMatrix!$D$6:$E$9,2,FALSE),0)),"")</f>
        <v>0</v>
      </c>
      <c r="O47" s="226">
        <f ca="1">IF(COUNTIF(K47:K51,K47)&gt;=4,IF(J47=5,VLOOKUP(K47+3,TPMatrix!$A$6:$B$10,2,FALSE),IF(J47=4,VLOOKUP(K47+3,TPMatrix!$D$6:$E$9,2,FALSE),0)),"")</f>
        <v>0</v>
      </c>
      <c r="P47" s="226">
        <f ca="1">IF(COUNTIF(K47:K51,K47)&gt;=5,IF(J47=5,VLOOKUP(K47+4,TPMatrix!$A$6:$B$10,2,FALSE),IF(J47=4,VLOOKUP(K47+4,TPMatrix!$D$6:$E$9,2,FALSE),0)),"")</f>
        <v>0</v>
      </c>
      <c r="Q47" s="226">
        <f t="shared" ca="1" si="16"/>
        <v>0</v>
      </c>
      <c r="R47" s="227">
        <f t="shared" ca="1" si="17"/>
        <v>5</v>
      </c>
      <c r="S47" s="228">
        <f t="shared" ca="1" si="18"/>
        <v>0</v>
      </c>
      <c r="T47" s="229">
        <f t="shared" si="19"/>
        <v>0</v>
      </c>
      <c r="U47" s="230">
        <f t="shared" ca="1" si="20"/>
        <v>0</v>
      </c>
      <c r="W47" s="178" t="str">
        <f t="shared" ca="1" si="21"/>
        <v/>
      </c>
      <c r="X47" s="178" t="str">
        <f ca="1">IF(ISNUMBER($A47),$W47*(Methuselahs!$A$4+1)+$A47,"")</f>
        <v/>
      </c>
      <c r="Y47" s="178" t="str">
        <f t="shared" ca="1" si="22"/>
        <v/>
      </c>
      <c r="Z47" s="178" t="str">
        <f ca="1">IF(ISNUMBER($A47),VLOOKUP($A47,Methuselahs!$A$7:$X$206,5),"")</f>
        <v/>
      </c>
      <c r="AA47" s="178" t="str">
        <f t="shared" ca="1" si="23"/>
        <v/>
      </c>
    </row>
    <row r="48" spans="1:27" ht="12.95" customHeight="1" x14ac:dyDescent="0.2">
      <c r="A48" s="231" t="str">
        <f ca="1">IF(OR(ISBLANK('Tournament Info'!$B$11),'Tournament Info'!$B$11&lt;&gt;4),"",INDIRECT(ADDRESS(ROW(),3,1,1,"Optimal Seating "&amp;'Tournament Info'!$B$11-1&amp;"R+F")))</f>
        <v/>
      </c>
      <c r="B48" s="232" t="str">
        <f ca="1">IF(ISNUMBER(A48),VLOOKUP(A48,Methuselahs!$A$7:$E$206,2,FALSE),"")</f>
        <v/>
      </c>
      <c r="C48" s="233" t="str">
        <f ca="1">IF(ISNUMBER(A48),VLOOKUP(A48,Methuselahs!$A$7:$E$206,3,FALSE),"")</f>
        <v/>
      </c>
      <c r="D48" s="234" t="str">
        <f t="shared" ca="1" si="12"/>
        <v/>
      </c>
      <c r="E48" s="235"/>
      <c r="F48" s="275">
        <f t="shared" si="13"/>
        <v>0</v>
      </c>
      <c r="G48" s="236" t="str">
        <f t="shared" ca="1" si="14"/>
        <v/>
      </c>
      <c r="H48" s="237" t="str">
        <f ca="1">IF(ISNUMBER(A48),IF(OR($S48=$U48,NOT(ISNA(MATCH($D48*5+$V$4,Override!$C$6:$C$125,0)))),$Q48,0),"")</f>
        <v/>
      </c>
      <c r="I48" s="285" t="str">
        <f t="shared" ca="1" si="15"/>
        <v/>
      </c>
      <c r="J48" s="238">
        <f ca="1">COUNT(A47:A51)</f>
        <v>0</v>
      </c>
      <c r="K48" s="239" t="str">
        <f ca="1">IF(ISNUMBER(A48),RANK(F48,F47:F51),"")</f>
        <v/>
      </c>
      <c r="L48" s="240">
        <f ca="1">IF(J48=5,VLOOKUP(K48,TPMatrix!$A$6:$B$10,2,FALSE),IF(J48=4,VLOOKUP(K48,TPMatrix!$D$6:$E$9,2,FALSE),0))</f>
        <v>0</v>
      </c>
      <c r="M48" s="240">
        <f ca="1">IF(COUNTIF(K47:K51,K48)&gt;=2,IF(J48=5,VLOOKUP(K48+1,TPMatrix!$A$6:$B$10,2,FALSE),IF(J48=4,VLOOKUP(K48+1,TPMatrix!$D$6:$E$9,2,FALSE),0)),"")</f>
        <v>0</v>
      </c>
      <c r="N48" s="240">
        <f ca="1">IF(COUNTIF(K47:K51,K48)&gt;=3,IF(J48=5,VLOOKUP(K48+2,TPMatrix!$A$6:$B$10,2,FALSE),IF(J48=4,VLOOKUP(K48+2,TPMatrix!$D$6:$E$9,2,FALSE),0)),"")</f>
        <v>0</v>
      </c>
      <c r="O48" s="240">
        <f ca="1">IF(COUNTIF(K47:K51,K48)&gt;=4,IF(J48=5,VLOOKUP(K48+3,TPMatrix!$A$6:$B$10,2,FALSE),IF(J48=4,VLOOKUP(K48+3,TPMatrix!$D$6:$E$9,2,FALSE),0)),"")</f>
        <v>0</v>
      </c>
      <c r="P48" s="240">
        <f ca="1">IF(COUNTIF(K47:K51,K48)&gt;=5,IF(J48=5,VLOOKUP(K48+4,TPMatrix!$A$6:$B$10,2,FALSE),IF(J48=4,VLOOKUP(K48+4,TPMatrix!$D$6:$E$9,2,FALSE),0)),"")</f>
        <v>0</v>
      </c>
      <c r="Q48" s="240">
        <f t="shared" ca="1" si="16"/>
        <v>0</v>
      </c>
      <c r="R48" s="241">
        <f t="shared" ca="1" si="17"/>
        <v>5</v>
      </c>
      <c r="S48" s="239">
        <f t="shared" ca="1" si="18"/>
        <v>0</v>
      </c>
      <c r="T48" s="240">
        <f t="shared" si="19"/>
        <v>0</v>
      </c>
      <c r="U48" s="241">
        <f t="shared" ca="1" si="20"/>
        <v>0</v>
      </c>
      <c r="W48" s="178" t="str">
        <f t="shared" ca="1" si="21"/>
        <v/>
      </c>
      <c r="X48" s="178" t="str">
        <f ca="1">IF(ISNUMBER($A48),$W48*(Methuselahs!$A$4+1)+$A48,"")</f>
        <v/>
      </c>
      <c r="Y48" s="178" t="str">
        <f t="shared" ca="1" si="22"/>
        <v/>
      </c>
      <c r="Z48" s="178" t="str">
        <f ca="1">IF(ISNUMBER($A48),VLOOKUP($A48,Methuselahs!$A$7:$X$206,5),"")</f>
        <v/>
      </c>
      <c r="AA48" s="178" t="str">
        <f t="shared" ca="1" si="23"/>
        <v/>
      </c>
    </row>
    <row r="49" spans="1:27" ht="12.95" customHeight="1" x14ac:dyDescent="0.2">
      <c r="A49" s="242" t="str">
        <f ca="1">IF(OR(ISBLANK('Tournament Info'!$B$11),'Tournament Info'!$B$11&lt;&gt;4),"",INDIRECT(ADDRESS(ROW(),3,1,1,"Optimal Seating "&amp;'Tournament Info'!$B$11-1&amp;"R+F")))</f>
        <v/>
      </c>
      <c r="B49" s="218" t="str">
        <f ca="1">IF(ISNUMBER(A49),VLOOKUP(A49,Methuselahs!$A$7:$E$206,2,FALSE),"")</f>
        <v/>
      </c>
      <c r="C49" s="243" t="str">
        <f ca="1">IF(ISNUMBER(A49),VLOOKUP(A49,Methuselahs!$A$7:$E$206,3,FALSE),"")</f>
        <v/>
      </c>
      <c r="D49" s="244" t="str">
        <f t="shared" ca="1" si="12"/>
        <v/>
      </c>
      <c r="E49" s="245"/>
      <c r="F49" s="277">
        <f t="shared" si="13"/>
        <v>0</v>
      </c>
      <c r="G49" s="246" t="str">
        <f t="shared" ca="1" si="14"/>
        <v/>
      </c>
      <c r="H49" s="247" t="str">
        <f ca="1">IF(ISNUMBER(A49),IF(OR($S49=$U49,NOT(ISNA(MATCH($D49*5+$V$4,Override!$C$6:$C$125,0)))),$Q49,0),"")</f>
        <v/>
      </c>
      <c r="I49" s="121" t="str">
        <f t="shared" ca="1" si="15"/>
        <v/>
      </c>
      <c r="J49" s="248">
        <f ca="1">COUNT(A47:A51)</f>
        <v>0</v>
      </c>
      <c r="K49" s="249" t="str">
        <f ca="1">IF(ISNUMBER(A49),RANK(F49,F47:F51),"")</f>
        <v/>
      </c>
      <c r="L49" s="250">
        <f ca="1">IF(J49=5,VLOOKUP(K49,TPMatrix!$A$6:$B$10,2,FALSE),IF(J49=4,VLOOKUP(K49,TPMatrix!$D$6:$E$9,2,FALSE),0))</f>
        <v>0</v>
      </c>
      <c r="M49" s="250">
        <f ca="1">IF(COUNTIF(K47:K51,K49)&gt;=2,IF(J49=5,VLOOKUP(K49+1,TPMatrix!$A$6:$B$10,2,FALSE),IF(J49=4,VLOOKUP(K49+1,TPMatrix!$D$6:$E$9,2,FALSE),0)),"")</f>
        <v>0</v>
      </c>
      <c r="N49" s="250">
        <f ca="1">IF(COUNTIF(K47:K51,K49)&gt;=3,IF(J49=5,VLOOKUP(K49+2,TPMatrix!$A$6:$B$10,2,FALSE),IF(J49=4,VLOOKUP(K49+2,TPMatrix!$D$6:$E$9,2,FALSE),0)),"")</f>
        <v>0</v>
      </c>
      <c r="O49" s="250">
        <f ca="1">IF(COUNTIF(K47:K51,K49)&gt;=4,IF(J49=5,VLOOKUP(K49+3,TPMatrix!$A$6:$B$10,2,FALSE),IF(J49=4,VLOOKUP(K49+3,TPMatrix!$D$6:$E$9,2,FALSE),0)),"")</f>
        <v>0</v>
      </c>
      <c r="P49" s="250">
        <f ca="1">IF(COUNTIF(K47:K51,K49)&gt;=5,IF(J49=5,VLOOKUP(K49+4,TPMatrix!$A$6:$B$10,2,FALSE),IF(J49=4,VLOOKUP(K49+4,TPMatrix!$D$6:$E$9,2,FALSE),0)),"")</f>
        <v>0</v>
      </c>
      <c r="Q49" s="250">
        <f t="shared" ca="1" si="16"/>
        <v>0</v>
      </c>
      <c r="R49" s="251">
        <f t="shared" ca="1" si="17"/>
        <v>5</v>
      </c>
      <c r="S49" s="249">
        <f t="shared" ca="1" si="18"/>
        <v>0</v>
      </c>
      <c r="T49" s="250">
        <f t="shared" si="19"/>
        <v>0</v>
      </c>
      <c r="U49" s="251">
        <f t="shared" ca="1" si="20"/>
        <v>0</v>
      </c>
      <c r="W49" s="178" t="str">
        <f t="shared" ca="1" si="21"/>
        <v/>
      </c>
      <c r="X49" s="178" t="str">
        <f ca="1">IF(ISNUMBER($A49),$W49*(Methuselahs!$A$4+1)+$A49,"")</f>
        <v/>
      </c>
      <c r="Y49" s="178" t="str">
        <f t="shared" ca="1" si="22"/>
        <v/>
      </c>
      <c r="Z49" s="178" t="str">
        <f ca="1">IF(ISNUMBER($A49),VLOOKUP($A49,Methuselahs!$A$7:$X$206,5),"")</f>
        <v/>
      </c>
      <c r="AA49" s="178" t="str">
        <f t="shared" ca="1" si="23"/>
        <v/>
      </c>
    </row>
    <row r="50" spans="1:27" ht="12.95" customHeight="1" x14ac:dyDescent="0.2">
      <c r="A50" s="252" t="str">
        <f ca="1">IF(OR(ISBLANK('Tournament Info'!$B$11),'Tournament Info'!$B$11&lt;&gt;4),"",INDIRECT(ADDRESS(ROW(),3,1,1,"Optimal Seating "&amp;'Tournament Info'!$B$11-1&amp;"R+F")))</f>
        <v/>
      </c>
      <c r="B50" s="253" t="str">
        <f ca="1">IF(ISNUMBER(A50),VLOOKUP(A50,Methuselahs!$A$7:$E$206,2,FALSE),"")</f>
        <v/>
      </c>
      <c r="C50" s="254" t="str">
        <f ca="1">IF(ISNUMBER(A50),VLOOKUP(A50,Methuselahs!$A$7:$E$206,3,FALSE),"")</f>
        <v/>
      </c>
      <c r="D50" s="255" t="str">
        <f t="shared" ca="1" si="12"/>
        <v/>
      </c>
      <c r="E50" s="256"/>
      <c r="F50" s="279">
        <f t="shared" si="13"/>
        <v>0</v>
      </c>
      <c r="G50" s="236" t="str">
        <f t="shared" ca="1" si="14"/>
        <v/>
      </c>
      <c r="H50" s="237" t="str">
        <f ca="1">IF(ISNUMBER(A50),IF(OR($S50=$U50,NOT(ISNA(MATCH($D50*5+$V$4,Override!$C$6:$C$125,0)))),$Q50,0),"")</f>
        <v/>
      </c>
      <c r="I50" s="285" t="str">
        <f t="shared" ca="1" si="15"/>
        <v/>
      </c>
      <c r="J50" s="257">
        <f ca="1">COUNT(A47:A51)</f>
        <v>0</v>
      </c>
      <c r="K50" s="239" t="str">
        <f ca="1">IF(ISNUMBER(A50),RANK(F50,F47:F51),"")</f>
        <v/>
      </c>
      <c r="L50" s="240">
        <f ca="1">IF(J50=5,VLOOKUP(K50,TPMatrix!$A$6:$B$10,2,FALSE),IF(J50=4,VLOOKUP(K50,TPMatrix!$D$6:$E$9,2,FALSE),0))</f>
        <v>0</v>
      </c>
      <c r="M50" s="240">
        <f ca="1">IF(COUNTIF(K47:K51,K50)&gt;=2,IF(J50=5,VLOOKUP(K50+1,TPMatrix!$A$6:$B$10,2,FALSE),IF(J50=4,VLOOKUP(K50+1,TPMatrix!$D$6:$E$9,2,FALSE),0)),"")</f>
        <v>0</v>
      </c>
      <c r="N50" s="240">
        <f ca="1">IF(COUNTIF(K47:K51,K50)&gt;=3,IF(J50=5,VLOOKUP(K50+2,TPMatrix!$A$6:$B$10,2,FALSE),IF(J50=4,VLOOKUP(K50+2,TPMatrix!$D$6:$E$9,2,FALSE),0)),"")</f>
        <v>0</v>
      </c>
      <c r="O50" s="240">
        <f ca="1">IF(COUNTIF(K47:K51,K50)&gt;=4,IF(J50=5,VLOOKUP(K50+3,TPMatrix!$A$6:$B$10,2,FALSE),IF(J50=4,VLOOKUP(K50+3,TPMatrix!$D$6:$E$9,2,FALSE),0)),"")</f>
        <v>0</v>
      </c>
      <c r="P50" s="240">
        <f ca="1">IF(COUNTIF(K47:K51,K50)&gt;=5,IF(J50=5,VLOOKUP(K50+4,TPMatrix!$A$6:$B$10,2,FALSE),IF(J50=4,VLOOKUP(K50+4,TPMatrix!$D$6:$E$9,2,FALSE),0)),"")</f>
        <v>0</v>
      </c>
      <c r="Q50" s="240">
        <f t="shared" ca="1" si="16"/>
        <v>0</v>
      </c>
      <c r="R50" s="241">
        <f t="shared" ca="1" si="17"/>
        <v>5</v>
      </c>
      <c r="S50" s="239">
        <f t="shared" ca="1" si="18"/>
        <v>0</v>
      </c>
      <c r="T50" s="240">
        <f t="shared" si="19"/>
        <v>0</v>
      </c>
      <c r="U50" s="241">
        <f t="shared" ca="1" si="20"/>
        <v>0</v>
      </c>
      <c r="W50" s="178" t="str">
        <f t="shared" ca="1" si="21"/>
        <v/>
      </c>
      <c r="X50" s="178" t="str">
        <f ca="1">IF(ISNUMBER($A50),$W50*(Methuselahs!$A$4+1)+$A50,"")</f>
        <v/>
      </c>
      <c r="Y50" s="178" t="str">
        <f t="shared" ca="1" si="22"/>
        <v/>
      </c>
      <c r="Z50" s="178" t="str">
        <f ca="1">IF(ISNUMBER($A50),VLOOKUP($A50,Methuselahs!$A$7:$X$206,5),"")</f>
        <v/>
      </c>
      <c r="AA50" s="178" t="str">
        <f t="shared" ca="1" si="23"/>
        <v/>
      </c>
    </row>
    <row r="51" spans="1:27" ht="12.95" customHeight="1" x14ac:dyDescent="0.2">
      <c r="A51" s="258" t="str">
        <f ca="1">IF(OR(ISBLANK('Tournament Info'!$B$11),'Tournament Info'!$B$11&lt;&gt;4),"",INDIRECT(ADDRESS(ROW(),3,1,1,"Optimal Seating "&amp;'Tournament Info'!$B$11-1&amp;"R+F")))</f>
        <v/>
      </c>
      <c r="B51" s="259" t="str">
        <f ca="1">IF(ISNUMBER(A51),VLOOKUP(A51,Methuselahs!$A$7:$E$206,2,FALSE),"")</f>
        <v/>
      </c>
      <c r="C51" s="260" t="str">
        <f ca="1">IF(ISNUMBER(A51),VLOOKUP(A51,Methuselahs!$A$7:$E$206,3,FALSE),"")</f>
        <v/>
      </c>
      <c r="D51" s="261" t="str">
        <f t="shared" ca="1" si="12"/>
        <v/>
      </c>
      <c r="E51" s="262"/>
      <c r="F51" s="280">
        <f t="shared" si="13"/>
        <v>0</v>
      </c>
      <c r="G51" s="246" t="str">
        <f t="shared" ca="1" si="14"/>
        <v/>
      </c>
      <c r="H51" s="247" t="str">
        <f ca="1">IF(ISNUMBER(A51),IF(OR($S51=$U51,NOT(ISNA(MATCH($D51*5+$V$4,Override!$C$6:$C$125,0)))),$Q51,0),"")</f>
        <v/>
      </c>
      <c r="I51" s="121" t="str">
        <f t="shared" ca="1" si="15"/>
        <v/>
      </c>
      <c r="J51" s="263">
        <f ca="1">COUNT(A47:A51)</f>
        <v>0</v>
      </c>
      <c r="K51" s="264" t="str">
        <f ca="1">IF(ISNUMBER(A51),RANK(F51,F47:F51),"")</f>
        <v/>
      </c>
      <c r="L51" s="265">
        <f ca="1">IF(J51=5,VLOOKUP(K51,TPMatrix!$A$6:$B$10,2,FALSE),IF(J51=4,VLOOKUP(K51,TPMatrix!$D$6:$E$9,2,FALSE),0))</f>
        <v>0</v>
      </c>
      <c r="M51" s="265">
        <f ca="1">IF(COUNTIF(K47:K51,K51)&gt;=2,IF(J51=5,VLOOKUP(K51+1,TPMatrix!$A$6:$B$10,2,FALSE),IF(J51=4,VLOOKUP(K51+1,TPMatrix!$D$6:$E$9,2,FALSE),0)),"")</f>
        <v>0</v>
      </c>
      <c r="N51" s="265">
        <f ca="1">IF(COUNTIF(K47:K51,K51)&gt;=3,IF(J51=5,VLOOKUP(K51+2,TPMatrix!$A$6:$B$10,2,FALSE),IF(J51=4,VLOOKUP(K51+2,TPMatrix!$D$6:$E$9,2,FALSE),0)),"")</f>
        <v>0</v>
      </c>
      <c r="O51" s="265">
        <f ca="1">IF(COUNTIF(K47:K51,K51)&gt;=4,IF(J51=5,VLOOKUP(K51+3,TPMatrix!$A$6:$B$10,2,FALSE),IF(J51=4,VLOOKUP(K51+3,TPMatrix!$D$6:$E$9,2,FALSE),0)),"")</f>
        <v>0</v>
      </c>
      <c r="P51" s="265">
        <f ca="1">IF(COUNTIF(K47:K51,K51)&gt;=5,IF(J51=5,VLOOKUP(K51+4,TPMatrix!$A$6:$B$10,2,FALSE),IF(J51=4,VLOOKUP(K51+4,TPMatrix!$D$6:$E$9,2,FALSE),0)),"")</f>
        <v>0</v>
      </c>
      <c r="Q51" s="265">
        <f t="shared" ca="1" si="16"/>
        <v>0</v>
      </c>
      <c r="R51" s="266">
        <f t="shared" ca="1" si="17"/>
        <v>5</v>
      </c>
      <c r="S51" s="264">
        <f t="shared" ca="1" si="18"/>
        <v>0</v>
      </c>
      <c r="T51" s="265">
        <f t="shared" si="19"/>
        <v>0</v>
      </c>
      <c r="U51" s="266">
        <f t="shared" ca="1" si="20"/>
        <v>0</v>
      </c>
      <c r="W51" s="178" t="str">
        <f t="shared" ca="1" si="21"/>
        <v/>
      </c>
      <c r="X51" s="178" t="str">
        <f ca="1">IF(ISNUMBER($A51),$W51*(Methuselahs!$A$4+1)+$A51,"")</f>
        <v/>
      </c>
      <c r="Y51" s="178" t="str">
        <f t="shared" ca="1" si="22"/>
        <v/>
      </c>
      <c r="Z51" s="178" t="str">
        <f ca="1">IF(ISNUMBER($A51),VLOOKUP($A51,Methuselahs!$A$7:$X$206,5),"")</f>
        <v/>
      </c>
      <c r="AA51" s="178" t="str">
        <f t="shared" ca="1" si="23"/>
        <v/>
      </c>
    </row>
    <row r="52" spans="1:27" ht="12.95" customHeight="1" x14ac:dyDescent="0.2">
      <c r="A52" s="217" t="str">
        <f ca="1">IF(OR(ISBLANK('Tournament Info'!$B$11),'Tournament Info'!$B$11&lt;&gt;4),"",INDIRECT(ADDRESS(ROW(),3,1,1,"Optimal Seating "&amp;'Tournament Info'!$B$11-1&amp;"R+F")))</f>
        <v/>
      </c>
      <c r="B52" s="218" t="str">
        <f ca="1">IF(ISNUMBER(A52),VLOOKUP(A52,Methuselahs!$A$7:$E$206,2,FALSE),"")</f>
        <v/>
      </c>
      <c r="C52" s="219" t="str">
        <f ca="1">IF(ISNUMBER(A52),VLOOKUP(A52,Methuselahs!$A$7:$E$206,3,FALSE),"")</f>
        <v/>
      </c>
      <c r="D52" s="220" t="str">
        <f t="shared" ca="1" si="12"/>
        <v/>
      </c>
      <c r="E52" s="221"/>
      <c r="F52" s="273">
        <f t="shared" si="13"/>
        <v>0</v>
      </c>
      <c r="G52" s="222" t="str">
        <f t="shared" ca="1" si="14"/>
        <v/>
      </c>
      <c r="H52" s="223" t="str">
        <f ca="1">IF(ISNUMBER(A52),IF(OR($S52=$U52,NOT(ISNA(MATCH($D52*5+$V$4,Override!$C$6:$C$125,0)))),$Q52,0),"")</f>
        <v/>
      </c>
      <c r="I52" s="284" t="str">
        <f t="shared" ca="1" si="15"/>
        <v/>
      </c>
      <c r="J52" s="224">
        <f ca="1">COUNT(A52:A56)</f>
        <v>0</v>
      </c>
      <c r="K52" s="225" t="str">
        <f ca="1">IF(ISNUMBER(A52),RANK(F52,F52:F56),"")</f>
        <v/>
      </c>
      <c r="L52" s="226">
        <f ca="1">IF(J52=5,VLOOKUP(K52,TPMatrix!$A$6:$B$10,2,FALSE),IF(J52=4,VLOOKUP(K52,TPMatrix!$D$6:$E$9,2,FALSE),0))</f>
        <v>0</v>
      </c>
      <c r="M52" s="226">
        <f ca="1">IF(COUNTIF(K52:K56,K52)&gt;=2,IF(J52=5,VLOOKUP(K52+1,TPMatrix!$A$6:$B$10,2,FALSE),IF(J52=4,VLOOKUP(K52+1,TPMatrix!$D$6:$E$9,2,FALSE),0)),"")</f>
        <v>0</v>
      </c>
      <c r="N52" s="226">
        <f ca="1">IF(COUNTIF(K52:K56,K52)&gt;=3,IF(J52=5,VLOOKUP(K52+2,TPMatrix!$A$6:$B$10,2,FALSE),IF(J52=4,VLOOKUP(K52+2,TPMatrix!$D$6:$E$9,2,FALSE),0)),"")</f>
        <v>0</v>
      </c>
      <c r="O52" s="226">
        <f ca="1">IF(COUNTIF(K52:K56,K52)&gt;=4,IF(J52=5,VLOOKUP(K52+3,TPMatrix!$A$6:$B$10,2,FALSE),IF(J52=4,VLOOKUP(K52+3,TPMatrix!$D$6:$E$9,2,FALSE),0)),"")</f>
        <v>0</v>
      </c>
      <c r="P52" s="226">
        <f ca="1">IF(COUNTIF(K52:K56,K52)&gt;=5,IF(J52=5,VLOOKUP(K52+4,TPMatrix!$A$6:$B$10,2,FALSE),IF(J52=4,VLOOKUP(K52+4,TPMatrix!$D$6:$E$9,2,FALSE),0)),"")</f>
        <v>0</v>
      </c>
      <c r="Q52" s="226">
        <f t="shared" ca="1" si="16"/>
        <v>0</v>
      </c>
      <c r="R52" s="227">
        <f t="shared" ca="1" si="17"/>
        <v>5</v>
      </c>
      <c r="S52" s="228">
        <f t="shared" ca="1" si="18"/>
        <v>0</v>
      </c>
      <c r="T52" s="229">
        <f t="shared" si="19"/>
        <v>0</v>
      </c>
      <c r="U52" s="230">
        <f t="shared" ca="1" si="20"/>
        <v>0</v>
      </c>
      <c r="W52" s="178" t="str">
        <f t="shared" ca="1" si="21"/>
        <v/>
      </c>
      <c r="X52" s="178" t="str">
        <f ca="1">IF(ISNUMBER($A52),$W52*(Methuselahs!$A$4+1)+$A52,"")</f>
        <v/>
      </c>
      <c r="Y52" s="178" t="str">
        <f t="shared" ca="1" si="22"/>
        <v/>
      </c>
      <c r="Z52" s="178" t="str">
        <f ca="1">IF(ISNUMBER($A52),VLOOKUP($A52,Methuselahs!$A$7:$X$206,5),"")</f>
        <v/>
      </c>
      <c r="AA52" s="178" t="str">
        <f t="shared" ca="1" si="23"/>
        <v/>
      </c>
    </row>
    <row r="53" spans="1:27" ht="12.95" customHeight="1" x14ac:dyDescent="0.2">
      <c r="A53" s="231" t="str">
        <f ca="1">IF(OR(ISBLANK('Tournament Info'!$B$11),'Tournament Info'!$B$11&lt;&gt;4),"",INDIRECT(ADDRESS(ROW(),3,1,1,"Optimal Seating "&amp;'Tournament Info'!$B$11-1&amp;"R+F")))</f>
        <v/>
      </c>
      <c r="B53" s="232" t="str">
        <f ca="1">IF(ISNUMBER(A53),VLOOKUP(A53,Methuselahs!$A$7:$E$206,2,FALSE),"")</f>
        <v/>
      </c>
      <c r="C53" s="233" t="str">
        <f ca="1">IF(ISNUMBER(A53),VLOOKUP(A53,Methuselahs!$A$7:$E$206,3,FALSE),"")</f>
        <v/>
      </c>
      <c r="D53" s="234" t="str">
        <f t="shared" ca="1" si="12"/>
        <v/>
      </c>
      <c r="E53" s="235"/>
      <c r="F53" s="275">
        <f t="shared" si="13"/>
        <v>0</v>
      </c>
      <c r="G53" s="236" t="str">
        <f t="shared" ca="1" si="14"/>
        <v/>
      </c>
      <c r="H53" s="237" t="str">
        <f ca="1">IF(ISNUMBER(A53),IF(OR($S53=$U53,NOT(ISNA(MATCH($D53*5+$V$4,Override!$C$6:$C$125,0)))),$Q53,0),"")</f>
        <v/>
      </c>
      <c r="I53" s="285" t="str">
        <f t="shared" ca="1" si="15"/>
        <v/>
      </c>
      <c r="J53" s="238">
        <f ca="1">COUNT(A52:A56)</f>
        <v>0</v>
      </c>
      <c r="K53" s="239" t="str">
        <f ca="1">IF(ISNUMBER(A53),RANK(F53,F52:F56),"")</f>
        <v/>
      </c>
      <c r="L53" s="240">
        <f ca="1">IF(J53=5,VLOOKUP(K53,TPMatrix!$A$6:$B$10,2,FALSE),IF(J53=4,VLOOKUP(K53,TPMatrix!$D$6:$E$9,2,FALSE),0))</f>
        <v>0</v>
      </c>
      <c r="M53" s="240">
        <f ca="1">IF(COUNTIF(K52:K56,K53)&gt;=2,IF(J53=5,VLOOKUP(K53+1,TPMatrix!$A$6:$B$10,2,FALSE),IF(J53=4,VLOOKUP(K53+1,TPMatrix!$D$6:$E$9,2,FALSE),0)),"")</f>
        <v>0</v>
      </c>
      <c r="N53" s="240">
        <f ca="1">IF(COUNTIF(K52:K56,K53)&gt;=3,IF(J53=5,VLOOKUP(K53+2,TPMatrix!$A$6:$B$10,2,FALSE),IF(J53=4,VLOOKUP(K53+2,TPMatrix!$D$6:$E$9,2,FALSE),0)),"")</f>
        <v>0</v>
      </c>
      <c r="O53" s="240">
        <f ca="1">IF(COUNTIF(K52:K56,K53)&gt;=4,IF(J53=5,VLOOKUP(K53+3,TPMatrix!$A$6:$B$10,2,FALSE),IF(J53=4,VLOOKUP(K53+3,TPMatrix!$D$6:$E$9,2,FALSE),0)),"")</f>
        <v>0</v>
      </c>
      <c r="P53" s="240">
        <f ca="1">IF(COUNTIF(K52:K56,K53)&gt;=5,IF(J53=5,VLOOKUP(K53+4,TPMatrix!$A$6:$B$10,2,FALSE),IF(J53=4,VLOOKUP(K53+4,TPMatrix!$D$6:$E$9,2,FALSE),0)),"")</f>
        <v>0</v>
      </c>
      <c r="Q53" s="240">
        <f t="shared" ca="1" si="16"/>
        <v>0</v>
      </c>
      <c r="R53" s="241">
        <f t="shared" ca="1" si="17"/>
        <v>5</v>
      </c>
      <c r="S53" s="239">
        <f t="shared" ca="1" si="18"/>
        <v>0</v>
      </c>
      <c r="T53" s="240">
        <f t="shared" si="19"/>
        <v>0</v>
      </c>
      <c r="U53" s="241">
        <f t="shared" ca="1" si="20"/>
        <v>0</v>
      </c>
      <c r="W53" s="178" t="str">
        <f t="shared" ca="1" si="21"/>
        <v/>
      </c>
      <c r="X53" s="178" t="str">
        <f ca="1">IF(ISNUMBER($A53),$W53*(Methuselahs!$A$4+1)+$A53,"")</f>
        <v/>
      </c>
      <c r="Y53" s="178" t="str">
        <f t="shared" ca="1" si="22"/>
        <v/>
      </c>
      <c r="Z53" s="178" t="str">
        <f ca="1">IF(ISNUMBER($A53),VLOOKUP($A53,Methuselahs!$A$7:$X$206,5),"")</f>
        <v/>
      </c>
      <c r="AA53" s="178" t="str">
        <f t="shared" ca="1" si="23"/>
        <v/>
      </c>
    </row>
    <row r="54" spans="1:27" ht="12.95" customHeight="1" x14ac:dyDescent="0.2">
      <c r="A54" s="242" t="str">
        <f ca="1">IF(OR(ISBLANK('Tournament Info'!$B$11),'Tournament Info'!$B$11&lt;&gt;4),"",INDIRECT(ADDRESS(ROW(),3,1,1,"Optimal Seating "&amp;'Tournament Info'!$B$11-1&amp;"R+F")))</f>
        <v/>
      </c>
      <c r="B54" s="218" t="str">
        <f ca="1">IF(ISNUMBER(A54),VLOOKUP(A54,Methuselahs!$A$7:$E$206,2,FALSE),"")</f>
        <v/>
      </c>
      <c r="C54" s="243" t="str">
        <f ca="1">IF(ISNUMBER(A54),VLOOKUP(A54,Methuselahs!$A$7:$E$206,3,FALSE),"")</f>
        <v/>
      </c>
      <c r="D54" s="244" t="str">
        <f t="shared" ca="1" si="12"/>
        <v/>
      </c>
      <c r="E54" s="245"/>
      <c r="F54" s="277">
        <f t="shared" si="13"/>
        <v>0</v>
      </c>
      <c r="G54" s="246" t="str">
        <f t="shared" ca="1" si="14"/>
        <v/>
      </c>
      <c r="H54" s="247" t="str">
        <f ca="1">IF(ISNUMBER(A54),IF(OR($S54=$U54,NOT(ISNA(MATCH($D54*5+$V$4,Override!$C$6:$C$125,0)))),$Q54,0),"")</f>
        <v/>
      </c>
      <c r="I54" s="121" t="str">
        <f t="shared" ca="1" si="15"/>
        <v/>
      </c>
      <c r="J54" s="248">
        <f ca="1">COUNT(A52:A56)</f>
        <v>0</v>
      </c>
      <c r="K54" s="249" t="str">
        <f ca="1">IF(ISNUMBER(A54),RANK(F54,F52:F56),"")</f>
        <v/>
      </c>
      <c r="L54" s="250">
        <f ca="1">IF(J54=5,VLOOKUP(K54,TPMatrix!$A$6:$B$10,2,FALSE),IF(J54=4,VLOOKUP(K54,TPMatrix!$D$6:$E$9,2,FALSE),0))</f>
        <v>0</v>
      </c>
      <c r="M54" s="250">
        <f ca="1">IF(COUNTIF(K52:K56,K54)&gt;=2,IF(J54=5,VLOOKUP(K54+1,TPMatrix!$A$6:$B$10,2,FALSE),IF(J54=4,VLOOKUP(K54+1,TPMatrix!$D$6:$E$9,2,FALSE),0)),"")</f>
        <v>0</v>
      </c>
      <c r="N54" s="250">
        <f ca="1">IF(COUNTIF(K52:K56,K54)&gt;=3,IF(J54=5,VLOOKUP(K54+2,TPMatrix!$A$6:$B$10,2,FALSE),IF(J54=4,VLOOKUP(K54+2,TPMatrix!$D$6:$E$9,2,FALSE),0)),"")</f>
        <v>0</v>
      </c>
      <c r="O54" s="250">
        <f ca="1">IF(COUNTIF(K52:K56,K54)&gt;=4,IF(J54=5,VLOOKUP(K54+3,TPMatrix!$A$6:$B$10,2,FALSE),IF(J54=4,VLOOKUP(K54+3,TPMatrix!$D$6:$E$9,2,FALSE),0)),"")</f>
        <v>0</v>
      </c>
      <c r="P54" s="250">
        <f ca="1">IF(COUNTIF(K52:K56,K54)&gt;=5,IF(J54=5,VLOOKUP(K54+4,TPMatrix!$A$6:$B$10,2,FALSE),IF(J54=4,VLOOKUP(K54+4,TPMatrix!$D$6:$E$9,2,FALSE),0)),"")</f>
        <v>0</v>
      </c>
      <c r="Q54" s="250">
        <f t="shared" ca="1" si="16"/>
        <v>0</v>
      </c>
      <c r="R54" s="251">
        <f t="shared" ca="1" si="17"/>
        <v>5</v>
      </c>
      <c r="S54" s="249">
        <f t="shared" ca="1" si="18"/>
        <v>0</v>
      </c>
      <c r="T54" s="250">
        <f t="shared" si="19"/>
        <v>0</v>
      </c>
      <c r="U54" s="251">
        <f t="shared" ca="1" si="20"/>
        <v>0</v>
      </c>
      <c r="W54" s="178" t="str">
        <f t="shared" ca="1" si="21"/>
        <v/>
      </c>
      <c r="X54" s="178" t="str">
        <f ca="1">IF(ISNUMBER($A54),$W54*(Methuselahs!$A$4+1)+$A54,"")</f>
        <v/>
      </c>
      <c r="Y54" s="178" t="str">
        <f t="shared" ca="1" si="22"/>
        <v/>
      </c>
      <c r="Z54" s="178" t="str">
        <f ca="1">IF(ISNUMBER($A54),VLOOKUP($A54,Methuselahs!$A$7:$X$206,5),"")</f>
        <v/>
      </c>
      <c r="AA54" s="178" t="str">
        <f t="shared" ca="1" si="23"/>
        <v/>
      </c>
    </row>
    <row r="55" spans="1:27" ht="12.95" customHeight="1" x14ac:dyDescent="0.2">
      <c r="A55" s="252" t="str">
        <f ca="1">IF(OR(ISBLANK('Tournament Info'!$B$11),'Tournament Info'!$B$11&lt;&gt;4),"",INDIRECT(ADDRESS(ROW(),3,1,1,"Optimal Seating "&amp;'Tournament Info'!$B$11-1&amp;"R+F")))</f>
        <v/>
      </c>
      <c r="B55" s="253" t="str">
        <f ca="1">IF(ISNUMBER(A55),VLOOKUP(A55,Methuselahs!$A$7:$E$206,2,FALSE),"")</f>
        <v/>
      </c>
      <c r="C55" s="254" t="str">
        <f ca="1">IF(ISNUMBER(A55),VLOOKUP(A55,Methuselahs!$A$7:$E$206,3,FALSE),"")</f>
        <v/>
      </c>
      <c r="D55" s="255" t="str">
        <f t="shared" ca="1" si="12"/>
        <v/>
      </c>
      <c r="E55" s="256"/>
      <c r="F55" s="279">
        <f t="shared" si="13"/>
        <v>0</v>
      </c>
      <c r="G55" s="236" t="str">
        <f t="shared" ca="1" si="14"/>
        <v/>
      </c>
      <c r="H55" s="237" t="str">
        <f ca="1">IF(ISNUMBER(A55),IF(OR($S55=$U55,NOT(ISNA(MATCH($D55*5+$V$4,Override!$C$6:$C$125,0)))),$Q55,0),"")</f>
        <v/>
      </c>
      <c r="I55" s="285" t="str">
        <f t="shared" ca="1" si="15"/>
        <v/>
      </c>
      <c r="J55" s="257">
        <f ca="1">COUNT(A52:A56)</f>
        <v>0</v>
      </c>
      <c r="K55" s="239" t="str">
        <f ca="1">IF(ISNUMBER(A55),RANK(F55,F52:F56),"")</f>
        <v/>
      </c>
      <c r="L55" s="240">
        <f ca="1">IF(J55=5,VLOOKUP(K55,TPMatrix!$A$6:$B$10,2,FALSE),IF(J55=4,VLOOKUP(K55,TPMatrix!$D$6:$E$9,2,FALSE),0))</f>
        <v>0</v>
      </c>
      <c r="M55" s="240">
        <f ca="1">IF(COUNTIF(K52:K56,K55)&gt;=2,IF(J55=5,VLOOKUP(K55+1,TPMatrix!$A$6:$B$10,2,FALSE),IF(J55=4,VLOOKUP(K55+1,TPMatrix!$D$6:$E$9,2,FALSE),0)),"")</f>
        <v>0</v>
      </c>
      <c r="N55" s="240">
        <f ca="1">IF(COUNTIF(K52:K56,K55)&gt;=3,IF(J55=5,VLOOKUP(K55+2,TPMatrix!$A$6:$B$10,2,FALSE),IF(J55=4,VLOOKUP(K55+2,TPMatrix!$D$6:$E$9,2,FALSE),0)),"")</f>
        <v>0</v>
      </c>
      <c r="O55" s="240">
        <f ca="1">IF(COUNTIF(K52:K56,K55)&gt;=4,IF(J55=5,VLOOKUP(K55+3,TPMatrix!$A$6:$B$10,2,FALSE),IF(J55=4,VLOOKUP(K55+3,TPMatrix!$D$6:$E$9,2,FALSE),0)),"")</f>
        <v>0</v>
      </c>
      <c r="P55" s="240">
        <f ca="1">IF(COUNTIF(K52:K56,K55)&gt;=5,IF(J55=5,VLOOKUP(K55+4,TPMatrix!$A$6:$B$10,2,FALSE),IF(J55=4,VLOOKUP(K55+4,TPMatrix!$D$6:$E$9,2,FALSE),0)),"")</f>
        <v>0</v>
      </c>
      <c r="Q55" s="240">
        <f t="shared" ca="1" si="16"/>
        <v>0</v>
      </c>
      <c r="R55" s="241">
        <f t="shared" ca="1" si="17"/>
        <v>5</v>
      </c>
      <c r="S55" s="239">
        <f t="shared" ca="1" si="18"/>
        <v>0</v>
      </c>
      <c r="T55" s="240">
        <f t="shared" si="19"/>
        <v>0</v>
      </c>
      <c r="U55" s="241">
        <f t="shared" ca="1" si="20"/>
        <v>0</v>
      </c>
      <c r="W55" s="178" t="str">
        <f t="shared" ca="1" si="21"/>
        <v/>
      </c>
      <c r="X55" s="178" t="str">
        <f ca="1">IF(ISNUMBER($A55),$W55*(Methuselahs!$A$4+1)+$A55,"")</f>
        <v/>
      </c>
      <c r="Y55" s="178" t="str">
        <f t="shared" ca="1" si="22"/>
        <v/>
      </c>
      <c r="Z55" s="178" t="str">
        <f ca="1">IF(ISNUMBER($A55),VLOOKUP($A55,Methuselahs!$A$7:$X$206,5),"")</f>
        <v/>
      </c>
      <c r="AA55" s="178" t="str">
        <f t="shared" ca="1" si="23"/>
        <v/>
      </c>
    </row>
    <row r="56" spans="1:27" ht="12.95" customHeight="1" x14ac:dyDescent="0.2">
      <c r="A56" s="258" t="str">
        <f ca="1">IF(OR(ISBLANK('Tournament Info'!$B$11),'Tournament Info'!$B$11&lt;&gt;4),"",INDIRECT(ADDRESS(ROW(),3,1,1,"Optimal Seating "&amp;'Tournament Info'!$B$11-1&amp;"R+F")))</f>
        <v/>
      </c>
      <c r="B56" s="259" t="str">
        <f ca="1">IF(ISNUMBER(A56),VLOOKUP(A56,Methuselahs!$A$7:$E$206,2,FALSE),"")</f>
        <v/>
      </c>
      <c r="C56" s="260" t="str">
        <f ca="1">IF(ISNUMBER(A56),VLOOKUP(A56,Methuselahs!$A$7:$E$206,3,FALSE),"")</f>
        <v/>
      </c>
      <c r="D56" s="261" t="str">
        <f t="shared" ca="1" si="12"/>
        <v/>
      </c>
      <c r="E56" s="262"/>
      <c r="F56" s="280">
        <f t="shared" si="13"/>
        <v>0</v>
      </c>
      <c r="G56" s="246" t="str">
        <f t="shared" ca="1" si="14"/>
        <v/>
      </c>
      <c r="H56" s="247" t="str">
        <f ca="1">IF(ISNUMBER(A56),IF(OR($S56=$U56,NOT(ISNA(MATCH($D56*5+$V$4,Override!$C$6:$C$125,0)))),$Q56,0),"")</f>
        <v/>
      </c>
      <c r="I56" s="121" t="str">
        <f t="shared" ca="1" si="15"/>
        <v/>
      </c>
      <c r="J56" s="263">
        <f ca="1">COUNT(A52:A56)</f>
        <v>0</v>
      </c>
      <c r="K56" s="264" t="str">
        <f ca="1">IF(ISNUMBER(A56),RANK(F56,F52:F56),"")</f>
        <v/>
      </c>
      <c r="L56" s="265">
        <f ca="1">IF(J56=5,VLOOKUP(K56,TPMatrix!$A$6:$B$10,2,FALSE),IF(J56=4,VLOOKUP(K56,TPMatrix!$D$6:$E$9,2,FALSE),0))</f>
        <v>0</v>
      </c>
      <c r="M56" s="265">
        <f ca="1">IF(COUNTIF(K52:K56,K56)&gt;=2,IF(J56=5,VLOOKUP(K56+1,TPMatrix!$A$6:$B$10,2,FALSE),IF(J56=4,VLOOKUP(K56+1,TPMatrix!$D$6:$E$9,2,FALSE),0)),"")</f>
        <v>0</v>
      </c>
      <c r="N56" s="265">
        <f ca="1">IF(COUNTIF(K52:K56,K56)&gt;=3,IF(J56=5,VLOOKUP(K56+2,TPMatrix!$A$6:$B$10,2,FALSE),IF(J56=4,VLOOKUP(K56+2,TPMatrix!$D$6:$E$9,2,FALSE),0)),"")</f>
        <v>0</v>
      </c>
      <c r="O56" s="265">
        <f ca="1">IF(COUNTIF(K52:K56,K56)&gt;=4,IF(J56=5,VLOOKUP(K56+3,TPMatrix!$A$6:$B$10,2,FALSE),IF(J56=4,VLOOKUP(K56+3,TPMatrix!$D$6:$E$9,2,FALSE),0)),"")</f>
        <v>0</v>
      </c>
      <c r="P56" s="265">
        <f ca="1">IF(COUNTIF(K52:K56,K56)&gt;=5,IF(J56=5,VLOOKUP(K56+4,TPMatrix!$A$6:$B$10,2,FALSE),IF(J56=4,VLOOKUP(K56+4,TPMatrix!$D$6:$E$9,2,FALSE),0)),"")</f>
        <v>0</v>
      </c>
      <c r="Q56" s="265">
        <f t="shared" ca="1" si="16"/>
        <v>0</v>
      </c>
      <c r="R56" s="266">
        <f t="shared" ca="1" si="17"/>
        <v>5</v>
      </c>
      <c r="S56" s="264">
        <f t="shared" ca="1" si="18"/>
        <v>0</v>
      </c>
      <c r="T56" s="265">
        <f t="shared" si="19"/>
        <v>0</v>
      </c>
      <c r="U56" s="266">
        <f t="shared" ca="1" si="20"/>
        <v>0</v>
      </c>
      <c r="W56" s="178" t="str">
        <f t="shared" ca="1" si="21"/>
        <v/>
      </c>
      <c r="X56" s="178" t="str">
        <f ca="1">IF(ISNUMBER($A56),$W56*(Methuselahs!$A$4+1)+$A56,"")</f>
        <v/>
      </c>
      <c r="Y56" s="178" t="str">
        <f t="shared" ca="1" si="22"/>
        <v/>
      </c>
      <c r="Z56" s="178" t="str">
        <f ca="1">IF(ISNUMBER($A56),VLOOKUP($A56,Methuselahs!$A$7:$X$206,5),"")</f>
        <v/>
      </c>
      <c r="AA56" s="178" t="str">
        <f t="shared" ca="1" si="23"/>
        <v/>
      </c>
    </row>
    <row r="57" spans="1:27" ht="12.95" customHeight="1" x14ac:dyDescent="0.2">
      <c r="A57" s="217" t="str">
        <f ca="1">IF(OR(ISBLANK('Tournament Info'!$B$11),'Tournament Info'!$B$11&lt;&gt;4),"",INDIRECT(ADDRESS(ROW(),3,1,1,"Optimal Seating "&amp;'Tournament Info'!$B$11-1&amp;"R+F")))</f>
        <v/>
      </c>
      <c r="B57" s="218" t="str">
        <f ca="1">IF(ISNUMBER(A57),VLOOKUP(A57,Methuselahs!$A$7:$E$206,2,FALSE),"")</f>
        <v/>
      </c>
      <c r="C57" s="219" t="str">
        <f ca="1">IF(ISNUMBER(A57),VLOOKUP(A57,Methuselahs!$A$7:$E$206,3,FALSE),"")</f>
        <v/>
      </c>
      <c r="D57" s="220" t="str">
        <f t="shared" ca="1" si="12"/>
        <v/>
      </c>
      <c r="E57" s="221"/>
      <c r="F57" s="273">
        <f t="shared" si="13"/>
        <v>0</v>
      </c>
      <c r="G57" s="222" t="str">
        <f t="shared" ca="1" si="14"/>
        <v/>
      </c>
      <c r="H57" s="223" t="str">
        <f ca="1">IF(ISNUMBER(A57),IF(OR($S57=$U57,NOT(ISNA(MATCH($D57*5+$V$4,Override!$C$6:$C$125,0)))),$Q57,0),"")</f>
        <v/>
      </c>
      <c r="I57" s="284" t="str">
        <f t="shared" ca="1" si="15"/>
        <v/>
      </c>
      <c r="J57" s="224">
        <f ca="1">COUNT(A57:A61)</f>
        <v>0</v>
      </c>
      <c r="K57" s="225" t="str">
        <f ca="1">IF(ISNUMBER(A57),RANK(F57,F57:F61),"")</f>
        <v/>
      </c>
      <c r="L57" s="226">
        <f ca="1">IF(J57=5,VLOOKUP(K57,TPMatrix!$A$6:$B$10,2,FALSE),IF(J57=4,VLOOKUP(K57,TPMatrix!$D$6:$E$9,2,FALSE),0))</f>
        <v>0</v>
      </c>
      <c r="M57" s="226">
        <f ca="1">IF(COUNTIF(K57:K61,K57)&gt;=2,IF(J57=5,VLOOKUP(K57+1,TPMatrix!$A$6:$B$10,2,FALSE),IF(J57=4,VLOOKUP(K57+1,TPMatrix!$D$6:$E$9,2,FALSE),0)),"")</f>
        <v>0</v>
      </c>
      <c r="N57" s="226">
        <f ca="1">IF(COUNTIF(K57:K61,K57)&gt;=3,IF(J57=5,VLOOKUP(K57+2,TPMatrix!$A$6:$B$10,2,FALSE),IF(J57=4,VLOOKUP(K57+2,TPMatrix!$D$6:$E$9,2,FALSE),0)),"")</f>
        <v>0</v>
      </c>
      <c r="O57" s="226">
        <f ca="1">IF(COUNTIF(K57:K61,K57)&gt;=4,IF(J57=5,VLOOKUP(K57+3,TPMatrix!$A$6:$B$10,2,FALSE),IF(J57=4,VLOOKUP(K57+3,TPMatrix!$D$6:$E$9,2,FALSE),0)),"")</f>
        <v>0</v>
      </c>
      <c r="P57" s="226">
        <f ca="1">IF(COUNTIF(K57:K61,K57)&gt;=5,IF(J57=5,VLOOKUP(K57+4,TPMatrix!$A$6:$B$10,2,FALSE),IF(J57=4,VLOOKUP(K57+4,TPMatrix!$D$6:$E$9,2,FALSE),0)),"")</f>
        <v>0</v>
      </c>
      <c r="Q57" s="226">
        <f t="shared" ca="1" si="16"/>
        <v>0</v>
      </c>
      <c r="R57" s="227">
        <f t="shared" ca="1" si="17"/>
        <v>5</v>
      </c>
      <c r="S57" s="228">
        <f t="shared" ca="1" si="18"/>
        <v>0</v>
      </c>
      <c r="T57" s="229">
        <f t="shared" si="19"/>
        <v>0</v>
      </c>
      <c r="U57" s="230">
        <f t="shared" ca="1" si="20"/>
        <v>0</v>
      </c>
      <c r="W57" s="178" t="str">
        <f t="shared" ca="1" si="21"/>
        <v/>
      </c>
      <c r="X57" s="178" t="str">
        <f ca="1">IF(ISNUMBER($A57),$W57*(Methuselahs!$A$4+1)+$A57,"")</f>
        <v/>
      </c>
      <c r="Y57" s="178" t="str">
        <f t="shared" ca="1" si="22"/>
        <v/>
      </c>
      <c r="Z57" s="178" t="str">
        <f ca="1">IF(ISNUMBER($A57),VLOOKUP($A57,Methuselahs!$A$7:$X$206,5),"")</f>
        <v/>
      </c>
      <c r="AA57" s="178" t="str">
        <f t="shared" ca="1" si="23"/>
        <v/>
      </c>
    </row>
    <row r="58" spans="1:27" ht="12.95" customHeight="1" x14ac:dyDescent="0.2">
      <c r="A58" s="231" t="str">
        <f ca="1">IF(OR(ISBLANK('Tournament Info'!$B$11),'Tournament Info'!$B$11&lt;&gt;4),"",INDIRECT(ADDRESS(ROW(),3,1,1,"Optimal Seating "&amp;'Tournament Info'!$B$11-1&amp;"R+F")))</f>
        <v/>
      </c>
      <c r="B58" s="232" t="str">
        <f ca="1">IF(ISNUMBER(A58),VLOOKUP(A58,Methuselahs!$A$7:$E$206,2,FALSE),"")</f>
        <v/>
      </c>
      <c r="C58" s="233" t="str">
        <f ca="1">IF(ISNUMBER(A58),VLOOKUP(A58,Methuselahs!$A$7:$E$206,3,FALSE),"")</f>
        <v/>
      </c>
      <c r="D58" s="234" t="str">
        <f t="shared" ca="1" si="12"/>
        <v/>
      </c>
      <c r="E58" s="235"/>
      <c r="F58" s="275">
        <f t="shared" si="13"/>
        <v>0</v>
      </c>
      <c r="G58" s="236" t="str">
        <f t="shared" ca="1" si="14"/>
        <v/>
      </c>
      <c r="H58" s="237" t="str">
        <f ca="1">IF(ISNUMBER(A58),IF(OR($S58=$U58,NOT(ISNA(MATCH($D58*5+$V$4,Override!$C$6:$C$125,0)))),$Q58,0),"")</f>
        <v/>
      </c>
      <c r="I58" s="285" t="str">
        <f t="shared" ca="1" si="15"/>
        <v/>
      </c>
      <c r="J58" s="238">
        <f ca="1">COUNT(A57:A61)</f>
        <v>0</v>
      </c>
      <c r="K58" s="239" t="str">
        <f ca="1">IF(ISNUMBER(A58),RANK(F58,F57:F61),"")</f>
        <v/>
      </c>
      <c r="L58" s="240">
        <f ca="1">IF(J58=5,VLOOKUP(K58,TPMatrix!$A$6:$B$10,2,FALSE),IF(J58=4,VLOOKUP(K58,TPMatrix!$D$6:$E$9,2,FALSE),0))</f>
        <v>0</v>
      </c>
      <c r="M58" s="240">
        <f ca="1">IF(COUNTIF(K57:K61,K58)&gt;=2,IF(J58=5,VLOOKUP(K58+1,TPMatrix!$A$6:$B$10,2,FALSE),IF(J58=4,VLOOKUP(K58+1,TPMatrix!$D$6:$E$9,2,FALSE),0)),"")</f>
        <v>0</v>
      </c>
      <c r="N58" s="240">
        <f ca="1">IF(COUNTIF(K57:K61,K58)&gt;=3,IF(J58=5,VLOOKUP(K58+2,TPMatrix!$A$6:$B$10,2,FALSE),IF(J58=4,VLOOKUP(K58+2,TPMatrix!$D$6:$E$9,2,FALSE),0)),"")</f>
        <v>0</v>
      </c>
      <c r="O58" s="240">
        <f ca="1">IF(COUNTIF(K57:K61,K58)&gt;=4,IF(J58=5,VLOOKUP(K58+3,TPMatrix!$A$6:$B$10,2,FALSE),IF(J58=4,VLOOKUP(K58+3,TPMatrix!$D$6:$E$9,2,FALSE),0)),"")</f>
        <v>0</v>
      </c>
      <c r="P58" s="240">
        <f ca="1">IF(COUNTIF(K57:K61,K58)&gt;=5,IF(J58=5,VLOOKUP(K58+4,TPMatrix!$A$6:$B$10,2,FALSE),IF(J58=4,VLOOKUP(K58+4,TPMatrix!$D$6:$E$9,2,FALSE),0)),"")</f>
        <v>0</v>
      </c>
      <c r="Q58" s="240">
        <f t="shared" ca="1" si="16"/>
        <v>0</v>
      </c>
      <c r="R58" s="241">
        <f t="shared" ca="1" si="17"/>
        <v>5</v>
      </c>
      <c r="S58" s="239">
        <f t="shared" ca="1" si="18"/>
        <v>0</v>
      </c>
      <c r="T58" s="240">
        <f t="shared" si="19"/>
        <v>0</v>
      </c>
      <c r="U58" s="241">
        <f t="shared" ca="1" si="20"/>
        <v>0</v>
      </c>
      <c r="W58" s="178" t="str">
        <f t="shared" ca="1" si="21"/>
        <v/>
      </c>
      <c r="X58" s="178" t="str">
        <f ca="1">IF(ISNUMBER($A58),$W58*(Methuselahs!$A$4+1)+$A58,"")</f>
        <v/>
      </c>
      <c r="Y58" s="178" t="str">
        <f t="shared" ca="1" si="22"/>
        <v/>
      </c>
      <c r="Z58" s="178" t="str">
        <f ca="1">IF(ISNUMBER($A58),VLOOKUP($A58,Methuselahs!$A$7:$X$206,5),"")</f>
        <v/>
      </c>
      <c r="AA58" s="178" t="str">
        <f t="shared" ca="1" si="23"/>
        <v/>
      </c>
    </row>
    <row r="59" spans="1:27" ht="12.95" customHeight="1" x14ac:dyDescent="0.2">
      <c r="A59" s="242" t="str">
        <f ca="1">IF(OR(ISBLANK('Tournament Info'!$B$11),'Tournament Info'!$B$11&lt;&gt;4),"",INDIRECT(ADDRESS(ROW(),3,1,1,"Optimal Seating "&amp;'Tournament Info'!$B$11-1&amp;"R+F")))</f>
        <v/>
      </c>
      <c r="B59" s="218" t="str">
        <f ca="1">IF(ISNUMBER(A59),VLOOKUP(A59,Methuselahs!$A$7:$E$206,2,FALSE),"")</f>
        <v/>
      </c>
      <c r="C59" s="243" t="str">
        <f ca="1">IF(ISNUMBER(A59),VLOOKUP(A59,Methuselahs!$A$7:$E$206,3,FALSE),"")</f>
        <v/>
      </c>
      <c r="D59" s="244" t="str">
        <f t="shared" ca="1" si="12"/>
        <v/>
      </c>
      <c r="E59" s="245"/>
      <c r="F59" s="277">
        <f t="shared" si="13"/>
        <v>0</v>
      </c>
      <c r="G59" s="246" t="str">
        <f t="shared" ca="1" si="14"/>
        <v/>
      </c>
      <c r="H59" s="247" t="str">
        <f ca="1">IF(ISNUMBER(A59),IF(OR($S59=$U59,NOT(ISNA(MATCH($D59*5+$V$4,Override!$C$6:$C$125,0)))),$Q59,0),"")</f>
        <v/>
      </c>
      <c r="I59" s="121" t="str">
        <f t="shared" ca="1" si="15"/>
        <v/>
      </c>
      <c r="J59" s="248">
        <f ca="1">COUNT(A57:A61)</f>
        <v>0</v>
      </c>
      <c r="K59" s="249" t="str">
        <f ca="1">IF(ISNUMBER(A59),RANK(F59,F57:F61),"")</f>
        <v/>
      </c>
      <c r="L59" s="250">
        <f ca="1">IF(J59=5,VLOOKUP(K59,TPMatrix!$A$6:$B$10,2,FALSE),IF(J59=4,VLOOKUP(K59,TPMatrix!$D$6:$E$9,2,FALSE),0))</f>
        <v>0</v>
      </c>
      <c r="M59" s="250">
        <f ca="1">IF(COUNTIF(K57:K61,K59)&gt;=2,IF(J59=5,VLOOKUP(K59+1,TPMatrix!$A$6:$B$10,2,FALSE),IF(J59=4,VLOOKUP(K59+1,TPMatrix!$D$6:$E$9,2,FALSE),0)),"")</f>
        <v>0</v>
      </c>
      <c r="N59" s="250">
        <f ca="1">IF(COUNTIF(K57:K61,K59)&gt;=3,IF(J59=5,VLOOKUP(K59+2,TPMatrix!$A$6:$B$10,2,FALSE),IF(J59=4,VLOOKUP(K59+2,TPMatrix!$D$6:$E$9,2,FALSE),0)),"")</f>
        <v>0</v>
      </c>
      <c r="O59" s="250">
        <f ca="1">IF(COUNTIF(K57:K61,K59)&gt;=4,IF(J59=5,VLOOKUP(K59+3,TPMatrix!$A$6:$B$10,2,FALSE),IF(J59=4,VLOOKUP(K59+3,TPMatrix!$D$6:$E$9,2,FALSE),0)),"")</f>
        <v>0</v>
      </c>
      <c r="P59" s="250">
        <f ca="1">IF(COUNTIF(K57:K61,K59)&gt;=5,IF(J59=5,VLOOKUP(K59+4,TPMatrix!$A$6:$B$10,2,FALSE),IF(J59=4,VLOOKUP(K59+4,TPMatrix!$D$6:$E$9,2,FALSE),0)),"")</f>
        <v>0</v>
      </c>
      <c r="Q59" s="250">
        <f t="shared" ca="1" si="16"/>
        <v>0</v>
      </c>
      <c r="R59" s="251">
        <f t="shared" ca="1" si="17"/>
        <v>5</v>
      </c>
      <c r="S59" s="249">
        <f t="shared" ca="1" si="18"/>
        <v>0</v>
      </c>
      <c r="T59" s="250">
        <f t="shared" si="19"/>
        <v>0</v>
      </c>
      <c r="U59" s="251">
        <f t="shared" ca="1" si="20"/>
        <v>0</v>
      </c>
      <c r="W59" s="178" t="str">
        <f t="shared" ca="1" si="21"/>
        <v/>
      </c>
      <c r="X59" s="178" t="str">
        <f ca="1">IF(ISNUMBER($A59),$W59*(Methuselahs!$A$4+1)+$A59,"")</f>
        <v/>
      </c>
      <c r="Y59" s="178" t="str">
        <f t="shared" ca="1" si="22"/>
        <v/>
      </c>
      <c r="Z59" s="178" t="str">
        <f ca="1">IF(ISNUMBER($A59),VLOOKUP($A59,Methuselahs!$A$7:$X$206,5),"")</f>
        <v/>
      </c>
      <c r="AA59" s="178" t="str">
        <f t="shared" ca="1" si="23"/>
        <v/>
      </c>
    </row>
    <row r="60" spans="1:27" ht="12.95" customHeight="1" x14ac:dyDescent="0.2">
      <c r="A60" s="252" t="str">
        <f ca="1">IF(OR(ISBLANK('Tournament Info'!$B$11),'Tournament Info'!$B$11&lt;&gt;4),"",INDIRECT(ADDRESS(ROW(),3,1,1,"Optimal Seating "&amp;'Tournament Info'!$B$11-1&amp;"R+F")))</f>
        <v/>
      </c>
      <c r="B60" s="253" t="str">
        <f ca="1">IF(ISNUMBER(A60),VLOOKUP(A60,Methuselahs!$A$7:$E$206,2,FALSE),"")</f>
        <v/>
      </c>
      <c r="C60" s="254" t="str">
        <f ca="1">IF(ISNUMBER(A60),VLOOKUP(A60,Methuselahs!$A$7:$E$206,3,FALSE),"")</f>
        <v/>
      </c>
      <c r="D60" s="255" t="str">
        <f t="shared" ca="1" si="12"/>
        <v/>
      </c>
      <c r="E60" s="256"/>
      <c r="F60" s="279">
        <f t="shared" si="13"/>
        <v>0</v>
      </c>
      <c r="G60" s="236" t="str">
        <f t="shared" ca="1" si="14"/>
        <v/>
      </c>
      <c r="H60" s="237" t="str">
        <f ca="1">IF(ISNUMBER(A60),IF(OR($S60=$U60,NOT(ISNA(MATCH($D60*5+$V$4,Override!$C$6:$C$125,0)))),$Q60,0),"")</f>
        <v/>
      </c>
      <c r="I60" s="285" t="str">
        <f t="shared" ca="1" si="15"/>
        <v/>
      </c>
      <c r="J60" s="257">
        <f ca="1">COUNT(A57:A61)</f>
        <v>0</v>
      </c>
      <c r="K60" s="239" t="str">
        <f ca="1">IF(ISNUMBER(A60),RANK(F60,F57:F61),"")</f>
        <v/>
      </c>
      <c r="L60" s="240">
        <f ca="1">IF(J60=5,VLOOKUP(K60,TPMatrix!$A$6:$B$10,2,FALSE),IF(J60=4,VLOOKUP(K60,TPMatrix!$D$6:$E$9,2,FALSE),0))</f>
        <v>0</v>
      </c>
      <c r="M60" s="240">
        <f ca="1">IF(COUNTIF(K57:K61,K60)&gt;=2,IF(J60=5,VLOOKUP(K60+1,TPMatrix!$A$6:$B$10,2,FALSE),IF(J60=4,VLOOKUP(K60+1,TPMatrix!$D$6:$E$9,2,FALSE),0)),"")</f>
        <v>0</v>
      </c>
      <c r="N60" s="240">
        <f ca="1">IF(COUNTIF(K57:K61,K60)&gt;=3,IF(J60=5,VLOOKUP(K60+2,TPMatrix!$A$6:$B$10,2,FALSE),IF(J60=4,VLOOKUP(K60+2,TPMatrix!$D$6:$E$9,2,FALSE),0)),"")</f>
        <v>0</v>
      </c>
      <c r="O60" s="240">
        <f ca="1">IF(COUNTIF(K57:K61,K60)&gt;=4,IF(J60=5,VLOOKUP(K60+3,TPMatrix!$A$6:$B$10,2,FALSE),IF(J60=4,VLOOKUP(K60+3,TPMatrix!$D$6:$E$9,2,FALSE),0)),"")</f>
        <v>0</v>
      </c>
      <c r="P60" s="240">
        <f ca="1">IF(COUNTIF(K57:K61,K60)&gt;=5,IF(J60=5,VLOOKUP(K60+4,TPMatrix!$A$6:$B$10,2,FALSE),IF(J60=4,VLOOKUP(K60+4,TPMatrix!$D$6:$E$9,2,FALSE),0)),"")</f>
        <v>0</v>
      </c>
      <c r="Q60" s="240">
        <f t="shared" ca="1" si="16"/>
        <v>0</v>
      </c>
      <c r="R60" s="241">
        <f t="shared" ca="1" si="17"/>
        <v>5</v>
      </c>
      <c r="S60" s="239">
        <f t="shared" ca="1" si="18"/>
        <v>0</v>
      </c>
      <c r="T60" s="240">
        <f t="shared" si="19"/>
        <v>0</v>
      </c>
      <c r="U60" s="241">
        <f t="shared" ca="1" si="20"/>
        <v>0</v>
      </c>
      <c r="W60" s="178" t="str">
        <f t="shared" ca="1" si="21"/>
        <v/>
      </c>
      <c r="X60" s="178" t="str">
        <f ca="1">IF(ISNUMBER($A60),$W60*(Methuselahs!$A$4+1)+$A60,"")</f>
        <v/>
      </c>
      <c r="Y60" s="178" t="str">
        <f t="shared" ca="1" si="22"/>
        <v/>
      </c>
      <c r="Z60" s="178" t="str">
        <f ca="1">IF(ISNUMBER($A60),VLOOKUP($A60,Methuselahs!$A$7:$X$206,5),"")</f>
        <v/>
      </c>
      <c r="AA60" s="178" t="str">
        <f t="shared" ca="1" si="23"/>
        <v/>
      </c>
    </row>
    <row r="61" spans="1:27" ht="12.95" customHeight="1" x14ac:dyDescent="0.2">
      <c r="A61" s="258" t="str">
        <f ca="1">IF(OR(ISBLANK('Tournament Info'!$B$11),'Tournament Info'!$B$11&lt;&gt;4),"",INDIRECT(ADDRESS(ROW(),3,1,1,"Optimal Seating "&amp;'Tournament Info'!$B$11-1&amp;"R+F")))</f>
        <v/>
      </c>
      <c r="B61" s="259" t="str">
        <f ca="1">IF(ISNUMBER(A61),VLOOKUP(A61,Methuselahs!$A$7:$E$206,2,FALSE),"")</f>
        <v/>
      </c>
      <c r="C61" s="260" t="str">
        <f ca="1">IF(ISNUMBER(A61),VLOOKUP(A61,Methuselahs!$A$7:$E$206,3,FALSE),"")</f>
        <v/>
      </c>
      <c r="D61" s="261" t="str">
        <f t="shared" ca="1" si="12"/>
        <v/>
      </c>
      <c r="E61" s="262"/>
      <c r="F61" s="280">
        <f t="shared" si="13"/>
        <v>0</v>
      </c>
      <c r="G61" s="246" t="str">
        <f t="shared" ca="1" si="14"/>
        <v/>
      </c>
      <c r="H61" s="247" t="str">
        <f ca="1">IF(ISNUMBER(A61),IF(OR($S61=$U61,NOT(ISNA(MATCH($D61*5+$V$4,Override!$C$6:$C$125,0)))),$Q61,0),"")</f>
        <v/>
      </c>
      <c r="I61" s="121" t="str">
        <f t="shared" ca="1" si="15"/>
        <v/>
      </c>
      <c r="J61" s="263">
        <f ca="1">COUNT(A57:A61)</f>
        <v>0</v>
      </c>
      <c r="K61" s="264" t="str">
        <f ca="1">IF(ISNUMBER(A61),RANK(F61,F57:F61),"")</f>
        <v/>
      </c>
      <c r="L61" s="265">
        <f ca="1">IF(J61=5,VLOOKUP(K61,TPMatrix!$A$6:$B$10,2,FALSE),IF(J61=4,VLOOKUP(K61,TPMatrix!$D$6:$E$9,2,FALSE),0))</f>
        <v>0</v>
      </c>
      <c r="M61" s="265">
        <f ca="1">IF(COUNTIF(K57:K61,K61)&gt;=2,IF(J61=5,VLOOKUP(K61+1,TPMatrix!$A$6:$B$10,2,FALSE),IF(J61=4,VLOOKUP(K61+1,TPMatrix!$D$6:$E$9,2,FALSE),0)),"")</f>
        <v>0</v>
      </c>
      <c r="N61" s="265">
        <f ca="1">IF(COUNTIF(K57:K61,K61)&gt;=3,IF(J61=5,VLOOKUP(K61+2,TPMatrix!$A$6:$B$10,2,FALSE),IF(J61=4,VLOOKUP(K61+2,TPMatrix!$D$6:$E$9,2,FALSE),0)),"")</f>
        <v>0</v>
      </c>
      <c r="O61" s="265">
        <f ca="1">IF(COUNTIF(K57:K61,K61)&gt;=4,IF(J61=5,VLOOKUP(K61+3,TPMatrix!$A$6:$B$10,2,FALSE),IF(J61=4,VLOOKUP(K61+3,TPMatrix!$D$6:$E$9,2,FALSE),0)),"")</f>
        <v>0</v>
      </c>
      <c r="P61" s="265">
        <f ca="1">IF(COUNTIF(K57:K61,K61)&gt;=5,IF(J61=5,VLOOKUP(K61+4,TPMatrix!$A$6:$B$10,2,FALSE),IF(J61=4,VLOOKUP(K61+4,TPMatrix!$D$6:$E$9,2,FALSE),0)),"")</f>
        <v>0</v>
      </c>
      <c r="Q61" s="265">
        <f t="shared" ca="1" si="16"/>
        <v>0</v>
      </c>
      <c r="R61" s="266">
        <f t="shared" ca="1" si="17"/>
        <v>5</v>
      </c>
      <c r="S61" s="264">
        <f t="shared" ca="1" si="18"/>
        <v>0</v>
      </c>
      <c r="T61" s="265">
        <f t="shared" si="19"/>
        <v>0</v>
      </c>
      <c r="U61" s="266">
        <f t="shared" ca="1" si="20"/>
        <v>0</v>
      </c>
      <c r="W61" s="178" t="str">
        <f t="shared" ca="1" si="21"/>
        <v/>
      </c>
      <c r="X61" s="178" t="str">
        <f ca="1">IF(ISNUMBER($A61),$W61*(Methuselahs!$A$4+1)+$A61,"")</f>
        <v/>
      </c>
      <c r="Y61" s="178" t="str">
        <f t="shared" ca="1" si="22"/>
        <v/>
      </c>
      <c r="Z61" s="178" t="str">
        <f ca="1">IF(ISNUMBER($A61),VLOOKUP($A61,Methuselahs!$A$7:$X$206,5),"")</f>
        <v/>
      </c>
      <c r="AA61" s="178" t="str">
        <f t="shared" ca="1" si="23"/>
        <v/>
      </c>
    </row>
    <row r="62" spans="1:27" ht="12.95" customHeight="1" x14ac:dyDescent="0.2">
      <c r="A62" s="217" t="str">
        <f ca="1">IF(OR(ISBLANK('Tournament Info'!$B$11),'Tournament Info'!$B$11&lt;&gt;4),"",INDIRECT(ADDRESS(ROW(),3,1,1,"Optimal Seating "&amp;'Tournament Info'!$B$11-1&amp;"R+F")))</f>
        <v/>
      </c>
      <c r="B62" s="218" t="str">
        <f ca="1">IF(ISNUMBER(A62),VLOOKUP(A62,Methuselahs!$A$7:$E$206,2,FALSE),"")</f>
        <v/>
      </c>
      <c r="C62" s="219" t="str">
        <f ca="1">IF(ISNUMBER(A62),VLOOKUP(A62,Methuselahs!$A$7:$E$206,3,FALSE),"")</f>
        <v/>
      </c>
      <c r="D62" s="220" t="str">
        <f t="shared" ca="1" si="12"/>
        <v/>
      </c>
      <c r="E62" s="221"/>
      <c r="F62" s="273">
        <f t="shared" si="13"/>
        <v>0</v>
      </c>
      <c r="G62" s="222" t="str">
        <f t="shared" ca="1" si="14"/>
        <v/>
      </c>
      <c r="H62" s="223" t="str">
        <f ca="1">IF(ISNUMBER(A62),IF(OR($S62=$U62,NOT(ISNA(MATCH($D62*5+$V$4,Override!$C$6:$C$125,0)))),$Q62,0),"")</f>
        <v/>
      </c>
      <c r="I62" s="284" t="str">
        <f t="shared" ca="1" si="15"/>
        <v/>
      </c>
      <c r="J62" s="224">
        <f ca="1">COUNT(A62:A66)</f>
        <v>0</v>
      </c>
      <c r="K62" s="225" t="str">
        <f ca="1">IF(ISNUMBER(A62),RANK(F62,F62:F66),"")</f>
        <v/>
      </c>
      <c r="L62" s="226">
        <f ca="1">IF(J62=5,VLOOKUP(K62,TPMatrix!$A$6:$B$10,2,FALSE),IF(J62=4,VLOOKUP(K62,TPMatrix!$D$6:$E$9,2,FALSE),0))</f>
        <v>0</v>
      </c>
      <c r="M62" s="226">
        <f ca="1">IF(COUNTIF(K62:K66,K62)&gt;=2,IF(J62=5,VLOOKUP(K62+1,TPMatrix!$A$6:$B$10,2,FALSE),IF(J62=4,VLOOKUP(K62+1,TPMatrix!$D$6:$E$9,2,FALSE),0)),"")</f>
        <v>0</v>
      </c>
      <c r="N62" s="226">
        <f ca="1">IF(COUNTIF(K62:K66,K62)&gt;=3,IF(J62=5,VLOOKUP(K62+2,TPMatrix!$A$6:$B$10,2,FALSE),IF(J62=4,VLOOKUP(K62+2,TPMatrix!$D$6:$E$9,2,FALSE),0)),"")</f>
        <v>0</v>
      </c>
      <c r="O62" s="226">
        <f ca="1">IF(COUNTIF(K62:K66,K62)&gt;=4,IF(J62=5,VLOOKUP(K62+3,TPMatrix!$A$6:$B$10,2,FALSE),IF(J62=4,VLOOKUP(K62+3,TPMatrix!$D$6:$E$9,2,FALSE),0)),"")</f>
        <v>0</v>
      </c>
      <c r="P62" s="226">
        <f ca="1">IF(COUNTIF(K62:K66,K62)&gt;=5,IF(J62=5,VLOOKUP(K62+4,TPMatrix!$A$6:$B$10,2,FALSE),IF(J62=4,VLOOKUP(K62+4,TPMatrix!$D$6:$E$9,2,FALSE),0)),"")</f>
        <v>0</v>
      </c>
      <c r="Q62" s="226">
        <f t="shared" ca="1" si="16"/>
        <v>0</v>
      </c>
      <c r="R62" s="227">
        <f t="shared" ca="1" si="17"/>
        <v>5</v>
      </c>
      <c r="S62" s="228">
        <f t="shared" ca="1" si="18"/>
        <v>0</v>
      </c>
      <c r="T62" s="229">
        <f t="shared" si="19"/>
        <v>0</v>
      </c>
      <c r="U62" s="230">
        <f t="shared" ca="1" si="20"/>
        <v>0</v>
      </c>
      <c r="W62" s="178" t="str">
        <f t="shared" ca="1" si="21"/>
        <v/>
      </c>
      <c r="X62" s="178" t="str">
        <f ca="1">IF(ISNUMBER($A62),$W62*(Methuselahs!$A$4+1)+$A62,"")</f>
        <v/>
      </c>
      <c r="Y62" s="178" t="str">
        <f t="shared" ca="1" si="22"/>
        <v/>
      </c>
      <c r="Z62" s="178" t="str">
        <f ca="1">IF(ISNUMBER($A62),VLOOKUP($A62,Methuselahs!$A$7:$X$206,5),"")</f>
        <v/>
      </c>
      <c r="AA62" s="178" t="str">
        <f t="shared" ca="1" si="23"/>
        <v/>
      </c>
    </row>
    <row r="63" spans="1:27" ht="12.95" customHeight="1" x14ac:dyDescent="0.2">
      <c r="A63" s="231" t="str">
        <f ca="1">IF(OR(ISBLANK('Tournament Info'!$B$11),'Tournament Info'!$B$11&lt;&gt;4),"",INDIRECT(ADDRESS(ROW(),3,1,1,"Optimal Seating "&amp;'Tournament Info'!$B$11-1&amp;"R+F")))</f>
        <v/>
      </c>
      <c r="B63" s="232" t="str">
        <f ca="1">IF(ISNUMBER(A63),VLOOKUP(A63,Methuselahs!$A$7:$E$206,2,FALSE),"")</f>
        <v/>
      </c>
      <c r="C63" s="233" t="str">
        <f ca="1">IF(ISNUMBER(A63),VLOOKUP(A63,Methuselahs!$A$7:$E$206,3,FALSE),"")</f>
        <v/>
      </c>
      <c r="D63" s="234" t="str">
        <f t="shared" ca="1" si="12"/>
        <v/>
      </c>
      <c r="E63" s="235"/>
      <c r="F63" s="275">
        <f t="shared" si="13"/>
        <v>0</v>
      </c>
      <c r="G63" s="236" t="str">
        <f t="shared" ca="1" si="14"/>
        <v/>
      </c>
      <c r="H63" s="237" t="str">
        <f ca="1">IF(ISNUMBER(A63),IF(OR($S63=$U63,NOT(ISNA(MATCH($D63*5+$V$4,Override!$C$6:$C$125,0)))),$Q63,0),"")</f>
        <v/>
      </c>
      <c r="I63" s="285" t="str">
        <f t="shared" ca="1" si="15"/>
        <v/>
      </c>
      <c r="J63" s="238">
        <f ca="1">COUNT(A62:A66)</f>
        <v>0</v>
      </c>
      <c r="K63" s="239" t="str">
        <f ca="1">IF(ISNUMBER(A63),RANK(F63,F62:F66),"")</f>
        <v/>
      </c>
      <c r="L63" s="240">
        <f ca="1">IF(J63=5,VLOOKUP(K63,TPMatrix!$A$6:$B$10,2,FALSE),IF(J63=4,VLOOKUP(K63,TPMatrix!$D$6:$E$9,2,FALSE),0))</f>
        <v>0</v>
      </c>
      <c r="M63" s="240">
        <f ca="1">IF(COUNTIF(K62:K66,K63)&gt;=2,IF(J63=5,VLOOKUP(K63+1,TPMatrix!$A$6:$B$10,2,FALSE),IF(J63=4,VLOOKUP(K63+1,TPMatrix!$D$6:$E$9,2,FALSE),0)),"")</f>
        <v>0</v>
      </c>
      <c r="N63" s="240">
        <f ca="1">IF(COUNTIF(K62:K66,K63)&gt;=3,IF(J63=5,VLOOKUP(K63+2,TPMatrix!$A$6:$B$10,2,FALSE),IF(J63=4,VLOOKUP(K63+2,TPMatrix!$D$6:$E$9,2,FALSE),0)),"")</f>
        <v>0</v>
      </c>
      <c r="O63" s="240">
        <f ca="1">IF(COUNTIF(K62:K66,K63)&gt;=4,IF(J63=5,VLOOKUP(K63+3,TPMatrix!$A$6:$B$10,2,FALSE),IF(J63=4,VLOOKUP(K63+3,TPMatrix!$D$6:$E$9,2,FALSE),0)),"")</f>
        <v>0</v>
      </c>
      <c r="P63" s="240">
        <f ca="1">IF(COUNTIF(K62:K66,K63)&gt;=5,IF(J63=5,VLOOKUP(K63+4,TPMatrix!$A$6:$B$10,2,FALSE),IF(J63=4,VLOOKUP(K63+4,TPMatrix!$D$6:$E$9,2,FALSE),0)),"")</f>
        <v>0</v>
      </c>
      <c r="Q63" s="240">
        <f t="shared" ca="1" si="16"/>
        <v>0</v>
      </c>
      <c r="R63" s="241">
        <f t="shared" ca="1" si="17"/>
        <v>5</v>
      </c>
      <c r="S63" s="239">
        <f t="shared" ca="1" si="18"/>
        <v>0</v>
      </c>
      <c r="T63" s="240">
        <f t="shared" si="19"/>
        <v>0</v>
      </c>
      <c r="U63" s="241">
        <f t="shared" ca="1" si="20"/>
        <v>0</v>
      </c>
      <c r="W63" s="178" t="str">
        <f t="shared" ca="1" si="21"/>
        <v/>
      </c>
      <c r="X63" s="178" t="str">
        <f ca="1">IF(ISNUMBER($A63),$W63*(Methuselahs!$A$4+1)+$A63,"")</f>
        <v/>
      </c>
      <c r="Y63" s="178" t="str">
        <f t="shared" ca="1" si="22"/>
        <v/>
      </c>
      <c r="Z63" s="178" t="str">
        <f ca="1">IF(ISNUMBER($A63),VLOOKUP($A63,Methuselahs!$A$7:$X$206,5),"")</f>
        <v/>
      </c>
      <c r="AA63" s="178" t="str">
        <f t="shared" ca="1" si="23"/>
        <v/>
      </c>
    </row>
    <row r="64" spans="1:27" ht="12.95" customHeight="1" x14ac:dyDescent="0.2">
      <c r="A64" s="242" t="str">
        <f ca="1">IF(OR(ISBLANK('Tournament Info'!$B$11),'Tournament Info'!$B$11&lt;&gt;4),"",INDIRECT(ADDRESS(ROW(),3,1,1,"Optimal Seating "&amp;'Tournament Info'!$B$11-1&amp;"R+F")))</f>
        <v/>
      </c>
      <c r="B64" s="218" t="str">
        <f ca="1">IF(ISNUMBER(A64),VLOOKUP(A64,Methuselahs!$A$7:$E$206,2,FALSE),"")</f>
        <v/>
      </c>
      <c r="C64" s="243" t="str">
        <f ca="1">IF(ISNUMBER(A64),VLOOKUP(A64,Methuselahs!$A$7:$E$206,3,FALSE),"")</f>
        <v/>
      </c>
      <c r="D64" s="244" t="str">
        <f t="shared" ca="1" si="12"/>
        <v/>
      </c>
      <c r="E64" s="245"/>
      <c r="F64" s="277">
        <f t="shared" si="13"/>
        <v>0</v>
      </c>
      <c r="G64" s="246" t="str">
        <f t="shared" ca="1" si="14"/>
        <v/>
      </c>
      <c r="H64" s="247" t="str">
        <f ca="1">IF(ISNUMBER(A64),IF(OR($S64=$U64,NOT(ISNA(MATCH($D64*5+$V$4,Override!$C$6:$C$125,0)))),$Q64,0),"")</f>
        <v/>
      </c>
      <c r="I64" s="121" t="str">
        <f t="shared" ca="1" si="15"/>
        <v/>
      </c>
      <c r="J64" s="248">
        <f ca="1">COUNT(A62:A66)</f>
        <v>0</v>
      </c>
      <c r="K64" s="249" t="str">
        <f ca="1">IF(ISNUMBER(A64),RANK(F64,F62:F66),"")</f>
        <v/>
      </c>
      <c r="L64" s="250">
        <f ca="1">IF(J64=5,VLOOKUP(K64,TPMatrix!$A$6:$B$10,2,FALSE),IF(J64=4,VLOOKUP(K64,TPMatrix!$D$6:$E$9,2,FALSE),0))</f>
        <v>0</v>
      </c>
      <c r="M64" s="250">
        <f ca="1">IF(COUNTIF(K62:K66,K64)&gt;=2,IF(J64=5,VLOOKUP(K64+1,TPMatrix!$A$6:$B$10,2,FALSE),IF(J64=4,VLOOKUP(K64+1,TPMatrix!$D$6:$E$9,2,FALSE),0)),"")</f>
        <v>0</v>
      </c>
      <c r="N64" s="250">
        <f ca="1">IF(COUNTIF(K62:K66,K64)&gt;=3,IF(J64=5,VLOOKUP(K64+2,TPMatrix!$A$6:$B$10,2,FALSE),IF(J64=4,VLOOKUP(K64+2,TPMatrix!$D$6:$E$9,2,FALSE),0)),"")</f>
        <v>0</v>
      </c>
      <c r="O64" s="250">
        <f ca="1">IF(COUNTIF(K62:K66,K64)&gt;=4,IF(J64=5,VLOOKUP(K64+3,TPMatrix!$A$6:$B$10,2,FALSE),IF(J64=4,VLOOKUP(K64+3,TPMatrix!$D$6:$E$9,2,FALSE),0)),"")</f>
        <v>0</v>
      </c>
      <c r="P64" s="250">
        <f ca="1">IF(COUNTIF(K62:K66,K64)&gt;=5,IF(J64=5,VLOOKUP(K64+4,TPMatrix!$A$6:$B$10,2,FALSE),IF(J64=4,VLOOKUP(K64+4,TPMatrix!$D$6:$E$9,2,FALSE),0)),"")</f>
        <v>0</v>
      </c>
      <c r="Q64" s="250">
        <f t="shared" ca="1" si="16"/>
        <v>0</v>
      </c>
      <c r="R64" s="251">
        <f t="shared" ca="1" si="17"/>
        <v>5</v>
      </c>
      <c r="S64" s="249">
        <f t="shared" ca="1" si="18"/>
        <v>0</v>
      </c>
      <c r="T64" s="250">
        <f t="shared" si="19"/>
        <v>0</v>
      </c>
      <c r="U64" s="251">
        <f t="shared" ca="1" si="20"/>
        <v>0</v>
      </c>
      <c r="W64" s="178" t="str">
        <f t="shared" ca="1" si="21"/>
        <v/>
      </c>
      <c r="X64" s="178" t="str">
        <f ca="1">IF(ISNUMBER($A64),$W64*(Methuselahs!$A$4+1)+$A64,"")</f>
        <v/>
      </c>
      <c r="Y64" s="178" t="str">
        <f t="shared" ca="1" si="22"/>
        <v/>
      </c>
      <c r="Z64" s="178" t="str">
        <f ca="1">IF(ISNUMBER($A64),VLOOKUP($A64,Methuselahs!$A$7:$X$206,5),"")</f>
        <v/>
      </c>
      <c r="AA64" s="178" t="str">
        <f t="shared" ca="1" si="23"/>
        <v/>
      </c>
    </row>
    <row r="65" spans="1:27" ht="12.95" customHeight="1" x14ac:dyDescent="0.2">
      <c r="A65" s="252" t="str">
        <f ca="1">IF(OR(ISBLANK('Tournament Info'!$B$11),'Tournament Info'!$B$11&lt;&gt;4),"",INDIRECT(ADDRESS(ROW(),3,1,1,"Optimal Seating "&amp;'Tournament Info'!$B$11-1&amp;"R+F")))</f>
        <v/>
      </c>
      <c r="B65" s="253" t="str">
        <f ca="1">IF(ISNUMBER(A65),VLOOKUP(A65,Methuselahs!$A$7:$E$206,2,FALSE),"")</f>
        <v/>
      </c>
      <c r="C65" s="254" t="str">
        <f ca="1">IF(ISNUMBER(A65),VLOOKUP(A65,Methuselahs!$A$7:$E$206,3,FALSE),"")</f>
        <v/>
      </c>
      <c r="D65" s="255" t="str">
        <f t="shared" ca="1" si="12"/>
        <v/>
      </c>
      <c r="E65" s="256"/>
      <c r="F65" s="279">
        <f t="shared" si="13"/>
        <v>0</v>
      </c>
      <c r="G65" s="236" t="str">
        <f t="shared" ca="1" si="14"/>
        <v/>
      </c>
      <c r="H65" s="237" t="str">
        <f ca="1">IF(ISNUMBER(A65),IF(OR($S65=$U65,NOT(ISNA(MATCH($D65*5+$V$4,Override!$C$6:$C$125,0)))),$Q65,0),"")</f>
        <v/>
      </c>
      <c r="I65" s="285" t="str">
        <f t="shared" ca="1" si="15"/>
        <v/>
      </c>
      <c r="J65" s="257">
        <f ca="1">COUNT(A62:A66)</f>
        <v>0</v>
      </c>
      <c r="K65" s="239" t="str">
        <f ca="1">IF(ISNUMBER(A65),RANK(F65,F62:F66),"")</f>
        <v/>
      </c>
      <c r="L65" s="240">
        <f ca="1">IF(J65=5,VLOOKUP(K65,TPMatrix!$A$6:$B$10,2,FALSE),IF(J65=4,VLOOKUP(K65,TPMatrix!$D$6:$E$9,2,FALSE),0))</f>
        <v>0</v>
      </c>
      <c r="M65" s="240">
        <f ca="1">IF(COUNTIF(K62:K66,K65)&gt;=2,IF(J65=5,VLOOKUP(K65+1,TPMatrix!$A$6:$B$10,2,FALSE),IF(J65=4,VLOOKUP(K65+1,TPMatrix!$D$6:$E$9,2,FALSE),0)),"")</f>
        <v>0</v>
      </c>
      <c r="N65" s="240">
        <f ca="1">IF(COUNTIF(K62:K66,K65)&gt;=3,IF(J65=5,VLOOKUP(K65+2,TPMatrix!$A$6:$B$10,2,FALSE),IF(J65=4,VLOOKUP(K65+2,TPMatrix!$D$6:$E$9,2,FALSE),0)),"")</f>
        <v>0</v>
      </c>
      <c r="O65" s="240">
        <f ca="1">IF(COUNTIF(K62:K66,K65)&gt;=4,IF(J65=5,VLOOKUP(K65+3,TPMatrix!$A$6:$B$10,2,FALSE),IF(J65=4,VLOOKUP(K65+3,TPMatrix!$D$6:$E$9,2,FALSE),0)),"")</f>
        <v>0</v>
      </c>
      <c r="P65" s="240">
        <f ca="1">IF(COUNTIF(K62:K66,K65)&gt;=5,IF(J65=5,VLOOKUP(K65+4,TPMatrix!$A$6:$B$10,2,FALSE),IF(J65=4,VLOOKUP(K65+4,TPMatrix!$D$6:$E$9,2,FALSE),0)),"")</f>
        <v>0</v>
      </c>
      <c r="Q65" s="240">
        <f t="shared" ca="1" si="16"/>
        <v>0</v>
      </c>
      <c r="R65" s="241">
        <f t="shared" ca="1" si="17"/>
        <v>5</v>
      </c>
      <c r="S65" s="239">
        <f t="shared" ca="1" si="18"/>
        <v>0</v>
      </c>
      <c r="T65" s="240">
        <f t="shared" si="19"/>
        <v>0</v>
      </c>
      <c r="U65" s="241">
        <f t="shared" ca="1" si="20"/>
        <v>0</v>
      </c>
      <c r="W65" s="178" t="str">
        <f t="shared" ca="1" si="21"/>
        <v/>
      </c>
      <c r="X65" s="178" t="str">
        <f ca="1">IF(ISNUMBER($A65),$W65*(Methuselahs!$A$4+1)+$A65,"")</f>
        <v/>
      </c>
      <c r="Y65" s="178" t="str">
        <f t="shared" ca="1" si="22"/>
        <v/>
      </c>
      <c r="Z65" s="178" t="str">
        <f ca="1">IF(ISNUMBER($A65),VLOOKUP($A65,Methuselahs!$A$7:$X$206,5),"")</f>
        <v/>
      </c>
      <c r="AA65" s="178" t="str">
        <f t="shared" ca="1" si="23"/>
        <v/>
      </c>
    </row>
    <row r="66" spans="1:27" ht="12.95" customHeight="1" x14ac:dyDescent="0.2">
      <c r="A66" s="258" t="str">
        <f ca="1">IF(OR(ISBLANK('Tournament Info'!$B$11),'Tournament Info'!$B$11&lt;&gt;4),"",INDIRECT(ADDRESS(ROW(),3,1,1,"Optimal Seating "&amp;'Tournament Info'!$B$11-1&amp;"R+F")))</f>
        <v/>
      </c>
      <c r="B66" s="259" t="str">
        <f ca="1">IF(ISNUMBER(A66),VLOOKUP(A66,Methuselahs!$A$7:$E$206,2,FALSE),"")</f>
        <v/>
      </c>
      <c r="C66" s="260" t="str">
        <f ca="1">IF(ISNUMBER(A66),VLOOKUP(A66,Methuselahs!$A$7:$E$206,3,FALSE),"")</f>
        <v/>
      </c>
      <c r="D66" s="261" t="str">
        <f t="shared" ca="1" si="12"/>
        <v/>
      </c>
      <c r="E66" s="262"/>
      <c r="F66" s="280">
        <f t="shared" si="13"/>
        <v>0</v>
      </c>
      <c r="G66" s="246" t="str">
        <f t="shared" ca="1" si="14"/>
        <v/>
      </c>
      <c r="H66" s="247" t="str">
        <f ca="1">IF(ISNUMBER(A66),IF(OR($S66=$U66,NOT(ISNA(MATCH($D66*5+$V$4,Override!$C$6:$C$125,0)))),$Q66,0),"")</f>
        <v/>
      </c>
      <c r="I66" s="121" t="str">
        <f t="shared" ca="1" si="15"/>
        <v/>
      </c>
      <c r="J66" s="263">
        <f ca="1">COUNT(A62:A66)</f>
        <v>0</v>
      </c>
      <c r="K66" s="264" t="str">
        <f ca="1">IF(ISNUMBER(A66),RANK(F66,F62:F66),"")</f>
        <v/>
      </c>
      <c r="L66" s="265">
        <f ca="1">IF(J66=5,VLOOKUP(K66,TPMatrix!$A$6:$B$10,2,FALSE),IF(J66=4,VLOOKUP(K66,TPMatrix!$D$6:$E$9,2,FALSE),0))</f>
        <v>0</v>
      </c>
      <c r="M66" s="265">
        <f ca="1">IF(COUNTIF(K62:K66,K66)&gt;=2,IF(J66=5,VLOOKUP(K66+1,TPMatrix!$A$6:$B$10,2,FALSE),IF(J66=4,VLOOKUP(K66+1,TPMatrix!$D$6:$E$9,2,FALSE),0)),"")</f>
        <v>0</v>
      </c>
      <c r="N66" s="265">
        <f ca="1">IF(COUNTIF(K62:K66,K66)&gt;=3,IF(J66=5,VLOOKUP(K66+2,TPMatrix!$A$6:$B$10,2,FALSE),IF(J66=4,VLOOKUP(K66+2,TPMatrix!$D$6:$E$9,2,FALSE),0)),"")</f>
        <v>0</v>
      </c>
      <c r="O66" s="265">
        <f ca="1">IF(COUNTIF(K62:K66,K66)&gt;=4,IF(J66=5,VLOOKUP(K66+3,TPMatrix!$A$6:$B$10,2,FALSE),IF(J66=4,VLOOKUP(K66+3,TPMatrix!$D$6:$E$9,2,FALSE),0)),"")</f>
        <v>0</v>
      </c>
      <c r="P66" s="265">
        <f ca="1">IF(COUNTIF(K62:K66,K66)&gt;=5,IF(J66=5,VLOOKUP(K66+4,TPMatrix!$A$6:$B$10,2,FALSE),IF(J66=4,VLOOKUP(K66+4,TPMatrix!$D$6:$E$9,2,FALSE),0)),"")</f>
        <v>0</v>
      </c>
      <c r="Q66" s="265">
        <f t="shared" ca="1" si="16"/>
        <v>0</v>
      </c>
      <c r="R66" s="266">
        <f t="shared" ca="1" si="17"/>
        <v>5</v>
      </c>
      <c r="S66" s="264">
        <f t="shared" ca="1" si="18"/>
        <v>0</v>
      </c>
      <c r="T66" s="265">
        <f t="shared" si="19"/>
        <v>0</v>
      </c>
      <c r="U66" s="266">
        <f t="shared" ca="1" si="20"/>
        <v>0</v>
      </c>
      <c r="W66" s="178" t="str">
        <f t="shared" ca="1" si="21"/>
        <v/>
      </c>
      <c r="X66" s="178" t="str">
        <f ca="1">IF(ISNUMBER($A66),$W66*(Methuselahs!$A$4+1)+$A66,"")</f>
        <v/>
      </c>
      <c r="Y66" s="178" t="str">
        <f t="shared" ca="1" si="22"/>
        <v/>
      </c>
      <c r="Z66" s="178" t="str">
        <f ca="1">IF(ISNUMBER($A66),VLOOKUP($A66,Methuselahs!$A$7:$X$206,5),"")</f>
        <v/>
      </c>
      <c r="AA66" s="178" t="str">
        <f t="shared" ca="1" si="23"/>
        <v/>
      </c>
    </row>
    <row r="67" spans="1:27" ht="12.95" customHeight="1" x14ac:dyDescent="0.2">
      <c r="A67" s="217" t="str">
        <f ca="1">IF(OR(ISBLANK('Tournament Info'!$B$11),'Tournament Info'!$B$11&lt;&gt;4),"",INDIRECT(ADDRESS(ROW(),3,1,1,"Optimal Seating "&amp;'Tournament Info'!$B$11-1&amp;"R+F")))</f>
        <v/>
      </c>
      <c r="B67" s="218" t="str">
        <f ca="1">IF(ISNUMBER(A67),VLOOKUP(A67,Methuselahs!$A$7:$E$206,2,FALSE),"")</f>
        <v/>
      </c>
      <c r="C67" s="219" t="str">
        <f ca="1">IF(ISNUMBER(A67),VLOOKUP(A67,Methuselahs!$A$7:$E$206,3,FALSE),"")</f>
        <v/>
      </c>
      <c r="D67" s="220" t="str">
        <f t="shared" ca="1" si="12"/>
        <v/>
      </c>
      <c r="E67" s="221"/>
      <c r="F67" s="273">
        <f t="shared" si="13"/>
        <v>0</v>
      </c>
      <c r="G67" s="222" t="str">
        <f t="shared" ca="1" si="14"/>
        <v/>
      </c>
      <c r="H67" s="223" t="str">
        <f ca="1">IF(ISNUMBER(A67),IF(OR($S67=$U67,NOT(ISNA(MATCH($D67*5+$V$4,Override!$C$6:$C$125,0)))),$Q67,0),"")</f>
        <v/>
      </c>
      <c r="I67" s="284" t="str">
        <f t="shared" ca="1" si="15"/>
        <v/>
      </c>
      <c r="J67" s="224">
        <f ca="1">COUNT(A67:A71)</f>
        <v>0</v>
      </c>
      <c r="K67" s="225" t="str">
        <f ca="1">IF(ISNUMBER(A67),RANK(F67,F67:F71),"")</f>
        <v/>
      </c>
      <c r="L67" s="226">
        <f ca="1">IF(J67=5,VLOOKUP(K67,TPMatrix!$A$6:$B$10,2,FALSE),IF(J67=4,VLOOKUP(K67,TPMatrix!$D$6:$E$9,2,FALSE),0))</f>
        <v>0</v>
      </c>
      <c r="M67" s="226">
        <f ca="1">IF(COUNTIF(K67:K71,K67)&gt;=2,IF(J67=5,VLOOKUP(K67+1,TPMatrix!$A$6:$B$10,2,FALSE),IF(J67=4,VLOOKUP(K67+1,TPMatrix!$D$6:$E$9,2,FALSE),0)),"")</f>
        <v>0</v>
      </c>
      <c r="N67" s="226">
        <f ca="1">IF(COUNTIF(K67:K71,K67)&gt;=3,IF(J67=5,VLOOKUP(K67+2,TPMatrix!$A$6:$B$10,2,FALSE),IF(J67=4,VLOOKUP(K67+2,TPMatrix!$D$6:$E$9,2,FALSE),0)),"")</f>
        <v>0</v>
      </c>
      <c r="O67" s="226">
        <f ca="1">IF(COUNTIF(K67:K71,K67)&gt;=4,IF(J67=5,VLOOKUP(K67+3,TPMatrix!$A$6:$B$10,2,FALSE),IF(J67=4,VLOOKUP(K67+3,TPMatrix!$D$6:$E$9,2,FALSE),0)),"")</f>
        <v>0</v>
      </c>
      <c r="P67" s="226">
        <f ca="1">IF(COUNTIF(K67:K71,K67)&gt;=5,IF(J67=5,VLOOKUP(K67+4,TPMatrix!$A$6:$B$10,2,FALSE),IF(J67=4,VLOOKUP(K67+4,TPMatrix!$D$6:$E$9,2,FALSE),0)),"")</f>
        <v>0</v>
      </c>
      <c r="Q67" s="226">
        <f t="shared" ca="1" si="16"/>
        <v>0</v>
      </c>
      <c r="R67" s="227">
        <f t="shared" ca="1" si="17"/>
        <v>5</v>
      </c>
      <c r="S67" s="228">
        <f t="shared" ca="1" si="18"/>
        <v>0</v>
      </c>
      <c r="T67" s="229">
        <f t="shared" si="19"/>
        <v>0</v>
      </c>
      <c r="U67" s="230">
        <f t="shared" ca="1" si="20"/>
        <v>0</v>
      </c>
      <c r="W67" s="178" t="str">
        <f t="shared" ca="1" si="21"/>
        <v/>
      </c>
      <c r="X67" s="178" t="str">
        <f ca="1">IF(ISNUMBER($A67),$W67*(Methuselahs!$A$4+1)+$A67,"")</f>
        <v/>
      </c>
      <c r="Y67" s="178" t="str">
        <f t="shared" ca="1" si="22"/>
        <v/>
      </c>
      <c r="Z67" s="178" t="str">
        <f ca="1">IF(ISNUMBER($A67),VLOOKUP($A67,Methuselahs!$A$7:$X$206,5),"")</f>
        <v/>
      </c>
      <c r="AA67" s="178" t="str">
        <f t="shared" ca="1" si="23"/>
        <v/>
      </c>
    </row>
    <row r="68" spans="1:27" ht="12.95" customHeight="1" x14ac:dyDescent="0.2">
      <c r="A68" s="231" t="str">
        <f ca="1">IF(OR(ISBLANK('Tournament Info'!$B$11),'Tournament Info'!$B$11&lt;&gt;4),"",INDIRECT(ADDRESS(ROW(),3,1,1,"Optimal Seating "&amp;'Tournament Info'!$B$11-1&amp;"R+F")))</f>
        <v/>
      </c>
      <c r="B68" s="232" t="str">
        <f ca="1">IF(ISNUMBER(A68),VLOOKUP(A68,Methuselahs!$A$7:$E$206,2,FALSE),"")</f>
        <v/>
      </c>
      <c r="C68" s="233" t="str">
        <f ca="1">IF(ISNUMBER(A68),VLOOKUP(A68,Methuselahs!$A$7:$E$206,3,FALSE),"")</f>
        <v/>
      </c>
      <c r="D68" s="234" t="str">
        <f t="shared" ca="1" si="12"/>
        <v/>
      </c>
      <c r="E68" s="235"/>
      <c r="F68" s="275">
        <f t="shared" si="13"/>
        <v>0</v>
      </c>
      <c r="G68" s="236" t="str">
        <f t="shared" ca="1" si="14"/>
        <v/>
      </c>
      <c r="H68" s="237" t="str">
        <f ca="1">IF(ISNUMBER(A68),IF(OR($S68=$U68,NOT(ISNA(MATCH($D68*5+$V$4,Override!$C$6:$C$125,0)))),$Q68,0),"")</f>
        <v/>
      </c>
      <c r="I68" s="285" t="str">
        <f t="shared" ca="1" si="15"/>
        <v/>
      </c>
      <c r="J68" s="238">
        <f ca="1">COUNT(A67:A71)</f>
        <v>0</v>
      </c>
      <c r="K68" s="239" t="str">
        <f ca="1">IF(ISNUMBER(A68),RANK(F68,F67:F71),"")</f>
        <v/>
      </c>
      <c r="L68" s="240">
        <f ca="1">IF(J68=5,VLOOKUP(K68,TPMatrix!$A$6:$B$10,2,FALSE),IF(J68=4,VLOOKUP(K68,TPMatrix!$D$6:$E$9,2,FALSE),0))</f>
        <v>0</v>
      </c>
      <c r="M68" s="240">
        <f ca="1">IF(COUNTIF(K67:K71,K68)&gt;=2,IF(J68=5,VLOOKUP(K68+1,TPMatrix!$A$6:$B$10,2,FALSE),IF(J68=4,VLOOKUP(K68+1,TPMatrix!$D$6:$E$9,2,FALSE),0)),"")</f>
        <v>0</v>
      </c>
      <c r="N68" s="240">
        <f ca="1">IF(COUNTIF(K67:K71,K68)&gt;=3,IF(J68=5,VLOOKUP(K68+2,TPMatrix!$A$6:$B$10,2,FALSE),IF(J68=4,VLOOKUP(K68+2,TPMatrix!$D$6:$E$9,2,FALSE),0)),"")</f>
        <v>0</v>
      </c>
      <c r="O68" s="240">
        <f ca="1">IF(COUNTIF(K67:K71,K68)&gt;=4,IF(J68=5,VLOOKUP(K68+3,TPMatrix!$A$6:$B$10,2,FALSE),IF(J68=4,VLOOKUP(K68+3,TPMatrix!$D$6:$E$9,2,FALSE),0)),"")</f>
        <v>0</v>
      </c>
      <c r="P68" s="240">
        <f ca="1">IF(COUNTIF(K67:K71,K68)&gt;=5,IF(J68=5,VLOOKUP(K68+4,TPMatrix!$A$6:$B$10,2,FALSE),IF(J68=4,VLOOKUP(K68+4,TPMatrix!$D$6:$E$9,2,FALSE),0)),"")</f>
        <v>0</v>
      </c>
      <c r="Q68" s="240">
        <f t="shared" ca="1" si="16"/>
        <v>0</v>
      </c>
      <c r="R68" s="241">
        <f t="shared" ca="1" si="17"/>
        <v>5</v>
      </c>
      <c r="S68" s="239">
        <f t="shared" ca="1" si="18"/>
        <v>0</v>
      </c>
      <c r="T68" s="240">
        <f t="shared" si="19"/>
        <v>0</v>
      </c>
      <c r="U68" s="241">
        <f t="shared" ca="1" si="20"/>
        <v>0</v>
      </c>
      <c r="W68" s="178" t="str">
        <f t="shared" ca="1" si="21"/>
        <v/>
      </c>
      <c r="X68" s="178" t="str">
        <f ca="1">IF(ISNUMBER($A68),$W68*(Methuselahs!$A$4+1)+$A68,"")</f>
        <v/>
      </c>
      <c r="Y68" s="178" t="str">
        <f t="shared" ca="1" si="22"/>
        <v/>
      </c>
      <c r="Z68" s="178" t="str">
        <f ca="1">IF(ISNUMBER($A68),VLOOKUP($A68,Methuselahs!$A$7:$X$206,5),"")</f>
        <v/>
      </c>
      <c r="AA68" s="178" t="str">
        <f t="shared" ca="1" si="23"/>
        <v/>
      </c>
    </row>
    <row r="69" spans="1:27" ht="12.95" customHeight="1" x14ac:dyDescent="0.2">
      <c r="A69" s="242" t="str">
        <f ca="1">IF(OR(ISBLANK('Tournament Info'!$B$11),'Tournament Info'!$B$11&lt;&gt;4),"",INDIRECT(ADDRESS(ROW(),3,1,1,"Optimal Seating "&amp;'Tournament Info'!$B$11-1&amp;"R+F")))</f>
        <v/>
      </c>
      <c r="B69" s="218" t="str">
        <f ca="1">IF(ISNUMBER(A69),VLOOKUP(A69,Methuselahs!$A$7:$E$206,2,FALSE),"")</f>
        <v/>
      </c>
      <c r="C69" s="243" t="str">
        <f ca="1">IF(ISNUMBER(A69),VLOOKUP(A69,Methuselahs!$A$7:$E$206,3,FALSE),"")</f>
        <v/>
      </c>
      <c r="D69" s="244" t="str">
        <f t="shared" ca="1" si="12"/>
        <v/>
      </c>
      <c r="E69" s="245"/>
      <c r="F69" s="277">
        <f t="shared" si="13"/>
        <v>0</v>
      </c>
      <c r="G69" s="246" t="str">
        <f t="shared" ca="1" si="14"/>
        <v/>
      </c>
      <c r="H69" s="247" t="str">
        <f ca="1">IF(ISNUMBER(A69),IF(OR($S69=$U69,NOT(ISNA(MATCH($D69*5+$V$4,Override!$C$6:$C$125,0)))),$Q69,0),"")</f>
        <v/>
      </c>
      <c r="I69" s="121" t="str">
        <f t="shared" ca="1" si="15"/>
        <v/>
      </c>
      <c r="J69" s="248">
        <f ca="1">COUNT(A67:A71)</f>
        <v>0</v>
      </c>
      <c r="K69" s="249" t="str">
        <f ca="1">IF(ISNUMBER(A69),RANK(F69,F67:F71),"")</f>
        <v/>
      </c>
      <c r="L69" s="250">
        <f ca="1">IF(J69=5,VLOOKUP(K69,TPMatrix!$A$6:$B$10,2,FALSE),IF(J69=4,VLOOKUP(K69,TPMatrix!$D$6:$E$9,2,FALSE),0))</f>
        <v>0</v>
      </c>
      <c r="M69" s="250">
        <f ca="1">IF(COUNTIF(K67:K71,K69)&gt;=2,IF(J69=5,VLOOKUP(K69+1,TPMatrix!$A$6:$B$10,2,FALSE),IF(J69=4,VLOOKUP(K69+1,TPMatrix!$D$6:$E$9,2,FALSE),0)),"")</f>
        <v>0</v>
      </c>
      <c r="N69" s="250">
        <f ca="1">IF(COUNTIF(K67:K71,K69)&gt;=3,IF(J69=5,VLOOKUP(K69+2,TPMatrix!$A$6:$B$10,2,FALSE),IF(J69=4,VLOOKUP(K69+2,TPMatrix!$D$6:$E$9,2,FALSE),0)),"")</f>
        <v>0</v>
      </c>
      <c r="O69" s="250">
        <f ca="1">IF(COUNTIF(K67:K71,K69)&gt;=4,IF(J69=5,VLOOKUP(K69+3,TPMatrix!$A$6:$B$10,2,FALSE),IF(J69=4,VLOOKUP(K69+3,TPMatrix!$D$6:$E$9,2,FALSE),0)),"")</f>
        <v>0</v>
      </c>
      <c r="P69" s="250">
        <f ca="1">IF(COUNTIF(K67:K71,K69)&gt;=5,IF(J69=5,VLOOKUP(K69+4,TPMatrix!$A$6:$B$10,2,FALSE),IF(J69=4,VLOOKUP(K69+4,TPMatrix!$D$6:$E$9,2,FALSE),0)),"")</f>
        <v>0</v>
      </c>
      <c r="Q69" s="250">
        <f t="shared" ca="1" si="16"/>
        <v>0</v>
      </c>
      <c r="R69" s="251">
        <f t="shared" ca="1" si="17"/>
        <v>5</v>
      </c>
      <c r="S69" s="249">
        <f t="shared" ca="1" si="18"/>
        <v>0</v>
      </c>
      <c r="T69" s="250">
        <f t="shared" si="19"/>
        <v>0</v>
      </c>
      <c r="U69" s="251">
        <f t="shared" ca="1" si="20"/>
        <v>0</v>
      </c>
      <c r="W69" s="178" t="str">
        <f t="shared" ca="1" si="21"/>
        <v/>
      </c>
      <c r="X69" s="178" t="str">
        <f ca="1">IF(ISNUMBER($A69),$W69*(Methuselahs!$A$4+1)+$A69,"")</f>
        <v/>
      </c>
      <c r="Y69" s="178" t="str">
        <f t="shared" ca="1" si="22"/>
        <v/>
      </c>
      <c r="Z69" s="178" t="str">
        <f ca="1">IF(ISNUMBER($A69),VLOOKUP($A69,Methuselahs!$A$7:$X$206,5),"")</f>
        <v/>
      </c>
      <c r="AA69" s="178" t="str">
        <f t="shared" ca="1" si="23"/>
        <v/>
      </c>
    </row>
    <row r="70" spans="1:27" ht="12.95" customHeight="1" x14ac:dyDescent="0.2">
      <c r="A70" s="252" t="str">
        <f ca="1">IF(OR(ISBLANK('Tournament Info'!$B$11),'Tournament Info'!$B$11&lt;&gt;4),"",INDIRECT(ADDRESS(ROW(),3,1,1,"Optimal Seating "&amp;'Tournament Info'!$B$11-1&amp;"R+F")))</f>
        <v/>
      </c>
      <c r="B70" s="253" t="str">
        <f ca="1">IF(ISNUMBER(A70),VLOOKUP(A70,Methuselahs!$A$7:$E$206,2,FALSE),"")</f>
        <v/>
      </c>
      <c r="C70" s="254" t="str">
        <f ca="1">IF(ISNUMBER(A70),VLOOKUP(A70,Methuselahs!$A$7:$E$206,3,FALSE),"")</f>
        <v/>
      </c>
      <c r="D70" s="255" t="str">
        <f t="shared" ca="1" si="12"/>
        <v/>
      </c>
      <c r="E70" s="256"/>
      <c r="F70" s="279">
        <f t="shared" si="13"/>
        <v>0</v>
      </c>
      <c r="G70" s="236" t="str">
        <f t="shared" ca="1" si="14"/>
        <v/>
      </c>
      <c r="H70" s="237" t="str">
        <f ca="1">IF(ISNUMBER(A70),IF(OR($S70=$U70,NOT(ISNA(MATCH($D70*5+$V$4,Override!$C$6:$C$125,0)))),$Q70,0),"")</f>
        <v/>
      </c>
      <c r="I70" s="285" t="str">
        <f t="shared" ca="1" si="15"/>
        <v/>
      </c>
      <c r="J70" s="257">
        <f ca="1">COUNT(A67:A71)</f>
        <v>0</v>
      </c>
      <c r="K70" s="239" t="str">
        <f ca="1">IF(ISNUMBER(A70),RANK(F70,F67:F71),"")</f>
        <v/>
      </c>
      <c r="L70" s="240">
        <f ca="1">IF(J70=5,VLOOKUP(K70,TPMatrix!$A$6:$B$10,2,FALSE),IF(J70=4,VLOOKUP(K70,TPMatrix!$D$6:$E$9,2,FALSE),0))</f>
        <v>0</v>
      </c>
      <c r="M70" s="240">
        <f ca="1">IF(COUNTIF(K67:K71,K70)&gt;=2,IF(J70=5,VLOOKUP(K70+1,TPMatrix!$A$6:$B$10,2,FALSE),IF(J70=4,VLOOKUP(K70+1,TPMatrix!$D$6:$E$9,2,FALSE),0)),"")</f>
        <v>0</v>
      </c>
      <c r="N70" s="240">
        <f ca="1">IF(COUNTIF(K67:K71,K70)&gt;=3,IF(J70=5,VLOOKUP(K70+2,TPMatrix!$A$6:$B$10,2,FALSE),IF(J70=4,VLOOKUP(K70+2,TPMatrix!$D$6:$E$9,2,FALSE),0)),"")</f>
        <v>0</v>
      </c>
      <c r="O70" s="240">
        <f ca="1">IF(COUNTIF(K67:K71,K70)&gt;=4,IF(J70=5,VLOOKUP(K70+3,TPMatrix!$A$6:$B$10,2,FALSE),IF(J70=4,VLOOKUP(K70+3,TPMatrix!$D$6:$E$9,2,FALSE),0)),"")</f>
        <v>0</v>
      </c>
      <c r="P70" s="240">
        <f ca="1">IF(COUNTIF(K67:K71,K70)&gt;=5,IF(J70=5,VLOOKUP(K70+4,TPMatrix!$A$6:$B$10,2,FALSE),IF(J70=4,VLOOKUP(K70+4,TPMatrix!$D$6:$E$9,2,FALSE),0)),"")</f>
        <v>0</v>
      </c>
      <c r="Q70" s="240">
        <f t="shared" ca="1" si="16"/>
        <v>0</v>
      </c>
      <c r="R70" s="241">
        <f t="shared" ca="1" si="17"/>
        <v>5</v>
      </c>
      <c r="S70" s="239">
        <f t="shared" ca="1" si="18"/>
        <v>0</v>
      </c>
      <c r="T70" s="240">
        <f t="shared" si="19"/>
        <v>0</v>
      </c>
      <c r="U70" s="241">
        <f t="shared" ca="1" si="20"/>
        <v>0</v>
      </c>
      <c r="W70" s="178" t="str">
        <f t="shared" ca="1" si="21"/>
        <v/>
      </c>
      <c r="X70" s="178" t="str">
        <f ca="1">IF(ISNUMBER($A70),$W70*(Methuselahs!$A$4+1)+$A70,"")</f>
        <v/>
      </c>
      <c r="Y70" s="178" t="str">
        <f t="shared" ca="1" si="22"/>
        <v/>
      </c>
      <c r="Z70" s="178" t="str">
        <f ca="1">IF(ISNUMBER($A70),VLOOKUP($A70,Methuselahs!$A$7:$X$206,5),"")</f>
        <v/>
      </c>
      <c r="AA70" s="178" t="str">
        <f t="shared" ca="1" si="23"/>
        <v/>
      </c>
    </row>
    <row r="71" spans="1:27" ht="12.95" customHeight="1" x14ac:dyDescent="0.2">
      <c r="A71" s="258" t="str">
        <f ca="1">IF(OR(ISBLANK('Tournament Info'!$B$11),'Tournament Info'!$B$11&lt;&gt;4),"",INDIRECT(ADDRESS(ROW(),3,1,1,"Optimal Seating "&amp;'Tournament Info'!$B$11-1&amp;"R+F")))</f>
        <v/>
      </c>
      <c r="B71" s="259" t="str">
        <f ca="1">IF(ISNUMBER(A71),VLOOKUP(A71,Methuselahs!$A$7:$E$206,2,FALSE),"")</f>
        <v/>
      </c>
      <c r="C71" s="260" t="str">
        <f ca="1">IF(ISNUMBER(A71),VLOOKUP(A71,Methuselahs!$A$7:$E$206,3,FALSE),"")</f>
        <v/>
      </c>
      <c r="D71" s="261" t="str">
        <f t="shared" ref="D71:D102" ca="1" si="24">IF(ISNUMBER(A71),FLOOR((ROW()-ROW($A$7))/5,1)+1,"")</f>
        <v/>
      </c>
      <c r="E71" s="262"/>
      <c r="F71" s="280">
        <f t="shared" ref="F71:F102" si="25">IF(ISNUMBER(E71),E71,0)</f>
        <v>0</v>
      </c>
      <c r="G71" s="246" t="str">
        <f t="shared" ref="G71:G102" ca="1" si="26">IF(ISNUMBER($A71),IF(AND($F71&gt;=2,$H71=60),1,0),"")</f>
        <v/>
      </c>
      <c r="H71" s="247" t="str">
        <f ca="1">IF(ISNUMBER(A71),IF(OR($S71=$U71,NOT(ISNA(MATCH($D71*5+$V$4,Override!$C$6:$C$125,0)))),$Q71,0),"")</f>
        <v/>
      </c>
      <c r="I71" s="121" t="str">
        <f t="shared" ref="I71:I102" ca="1" si="27">IF(ISNUMBER(A71),IF(J71=5,K71,IF(AND(J71=4,OR(K71=4,K71=3)),K71+1,K71)),"")</f>
        <v/>
      </c>
      <c r="J71" s="263">
        <f ca="1">COUNT(A67:A71)</f>
        <v>0</v>
      </c>
      <c r="K71" s="264" t="str">
        <f ca="1">IF(ISNUMBER(A71),RANK(F71,F67:F71),"")</f>
        <v/>
      </c>
      <c r="L71" s="265">
        <f ca="1">IF(J71=5,VLOOKUP(K71,TPMatrix!$A$6:$B$10,2,FALSE),IF(J71=4,VLOOKUP(K71,TPMatrix!$D$6:$E$9,2,FALSE),0))</f>
        <v>0</v>
      </c>
      <c r="M71" s="265">
        <f ca="1">IF(COUNTIF(K67:K71,K71)&gt;=2,IF(J71=5,VLOOKUP(K71+1,TPMatrix!$A$6:$B$10,2,FALSE),IF(J71=4,VLOOKUP(K71+1,TPMatrix!$D$6:$E$9,2,FALSE),0)),"")</f>
        <v>0</v>
      </c>
      <c r="N71" s="265">
        <f ca="1">IF(COUNTIF(K67:K71,K71)&gt;=3,IF(J71=5,VLOOKUP(K71+2,TPMatrix!$A$6:$B$10,2,FALSE),IF(J71=4,VLOOKUP(K71+2,TPMatrix!$D$6:$E$9,2,FALSE),0)),"")</f>
        <v>0</v>
      </c>
      <c r="O71" s="265">
        <f ca="1">IF(COUNTIF(K67:K71,K71)&gt;=4,IF(J71=5,VLOOKUP(K71+3,TPMatrix!$A$6:$B$10,2,FALSE),IF(J71=4,VLOOKUP(K71+3,TPMatrix!$D$6:$E$9,2,FALSE),0)),"")</f>
        <v>0</v>
      </c>
      <c r="P71" s="265">
        <f ca="1">IF(COUNTIF(K67:K71,K71)&gt;=5,IF(J71=5,VLOOKUP(K71+4,TPMatrix!$A$6:$B$10,2,FALSE),IF(J71=4,VLOOKUP(K71+4,TPMatrix!$D$6:$E$9,2,FALSE),0)),"")</f>
        <v>0</v>
      </c>
      <c r="Q71" s="265">
        <f t="shared" ref="Q71:Q102" ca="1" si="28">SUM(L71:P71)/COUNT(L71:P71)</f>
        <v>0</v>
      </c>
      <c r="R71" s="266">
        <f t="shared" ref="R71:R102" ca="1" si="29">COUNT(L71:P71)</f>
        <v>5</v>
      </c>
      <c r="S71" s="264">
        <f t="shared" ref="S71:S102" ca="1" si="30">IF(ISNUMBER($A71),COUNTIF($D$7:$D$206,$D71),0)</f>
        <v>0</v>
      </c>
      <c r="T71" s="265">
        <f t="shared" ref="T71:T102" si="31">CEILING($F71,1)</f>
        <v>0</v>
      </c>
      <c r="U71" s="266">
        <f t="shared" ref="U71:U102" ca="1" si="32">SUM(OFFSET(T71,-MOD(ROW()-ROW($U$7),5),0,5,1))</f>
        <v>0</v>
      </c>
      <c r="W71" s="178" t="str">
        <f t="shared" ref="W71:W102" ca="1" si="33">$I71</f>
        <v/>
      </c>
      <c r="X71" s="178" t="str">
        <f ca="1">IF(ISNUMBER($A71),$W71*(Methuselahs!$A$4+1)+$A71,"")</f>
        <v/>
      </c>
      <c r="Y71" s="178" t="str">
        <f t="shared" ref="Y71:Y102" ca="1" si="34">IF(ISNUMBER($A71),RANK($X71,$X71:$X75,1),"")</f>
        <v/>
      </c>
      <c r="Z71" s="178" t="str">
        <f ca="1">IF(ISNUMBER($A71),VLOOKUP($A71,Methuselahs!$A$7:$X$206,5),"")</f>
        <v/>
      </c>
      <c r="AA71" s="178" t="str">
        <f t="shared" ref="AA71:AA102" ca="1" si="35">$I71</f>
        <v/>
      </c>
    </row>
    <row r="72" spans="1:27" ht="12.95" customHeight="1" x14ac:dyDescent="0.2">
      <c r="A72" s="217" t="str">
        <f ca="1">IF(OR(ISBLANK('Tournament Info'!$B$11),'Tournament Info'!$B$11&lt;&gt;4),"",INDIRECT(ADDRESS(ROW(),3,1,1,"Optimal Seating "&amp;'Tournament Info'!$B$11-1&amp;"R+F")))</f>
        <v/>
      </c>
      <c r="B72" s="218" t="str">
        <f ca="1">IF(ISNUMBER(A72),VLOOKUP(A72,Methuselahs!$A$7:$E$206,2,FALSE),"")</f>
        <v/>
      </c>
      <c r="C72" s="219" t="str">
        <f ca="1">IF(ISNUMBER(A72),VLOOKUP(A72,Methuselahs!$A$7:$E$206,3,FALSE),"")</f>
        <v/>
      </c>
      <c r="D72" s="220" t="str">
        <f t="shared" ca="1" si="24"/>
        <v/>
      </c>
      <c r="E72" s="221"/>
      <c r="F72" s="273">
        <f t="shared" si="25"/>
        <v>0</v>
      </c>
      <c r="G72" s="222" t="str">
        <f t="shared" ca="1" si="26"/>
        <v/>
      </c>
      <c r="H72" s="223" t="str">
        <f ca="1">IF(ISNUMBER(A72),IF(OR($S72=$U72,NOT(ISNA(MATCH($D72*5+$V$4,Override!$C$6:$C$125,0)))),$Q72,0),"")</f>
        <v/>
      </c>
      <c r="I72" s="284" t="str">
        <f t="shared" ca="1" si="27"/>
        <v/>
      </c>
      <c r="J72" s="224">
        <f ca="1">COUNT(A72:A76)</f>
        <v>0</v>
      </c>
      <c r="K72" s="225" t="str">
        <f ca="1">IF(ISNUMBER(A72),RANK(F72,F72:F76),"")</f>
        <v/>
      </c>
      <c r="L72" s="226">
        <f ca="1">IF(J72=5,VLOOKUP(K72,TPMatrix!$A$6:$B$10,2,FALSE),IF(J72=4,VLOOKUP(K72,TPMatrix!$D$6:$E$9,2,FALSE),0))</f>
        <v>0</v>
      </c>
      <c r="M72" s="226">
        <f ca="1">IF(COUNTIF(K72:K76,K72)&gt;=2,IF(J72=5,VLOOKUP(K72+1,TPMatrix!$A$6:$B$10,2,FALSE),IF(J72=4,VLOOKUP(K72+1,TPMatrix!$D$6:$E$9,2,FALSE),0)),"")</f>
        <v>0</v>
      </c>
      <c r="N72" s="226">
        <f ca="1">IF(COUNTIF(K72:K76,K72)&gt;=3,IF(J72=5,VLOOKUP(K72+2,TPMatrix!$A$6:$B$10,2,FALSE),IF(J72=4,VLOOKUP(K72+2,TPMatrix!$D$6:$E$9,2,FALSE),0)),"")</f>
        <v>0</v>
      </c>
      <c r="O72" s="226">
        <f ca="1">IF(COUNTIF(K72:K76,K72)&gt;=4,IF(J72=5,VLOOKUP(K72+3,TPMatrix!$A$6:$B$10,2,FALSE),IF(J72=4,VLOOKUP(K72+3,TPMatrix!$D$6:$E$9,2,FALSE),0)),"")</f>
        <v>0</v>
      </c>
      <c r="P72" s="226">
        <f ca="1">IF(COUNTIF(K72:K76,K72)&gt;=5,IF(J72=5,VLOOKUP(K72+4,TPMatrix!$A$6:$B$10,2,FALSE),IF(J72=4,VLOOKUP(K72+4,TPMatrix!$D$6:$E$9,2,FALSE),0)),"")</f>
        <v>0</v>
      </c>
      <c r="Q72" s="226">
        <f t="shared" ca="1" si="28"/>
        <v>0</v>
      </c>
      <c r="R72" s="227">
        <f t="shared" ca="1" si="29"/>
        <v>5</v>
      </c>
      <c r="S72" s="228">
        <f t="shared" ca="1" si="30"/>
        <v>0</v>
      </c>
      <c r="T72" s="229">
        <f t="shared" si="31"/>
        <v>0</v>
      </c>
      <c r="U72" s="230">
        <f t="shared" ca="1" si="32"/>
        <v>0</v>
      </c>
      <c r="W72" s="178" t="str">
        <f t="shared" ca="1" si="33"/>
        <v/>
      </c>
      <c r="X72" s="178" t="str">
        <f ca="1">IF(ISNUMBER($A72),$W72*(Methuselahs!$A$4+1)+$A72,"")</f>
        <v/>
      </c>
      <c r="Y72" s="178" t="str">
        <f t="shared" ca="1" si="34"/>
        <v/>
      </c>
      <c r="Z72" s="178" t="str">
        <f ca="1">IF(ISNUMBER($A72),VLOOKUP($A72,Methuselahs!$A$7:$X$206,5),"")</f>
        <v/>
      </c>
      <c r="AA72" s="178" t="str">
        <f t="shared" ca="1" si="35"/>
        <v/>
      </c>
    </row>
    <row r="73" spans="1:27" ht="12.95" customHeight="1" x14ac:dyDescent="0.2">
      <c r="A73" s="231" t="str">
        <f ca="1">IF(OR(ISBLANK('Tournament Info'!$B$11),'Tournament Info'!$B$11&lt;&gt;4),"",INDIRECT(ADDRESS(ROW(),3,1,1,"Optimal Seating "&amp;'Tournament Info'!$B$11-1&amp;"R+F")))</f>
        <v/>
      </c>
      <c r="B73" s="232" t="str">
        <f ca="1">IF(ISNUMBER(A73),VLOOKUP(A73,Methuselahs!$A$7:$E$206,2,FALSE),"")</f>
        <v/>
      </c>
      <c r="C73" s="233" t="str">
        <f ca="1">IF(ISNUMBER(A73),VLOOKUP(A73,Methuselahs!$A$7:$E$206,3,FALSE),"")</f>
        <v/>
      </c>
      <c r="D73" s="234" t="str">
        <f t="shared" ca="1" si="24"/>
        <v/>
      </c>
      <c r="E73" s="235"/>
      <c r="F73" s="275">
        <f t="shared" si="25"/>
        <v>0</v>
      </c>
      <c r="G73" s="236" t="str">
        <f t="shared" ca="1" si="26"/>
        <v/>
      </c>
      <c r="H73" s="237" t="str">
        <f ca="1">IF(ISNUMBER(A73),IF(OR($S73=$U73,NOT(ISNA(MATCH($D73*5+$V$4,Override!$C$6:$C$125,0)))),$Q73,0),"")</f>
        <v/>
      </c>
      <c r="I73" s="285" t="str">
        <f t="shared" ca="1" si="27"/>
        <v/>
      </c>
      <c r="J73" s="238">
        <f ca="1">COUNT(A72:A76)</f>
        <v>0</v>
      </c>
      <c r="K73" s="239" t="str">
        <f ca="1">IF(ISNUMBER(A73),RANK(F73,F72:F76),"")</f>
        <v/>
      </c>
      <c r="L73" s="240">
        <f ca="1">IF(J73=5,VLOOKUP(K73,TPMatrix!$A$6:$B$10,2,FALSE),IF(J73=4,VLOOKUP(K73,TPMatrix!$D$6:$E$9,2,FALSE),0))</f>
        <v>0</v>
      </c>
      <c r="M73" s="240">
        <f ca="1">IF(COUNTIF(K72:K76,K73)&gt;=2,IF(J73=5,VLOOKUP(K73+1,TPMatrix!$A$6:$B$10,2,FALSE),IF(J73=4,VLOOKUP(K73+1,TPMatrix!$D$6:$E$9,2,FALSE),0)),"")</f>
        <v>0</v>
      </c>
      <c r="N73" s="240">
        <f ca="1">IF(COUNTIF(K72:K76,K73)&gt;=3,IF(J73=5,VLOOKUP(K73+2,TPMatrix!$A$6:$B$10,2,FALSE),IF(J73=4,VLOOKUP(K73+2,TPMatrix!$D$6:$E$9,2,FALSE),0)),"")</f>
        <v>0</v>
      </c>
      <c r="O73" s="240">
        <f ca="1">IF(COUNTIF(K72:K76,K73)&gt;=4,IF(J73=5,VLOOKUP(K73+3,TPMatrix!$A$6:$B$10,2,FALSE),IF(J73=4,VLOOKUP(K73+3,TPMatrix!$D$6:$E$9,2,FALSE),0)),"")</f>
        <v>0</v>
      </c>
      <c r="P73" s="240">
        <f ca="1">IF(COUNTIF(K72:K76,K73)&gt;=5,IF(J73=5,VLOOKUP(K73+4,TPMatrix!$A$6:$B$10,2,FALSE),IF(J73=4,VLOOKUP(K73+4,TPMatrix!$D$6:$E$9,2,FALSE),0)),"")</f>
        <v>0</v>
      </c>
      <c r="Q73" s="240">
        <f t="shared" ca="1" si="28"/>
        <v>0</v>
      </c>
      <c r="R73" s="241">
        <f t="shared" ca="1" si="29"/>
        <v>5</v>
      </c>
      <c r="S73" s="239">
        <f t="shared" ca="1" si="30"/>
        <v>0</v>
      </c>
      <c r="T73" s="240">
        <f t="shared" si="31"/>
        <v>0</v>
      </c>
      <c r="U73" s="241">
        <f t="shared" ca="1" si="32"/>
        <v>0</v>
      </c>
      <c r="W73" s="178" t="str">
        <f t="shared" ca="1" si="33"/>
        <v/>
      </c>
      <c r="X73" s="178" t="str">
        <f ca="1">IF(ISNUMBER($A73),$W73*(Methuselahs!$A$4+1)+$A73,"")</f>
        <v/>
      </c>
      <c r="Y73" s="178" t="str">
        <f t="shared" ca="1" si="34"/>
        <v/>
      </c>
      <c r="Z73" s="178" t="str">
        <f ca="1">IF(ISNUMBER($A73),VLOOKUP($A73,Methuselahs!$A$7:$X$206,5),"")</f>
        <v/>
      </c>
      <c r="AA73" s="178" t="str">
        <f t="shared" ca="1" si="35"/>
        <v/>
      </c>
    </row>
    <row r="74" spans="1:27" ht="12.95" customHeight="1" x14ac:dyDescent="0.2">
      <c r="A74" s="242" t="str">
        <f ca="1">IF(OR(ISBLANK('Tournament Info'!$B$11),'Tournament Info'!$B$11&lt;&gt;4),"",INDIRECT(ADDRESS(ROW(),3,1,1,"Optimal Seating "&amp;'Tournament Info'!$B$11-1&amp;"R+F")))</f>
        <v/>
      </c>
      <c r="B74" s="218" t="str">
        <f ca="1">IF(ISNUMBER(A74),VLOOKUP(A74,Methuselahs!$A$7:$E$206,2,FALSE),"")</f>
        <v/>
      </c>
      <c r="C74" s="243" t="str">
        <f ca="1">IF(ISNUMBER(A74),VLOOKUP(A74,Methuselahs!$A$7:$E$206,3,FALSE),"")</f>
        <v/>
      </c>
      <c r="D74" s="244" t="str">
        <f t="shared" ca="1" si="24"/>
        <v/>
      </c>
      <c r="E74" s="245"/>
      <c r="F74" s="277">
        <f t="shared" si="25"/>
        <v>0</v>
      </c>
      <c r="G74" s="246" t="str">
        <f t="shared" ca="1" si="26"/>
        <v/>
      </c>
      <c r="H74" s="247" t="str">
        <f ca="1">IF(ISNUMBER(A74),IF(OR($S74=$U74,NOT(ISNA(MATCH($D74*5+$V$4,Override!$C$6:$C$125,0)))),$Q74,0),"")</f>
        <v/>
      </c>
      <c r="I74" s="121" t="str">
        <f t="shared" ca="1" si="27"/>
        <v/>
      </c>
      <c r="J74" s="248">
        <f ca="1">COUNT(A72:A76)</f>
        <v>0</v>
      </c>
      <c r="K74" s="249" t="str">
        <f ca="1">IF(ISNUMBER(A74),RANK(F74,F72:F76),"")</f>
        <v/>
      </c>
      <c r="L74" s="250">
        <f ca="1">IF(J74=5,VLOOKUP(K74,TPMatrix!$A$6:$B$10,2,FALSE),IF(J74=4,VLOOKUP(K74,TPMatrix!$D$6:$E$9,2,FALSE),0))</f>
        <v>0</v>
      </c>
      <c r="M74" s="250">
        <f ca="1">IF(COUNTIF(K72:K76,K74)&gt;=2,IF(J74=5,VLOOKUP(K74+1,TPMatrix!$A$6:$B$10,2,FALSE),IF(J74=4,VLOOKUP(K74+1,TPMatrix!$D$6:$E$9,2,FALSE),0)),"")</f>
        <v>0</v>
      </c>
      <c r="N74" s="250">
        <f ca="1">IF(COUNTIF(K72:K76,K74)&gt;=3,IF(J74=5,VLOOKUP(K74+2,TPMatrix!$A$6:$B$10,2,FALSE),IF(J74=4,VLOOKUP(K74+2,TPMatrix!$D$6:$E$9,2,FALSE),0)),"")</f>
        <v>0</v>
      </c>
      <c r="O74" s="250">
        <f ca="1">IF(COUNTIF(K72:K76,K74)&gt;=4,IF(J74=5,VLOOKUP(K74+3,TPMatrix!$A$6:$B$10,2,FALSE),IF(J74=4,VLOOKUP(K74+3,TPMatrix!$D$6:$E$9,2,FALSE),0)),"")</f>
        <v>0</v>
      </c>
      <c r="P74" s="250">
        <f ca="1">IF(COUNTIF(K72:K76,K74)&gt;=5,IF(J74=5,VLOOKUP(K74+4,TPMatrix!$A$6:$B$10,2,FALSE),IF(J74=4,VLOOKUP(K74+4,TPMatrix!$D$6:$E$9,2,FALSE),0)),"")</f>
        <v>0</v>
      </c>
      <c r="Q74" s="250">
        <f t="shared" ca="1" si="28"/>
        <v>0</v>
      </c>
      <c r="R74" s="251">
        <f t="shared" ca="1" si="29"/>
        <v>5</v>
      </c>
      <c r="S74" s="249">
        <f t="shared" ca="1" si="30"/>
        <v>0</v>
      </c>
      <c r="T74" s="250">
        <f t="shared" si="31"/>
        <v>0</v>
      </c>
      <c r="U74" s="251">
        <f t="shared" ca="1" si="32"/>
        <v>0</v>
      </c>
      <c r="W74" s="178" t="str">
        <f t="shared" ca="1" si="33"/>
        <v/>
      </c>
      <c r="X74" s="178" t="str">
        <f ca="1">IF(ISNUMBER($A74),$W74*(Methuselahs!$A$4+1)+$A74,"")</f>
        <v/>
      </c>
      <c r="Y74" s="178" t="str">
        <f t="shared" ca="1" si="34"/>
        <v/>
      </c>
      <c r="Z74" s="178" t="str">
        <f ca="1">IF(ISNUMBER($A74),VLOOKUP($A74,Methuselahs!$A$7:$X$206,5),"")</f>
        <v/>
      </c>
      <c r="AA74" s="178" t="str">
        <f t="shared" ca="1" si="35"/>
        <v/>
      </c>
    </row>
    <row r="75" spans="1:27" ht="12.95" customHeight="1" x14ac:dyDescent="0.2">
      <c r="A75" s="252" t="str">
        <f ca="1">IF(OR(ISBLANK('Tournament Info'!$B$11),'Tournament Info'!$B$11&lt;&gt;4),"",INDIRECT(ADDRESS(ROW(),3,1,1,"Optimal Seating "&amp;'Tournament Info'!$B$11-1&amp;"R+F")))</f>
        <v/>
      </c>
      <c r="B75" s="253" t="str">
        <f ca="1">IF(ISNUMBER(A75),VLOOKUP(A75,Methuselahs!$A$7:$E$206,2,FALSE),"")</f>
        <v/>
      </c>
      <c r="C75" s="254" t="str">
        <f ca="1">IF(ISNUMBER(A75),VLOOKUP(A75,Methuselahs!$A$7:$E$206,3,FALSE),"")</f>
        <v/>
      </c>
      <c r="D75" s="255" t="str">
        <f t="shared" ca="1" si="24"/>
        <v/>
      </c>
      <c r="E75" s="256"/>
      <c r="F75" s="279">
        <f t="shared" si="25"/>
        <v>0</v>
      </c>
      <c r="G75" s="236" t="str">
        <f t="shared" ca="1" si="26"/>
        <v/>
      </c>
      <c r="H75" s="237" t="str">
        <f ca="1">IF(ISNUMBER(A75),IF(OR($S75=$U75,NOT(ISNA(MATCH($D75*5+$V$4,Override!$C$6:$C$125,0)))),$Q75,0),"")</f>
        <v/>
      </c>
      <c r="I75" s="285" t="str">
        <f t="shared" ca="1" si="27"/>
        <v/>
      </c>
      <c r="J75" s="257">
        <f ca="1">COUNT(A72:A76)</f>
        <v>0</v>
      </c>
      <c r="K75" s="239" t="str">
        <f ca="1">IF(ISNUMBER(A75),RANK(F75,F72:F76),"")</f>
        <v/>
      </c>
      <c r="L75" s="240">
        <f ca="1">IF(J75=5,VLOOKUP(K75,TPMatrix!$A$6:$B$10,2,FALSE),IF(J75=4,VLOOKUP(K75,TPMatrix!$D$6:$E$9,2,FALSE),0))</f>
        <v>0</v>
      </c>
      <c r="M75" s="240">
        <f ca="1">IF(COUNTIF(K72:K76,K75)&gt;=2,IF(J75=5,VLOOKUP(K75+1,TPMatrix!$A$6:$B$10,2,FALSE),IF(J75=4,VLOOKUP(K75+1,TPMatrix!$D$6:$E$9,2,FALSE),0)),"")</f>
        <v>0</v>
      </c>
      <c r="N75" s="240">
        <f ca="1">IF(COUNTIF(K72:K76,K75)&gt;=3,IF(J75=5,VLOOKUP(K75+2,TPMatrix!$A$6:$B$10,2,FALSE),IF(J75=4,VLOOKUP(K75+2,TPMatrix!$D$6:$E$9,2,FALSE),0)),"")</f>
        <v>0</v>
      </c>
      <c r="O75" s="240">
        <f ca="1">IF(COUNTIF(K72:K76,K75)&gt;=4,IF(J75=5,VLOOKUP(K75+3,TPMatrix!$A$6:$B$10,2,FALSE),IF(J75=4,VLOOKUP(K75+3,TPMatrix!$D$6:$E$9,2,FALSE),0)),"")</f>
        <v>0</v>
      </c>
      <c r="P75" s="240">
        <f ca="1">IF(COUNTIF(K72:K76,K75)&gt;=5,IF(J75=5,VLOOKUP(K75+4,TPMatrix!$A$6:$B$10,2,FALSE),IF(J75=4,VLOOKUP(K75+4,TPMatrix!$D$6:$E$9,2,FALSE),0)),"")</f>
        <v>0</v>
      </c>
      <c r="Q75" s="240">
        <f t="shared" ca="1" si="28"/>
        <v>0</v>
      </c>
      <c r="R75" s="241">
        <f t="shared" ca="1" si="29"/>
        <v>5</v>
      </c>
      <c r="S75" s="239">
        <f t="shared" ca="1" si="30"/>
        <v>0</v>
      </c>
      <c r="T75" s="240">
        <f t="shared" si="31"/>
        <v>0</v>
      </c>
      <c r="U75" s="241">
        <f t="shared" ca="1" si="32"/>
        <v>0</v>
      </c>
      <c r="W75" s="178" t="str">
        <f t="shared" ca="1" si="33"/>
        <v/>
      </c>
      <c r="X75" s="178" t="str">
        <f ca="1">IF(ISNUMBER($A75),$W75*(Methuselahs!$A$4+1)+$A75,"")</f>
        <v/>
      </c>
      <c r="Y75" s="178" t="str">
        <f t="shared" ca="1" si="34"/>
        <v/>
      </c>
      <c r="Z75" s="178" t="str">
        <f ca="1">IF(ISNUMBER($A75),VLOOKUP($A75,Methuselahs!$A$7:$X$206,5),"")</f>
        <v/>
      </c>
      <c r="AA75" s="178" t="str">
        <f t="shared" ca="1" si="35"/>
        <v/>
      </c>
    </row>
    <row r="76" spans="1:27" ht="12.95" customHeight="1" x14ac:dyDescent="0.2">
      <c r="A76" s="258" t="str">
        <f ca="1">IF(OR(ISBLANK('Tournament Info'!$B$11),'Tournament Info'!$B$11&lt;&gt;4),"",INDIRECT(ADDRESS(ROW(),3,1,1,"Optimal Seating "&amp;'Tournament Info'!$B$11-1&amp;"R+F")))</f>
        <v/>
      </c>
      <c r="B76" s="259" t="str">
        <f ca="1">IF(ISNUMBER(A76),VLOOKUP(A76,Methuselahs!$A$7:$E$206,2,FALSE),"")</f>
        <v/>
      </c>
      <c r="C76" s="260" t="str">
        <f ca="1">IF(ISNUMBER(A76),VLOOKUP(A76,Methuselahs!$A$7:$E$206,3,FALSE),"")</f>
        <v/>
      </c>
      <c r="D76" s="261" t="str">
        <f t="shared" ca="1" si="24"/>
        <v/>
      </c>
      <c r="E76" s="262"/>
      <c r="F76" s="280">
        <f t="shared" si="25"/>
        <v>0</v>
      </c>
      <c r="G76" s="246" t="str">
        <f t="shared" ca="1" si="26"/>
        <v/>
      </c>
      <c r="H76" s="247" t="str">
        <f ca="1">IF(ISNUMBER(A76),IF(OR($S76=$U76,NOT(ISNA(MATCH($D76*5+$V$4,Override!$C$6:$C$125,0)))),$Q76,0),"")</f>
        <v/>
      </c>
      <c r="I76" s="121" t="str">
        <f t="shared" ca="1" si="27"/>
        <v/>
      </c>
      <c r="J76" s="263">
        <f ca="1">COUNT(A72:A76)</f>
        <v>0</v>
      </c>
      <c r="K76" s="264" t="str">
        <f ca="1">IF(ISNUMBER(A76),RANK(F76,F72:F76),"")</f>
        <v/>
      </c>
      <c r="L76" s="265">
        <f ca="1">IF(J76=5,VLOOKUP(K76,TPMatrix!$A$6:$B$10,2,FALSE),IF(J76=4,VLOOKUP(K76,TPMatrix!$D$6:$E$9,2,FALSE),0))</f>
        <v>0</v>
      </c>
      <c r="M76" s="265">
        <f ca="1">IF(COUNTIF(K72:K76,K76)&gt;=2,IF(J76=5,VLOOKUP(K76+1,TPMatrix!$A$6:$B$10,2,FALSE),IF(J76=4,VLOOKUP(K76+1,TPMatrix!$D$6:$E$9,2,FALSE),0)),"")</f>
        <v>0</v>
      </c>
      <c r="N76" s="265">
        <f ca="1">IF(COUNTIF(K72:K76,K76)&gt;=3,IF(J76=5,VLOOKUP(K76+2,TPMatrix!$A$6:$B$10,2,FALSE),IF(J76=4,VLOOKUP(K76+2,TPMatrix!$D$6:$E$9,2,FALSE),0)),"")</f>
        <v>0</v>
      </c>
      <c r="O76" s="265">
        <f ca="1">IF(COUNTIF(K72:K76,K76)&gt;=4,IF(J76=5,VLOOKUP(K76+3,TPMatrix!$A$6:$B$10,2,FALSE),IF(J76=4,VLOOKUP(K76+3,TPMatrix!$D$6:$E$9,2,FALSE),0)),"")</f>
        <v>0</v>
      </c>
      <c r="P76" s="265">
        <f ca="1">IF(COUNTIF(K72:K76,K76)&gt;=5,IF(J76=5,VLOOKUP(K76+4,TPMatrix!$A$6:$B$10,2,FALSE),IF(J76=4,VLOOKUP(K76+4,TPMatrix!$D$6:$E$9,2,FALSE),0)),"")</f>
        <v>0</v>
      </c>
      <c r="Q76" s="265">
        <f t="shared" ca="1" si="28"/>
        <v>0</v>
      </c>
      <c r="R76" s="266">
        <f t="shared" ca="1" si="29"/>
        <v>5</v>
      </c>
      <c r="S76" s="264">
        <f t="shared" ca="1" si="30"/>
        <v>0</v>
      </c>
      <c r="T76" s="265">
        <f t="shared" si="31"/>
        <v>0</v>
      </c>
      <c r="U76" s="266">
        <f t="shared" ca="1" si="32"/>
        <v>0</v>
      </c>
      <c r="W76" s="178" t="str">
        <f t="shared" ca="1" si="33"/>
        <v/>
      </c>
      <c r="X76" s="178" t="str">
        <f ca="1">IF(ISNUMBER($A76),$W76*(Methuselahs!$A$4+1)+$A76,"")</f>
        <v/>
      </c>
      <c r="Y76" s="178" t="str">
        <f t="shared" ca="1" si="34"/>
        <v/>
      </c>
      <c r="Z76" s="178" t="str">
        <f ca="1">IF(ISNUMBER($A76),VLOOKUP($A76,Methuselahs!$A$7:$X$206,5),"")</f>
        <v/>
      </c>
      <c r="AA76" s="178" t="str">
        <f t="shared" ca="1" si="35"/>
        <v/>
      </c>
    </row>
    <row r="77" spans="1:27" ht="12.95" customHeight="1" x14ac:dyDescent="0.2">
      <c r="A77" s="217" t="str">
        <f ca="1">IF(OR(ISBLANK('Tournament Info'!$B$11),'Tournament Info'!$B$11&lt;&gt;4),"",INDIRECT(ADDRESS(ROW(),3,1,1,"Optimal Seating "&amp;'Tournament Info'!$B$11-1&amp;"R+F")))</f>
        <v/>
      </c>
      <c r="B77" s="218" t="str">
        <f ca="1">IF(ISNUMBER(A77),VLOOKUP(A77,Methuselahs!$A$7:$E$206,2,FALSE),"")</f>
        <v/>
      </c>
      <c r="C77" s="219" t="str">
        <f ca="1">IF(ISNUMBER(A77),VLOOKUP(A77,Methuselahs!$A$7:$E$206,3,FALSE),"")</f>
        <v/>
      </c>
      <c r="D77" s="220" t="str">
        <f t="shared" ca="1" si="24"/>
        <v/>
      </c>
      <c r="E77" s="221"/>
      <c r="F77" s="273">
        <f t="shared" si="25"/>
        <v>0</v>
      </c>
      <c r="G77" s="222" t="str">
        <f t="shared" ca="1" si="26"/>
        <v/>
      </c>
      <c r="H77" s="223" t="str">
        <f ca="1">IF(ISNUMBER(A77),IF(OR($S77=$U77,NOT(ISNA(MATCH($D77*5+$V$4,Override!$C$6:$C$125,0)))),$Q77,0),"")</f>
        <v/>
      </c>
      <c r="I77" s="284" t="str">
        <f t="shared" ca="1" si="27"/>
        <v/>
      </c>
      <c r="J77" s="224">
        <f ca="1">COUNT(A77:A81)</f>
        <v>0</v>
      </c>
      <c r="K77" s="225" t="str">
        <f ca="1">IF(ISNUMBER(A77),RANK(F77,F77:F81),"")</f>
        <v/>
      </c>
      <c r="L77" s="226">
        <f ca="1">IF(J77=5,VLOOKUP(K77,TPMatrix!$A$6:$B$10,2,FALSE),IF(J77=4,VLOOKUP(K77,TPMatrix!$D$6:$E$9,2,FALSE),0))</f>
        <v>0</v>
      </c>
      <c r="M77" s="226">
        <f ca="1">IF(COUNTIF(K77:K81,K77)&gt;=2,IF(J77=5,VLOOKUP(K77+1,TPMatrix!$A$6:$B$10,2,FALSE),IF(J77=4,VLOOKUP(K77+1,TPMatrix!$D$6:$E$9,2,FALSE),0)),"")</f>
        <v>0</v>
      </c>
      <c r="N77" s="226">
        <f ca="1">IF(COUNTIF(K77:K81,K77)&gt;=3,IF(J77=5,VLOOKUP(K77+2,TPMatrix!$A$6:$B$10,2,FALSE),IF(J77=4,VLOOKUP(K77+2,TPMatrix!$D$6:$E$9,2,FALSE),0)),"")</f>
        <v>0</v>
      </c>
      <c r="O77" s="226">
        <f ca="1">IF(COUNTIF(K77:K81,K77)&gt;=4,IF(J77=5,VLOOKUP(K77+3,TPMatrix!$A$6:$B$10,2,FALSE),IF(J77=4,VLOOKUP(K77+3,TPMatrix!$D$6:$E$9,2,FALSE),0)),"")</f>
        <v>0</v>
      </c>
      <c r="P77" s="226">
        <f ca="1">IF(COUNTIF(K77:K81,K77)&gt;=5,IF(J77=5,VLOOKUP(K77+4,TPMatrix!$A$6:$B$10,2,FALSE),IF(J77=4,VLOOKUP(K77+4,TPMatrix!$D$6:$E$9,2,FALSE),0)),"")</f>
        <v>0</v>
      </c>
      <c r="Q77" s="226">
        <f t="shared" ca="1" si="28"/>
        <v>0</v>
      </c>
      <c r="R77" s="227">
        <f t="shared" ca="1" si="29"/>
        <v>5</v>
      </c>
      <c r="S77" s="228">
        <f t="shared" ca="1" si="30"/>
        <v>0</v>
      </c>
      <c r="T77" s="229">
        <f t="shared" si="31"/>
        <v>0</v>
      </c>
      <c r="U77" s="230">
        <f t="shared" ca="1" si="32"/>
        <v>0</v>
      </c>
      <c r="W77" s="178" t="str">
        <f t="shared" ca="1" si="33"/>
        <v/>
      </c>
      <c r="X77" s="178" t="str">
        <f ca="1">IF(ISNUMBER($A77),$W77*(Methuselahs!$A$4+1)+$A77,"")</f>
        <v/>
      </c>
      <c r="Y77" s="178" t="str">
        <f t="shared" ca="1" si="34"/>
        <v/>
      </c>
      <c r="Z77" s="178" t="str">
        <f ca="1">IF(ISNUMBER($A77),VLOOKUP($A77,Methuselahs!$A$7:$X$206,5),"")</f>
        <v/>
      </c>
      <c r="AA77" s="178" t="str">
        <f t="shared" ca="1" si="35"/>
        <v/>
      </c>
    </row>
    <row r="78" spans="1:27" ht="12.95" customHeight="1" x14ac:dyDescent="0.2">
      <c r="A78" s="231" t="str">
        <f ca="1">IF(OR(ISBLANK('Tournament Info'!$B$11),'Tournament Info'!$B$11&lt;&gt;4),"",INDIRECT(ADDRESS(ROW(),3,1,1,"Optimal Seating "&amp;'Tournament Info'!$B$11-1&amp;"R+F")))</f>
        <v/>
      </c>
      <c r="B78" s="232" t="str">
        <f ca="1">IF(ISNUMBER(A78),VLOOKUP(A78,Methuselahs!$A$7:$E$206,2,FALSE),"")</f>
        <v/>
      </c>
      <c r="C78" s="233" t="str">
        <f ca="1">IF(ISNUMBER(A78),VLOOKUP(A78,Methuselahs!$A$7:$E$206,3,FALSE),"")</f>
        <v/>
      </c>
      <c r="D78" s="234" t="str">
        <f t="shared" ca="1" si="24"/>
        <v/>
      </c>
      <c r="E78" s="235"/>
      <c r="F78" s="275">
        <f t="shared" si="25"/>
        <v>0</v>
      </c>
      <c r="G78" s="236" t="str">
        <f t="shared" ca="1" si="26"/>
        <v/>
      </c>
      <c r="H78" s="237" t="str">
        <f ca="1">IF(ISNUMBER(A78),IF(OR($S78=$U78,NOT(ISNA(MATCH($D78*5+$V$4,Override!$C$6:$C$125,0)))),$Q78,0),"")</f>
        <v/>
      </c>
      <c r="I78" s="285" t="str">
        <f t="shared" ca="1" si="27"/>
        <v/>
      </c>
      <c r="J78" s="238">
        <f ca="1">COUNT(A77:A81)</f>
        <v>0</v>
      </c>
      <c r="K78" s="239" t="str">
        <f ca="1">IF(ISNUMBER(A78),RANK(F78,F77:F81),"")</f>
        <v/>
      </c>
      <c r="L78" s="240">
        <f ca="1">IF(J78=5,VLOOKUP(K78,TPMatrix!$A$6:$B$10,2,FALSE),IF(J78=4,VLOOKUP(K78,TPMatrix!$D$6:$E$9,2,FALSE),0))</f>
        <v>0</v>
      </c>
      <c r="M78" s="240">
        <f ca="1">IF(COUNTIF(K77:K81,K78)&gt;=2,IF(J78=5,VLOOKUP(K78+1,TPMatrix!$A$6:$B$10,2,FALSE),IF(J78=4,VLOOKUP(K78+1,TPMatrix!$D$6:$E$9,2,FALSE),0)),"")</f>
        <v>0</v>
      </c>
      <c r="N78" s="240">
        <f ca="1">IF(COUNTIF(K77:K81,K78)&gt;=3,IF(J78=5,VLOOKUP(K78+2,TPMatrix!$A$6:$B$10,2,FALSE),IF(J78=4,VLOOKUP(K78+2,TPMatrix!$D$6:$E$9,2,FALSE),0)),"")</f>
        <v>0</v>
      </c>
      <c r="O78" s="240">
        <f ca="1">IF(COUNTIF(K77:K81,K78)&gt;=4,IF(J78=5,VLOOKUP(K78+3,TPMatrix!$A$6:$B$10,2,FALSE),IF(J78=4,VLOOKUP(K78+3,TPMatrix!$D$6:$E$9,2,FALSE),0)),"")</f>
        <v>0</v>
      </c>
      <c r="P78" s="240">
        <f ca="1">IF(COUNTIF(K77:K81,K78)&gt;=5,IF(J78=5,VLOOKUP(K78+4,TPMatrix!$A$6:$B$10,2,FALSE),IF(J78=4,VLOOKUP(K78+4,TPMatrix!$D$6:$E$9,2,FALSE),0)),"")</f>
        <v>0</v>
      </c>
      <c r="Q78" s="240">
        <f t="shared" ca="1" si="28"/>
        <v>0</v>
      </c>
      <c r="R78" s="241">
        <f t="shared" ca="1" si="29"/>
        <v>5</v>
      </c>
      <c r="S78" s="239">
        <f t="shared" ca="1" si="30"/>
        <v>0</v>
      </c>
      <c r="T78" s="240">
        <f t="shared" si="31"/>
        <v>0</v>
      </c>
      <c r="U78" s="241">
        <f t="shared" ca="1" si="32"/>
        <v>0</v>
      </c>
      <c r="W78" s="178" t="str">
        <f t="shared" ca="1" si="33"/>
        <v/>
      </c>
      <c r="X78" s="178" t="str">
        <f ca="1">IF(ISNUMBER($A78),$W78*(Methuselahs!$A$4+1)+$A78,"")</f>
        <v/>
      </c>
      <c r="Y78" s="178" t="str">
        <f t="shared" ca="1" si="34"/>
        <v/>
      </c>
      <c r="Z78" s="178" t="str">
        <f ca="1">IF(ISNUMBER($A78),VLOOKUP($A78,Methuselahs!$A$7:$X$206,5),"")</f>
        <v/>
      </c>
      <c r="AA78" s="178" t="str">
        <f t="shared" ca="1" si="35"/>
        <v/>
      </c>
    </row>
    <row r="79" spans="1:27" ht="12.95" customHeight="1" x14ac:dyDescent="0.2">
      <c r="A79" s="242" t="str">
        <f ca="1">IF(OR(ISBLANK('Tournament Info'!$B$11),'Tournament Info'!$B$11&lt;&gt;4),"",INDIRECT(ADDRESS(ROW(),3,1,1,"Optimal Seating "&amp;'Tournament Info'!$B$11-1&amp;"R+F")))</f>
        <v/>
      </c>
      <c r="B79" s="218" t="str">
        <f ca="1">IF(ISNUMBER(A79),VLOOKUP(A79,Methuselahs!$A$7:$E$206,2,FALSE),"")</f>
        <v/>
      </c>
      <c r="C79" s="243" t="str">
        <f ca="1">IF(ISNUMBER(A79),VLOOKUP(A79,Methuselahs!$A$7:$E$206,3,FALSE),"")</f>
        <v/>
      </c>
      <c r="D79" s="244" t="str">
        <f t="shared" ca="1" si="24"/>
        <v/>
      </c>
      <c r="E79" s="245"/>
      <c r="F79" s="277">
        <f t="shared" si="25"/>
        <v>0</v>
      </c>
      <c r="G79" s="246" t="str">
        <f t="shared" ca="1" si="26"/>
        <v/>
      </c>
      <c r="H79" s="247" t="str">
        <f ca="1">IF(ISNUMBER(A79),IF(OR($S79=$U79,NOT(ISNA(MATCH($D79*5+$V$4,Override!$C$6:$C$125,0)))),$Q79,0),"")</f>
        <v/>
      </c>
      <c r="I79" s="121" t="str">
        <f t="shared" ca="1" si="27"/>
        <v/>
      </c>
      <c r="J79" s="248">
        <f ca="1">COUNT(A77:A81)</f>
        <v>0</v>
      </c>
      <c r="K79" s="249" t="str">
        <f ca="1">IF(ISNUMBER(A79),RANK(F79,F77:F81),"")</f>
        <v/>
      </c>
      <c r="L79" s="250">
        <f ca="1">IF(J79=5,VLOOKUP(K79,TPMatrix!$A$6:$B$10,2,FALSE),IF(J79=4,VLOOKUP(K79,TPMatrix!$D$6:$E$9,2,FALSE),0))</f>
        <v>0</v>
      </c>
      <c r="M79" s="250">
        <f ca="1">IF(COUNTIF(K77:K81,K79)&gt;=2,IF(J79=5,VLOOKUP(K79+1,TPMatrix!$A$6:$B$10,2,FALSE),IF(J79=4,VLOOKUP(K79+1,TPMatrix!$D$6:$E$9,2,FALSE),0)),"")</f>
        <v>0</v>
      </c>
      <c r="N79" s="250">
        <f ca="1">IF(COUNTIF(K77:K81,K79)&gt;=3,IF(J79=5,VLOOKUP(K79+2,TPMatrix!$A$6:$B$10,2,FALSE),IF(J79=4,VLOOKUP(K79+2,TPMatrix!$D$6:$E$9,2,FALSE),0)),"")</f>
        <v>0</v>
      </c>
      <c r="O79" s="250">
        <f ca="1">IF(COUNTIF(K77:K81,K79)&gt;=4,IF(J79=5,VLOOKUP(K79+3,TPMatrix!$A$6:$B$10,2,FALSE),IF(J79=4,VLOOKUP(K79+3,TPMatrix!$D$6:$E$9,2,FALSE),0)),"")</f>
        <v>0</v>
      </c>
      <c r="P79" s="250">
        <f ca="1">IF(COUNTIF(K77:K81,K79)&gt;=5,IF(J79=5,VLOOKUP(K79+4,TPMatrix!$A$6:$B$10,2,FALSE),IF(J79=4,VLOOKUP(K79+4,TPMatrix!$D$6:$E$9,2,FALSE),0)),"")</f>
        <v>0</v>
      </c>
      <c r="Q79" s="250">
        <f t="shared" ca="1" si="28"/>
        <v>0</v>
      </c>
      <c r="R79" s="251">
        <f t="shared" ca="1" si="29"/>
        <v>5</v>
      </c>
      <c r="S79" s="249">
        <f t="shared" ca="1" si="30"/>
        <v>0</v>
      </c>
      <c r="T79" s="250">
        <f t="shared" si="31"/>
        <v>0</v>
      </c>
      <c r="U79" s="251">
        <f t="shared" ca="1" si="32"/>
        <v>0</v>
      </c>
      <c r="W79" s="178" t="str">
        <f t="shared" ca="1" si="33"/>
        <v/>
      </c>
      <c r="X79" s="178" t="str">
        <f ca="1">IF(ISNUMBER($A79),$W79*(Methuselahs!$A$4+1)+$A79,"")</f>
        <v/>
      </c>
      <c r="Y79" s="178" t="str">
        <f t="shared" ca="1" si="34"/>
        <v/>
      </c>
      <c r="Z79" s="178" t="str">
        <f ca="1">IF(ISNUMBER($A79),VLOOKUP($A79,Methuselahs!$A$7:$X$206,5),"")</f>
        <v/>
      </c>
      <c r="AA79" s="178" t="str">
        <f t="shared" ca="1" si="35"/>
        <v/>
      </c>
    </row>
    <row r="80" spans="1:27" ht="12.95" customHeight="1" x14ac:dyDescent="0.2">
      <c r="A80" s="252" t="str">
        <f ca="1">IF(OR(ISBLANK('Tournament Info'!$B$11),'Tournament Info'!$B$11&lt;&gt;4),"",INDIRECT(ADDRESS(ROW(),3,1,1,"Optimal Seating "&amp;'Tournament Info'!$B$11-1&amp;"R+F")))</f>
        <v/>
      </c>
      <c r="B80" s="253" t="str">
        <f ca="1">IF(ISNUMBER(A80),VLOOKUP(A80,Methuselahs!$A$7:$E$206,2,FALSE),"")</f>
        <v/>
      </c>
      <c r="C80" s="254" t="str">
        <f ca="1">IF(ISNUMBER(A80),VLOOKUP(A80,Methuselahs!$A$7:$E$206,3,FALSE),"")</f>
        <v/>
      </c>
      <c r="D80" s="255" t="str">
        <f t="shared" ca="1" si="24"/>
        <v/>
      </c>
      <c r="E80" s="256"/>
      <c r="F80" s="279">
        <f t="shared" si="25"/>
        <v>0</v>
      </c>
      <c r="G80" s="236" t="str">
        <f t="shared" ca="1" si="26"/>
        <v/>
      </c>
      <c r="H80" s="237" t="str">
        <f ca="1">IF(ISNUMBER(A80),IF(OR($S80=$U80,NOT(ISNA(MATCH($D80*5+$V$4,Override!$C$6:$C$125,0)))),$Q80,0),"")</f>
        <v/>
      </c>
      <c r="I80" s="285" t="str">
        <f t="shared" ca="1" si="27"/>
        <v/>
      </c>
      <c r="J80" s="257">
        <f ca="1">COUNT(A77:A81)</f>
        <v>0</v>
      </c>
      <c r="K80" s="239" t="str">
        <f ca="1">IF(ISNUMBER(A80),RANK(F80,F77:F81),"")</f>
        <v/>
      </c>
      <c r="L80" s="240">
        <f ca="1">IF(J80=5,VLOOKUP(K80,TPMatrix!$A$6:$B$10,2,FALSE),IF(J80=4,VLOOKUP(K80,TPMatrix!$D$6:$E$9,2,FALSE),0))</f>
        <v>0</v>
      </c>
      <c r="M80" s="240">
        <f ca="1">IF(COUNTIF(K77:K81,K80)&gt;=2,IF(J80=5,VLOOKUP(K80+1,TPMatrix!$A$6:$B$10,2,FALSE),IF(J80=4,VLOOKUP(K80+1,TPMatrix!$D$6:$E$9,2,FALSE),0)),"")</f>
        <v>0</v>
      </c>
      <c r="N80" s="240">
        <f ca="1">IF(COUNTIF(K77:K81,K80)&gt;=3,IF(J80=5,VLOOKUP(K80+2,TPMatrix!$A$6:$B$10,2,FALSE),IF(J80=4,VLOOKUP(K80+2,TPMatrix!$D$6:$E$9,2,FALSE),0)),"")</f>
        <v>0</v>
      </c>
      <c r="O80" s="240">
        <f ca="1">IF(COUNTIF(K77:K81,K80)&gt;=4,IF(J80=5,VLOOKUP(K80+3,TPMatrix!$A$6:$B$10,2,FALSE),IF(J80=4,VLOOKUP(K80+3,TPMatrix!$D$6:$E$9,2,FALSE),0)),"")</f>
        <v>0</v>
      </c>
      <c r="P80" s="240">
        <f ca="1">IF(COUNTIF(K77:K81,K80)&gt;=5,IF(J80=5,VLOOKUP(K80+4,TPMatrix!$A$6:$B$10,2,FALSE),IF(J80=4,VLOOKUP(K80+4,TPMatrix!$D$6:$E$9,2,FALSE),0)),"")</f>
        <v>0</v>
      </c>
      <c r="Q80" s="240">
        <f t="shared" ca="1" si="28"/>
        <v>0</v>
      </c>
      <c r="R80" s="241">
        <f t="shared" ca="1" si="29"/>
        <v>5</v>
      </c>
      <c r="S80" s="239">
        <f t="shared" ca="1" si="30"/>
        <v>0</v>
      </c>
      <c r="T80" s="240">
        <f t="shared" si="31"/>
        <v>0</v>
      </c>
      <c r="U80" s="241">
        <f t="shared" ca="1" si="32"/>
        <v>0</v>
      </c>
      <c r="W80" s="178" t="str">
        <f t="shared" ca="1" si="33"/>
        <v/>
      </c>
      <c r="X80" s="178" t="str">
        <f ca="1">IF(ISNUMBER($A80),$W80*(Methuselahs!$A$4+1)+$A80,"")</f>
        <v/>
      </c>
      <c r="Y80" s="178" t="str">
        <f t="shared" ca="1" si="34"/>
        <v/>
      </c>
      <c r="Z80" s="178" t="str">
        <f ca="1">IF(ISNUMBER($A80),VLOOKUP($A80,Methuselahs!$A$7:$X$206,5),"")</f>
        <v/>
      </c>
      <c r="AA80" s="178" t="str">
        <f t="shared" ca="1" si="35"/>
        <v/>
      </c>
    </row>
    <row r="81" spans="1:27" ht="12.95" customHeight="1" x14ac:dyDescent="0.2">
      <c r="A81" s="258" t="str">
        <f ca="1">IF(OR(ISBLANK('Tournament Info'!$B$11),'Tournament Info'!$B$11&lt;&gt;4),"",INDIRECT(ADDRESS(ROW(),3,1,1,"Optimal Seating "&amp;'Tournament Info'!$B$11-1&amp;"R+F")))</f>
        <v/>
      </c>
      <c r="B81" s="259" t="str">
        <f ca="1">IF(ISNUMBER(A81),VLOOKUP(A81,Methuselahs!$A$7:$E$206,2,FALSE),"")</f>
        <v/>
      </c>
      <c r="C81" s="260" t="str">
        <f ca="1">IF(ISNUMBER(A81),VLOOKUP(A81,Methuselahs!$A$7:$E$206,3,FALSE),"")</f>
        <v/>
      </c>
      <c r="D81" s="261" t="str">
        <f t="shared" ca="1" si="24"/>
        <v/>
      </c>
      <c r="E81" s="262"/>
      <c r="F81" s="280">
        <f t="shared" si="25"/>
        <v>0</v>
      </c>
      <c r="G81" s="246" t="str">
        <f t="shared" ca="1" si="26"/>
        <v/>
      </c>
      <c r="H81" s="247" t="str">
        <f ca="1">IF(ISNUMBER(A81),IF(OR($S81=$U81,NOT(ISNA(MATCH($D81*5+$V$4,Override!$C$6:$C$125,0)))),$Q81,0),"")</f>
        <v/>
      </c>
      <c r="I81" s="121" t="str">
        <f t="shared" ca="1" si="27"/>
        <v/>
      </c>
      <c r="J81" s="263">
        <f ca="1">COUNT(A77:A81)</f>
        <v>0</v>
      </c>
      <c r="K81" s="264" t="str">
        <f ca="1">IF(ISNUMBER(A81),RANK(F81,F77:F81),"")</f>
        <v/>
      </c>
      <c r="L81" s="265">
        <f ca="1">IF(J81=5,VLOOKUP(K81,TPMatrix!$A$6:$B$10,2,FALSE),IF(J81=4,VLOOKUP(K81,TPMatrix!$D$6:$E$9,2,FALSE),0))</f>
        <v>0</v>
      </c>
      <c r="M81" s="265">
        <f ca="1">IF(COUNTIF(K77:K81,K81)&gt;=2,IF(J81=5,VLOOKUP(K81+1,TPMatrix!$A$6:$B$10,2,FALSE),IF(J81=4,VLOOKUP(K81+1,TPMatrix!$D$6:$E$9,2,FALSE),0)),"")</f>
        <v>0</v>
      </c>
      <c r="N81" s="265">
        <f ca="1">IF(COUNTIF(K77:K81,K81)&gt;=3,IF(J81=5,VLOOKUP(K81+2,TPMatrix!$A$6:$B$10,2,FALSE),IF(J81=4,VLOOKUP(K81+2,TPMatrix!$D$6:$E$9,2,FALSE),0)),"")</f>
        <v>0</v>
      </c>
      <c r="O81" s="265">
        <f ca="1">IF(COUNTIF(K77:K81,K81)&gt;=4,IF(J81=5,VLOOKUP(K81+3,TPMatrix!$A$6:$B$10,2,FALSE),IF(J81=4,VLOOKUP(K81+3,TPMatrix!$D$6:$E$9,2,FALSE),0)),"")</f>
        <v>0</v>
      </c>
      <c r="P81" s="265">
        <f ca="1">IF(COUNTIF(K77:K81,K81)&gt;=5,IF(J81=5,VLOOKUP(K81+4,TPMatrix!$A$6:$B$10,2,FALSE),IF(J81=4,VLOOKUP(K81+4,TPMatrix!$D$6:$E$9,2,FALSE),0)),"")</f>
        <v>0</v>
      </c>
      <c r="Q81" s="265">
        <f t="shared" ca="1" si="28"/>
        <v>0</v>
      </c>
      <c r="R81" s="266">
        <f t="shared" ca="1" si="29"/>
        <v>5</v>
      </c>
      <c r="S81" s="264">
        <f t="shared" ca="1" si="30"/>
        <v>0</v>
      </c>
      <c r="T81" s="265">
        <f t="shared" si="31"/>
        <v>0</v>
      </c>
      <c r="U81" s="266">
        <f t="shared" ca="1" si="32"/>
        <v>0</v>
      </c>
      <c r="W81" s="178" t="str">
        <f t="shared" ca="1" si="33"/>
        <v/>
      </c>
      <c r="X81" s="178" t="str">
        <f ca="1">IF(ISNUMBER($A81),$W81*(Methuselahs!$A$4+1)+$A81,"")</f>
        <v/>
      </c>
      <c r="Y81" s="178" t="str">
        <f t="shared" ca="1" si="34"/>
        <v/>
      </c>
      <c r="Z81" s="178" t="str">
        <f ca="1">IF(ISNUMBER($A81),VLOOKUP($A81,Methuselahs!$A$7:$X$206,5),"")</f>
        <v/>
      </c>
      <c r="AA81" s="178" t="str">
        <f t="shared" ca="1" si="35"/>
        <v/>
      </c>
    </row>
    <row r="82" spans="1:27" ht="12.95" customHeight="1" x14ac:dyDescent="0.2">
      <c r="A82" s="217" t="str">
        <f ca="1">IF(OR(ISBLANK('Tournament Info'!$B$11),'Tournament Info'!$B$11&lt;&gt;4),"",INDIRECT(ADDRESS(ROW(),3,1,1,"Optimal Seating "&amp;'Tournament Info'!$B$11-1&amp;"R+F")))</f>
        <v/>
      </c>
      <c r="B82" s="218" t="str">
        <f ca="1">IF(ISNUMBER(A82),VLOOKUP(A82,Methuselahs!$A$7:$E$206,2,FALSE),"")</f>
        <v/>
      </c>
      <c r="C82" s="219" t="str">
        <f ca="1">IF(ISNUMBER(A82),VLOOKUP(A82,Methuselahs!$A$7:$E$206,3,FALSE),"")</f>
        <v/>
      </c>
      <c r="D82" s="220" t="str">
        <f t="shared" ca="1" si="24"/>
        <v/>
      </c>
      <c r="E82" s="221"/>
      <c r="F82" s="273">
        <f t="shared" si="25"/>
        <v>0</v>
      </c>
      <c r="G82" s="222" t="str">
        <f t="shared" ca="1" si="26"/>
        <v/>
      </c>
      <c r="H82" s="223" t="str">
        <f ca="1">IF(ISNUMBER(A82),IF(OR($S82=$U82,NOT(ISNA(MATCH($D82*5+$V$4,Override!$C$6:$C$125,0)))),$Q82,0),"")</f>
        <v/>
      </c>
      <c r="I82" s="284" t="str">
        <f t="shared" ca="1" si="27"/>
        <v/>
      </c>
      <c r="J82" s="224">
        <f ca="1">COUNT(A82:A86)</f>
        <v>0</v>
      </c>
      <c r="K82" s="225" t="str">
        <f ca="1">IF(ISNUMBER(A82),RANK(F82,F82:F86),"")</f>
        <v/>
      </c>
      <c r="L82" s="226">
        <f ca="1">IF(J82=5,VLOOKUP(K82,TPMatrix!$A$6:$B$10,2,FALSE),IF(J82=4,VLOOKUP(K82,TPMatrix!$D$6:$E$9,2,FALSE),0))</f>
        <v>0</v>
      </c>
      <c r="M82" s="226">
        <f ca="1">IF(COUNTIF(K82:K86,K82)&gt;=2,IF(J82=5,VLOOKUP(K82+1,TPMatrix!$A$6:$B$10,2,FALSE),IF(J82=4,VLOOKUP(K82+1,TPMatrix!$D$6:$E$9,2,FALSE),0)),"")</f>
        <v>0</v>
      </c>
      <c r="N82" s="226">
        <f ca="1">IF(COUNTIF(K82:K86,K82)&gt;=3,IF(J82=5,VLOOKUP(K82+2,TPMatrix!$A$6:$B$10,2,FALSE),IF(J82=4,VLOOKUP(K82+2,TPMatrix!$D$6:$E$9,2,FALSE),0)),"")</f>
        <v>0</v>
      </c>
      <c r="O82" s="226">
        <f ca="1">IF(COUNTIF(K82:K86,K82)&gt;=4,IF(J82=5,VLOOKUP(K82+3,TPMatrix!$A$6:$B$10,2,FALSE),IF(J82=4,VLOOKUP(K82+3,TPMatrix!$D$6:$E$9,2,FALSE),0)),"")</f>
        <v>0</v>
      </c>
      <c r="P82" s="226">
        <f ca="1">IF(COUNTIF(K82:K86,K82)&gt;=5,IF(J82=5,VLOOKUP(K82+4,TPMatrix!$A$6:$B$10,2,FALSE),IF(J82=4,VLOOKUP(K82+4,TPMatrix!$D$6:$E$9,2,FALSE),0)),"")</f>
        <v>0</v>
      </c>
      <c r="Q82" s="226">
        <f t="shared" ca="1" si="28"/>
        <v>0</v>
      </c>
      <c r="R82" s="227">
        <f t="shared" ca="1" si="29"/>
        <v>5</v>
      </c>
      <c r="S82" s="228">
        <f t="shared" ca="1" si="30"/>
        <v>0</v>
      </c>
      <c r="T82" s="229">
        <f t="shared" si="31"/>
        <v>0</v>
      </c>
      <c r="U82" s="230">
        <f t="shared" ca="1" si="32"/>
        <v>0</v>
      </c>
      <c r="W82" s="178" t="str">
        <f t="shared" ca="1" si="33"/>
        <v/>
      </c>
      <c r="X82" s="178" t="str">
        <f ca="1">IF(ISNUMBER($A82),$W82*(Methuselahs!$A$4+1)+$A82,"")</f>
        <v/>
      </c>
      <c r="Y82" s="178" t="str">
        <f t="shared" ca="1" si="34"/>
        <v/>
      </c>
      <c r="Z82" s="178" t="str">
        <f ca="1">IF(ISNUMBER($A82),VLOOKUP($A82,Methuselahs!$A$7:$X$206,5),"")</f>
        <v/>
      </c>
      <c r="AA82" s="178" t="str">
        <f t="shared" ca="1" si="35"/>
        <v/>
      </c>
    </row>
    <row r="83" spans="1:27" ht="12.95" customHeight="1" x14ac:dyDescent="0.2">
      <c r="A83" s="231" t="str">
        <f ca="1">IF(OR(ISBLANK('Tournament Info'!$B$11),'Tournament Info'!$B$11&lt;&gt;4),"",INDIRECT(ADDRESS(ROW(),3,1,1,"Optimal Seating "&amp;'Tournament Info'!$B$11-1&amp;"R+F")))</f>
        <v/>
      </c>
      <c r="B83" s="232" t="str">
        <f ca="1">IF(ISNUMBER(A83),VLOOKUP(A83,Methuselahs!$A$7:$E$206,2,FALSE),"")</f>
        <v/>
      </c>
      <c r="C83" s="233" t="str">
        <f ca="1">IF(ISNUMBER(A83),VLOOKUP(A83,Methuselahs!$A$7:$E$206,3,FALSE),"")</f>
        <v/>
      </c>
      <c r="D83" s="234" t="str">
        <f t="shared" ca="1" si="24"/>
        <v/>
      </c>
      <c r="E83" s="235"/>
      <c r="F83" s="275">
        <f t="shared" si="25"/>
        <v>0</v>
      </c>
      <c r="G83" s="236" t="str">
        <f t="shared" ca="1" si="26"/>
        <v/>
      </c>
      <c r="H83" s="237" t="str">
        <f ca="1">IF(ISNUMBER(A83),IF(OR($S83=$U83,NOT(ISNA(MATCH($D83*5+$V$4,Override!$C$6:$C$125,0)))),$Q83,0),"")</f>
        <v/>
      </c>
      <c r="I83" s="285" t="str">
        <f t="shared" ca="1" si="27"/>
        <v/>
      </c>
      <c r="J83" s="238">
        <f ca="1">COUNT(A82:A86)</f>
        <v>0</v>
      </c>
      <c r="K83" s="239" t="str">
        <f ca="1">IF(ISNUMBER(A83),RANK(F83,F82:F86),"")</f>
        <v/>
      </c>
      <c r="L83" s="240">
        <f ca="1">IF(J83=5,VLOOKUP(K83,TPMatrix!$A$6:$B$10,2,FALSE),IF(J83=4,VLOOKUP(K83,TPMatrix!$D$6:$E$9,2,FALSE),0))</f>
        <v>0</v>
      </c>
      <c r="M83" s="240">
        <f ca="1">IF(COUNTIF(K82:K86,K83)&gt;=2,IF(J83=5,VLOOKUP(K83+1,TPMatrix!$A$6:$B$10,2,FALSE),IF(J83=4,VLOOKUP(K83+1,TPMatrix!$D$6:$E$9,2,FALSE),0)),"")</f>
        <v>0</v>
      </c>
      <c r="N83" s="240">
        <f ca="1">IF(COUNTIF(K82:K86,K83)&gt;=3,IF(J83=5,VLOOKUP(K83+2,TPMatrix!$A$6:$B$10,2,FALSE),IF(J83=4,VLOOKUP(K83+2,TPMatrix!$D$6:$E$9,2,FALSE),0)),"")</f>
        <v>0</v>
      </c>
      <c r="O83" s="240">
        <f ca="1">IF(COUNTIF(K82:K86,K83)&gt;=4,IF(J83=5,VLOOKUP(K83+3,TPMatrix!$A$6:$B$10,2,FALSE),IF(J83=4,VLOOKUP(K83+3,TPMatrix!$D$6:$E$9,2,FALSE),0)),"")</f>
        <v>0</v>
      </c>
      <c r="P83" s="240">
        <f ca="1">IF(COUNTIF(K82:K86,K83)&gt;=5,IF(J83=5,VLOOKUP(K83+4,TPMatrix!$A$6:$B$10,2,FALSE),IF(J83=4,VLOOKUP(K83+4,TPMatrix!$D$6:$E$9,2,FALSE),0)),"")</f>
        <v>0</v>
      </c>
      <c r="Q83" s="240">
        <f t="shared" ca="1" si="28"/>
        <v>0</v>
      </c>
      <c r="R83" s="241">
        <f t="shared" ca="1" si="29"/>
        <v>5</v>
      </c>
      <c r="S83" s="239">
        <f t="shared" ca="1" si="30"/>
        <v>0</v>
      </c>
      <c r="T83" s="240">
        <f t="shared" si="31"/>
        <v>0</v>
      </c>
      <c r="U83" s="241">
        <f t="shared" ca="1" si="32"/>
        <v>0</v>
      </c>
      <c r="W83" s="178" t="str">
        <f t="shared" ca="1" si="33"/>
        <v/>
      </c>
      <c r="X83" s="178" t="str">
        <f ca="1">IF(ISNUMBER($A83),$W83*(Methuselahs!$A$4+1)+$A83,"")</f>
        <v/>
      </c>
      <c r="Y83" s="178" t="str">
        <f t="shared" ca="1" si="34"/>
        <v/>
      </c>
      <c r="Z83" s="178" t="str">
        <f ca="1">IF(ISNUMBER($A83),VLOOKUP($A83,Methuselahs!$A$7:$X$206,5),"")</f>
        <v/>
      </c>
      <c r="AA83" s="178" t="str">
        <f t="shared" ca="1" si="35"/>
        <v/>
      </c>
    </row>
    <row r="84" spans="1:27" ht="12.95" customHeight="1" x14ac:dyDescent="0.2">
      <c r="A84" s="242" t="str">
        <f ca="1">IF(OR(ISBLANK('Tournament Info'!$B$11),'Tournament Info'!$B$11&lt;&gt;4),"",INDIRECT(ADDRESS(ROW(),3,1,1,"Optimal Seating "&amp;'Tournament Info'!$B$11-1&amp;"R+F")))</f>
        <v/>
      </c>
      <c r="B84" s="218" t="str">
        <f ca="1">IF(ISNUMBER(A84),VLOOKUP(A84,Methuselahs!$A$7:$E$206,2,FALSE),"")</f>
        <v/>
      </c>
      <c r="C84" s="243" t="str">
        <f ca="1">IF(ISNUMBER(A84),VLOOKUP(A84,Methuselahs!$A$7:$E$206,3,FALSE),"")</f>
        <v/>
      </c>
      <c r="D84" s="244" t="str">
        <f t="shared" ca="1" si="24"/>
        <v/>
      </c>
      <c r="E84" s="245"/>
      <c r="F84" s="277">
        <f t="shared" si="25"/>
        <v>0</v>
      </c>
      <c r="G84" s="246" t="str">
        <f t="shared" ca="1" si="26"/>
        <v/>
      </c>
      <c r="H84" s="247" t="str">
        <f ca="1">IF(ISNUMBER(A84),IF(OR($S84=$U84,NOT(ISNA(MATCH($D84*5+$V$4,Override!$C$6:$C$125,0)))),$Q84,0),"")</f>
        <v/>
      </c>
      <c r="I84" s="121" t="str">
        <f t="shared" ca="1" si="27"/>
        <v/>
      </c>
      <c r="J84" s="248">
        <f ca="1">COUNT(A82:A86)</f>
        <v>0</v>
      </c>
      <c r="K84" s="249" t="str">
        <f ca="1">IF(ISNUMBER(A84),RANK(F84,F82:F86),"")</f>
        <v/>
      </c>
      <c r="L84" s="250">
        <f ca="1">IF(J84=5,VLOOKUP(K84,TPMatrix!$A$6:$B$10,2,FALSE),IF(J84=4,VLOOKUP(K84,TPMatrix!$D$6:$E$9,2,FALSE),0))</f>
        <v>0</v>
      </c>
      <c r="M84" s="250">
        <f ca="1">IF(COUNTIF(K82:K86,K84)&gt;=2,IF(J84=5,VLOOKUP(K84+1,TPMatrix!$A$6:$B$10,2,FALSE),IF(J84=4,VLOOKUP(K84+1,TPMatrix!$D$6:$E$9,2,FALSE),0)),"")</f>
        <v>0</v>
      </c>
      <c r="N84" s="250">
        <f ca="1">IF(COUNTIF(K82:K86,K84)&gt;=3,IF(J84=5,VLOOKUP(K84+2,TPMatrix!$A$6:$B$10,2,FALSE),IF(J84=4,VLOOKUP(K84+2,TPMatrix!$D$6:$E$9,2,FALSE),0)),"")</f>
        <v>0</v>
      </c>
      <c r="O84" s="250">
        <f ca="1">IF(COUNTIF(K82:K86,K84)&gt;=4,IF(J84=5,VLOOKUP(K84+3,TPMatrix!$A$6:$B$10,2,FALSE),IF(J84=4,VLOOKUP(K84+3,TPMatrix!$D$6:$E$9,2,FALSE),0)),"")</f>
        <v>0</v>
      </c>
      <c r="P84" s="250">
        <f ca="1">IF(COUNTIF(K82:K86,K84)&gt;=5,IF(J84=5,VLOOKUP(K84+4,TPMatrix!$A$6:$B$10,2,FALSE),IF(J84=4,VLOOKUP(K84+4,TPMatrix!$D$6:$E$9,2,FALSE),0)),"")</f>
        <v>0</v>
      </c>
      <c r="Q84" s="250">
        <f t="shared" ca="1" si="28"/>
        <v>0</v>
      </c>
      <c r="R84" s="251">
        <f t="shared" ca="1" si="29"/>
        <v>5</v>
      </c>
      <c r="S84" s="249">
        <f t="shared" ca="1" si="30"/>
        <v>0</v>
      </c>
      <c r="T84" s="250">
        <f t="shared" si="31"/>
        <v>0</v>
      </c>
      <c r="U84" s="251">
        <f t="shared" ca="1" si="32"/>
        <v>0</v>
      </c>
      <c r="W84" s="178" t="str">
        <f t="shared" ca="1" si="33"/>
        <v/>
      </c>
      <c r="X84" s="178" t="str">
        <f ca="1">IF(ISNUMBER($A84),$W84*(Methuselahs!$A$4+1)+$A84,"")</f>
        <v/>
      </c>
      <c r="Y84" s="178" t="str">
        <f t="shared" ca="1" si="34"/>
        <v/>
      </c>
      <c r="Z84" s="178" t="str">
        <f ca="1">IF(ISNUMBER($A84),VLOOKUP($A84,Methuselahs!$A$7:$X$206,5),"")</f>
        <v/>
      </c>
      <c r="AA84" s="178" t="str">
        <f t="shared" ca="1" si="35"/>
        <v/>
      </c>
    </row>
    <row r="85" spans="1:27" ht="12.95" customHeight="1" x14ac:dyDescent="0.2">
      <c r="A85" s="252" t="str">
        <f ca="1">IF(OR(ISBLANK('Tournament Info'!$B$11),'Tournament Info'!$B$11&lt;&gt;4),"",INDIRECT(ADDRESS(ROW(),3,1,1,"Optimal Seating "&amp;'Tournament Info'!$B$11-1&amp;"R+F")))</f>
        <v/>
      </c>
      <c r="B85" s="253" t="str">
        <f ca="1">IF(ISNUMBER(A85),VLOOKUP(A85,Methuselahs!$A$7:$E$206,2,FALSE),"")</f>
        <v/>
      </c>
      <c r="C85" s="254" t="str">
        <f ca="1">IF(ISNUMBER(A85),VLOOKUP(A85,Methuselahs!$A$7:$E$206,3,FALSE),"")</f>
        <v/>
      </c>
      <c r="D85" s="255" t="str">
        <f t="shared" ca="1" si="24"/>
        <v/>
      </c>
      <c r="E85" s="256"/>
      <c r="F85" s="279">
        <f t="shared" si="25"/>
        <v>0</v>
      </c>
      <c r="G85" s="236" t="str">
        <f t="shared" ca="1" si="26"/>
        <v/>
      </c>
      <c r="H85" s="237" t="str">
        <f ca="1">IF(ISNUMBER(A85),IF(OR($S85=$U85,NOT(ISNA(MATCH($D85*5+$V$4,Override!$C$6:$C$125,0)))),$Q85,0),"")</f>
        <v/>
      </c>
      <c r="I85" s="285" t="str">
        <f t="shared" ca="1" si="27"/>
        <v/>
      </c>
      <c r="J85" s="257">
        <f ca="1">COUNT(A82:A86)</f>
        <v>0</v>
      </c>
      <c r="K85" s="239" t="str">
        <f ca="1">IF(ISNUMBER(A85),RANK(F85,F82:F86),"")</f>
        <v/>
      </c>
      <c r="L85" s="240">
        <f ca="1">IF(J85=5,VLOOKUP(K85,TPMatrix!$A$6:$B$10,2,FALSE),IF(J85=4,VLOOKUP(K85,TPMatrix!$D$6:$E$9,2,FALSE),0))</f>
        <v>0</v>
      </c>
      <c r="M85" s="240">
        <f ca="1">IF(COUNTIF(K82:K86,K85)&gt;=2,IF(J85=5,VLOOKUP(K85+1,TPMatrix!$A$6:$B$10,2,FALSE),IF(J85=4,VLOOKUP(K85+1,TPMatrix!$D$6:$E$9,2,FALSE),0)),"")</f>
        <v>0</v>
      </c>
      <c r="N85" s="240">
        <f ca="1">IF(COUNTIF(K82:K86,K85)&gt;=3,IF(J85=5,VLOOKUP(K85+2,TPMatrix!$A$6:$B$10,2,FALSE),IF(J85=4,VLOOKUP(K85+2,TPMatrix!$D$6:$E$9,2,FALSE),0)),"")</f>
        <v>0</v>
      </c>
      <c r="O85" s="240">
        <f ca="1">IF(COUNTIF(K82:K86,K85)&gt;=4,IF(J85=5,VLOOKUP(K85+3,TPMatrix!$A$6:$B$10,2,FALSE),IF(J85=4,VLOOKUP(K85+3,TPMatrix!$D$6:$E$9,2,FALSE),0)),"")</f>
        <v>0</v>
      </c>
      <c r="P85" s="240">
        <f ca="1">IF(COUNTIF(K82:K86,K85)&gt;=5,IF(J85=5,VLOOKUP(K85+4,TPMatrix!$A$6:$B$10,2,FALSE),IF(J85=4,VLOOKUP(K85+4,TPMatrix!$D$6:$E$9,2,FALSE),0)),"")</f>
        <v>0</v>
      </c>
      <c r="Q85" s="240">
        <f t="shared" ca="1" si="28"/>
        <v>0</v>
      </c>
      <c r="R85" s="241">
        <f t="shared" ca="1" si="29"/>
        <v>5</v>
      </c>
      <c r="S85" s="239">
        <f t="shared" ca="1" si="30"/>
        <v>0</v>
      </c>
      <c r="T85" s="240">
        <f t="shared" si="31"/>
        <v>0</v>
      </c>
      <c r="U85" s="241">
        <f t="shared" ca="1" si="32"/>
        <v>0</v>
      </c>
      <c r="W85" s="178" t="str">
        <f t="shared" ca="1" si="33"/>
        <v/>
      </c>
      <c r="X85" s="178" t="str">
        <f ca="1">IF(ISNUMBER($A85),$W85*(Methuselahs!$A$4+1)+$A85,"")</f>
        <v/>
      </c>
      <c r="Y85" s="178" t="str">
        <f t="shared" ca="1" si="34"/>
        <v/>
      </c>
      <c r="Z85" s="178" t="str">
        <f ca="1">IF(ISNUMBER($A85),VLOOKUP($A85,Methuselahs!$A$7:$X$206,5),"")</f>
        <v/>
      </c>
      <c r="AA85" s="178" t="str">
        <f t="shared" ca="1" si="35"/>
        <v/>
      </c>
    </row>
    <row r="86" spans="1:27" ht="12.95" customHeight="1" x14ac:dyDescent="0.2">
      <c r="A86" s="258" t="str">
        <f ca="1">IF(OR(ISBLANK('Tournament Info'!$B$11),'Tournament Info'!$B$11&lt;&gt;4),"",INDIRECT(ADDRESS(ROW(),3,1,1,"Optimal Seating "&amp;'Tournament Info'!$B$11-1&amp;"R+F")))</f>
        <v/>
      </c>
      <c r="B86" s="259" t="str">
        <f ca="1">IF(ISNUMBER(A86),VLOOKUP(A86,Methuselahs!$A$7:$E$206,2,FALSE),"")</f>
        <v/>
      </c>
      <c r="C86" s="260" t="str">
        <f ca="1">IF(ISNUMBER(A86),VLOOKUP(A86,Methuselahs!$A$7:$E$206,3,FALSE),"")</f>
        <v/>
      </c>
      <c r="D86" s="261" t="str">
        <f t="shared" ca="1" si="24"/>
        <v/>
      </c>
      <c r="E86" s="262"/>
      <c r="F86" s="280">
        <f t="shared" si="25"/>
        <v>0</v>
      </c>
      <c r="G86" s="246" t="str">
        <f t="shared" ca="1" si="26"/>
        <v/>
      </c>
      <c r="H86" s="247" t="str">
        <f ca="1">IF(ISNUMBER(A86),IF(OR($S86=$U86,NOT(ISNA(MATCH($D86*5+$V$4,Override!$C$6:$C$125,0)))),$Q86,0),"")</f>
        <v/>
      </c>
      <c r="I86" s="121" t="str">
        <f t="shared" ca="1" si="27"/>
        <v/>
      </c>
      <c r="J86" s="263">
        <f ca="1">COUNT(A82:A86)</f>
        <v>0</v>
      </c>
      <c r="K86" s="264" t="str">
        <f ca="1">IF(ISNUMBER(A86),RANK(F86,F82:F86),"")</f>
        <v/>
      </c>
      <c r="L86" s="265">
        <f ca="1">IF(J86=5,VLOOKUP(K86,TPMatrix!$A$6:$B$10,2,FALSE),IF(J86=4,VLOOKUP(K86,TPMatrix!$D$6:$E$9,2,FALSE),0))</f>
        <v>0</v>
      </c>
      <c r="M86" s="265">
        <f ca="1">IF(COUNTIF(K82:K86,K86)&gt;=2,IF(J86=5,VLOOKUP(K86+1,TPMatrix!$A$6:$B$10,2,FALSE),IF(J86=4,VLOOKUP(K86+1,TPMatrix!$D$6:$E$9,2,FALSE),0)),"")</f>
        <v>0</v>
      </c>
      <c r="N86" s="265">
        <f ca="1">IF(COUNTIF(K82:K86,K86)&gt;=3,IF(J86=5,VLOOKUP(K86+2,TPMatrix!$A$6:$B$10,2,FALSE),IF(J86=4,VLOOKUP(K86+2,TPMatrix!$D$6:$E$9,2,FALSE),0)),"")</f>
        <v>0</v>
      </c>
      <c r="O86" s="265">
        <f ca="1">IF(COUNTIF(K82:K86,K86)&gt;=4,IF(J86=5,VLOOKUP(K86+3,TPMatrix!$A$6:$B$10,2,FALSE),IF(J86=4,VLOOKUP(K86+3,TPMatrix!$D$6:$E$9,2,FALSE),0)),"")</f>
        <v>0</v>
      </c>
      <c r="P86" s="265">
        <f ca="1">IF(COUNTIF(K82:K86,K86)&gt;=5,IF(J86=5,VLOOKUP(K86+4,TPMatrix!$A$6:$B$10,2,FALSE),IF(J86=4,VLOOKUP(K86+4,TPMatrix!$D$6:$E$9,2,FALSE),0)),"")</f>
        <v>0</v>
      </c>
      <c r="Q86" s="265">
        <f t="shared" ca="1" si="28"/>
        <v>0</v>
      </c>
      <c r="R86" s="266">
        <f t="shared" ca="1" si="29"/>
        <v>5</v>
      </c>
      <c r="S86" s="264">
        <f t="shared" ca="1" si="30"/>
        <v>0</v>
      </c>
      <c r="T86" s="265">
        <f t="shared" si="31"/>
        <v>0</v>
      </c>
      <c r="U86" s="266">
        <f t="shared" ca="1" si="32"/>
        <v>0</v>
      </c>
      <c r="W86" s="178" t="str">
        <f t="shared" ca="1" si="33"/>
        <v/>
      </c>
      <c r="X86" s="178" t="str">
        <f ca="1">IF(ISNUMBER($A86),$W86*(Methuselahs!$A$4+1)+$A86,"")</f>
        <v/>
      </c>
      <c r="Y86" s="178" t="str">
        <f t="shared" ca="1" si="34"/>
        <v/>
      </c>
      <c r="Z86" s="178" t="str">
        <f ca="1">IF(ISNUMBER($A86),VLOOKUP($A86,Methuselahs!$A$7:$X$206,5),"")</f>
        <v/>
      </c>
      <c r="AA86" s="178" t="str">
        <f t="shared" ca="1" si="35"/>
        <v/>
      </c>
    </row>
    <row r="87" spans="1:27" ht="12.95" customHeight="1" x14ac:dyDescent="0.2">
      <c r="A87" s="217" t="str">
        <f ca="1">IF(OR(ISBLANK('Tournament Info'!$B$11),'Tournament Info'!$B$11&lt;&gt;4),"",INDIRECT(ADDRESS(ROW(),3,1,1,"Optimal Seating "&amp;'Tournament Info'!$B$11-1&amp;"R+F")))</f>
        <v/>
      </c>
      <c r="B87" s="218" t="str">
        <f ca="1">IF(ISNUMBER(A87),VLOOKUP(A87,Methuselahs!$A$7:$E$206,2,FALSE),"")</f>
        <v/>
      </c>
      <c r="C87" s="219" t="str">
        <f ca="1">IF(ISNUMBER(A87),VLOOKUP(A87,Methuselahs!$A$7:$E$206,3,FALSE),"")</f>
        <v/>
      </c>
      <c r="D87" s="220" t="str">
        <f t="shared" ca="1" si="24"/>
        <v/>
      </c>
      <c r="E87" s="221"/>
      <c r="F87" s="273">
        <f t="shared" si="25"/>
        <v>0</v>
      </c>
      <c r="G87" s="222" t="str">
        <f t="shared" ca="1" si="26"/>
        <v/>
      </c>
      <c r="H87" s="223" t="str">
        <f ca="1">IF(ISNUMBER(A87),IF(OR($S87=$U87,NOT(ISNA(MATCH($D87*5+$V$4,Override!$C$6:$C$125,0)))),$Q87,0),"")</f>
        <v/>
      </c>
      <c r="I87" s="284" t="str">
        <f t="shared" ca="1" si="27"/>
        <v/>
      </c>
      <c r="J87" s="224">
        <f ca="1">COUNT(A87:A91)</f>
        <v>0</v>
      </c>
      <c r="K87" s="225" t="str">
        <f ca="1">IF(ISNUMBER(A87),RANK(F87,F87:F91),"")</f>
        <v/>
      </c>
      <c r="L87" s="226">
        <f ca="1">IF(J87=5,VLOOKUP(K87,TPMatrix!$A$6:$B$10,2,FALSE),IF(J87=4,VLOOKUP(K87,TPMatrix!$D$6:$E$9,2,FALSE),0))</f>
        <v>0</v>
      </c>
      <c r="M87" s="226">
        <f ca="1">IF(COUNTIF(K87:K91,K87)&gt;=2,IF(J87=5,VLOOKUP(K87+1,TPMatrix!$A$6:$B$10,2,FALSE),IF(J87=4,VLOOKUP(K87+1,TPMatrix!$D$6:$E$9,2,FALSE),0)),"")</f>
        <v>0</v>
      </c>
      <c r="N87" s="226">
        <f ca="1">IF(COUNTIF(K87:K91,K87)&gt;=3,IF(J87=5,VLOOKUP(K87+2,TPMatrix!$A$6:$B$10,2,FALSE),IF(J87=4,VLOOKUP(K87+2,TPMatrix!$D$6:$E$9,2,FALSE),0)),"")</f>
        <v>0</v>
      </c>
      <c r="O87" s="226">
        <f ca="1">IF(COUNTIF(K87:K91,K87)&gt;=4,IF(J87=5,VLOOKUP(K87+3,TPMatrix!$A$6:$B$10,2,FALSE),IF(J87=4,VLOOKUP(K87+3,TPMatrix!$D$6:$E$9,2,FALSE),0)),"")</f>
        <v>0</v>
      </c>
      <c r="P87" s="226">
        <f ca="1">IF(COUNTIF(K87:K91,K87)&gt;=5,IF(J87=5,VLOOKUP(K87+4,TPMatrix!$A$6:$B$10,2,FALSE),IF(J87=4,VLOOKUP(K87+4,TPMatrix!$D$6:$E$9,2,FALSE),0)),"")</f>
        <v>0</v>
      </c>
      <c r="Q87" s="226">
        <f t="shared" ca="1" si="28"/>
        <v>0</v>
      </c>
      <c r="R87" s="227">
        <f t="shared" ca="1" si="29"/>
        <v>5</v>
      </c>
      <c r="S87" s="228">
        <f t="shared" ca="1" si="30"/>
        <v>0</v>
      </c>
      <c r="T87" s="229">
        <f t="shared" si="31"/>
        <v>0</v>
      </c>
      <c r="U87" s="230">
        <f t="shared" ca="1" si="32"/>
        <v>0</v>
      </c>
      <c r="W87" s="178" t="str">
        <f t="shared" ca="1" si="33"/>
        <v/>
      </c>
      <c r="X87" s="178" t="str">
        <f ca="1">IF(ISNUMBER($A87),$W87*(Methuselahs!$A$4+1)+$A87,"")</f>
        <v/>
      </c>
      <c r="Y87" s="178" t="str">
        <f t="shared" ca="1" si="34"/>
        <v/>
      </c>
      <c r="Z87" s="178" t="str">
        <f ca="1">IF(ISNUMBER($A87),VLOOKUP($A87,Methuselahs!$A$7:$X$206,5),"")</f>
        <v/>
      </c>
      <c r="AA87" s="178" t="str">
        <f t="shared" ca="1" si="35"/>
        <v/>
      </c>
    </row>
    <row r="88" spans="1:27" ht="12.95" customHeight="1" x14ac:dyDescent="0.2">
      <c r="A88" s="231" t="str">
        <f ca="1">IF(OR(ISBLANK('Tournament Info'!$B$11),'Tournament Info'!$B$11&lt;&gt;4),"",INDIRECT(ADDRESS(ROW(),3,1,1,"Optimal Seating "&amp;'Tournament Info'!$B$11-1&amp;"R+F")))</f>
        <v/>
      </c>
      <c r="B88" s="232" t="str">
        <f ca="1">IF(ISNUMBER(A88),VLOOKUP(A88,Methuselahs!$A$7:$E$206,2,FALSE),"")</f>
        <v/>
      </c>
      <c r="C88" s="233" t="str">
        <f ca="1">IF(ISNUMBER(A88),VLOOKUP(A88,Methuselahs!$A$7:$E$206,3,FALSE),"")</f>
        <v/>
      </c>
      <c r="D88" s="234" t="str">
        <f t="shared" ca="1" si="24"/>
        <v/>
      </c>
      <c r="E88" s="235"/>
      <c r="F88" s="275">
        <f t="shared" si="25"/>
        <v>0</v>
      </c>
      <c r="G88" s="236" t="str">
        <f t="shared" ca="1" si="26"/>
        <v/>
      </c>
      <c r="H88" s="237" t="str">
        <f ca="1">IF(ISNUMBER(A88),IF(OR($S88=$U88,NOT(ISNA(MATCH($D88*5+$V$4,Override!$C$6:$C$125,0)))),$Q88,0),"")</f>
        <v/>
      </c>
      <c r="I88" s="285" t="str">
        <f t="shared" ca="1" si="27"/>
        <v/>
      </c>
      <c r="J88" s="238">
        <f ca="1">COUNT(A87:A91)</f>
        <v>0</v>
      </c>
      <c r="K88" s="239" t="str">
        <f ca="1">IF(ISNUMBER(A88),RANK(F88,F87:F91),"")</f>
        <v/>
      </c>
      <c r="L88" s="240">
        <f ca="1">IF(J88=5,VLOOKUP(K88,TPMatrix!$A$6:$B$10,2,FALSE),IF(J88=4,VLOOKUP(K88,TPMatrix!$D$6:$E$9,2,FALSE),0))</f>
        <v>0</v>
      </c>
      <c r="M88" s="240">
        <f ca="1">IF(COUNTIF(K87:K91,K88)&gt;=2,IF(J88=5,VLOOKUP(K88+1,TPMatrix!$A$6:$B$10,2,FALSE),IF(J88=4,VLOOKUP(K88+1,TPMatrix!$D$6:$E$9,2,FALSE),0)),"")</f>
        <v>0</v>
      </c>
      <c r="N88" s="240">
        <f ca="1">IF(COUNTIF(K87:K91,K88)&gt;=3,IF(J88=5,VLOOKUP(K88+2,TPMatrix!$A$6:$B$10,2,FALSE),IF(J88=4,VLOOKUP(K88+2,TPMatrix!$D$6:$E$9,2,FALSE),0)),"")</f>
        <v>0</v>
      </c>
      <c r="O88" s="240">
        <f ca="1">IF(COUNTIF(K87:K91,K88)&gt;=4,IF(J88=5,VLOOKUP(K88+3,TPMatrix!$A$6:$B$10,2,FALSE),IF(J88=4,VLOOKUP(K88+3,TPMatrix!$D$6:$E$9,2,FALSE),0)),"")</f>
        <v>0</v>
      </c>
      <c r="P88" s="240">
        <f ca="1">IF(COUNTIF(K87:K91,K88)&gt;=5,IF(J88=5,VLOOKUP(K88+4,TPMatrix!$A$6:$B$10,2,FALSE),IF(J88=4,VLOOKUP(K88+4,TPMatrix!$D$6:$E$9,2,FALSE),0)),"")</f>
        <v>0</v>
      </c>
      <c r="Q88" s="240">
        <f t="shared" ca="1" si="28"/>
        <v>0</v>
      </c>
      <c r="R88" s="241">
        <f t="shared" ca="1" si="29"/>
        <v>5</v>
      </c>
      <c r="S88" s="239">
        <f t="shared" ca="1" si="30"/>
        <v>0</v>
      </c>
      <c r="T88" s="240">
        <f t="shared" si="31"/>
        <v>0</v>
      </c>
      <c r="U88" s="241">
        <f t="shared" ca="1" si="32"/>
        <v>0</v>
      </c>
      <c r="W88" s="178" t="str">
        <f t="shared" ca="1" si="33"/>
        <v/>
      </c>
      <c r="X88" s="178" t="str">
        <f ca="1">IF(ISNUMBER($A88),$W88*(Methuselahs!$A$4+1)+$A88,"")</f>
        <v/>
      </c>
      <c r="Y88" s="178" t="str">
        <f t="shared" ca="1" si="34"/>
        <v/>
      </c>
      <c r="Z88" s="178" t="str">
        <f ca="1">IF(ISNUMBER($A88),VLOOKUP($A88,Methuselahs!$A$7:$X$206,5),"")</f>
        <v/>
      </c>
      <c r="AA88" s="178" t="str">
        <f t="shared" ca="1" si="35"/>
        <v/>
      </c>
    </row>
    <row r="89" spans="1:27" ht="12.95" customHeight="1" x14ac:dyDescent="0.2">
      <c r="A89" s="242" t="str">
        <f ca="1">IF(OR(ISBLANK('Tournament Info'!$B$11),'Tournament Info'!$B$11&lt;&gt;4),"",INDIRECT(ADDRESS(ROW(),3,1,1,"Optimal Seating "&amp;'Tournament Info'!$B$11-1&amp;"R+F")))</f>
        <v/>
      </c>
      <c r="B89" s="218" t="str">
        <f ca="1">IF(ISNUMBER(A89),VLOOKUP(A89,Methuselahs!$A$7:$E$206,2,FALSE),"")</f>
        <v/>
      </c>
      <c r="C89" s="243" t="str">
        <f ca="1">IF(ISNUMBER(A89),VLOOKUP(A89,Methuselahs!$A$7:$E$206,3,FALSE),"")</f>
        <v/>
      </c>
      <c r="D89" s="244" t="str">
        <f t="shared" ca="1" si="24"/>
        <v/>
      </c>
      <c r="E89" s="245"/>
      <c r="F89" s="277">
        <f t="shared" si="25"/>
        <v>0</v>
      </c>
      <c r="G89" s="246" t="str">
        <f t="shared" ca="1" si="26"/>
        <v/>
      </c>
      <c r="H89" s="247" t="str">
        <f ca="1">IF(ISNUMBER(A89),IF(OR($S89=$U89,NOT(ISNA(MATCH($D89*5+$V$4,Override!$C$6:$C$125,0)))),$Q89,0),"")</f>
        <v/>
      </c>
      <c r="I89" s="121" t="str">
        <f t="shared" ca="1" si="27"/>
        <v/>
      </c>
      <c r="J89" s="248">
        <f ca="1">COUNT(A87:A91)</f>
        <v>0</v>
      </c>
      <c r="K89" s="249" t="str">
        <f ca="1">IF(ISNUMBER(A89),RANK(F89,F87:F91),"")</f>
        <v/>
      </c>
      <c r="L89" s="250">
        <f ca="1">IF(J89=5,VLOOKUP(K89,TPMatrix!$A$6:$B$10,2,FALSE),IF(J89=4,VLOOKUP(K89,TPMatrix!$D$6:$E$9,2,FALSE),0))</f>
        <v>0</v>
      </c>
      <c r="M89" s="250">
        <f ca="1">IF(COUNTIF(K87:K91,K89)&gt;=2,IF(J89=5,VLOOKUP(K89+1,TPMatrix!$A$6:$B$10,2,FALSE),IF(J89=4,VLOOKUP(K89+1,TPMatrix!$D$6:$E$9,2,FALSE),0)),"")</f>
        <v>0</v>
      </c>
      <c r="N89" s="250">
        <f ca="1">IF(COUNTIF(K87:K91,K89)&gt;=3,IF(J89=5,VLOOKUP(K89+2,TPMatrix!$A$6:$B$10,2,FALSE),IF(J89=4,VLOOKUP(K89+2,TPMatrix!$D$6:$E$9,2,FALSE),0)),"")</f>
        <v>0</v>
      </c>
      <c r="O89" s="250">
        <f ca="1">IF(COUNTIF(K87:K91,K89)&gt;=4,IF(J89=5,VLOOKUP(K89+3,TPMatrix!$A$6:$B$10,2,FALSE),IF(J89=4,VLOOKUP(K89+3,TPMatrix!$D$6:$E$9,2,FALSE),0)),"")</f>
        <v>0</v>
      </c>
      <c r="P89" s="250">
        <f ca="1">IF(COUNTIF(K87:K91,K89)&gt;=5,IF(J89=5,VLOOKUP(K89+4,TPMatrix!$A$6:$B$10,2,FALSE),IF(J89=4,VLOOKUP(K89+4,TPMatrix!$D$6:$E$9,2,FALSE),0)),"")</f>
        <v>0</v>
      </c>
      <c r="Q89" s="250">
        <f t="shared" ca="1" si="28"/>
        <v>0</v>
      </c>
      <c r="R89" s="251">
        <f t="shared" ca="1" si="29"/>
        <v>5</v>
      </c>
      <c r="S89" s="249">
        <f t="shared" ca="1" si="30"/>
        <v>0</v>
      </c>
      <c r="T89" s="250">
        <f t="shared" si="31"/>
        <v>0</v>
      </c>
      <c r="U89" s="251">
        <f t="shared" ca="1" si="32"/>
        <v>0</v>
      </c>
      <c r="W89" s="178" t="str">
        <f t="shared" ca="1" si="33"/>
        <v/>
      </c>
      <c r="X89" s="178" t="str">
        <f ca="1">IF(ISNUMBER($A89),$W89*(Methuselahs!$A$4+1)+$A89,"")</f>
        <v/>
      </c>
      <c r="Y89" s="178" t="str">
        <f t="shared" ca="1" si="34"/>
        <v/>
      </c>
      <c r="Z89" s="178" t="str">
        <f ca="1">IF(ISNUMBER($A89),VLOOKUP($A89,Methuselahs!$A$7:$X$206,5),"")</f>
        <v/>
      </c>
      <c r="AA89" s="178" t="str">
        <f t="shared" ca="1" si="35"/>
        <v/>
      </c>
    </row>
    <row r="90" spans="1:27" ht="12.95" customHeight="1" x14ac:dyDescent="0.2">
      <c r="A90" s="252" t="str">
        <f ca="1">IF(OR(ISBLANK('Tournament Info'!$B$11),'Tournament Info'!$B$11&lt;&gt;4),"",INDIRECT(ADDRESS(ROW(),3,1,1,"Optimal Seating "&amp;'Tournament Info'!$B$11-1&amp;"R+F")))</f>
        <v/>
      </c>
      <c r="B90" s="253" t="str">
        <f ca="1">IF(ISNUMBER(A90),VLOOKUP(A90,Methuselahs!$A$7:$E$206,2,FALSE),"")</f>
        <v/>
      </c>
      <c r="C90" s="254" t="str">
        <f ca="1">IF(ISNUMBER(A90),VLOOKUP(A90,Methuselahs!$A$7:$E$206,3,FALSE),"")</f>
        <v/>
      </c>
      <c r="D90" s="255" t="str">
        <f t="shared" ca="1" si="24"/>
        <v/>
      </c>
      <c r="E90" s="256"/>
      <c r="F90" s="279">
        <f t="shared" si="25"/>
        <v>0</v>
      </c>
      <c r="G90" s="236" t="str">
        <f t="shared" ca="1" si="26"/>
        <v/>
      </c>
      <c r="H90" s="237" t="str">
        <f ca="1">IF(ISNUMBER(A90),IF(OR($S90=$U90,NOT(ISNA(MATCH($D90*5+$V$4,Override!$C$6:$C$125,0)))),$Q90,0),"")</f>
        <v/>
      </c>
      <c r="I90" s="285" t="str">
        <f t="shared" ca="1" si="27"/>
        <v/>
      </c>
      <c r="J90" s="257">
        <f ca="1">COUNT(A87:A91)</f>
        <v>0</v>
      </c>
      <c r="K90" s="239" t="str">
        <f ca="1">IF(ISNUMBER(A90),RANK(F90,F87:F91),"")</f>
        <v/>
      </c>
      <c r="L90" s="240">
        <f ca="1">IF(J90=5,VLOOKUP(K90,TPMatrix!$A$6:$B$10,2,FALSE),IF(J90=4,VLOOKUP(K90,TPMatrix!$D$6:$E$9,2,FALSE),0))</f>
        <v>0</v>
      </c>
      <c r="M90" s="240">
        <f ca="1">IF(COUNTIF(K87:K91,K90)&gt;=2,IF(J90=5,VLOOKUP(K90+1,TPMatrix!$A$6:$B$10,2,FALSE),IF(J90=4,VLOOKUP(K90+1,TPMatrix!$D$6:$E$9,2,FALSE),0)),"")</f>
        <v>0</v>
      </c>
      <c r="N90" s="240">
        <f ca="1">IF(COUNTIF(K87:K91,K90)&gt;=3,IF(J90=5,VLOOKUP(K90+2,TPMatrix!$A$6:$B$10,2,FALSE),IF(J90=4,VLOOKUP(K90+2,TPMatrix!$D$6:$E$9,2,FALSE),0)),"")</f>
        <v>0</v>
      </c>
      <c r="O90" s="240">
        <f ca="1">IF(COUNTIF(K87:K91,K90)&gt;=4,IF(J90=5,VLOOKUP(K90+3,TPMatrix!$A$6:$B$10,2,FALSE),IF(J90=4,VLOOKUP(K90+3,TPMatrix!$D$6:$E$9,2,FALSE),0)),"")</f>
        <v>0</v>
      </c>
      <c r="P90" s="240">
        <f ca="1">IF(COUNTIF(K87:K91,K90)&gt;=5,IF(J90=5,VLOOKUP(K90+4,TPMatrix!$A$6:$B$10,2,FALSE),IF(J90=4,VLOOKUP(K90+4,TPMatrix!$D$6:$E$9,2,FALSE),0)),"")</f>
        <v>0</v>
      </c>
      <c r="Q90" s="240">
        <f t="shared" ca="1" si="28"/>
        <v>0</v>
      </c>
      <c r="R90" s="241">
        <f t="shared" ca="1" si="29"/>
        <v>5</v>
      </c>
      <c r="S90" s="239">
        <f t="shared" ca="1" si="30"/>
        <v>0</v>
      </c>
      <c r="T90" s="240">
        <f t="shared" si="31"/>
        <v>0</v>
      </c>
      <c r="U90" s="241">
        <f t="shared" ca="1" si="32"/>
        <v>0</v>
      </c>
      <c r="W90" s="178" t="str">
        <f t="shared" ca="1" si="33"/>
        <v/>
      </c>
      <c r="X90" s="178" t="str">
        <f ca="1">IF(ISNUMBER($A90),$W90*(Methuselahs!$A$4+1)+$A90,"")</f>
        <v/>
      </c>
      <c r="Y90" s="178" t="str">
        <f t="shared" ca="1" si="34"/>
        <v/>
      </c>
      <c r="Z90" s="178" t="str">
        <f ca="1">IF(ISNUMBER($A90),VLOOKUP($A90,Methuselahs!$A$7:$X$206,5),"")</f>
        <v/>
      </c>
      <c r="AA90" s="178" t="str">
        <f t="shared" ca="1" si="35"/>
        <v/>
      </c>
    </row>
    <row r="91" spans="1:27" ht="12.95" customHeight="1" x14ac:dyDescent="0.2">
      <c r="A91" s="258" t="str">
        <f ca="1">IF(OR(ISBLANK('Tournament Info'!$B$11),'Tournament Info'!$B$11&lt;&gt;4),"",INDIRECT(ADDRESS(ROW(),3,1,1,"Optimal Seating "&amp;'Tournament Info'!$B$11-1&amp;"R+F")))</f>
        <v/>
      </c>
      <c r="B91" s="259" t="str">
        <f ca="1">IF(ISNUMBER(A91),VLOOKUP(A91,Methuselahs!$A$7:$E$206,2,FALSE),"")</f>
        <v/>
      </c>
      <c r="C91" s="260" t="str">
        <f ca="1">IF(ISNUMBER(A91),VLOOKUP(A91,Methuselahs!$A$7:$E$206,3,FALSE),"")</f>
        <v/>
      </c>
      <c r="D91" s="261" t="str">
        <f t="shared" ca="1" si="24"/>
        <v/>
      </c>
      <c r="E91" s="262"/>
      <c r="F91" s="280">
        <f t="shared" si="25"/>
        <v>0</v>
      </c>
      <c r="G91" s="246" t="str">
        <f t="shared" ca="1" si="26"/>
        <v/>
      </c>
      <c r="H91" s="247" t="str">
        <f ca="1">IF(ISNUMBER(A91),IF(OR($S91=$U91,NOT(ISNA(MATCH($D91*5+$V$4,Override!$C$6:$C$125,0)))),$Q91,0),"")</f>
        <v/>
      </c>
      <c r="I91" s="121" t="str">
        <f t="shared" ca="1" si="27"/>
        <v/>
      </c>
      <c r="J91" s="263">
        <f ca="1">COUNT(A87:A91)</f>
        <v>0</v>
      </c>
      <c r="K91" s="264" t="str">
        <f ca="1">IF(ISNUMBER(A91),RANK(F91,F87:F91),"")</f>
        <v/>
      </c>
      <c r="L91" s="265">
        <f ca="1">IF(J91=5,VLOOKUP(K91,TPMatrix!$A$6:$B$10,2,FALSE),IF(J91=4,VLOOKUP(K91,TPMatrix!$D$6:$E$9,2,FALSE),0))</f>
        <v>0</v>
      </c>
      <c r="M91" s="265">
        <f ca="1">IF(COUNTIF(K87:K91,K91)&gt;=2,IF(J91=5,VLOOKUP(K91+1,TPMatrix!$A$6:$B$10,2,FALSE),IF(J91=4,VLOOKUP(K91+1,TPMatrix!$D$6:$E$9,2,FALSE),0)),"")</f>
        <v>0</v>
      </c>
      <c r="N91" s="265">
        <f ca="1">IF(COUNTIF(K87:K91,K91)&gt;=3,IF(J91=5,VLOOKUP(K91+2,TPMatrix!$A$6:$B$10,2,FALSE),IF(J91=4,VLOOKUP(K91+2,TPMatrix!$D$6:$E$9,2,FALSE),0)),"")</f>
        <v>0</v>
      </c>
      <c r="O91" s="265">
        <f ca="1">IF(COUNTIF(K87:K91,K91)&gt;=4,IF(J91=5,VLOOKUP(K91+3,TPMatrix!$A$6:$B$10,2,FALSE),IF(J91=4,VLOOKUP(K91+3,TPMatrix!$D$6:$E$9,2,FALSE),0)),"")</f>
        <v>0</v>
      </c>
      <c r="P91" s="265">
        <f ca="1">IF(COUNTIF(K87:K91,K91)&gt;=5,IF(J91=5,VLOOKUP(K91+4,TPMatrix!$A$6:$B$10,2,FALSE),IF(J91=4,VLOOKUP(K91+4,TPMatrix!$D$6:$E$9,2,FALSE),0)),"")</f>
        <v>0</v>
      </c>
      <c r="Q91" s="265">
        <f t="shared" ca="1" si="28"/>
        <v>0</v>
      </c>
      <c r="R91" s="266">
        <f t="shared" ca="1" si="29"/>
        <v>5</v>
      </c>
      <c r="S91" s="264">
        <f t="shared" ca="1" si="30"/>
        <v>0</v>
      </c>
      <c r="T91" s="265">
        <f t="shared" si="31"/>
        <v>0</v>
      </c>
      <c r="U91" s="266">
        <f t="shared" ca="1" si="32"/>
        <v>0</v>
      </c>
      <c r="W91" s="178" t="str">
        <f t="shared" ca="1" si="33"/>
        <v/>
      </c>
      <c r="X91" s="178" t="str">
        <f ca="1">IF(ISNUMBER($A91),$W91*(Methuselahs!$A$4+1)+$A91,"")</f>
        <v/>
      </c>
      <c r="Y91" s="178" t="str">
        <f t="shared" ca="1" si="34"/>
        <v/>
      </c>
      <c r="Z91" s="178" t="str">
        <f ca="1">IF(ISNUMBER($A91),VLOOKUP($A91,Methuselahs!$A$7:$X$206,5),"")</f>
        <v/>
      </c>
      <c r="AA91" s="178" t="str">
        <f t="shared" ca="1" si="35"/>
        <v/>
      </c>
    </row>
    <row r="92" spans="1:27" ht="12.95" customHeight="1" x14ac:dyDescent="0.2">
      <c r="A92" s="217" t="str">
        <f ca="1">IF(OR(ISBLANK('Tournament Info'!$B$11),'Tournament Info'!$B$11&lt;&gt;4),"",INDIRECT(ADDRESS(ROW(),3,1,1,"Optimal Seating "&amp;'Tournament Info'!$B$11-1&amp;"R+F")))</f>
        <v/>
      </c>
      <c r="B92" s="218" t="str">
        <f ca="1">IF(ISNUMBER(A92),VLOOKUP(A92,Methuselahs!$A$7:$E$206,2,FALSE),"")</f>
        <v/>
      </c>
      <c r="C92" s="219" t="str">
        <f ca="1">IF(ISNUMBER(A92),VLOOKUP(A92,Methuselahs!$A$7:$E$206,3,FALSE),"")</f>
        <v/>
      </c>
      <c r="D92" s="220" t="str">
        <f t="shared" ca="1" si="24"/>
        <v/>
      </c>
      <c r="E92" s="221"/>
      <c r="F92" s="273">
        <f t="shared" si="25"/>
        <v>0</v>
      </c>
      <c r="G92" s="222" t="str">
        <f t="shared" ca="1" si="26"/>
        <v/>
      </c>
      <c r="H92" s="223" t="str">
        <f ca="1">IF(ISNUMBER(A92),IF(OR($S92=$U92,NOT(ISNA(MATCH($D92*5+$V$4,Override!$C$6:$C$125,0)))),$Q92,0),"")</f>
        <v/>
      </c>
      <c r="I92" s="284" t="str">
        <f t="shared" ca="1" si="27"/>
        <v/>
      </c>
      <c r="J92" s="224">
        <f ca="1">COUNT(A92:A96)</f>
        <v>0</v>
      </c>
      <c r="K92" s="225" t="str">
        <f ca="1">IF(ISNUMBER(A92),RANK(F92,F92:F96),"")</f>
        <v/>
      </c>
      <c r="L92" s="226">
        <f ca="1">IF(J92=5,VLOOKUP(K92,TPMatrix!$A$6:$B$10,2,FALSE),IF(J92=4,VLOOKUP(K92,TPMatrix!$D$6:$E$9,2,FALSE),0))</f>
        <v>0</v>
      </c>
      <c r="M92" s="226">
        <f ca="1">IF(COUNTIF(K92:K96,K92)&gt;=2,IF(J92=5,VLOOKUP(K92+1,TPMatrix!$A$6:$B$10,2,FALSE),IF(J92=4,VLOOKUP(K92+1,TPMatrix!$D$6:$E$9,2,FALSE),0)),"")</f>
        <v>0</v>
      </c>
      <c r="N92" s="226">
        <f ca="1">IF(COUNTIF(K92:K96,K92)&gt;=3,IF(J92=5,VLOOKUP(K92+2,TPMatrix!$A$6:$B$10,2,FALSE),IF(J92=4,VLOOKUP(K92+2,TPMatrix!$D$6:$E$9,2,FALSE),0)),"")</f>
        <v>0</v>
      </c>
      <c r="O92" s="226">
        <f ca="1">IF(COUNTIF(K92:K96,K92)&gt;=4,IF(J92=5,VLOOKUP(K92+3,TPMatrix!$A$6:$B$10,2,FALSE),IF(J92=4,VLOOKUP(K92+3,TPMatrix!$D$6:$E$9,2,FALSE),0)),"")</f>
        <v>0</v>
      </c>
      <c r="P92" s="226">
        <f ca="1">IF(COUNTIF(K92:K96,K92)&gt;=5,IF(J92=5,VLOOKUP(K92+4,TPMatrix!$A$6:$B$10,2,FALSE),IF(J92=4,VLOOKUP(K92+4,TPMatrix!$D$6:$E$9,2,FALSE),0)),"")</f>
        <v>0</v>
      </c>
      <c r="Q92" s="226">
        <f t="shared" ca="1" si="28"/>
        <v>0</v>
      </c>
      <c r="R92" s="227">
        <f t="shared" ca="1" si="29"/>
        <v>5</v>
      </c>
      <c r="S92" s="228">
        <f t="shared" ca="1" si="30"/>
        <v>0</v>
      </c>
      <c r="T92" s="229">
        <f t="shared" si="31"/>
        <v>0</v>
      </c>
      <c r="U92" s="230">
        <f t="shared" ca="1" si="32"/>
        <v>0</v>
      </c>
      <c r="W92" s="178" t="str">
        <f t="shared" ca="1" si="33"/>
        <v/>
      </c>
      <c r="X92" s="178" t="str">
        <f ca="1">IF(ISNUMBER($A92),$W92*(Methuselahs!$A$4+1)+$A92,"")</f>
        <v/>
      </c>
      <c r="Y92" s="178" t="str">
        <f t="shared" ca="1" si="34"/>
        <v/>
      </c>
      <c r="Z92" s="178" t="str">
        <f ca="1">IF(ISNUMBER($A92),VLOOKUP($A92,Methuselahs!$A$7:$X$206,5),"")</f>
        <v/>
      </c>
      <c r="AA92" s="178" t="str">
        <f t="shared" ca="1" si="35"/>
        <v/>
      </c>
    </row>
    <row r="93" spans="1:27" ht="12.95" customHeight="1" x14ac:dyDescent="0.2">
      <c r="A93" s="231" t="str">
        <f ca="1">IF(OR(ISBLANK('Tournament Info'!$B$11),'Tournament Info'!$B$11&lt;&gt;4),"",INDIRECT(ADDRESS(ROW(),3,1,1,"Optimal Seating "&amp;'Tournament Info'!$B$11-1&amp;"R+F")))</f>
        <v/>
      </c>
      <c r="B93" s="232" t="str">
        <f ca="1">IF(ISNUMBER(A93),VLOOKUP(A93,Methuselahs!$A$7:$E$206,2,FALSE),"")</f>
        <v/>
      </c>
      <c r="C93" s="233" t="str">
        <f ca="1">IF(ISNUMBER(A93),VLOOKUP(A93,Methuselahs!$A$7:$E$206,3,FALSE),"")</f>
        <v/>
      </c>
      <c r="D93" s="234" t="str">
        <f t="shared" ca="1" si="24"/>
        <v/>
      </c>
      <c r="E93" s="235"/>
      <c r="F93" s="275">
        <f t="shared" si="25"/>
        <v>0</v>
      </c>
      <c r="G93" s="236" t="str">
        <f t="shared" ca="1" si="26"/>
        <v/>
      </c>
      <c r="H93" s="237" t="str">
        <f ca="1">IF(ISNUMBER(A93),IF(OR($S93=$U93,NOT(ISNA(MATCH($D93*5+$V$4,Override!$C$6:$C$125,0)))),$Q93,0),"")</f>
        <v/>
      </c>
      <c r="I93" s="285" t="str">
        <f t="shared" ca="1" si="27"/>
        <v/>
      </c>
      <c r="J93" s="238">
        <f ca="1">COUNT(A92:A96)</f>
        <v>0</v>
      </c>
      <c r="K93" s="239" t="str">
        <f ca="1">IF(ISNUMBER(A93),RANK(F93,F92:F96),"")</f>
        <v/>
      </c>
      <c r="L93" s="240">
        <f ca="1">IF(J93=5,VLOOKUP(K93,TPMatrix!$A$6:$B$10,2,FALSE),IF(J93=4,VLOOKUP(K93,TPMatrix!$D$6:$E$9,2,FALSE),0))</f>
        <v>0</v>
      </c>
      <c r="M93" s="240">
        <f ca="1">IF(COUNTIF(K92:K96,K93)&gt;=2,IF(J93=5,VLOOKUP(K93+1,TPMatrix!$A$6:$B$10,2,FALSE),IF(J93=4,VLOOKUP(K93+1,TPMatrix!$D$6:$E$9,2,FALSE),0)),"")</f>
        <v>0</v>
      </c>
      <c r="N93" s="240">
        <f ca="1">IF(COUNTIF(K92:K96,K93)&gt;=3,IF(J93=5,VLOOKUP(K93+2,TPMatrix!$A$6:$B$10,2,FALSE),IF(J93=4,VLOOKUP(K93+2,TPMatrix!$D$6:$E$9,2,FALSE),0)),"")</f>
        <v>0</v>
      </c>
      <c r="O93" s="240">
        <f ca="1">IF(COUNTIF(K92:K96,K93)&gt;=4,IF(J93=5,VLOOKUP(K93+3,TPMatrix!$A$6:$B$10,2,FALSE),IF(J93=4,VLOOKUP(K93+3,TPMatrix!$D$6:$E$9,2,FALSE),0)),"")</f>
        <v>0</v>
      </c>
      <c r="P93" s="240">
        <f ca="1">IF(COUNTIF(K92:K96,K93)&gt;=5,IF(J93=5,VLOOKUP(K93+4,TPMatrix!$A$6:$B$10,2,FALSE),IF(J93=4,VLOOKUP(K93+4,TPMatrix!$D$6:$E$9,2,FALSE),0)),"")</f>
        <v>0</v>
      </c>
      <c r="Q93" s="240">
        <f t="shared" ca="1" si="28"/>
        <v>0</v>
      </c>
      <c r="R93" s="241">
        <f t="shared" ca="1" si="29"/>
        <v>5</v>
      </c>
      <c r="S93" s="239">
        <f t="shared" ca="1" si="30"/>
        <v>0</v>
      </c>
      <c r="T93" s="240">
        <f t="shared" si="31"/>
        <v>0</v>
      </c>
      <c r="U93" s="241">
        <f t="shared" ca="1" si="32"/>
        <v>0</v>
      </c>
      <c r="W93" s="178" t="str">
        <f t="shared" ca="1" si="33"/>
        <v/>
      </c>
      <c r="X93" s="178" t="str">
        <f ca="1">IF(ISNUMBER($A93),$W93*(Methuselahs!$A$4+1)+$A93,"")</f>
        <v/>
      </c>
      <c r="Y93" s="178" t="str">
        <f t="shared" ca="1" si="34"/>
        <v/>
      </c>
      <c r="Z93" s="178" t="str">
        <f ca="1">IF(ISNUMBER($A93),VLOOKUP($A93,Methuselahs!$A$7:$X$206,5),"")</f>
        <v/>
      </c>
      <c r="AA93" s="178" t="str">
        <f t="shared" ca="1" si="35"/>
        <v/>
      </c>
    </row>
    <row r="94" spans="1:27" ht="12.95" customHeight="1" x14ac:dyDescent="0.2">
      <c r="A94" s="242" t="str">
        <f ca="1">IF(OR(ISBLANK('Tournament Info'!$B$11),'Tournament Info'!$B$11&lt;&gt;4),"",INDIRECT(ADDRESS(ROW(),3,1,1,"Optimal Seating "&amp;'Tournament Info'!$B$11-1&amp;"R+F")))</f>
        <v/>
      </c>
      <c r="B94" s="218" t="str">
        <f ca="1">IF(ISNUMBER(A94),VLOOKUP(A94,Methuselahs!$A$7:$E$206,2,FALSE),"")</f>
        <v/>
      </c>
      <c r="C94" s="243" t="str">
        <f ca="1">IF(ISNUMBER(A94),VLOOKUP(A94,Methuselahs!$A$7:$E$206,3,FALSE),"")</f>
        <v/>
      </c>
      <c r="D94" s="244" t="str">
        <f t="shared" ca="1" si="24"/>
        <v/>
      </c>
      <c r="E94" s="245"/>
      <c r="F94" s="277">
        <f t="shared" si="25"/>
        <v>0</v>
      </c>
      <c r="G94" s="246" t="str">
        <f t="shared" ca="1" si="26"/>
        <v/>
      </c>
      <c r="H94" s="247" t="str">
        <f ca="1">IF(ISNUMBER(A94),IF(OR($S94=$U94,NOT(ISNA(MATCH($D94*5+$V$4,Override!$C$6:$C$125,0)))),$Q94,0),"")</f>
        <v/>
      </c>
      <c r="I94" s="121" t="str">
        <f t="shared" ca="1" si="27"/>
        <v/>
      </c>
      <c r="J94" s="248">
        <f ca="1">COUNT(A92:A96)</f>
        <v>0</v>
      </c>
      <c r="K94" s="249" t="str">
        <f ca="1">IF(ISNUMBER(A94),RANK(F94,F92:F96),"")</f>
        <v/>
      </c>
      <c r="L94" s="250">
        <f ca="1">IF(J94=5,VLOOKUP(K94,TPMatrix!$A$6:$B$10,2,FALSE),IF(J94=4,VLOOKUP(K94,TPMatrix!$D$6:$E$9,2,FALSE),0))</f>
        <v>0</v>
      </c>
      <c r="M94" s="250">
        <f ca="1">IF(COUNTIF(K92:K96,K94)&gt;=2,IF(J94=5,VLOOKUP(K94+1,TPMatrix!$A$6:$B$10,2,FALSE),IF(J94=4,VLOOKUP(K94+1,TPMatrix!$D$6:$E$9,2,FALSE),0)),"")</f>
        <v>0</v>
      </c>
      <c r="N94" s="250">
        <f ca="1">IF(COUNTIF(K92:K96,K94)&gt;=3,IF(J94=5,VLOOKUP(K94+2,TPMatrix!$A$6:$B$10,2,FALSE),IF(J94=4,VLOOKUP(K94+2,TPMatrix!$D$6:$E$9,2,FALSE),0)),"")</f>
        <v>0</v>
      </c>
      <c r="O94" s="250">
        <f ca="1">IF(COUNTIF(K92:K96,K94)&gt;=4,IF(J94=5,VLOOKUP(K94+3,TPMatrix!$A$6:$B$10,2,FALSE),IF(J94=4,VLOOKUP(K94+3,TPMatrix!$D$6:$E$9,2,FALSE),0)),"")</f>
        <v>0</v>
      </c>
      <c r="P94" s="250">
        <f ca="1">IF(COUNTIF(K92:K96,K94)&gt;=5,IF(J94=5,VLOOKUP(K94+4,TPMatrix!$A$6:$B$10,2,FALSE),IF(J94=4,VLOOKUP(K94+4,TPMatrix!$D$6:$E$9,2,FALSE),0)),"")</f>
        <v>0</v>
      </c>
      <c r="Q94" s="250">
        <f t="shared" ca="1" si="28"/>
        <v>0</v>
      </c>
      <c r="R94" s="251">
        <f t="shared" ca="1" si="29"/>
        <v>5</v>
      </c>
      <c r="S94" s="249">
        <f t="shared" ca="1" si="30"/>
        <v>0</v>
      </c>
      <c r="T94" s="250">
        <f t="shared" si="31"/>
        <v>0</v>
      </c>
      <c r="U94" s="251">
        <f t="shared" ca="1" si="32"/>
        <v>0</v>
      </c>
      <c r="W94" s="178" t="str">
        <f t="shared" ca="1" si="33"/>
        <v/>
      </c>
      <c r="X94" s="178" t="str">
        <f ca="1">IF(ISNUMBER($A94),$W94*(Methuselahs!$A$4+1)+$A94,"")</f>
        <v/>
      </c>
      <c r="Y94" s="178" t="str">
        <f t="shared" ca="1" si="34"/>
        <v/>
      </c>
      <c r="Z94" s="178" t="str">
        <f ca="1">IF(ISNUMBER($A94),VLOOKUP($A94,Methuselahs!$A$7:$X$206,5),"")</f>
        <v/>
      </c>
      <c r="AA94" s="178" t="str">
        <f t="shared" ca="1" si="35"/>
        <v/>
      </c>
    </row>
    <row r="95" spans="1:27" ht="12.95" customHeight="1" x14ac:dyDescent="0.2">
      <c r="A95" s="252" t="str">
        <f ca="1">IF(OR(ISBLANK('Tournament Info'!$B$11),'Tournament Info'!$B$11&lt;&gt;4),"",INDIRECT(ADDRESS(ROW(),3,1,1,"Optimal Seating "&amp;'Tournament Info'!$B$11-1&amp;"R+F")))</f>
        <v/>
      </c>
      <c r="B95" s="253" t="str">
        <f ca="1">IF(ISNUMBER(A95),VLOOKUP(A95,Methuselahs!$A$7:$E$206,2,FALSE),"")</f>
        <v/>
      </c>
      <c r="C95" s="254" t="str">
        <f ca="1">IF(ISNUMBER(A95),VLOOKUP(A95,Methuselahs!$A$7:$E$206,3,FALSE),"")</f>
        <v/>
      </c>
      <c r="D95" s="255" t="str">
        <f t="shared" ca="1" si="24"/>
        <v/>
      </c>
      <c r="E95" s="256"/>
      <c r="F95" s="279">
        <f t="shared" si="25"/>
        <v>0</v>
      </c>
      <c r="G95" s="236" t="str">
        <f t="shared" ca="1" si="26"/>
        <v/>
      </c>
      <c r="H95" s="237" t="str">
        <f ca="1">IF(ISNUMBER(A95),IF(OR($S95=$U95,NOT(ISNA(MATCH($D95*5+$V$4,Override!$C$6:$C$125,0)))),$Q95,0),"")</f>
        <v/>
      </c>
      <c r="I95" s="285" t="str">
        <f t="shared" ca="1" si="27"/>
        <v/>
      </c>
      <c r="J95" s="257">
        <f ca="1">COUNT(A92:A96)</f>
        <v>0</v>
      </c>
      <c r="K95" s="239" t="str">
        <f ca="1">IF(ISNUMBER(A95),RANK(F95,F92:F96),"")</f>
        <v/>
      </c>
      <c r="L95" s="240">
        <f ca="1">IF(J95=5,VLOOKUP(K95,TPMatrix!$A$6:$B$10,2,FALSE),IF(J95=4,VLOOKUP(K95,TPMatrix!$D$6:$E$9,2,FALSE),0))</f>
        <v>0</v>
      </c>
      <c r="M95" s="240">
        <f ca="1">IF(COUNTIF(K92:K96,K95)&gt;=2,IF(J95=5,VLOOKUP(K95+1,TPMatrix!$A$6:$B$10,2,FALSE),IF(J95=4,VLOOKUP(K95+1,TPMatrix!$D$6:$E$9,2,FALSE),0)),"")</f>
        <v>0</v>
      </c>
      <c r="N95" s="240">
        <f ca="1">IF(COUNTIF(K92:K96,K95)&gt;=3,IF(J95=5,VLOOKUP(K95+2,TPMatrix!$A$6:$B$10,2,FALSE),IF(J95=4,VLOOKUP(K95+2,TPMatrix!$D$6:$E$9,2,FALSE),0)),"")</f>
        <v>0</v>
      </c>
      <c r="O95" s="240">
        <f ca="1">IF(COUNTIF(K92:K96,K95)&gt;=4,IF(J95=5,VLOOKUP(K95+3,TPMatrix!$A$6:$B$10,2,FALSE),IF(J95=4,VLOOKUP(K95+3,TPMatrix!$D$6:$E$9,2,FALSE),0)),"")</f>
        <v>0</v>
      </c>
      <c r="P95" s="240">
        <f ca="1">IF(COUNTIF(K92:K96,K95)&gt;=5,IF(J95=5,VLOOKUP(K95+4,TPMatrix!$A$6:$B$10,2,FALSE),IF(J95=4,VLOOKUP(K95+4,TPMatrix!$D$6:$E$9,2,FALSE),0)),"")</f>
        <v>0</v>
      </c>
      <c r="Q95" s="240">
        <f t="shared" ca="1" si="28"/>
        <v>0</v>
      </c>
      <c r="R95" s="241">
        <f t="shared" ca="1" si="29"/>
        <v>5</v>
      </c>
      <c r="S95" s="239">
        <f t="shared" ca="1" si="30"/>
        <v>0</v>
      </c>
      <c r="T95" s="240">
        <f t="shared" si="31"/>
        <v>0</v>
      </c>
      <c r="U95" s="241">
        <f t="shared" ca="1" si="32"/>
        <v>0</v>
      </c>
      <c r="W95" s="178" t="str">
        <f t="shared" ca="1" si="33"/>
        <v/>
      </c>
      <c r="X95" s="178" t="str">
        <f ca="1">IF(ISNUMBER($A95),$W95*(Methuselahs!$A$4+1)+$A95,"")</f>
        <v/>
      </c>
      <c r="Y95" s="178" t="str">
        <f t="shared" ca="1" si="34"/>
        <v/>
      </c>
      <c r="Z95" s="178" t="str">
        <f ca="1">IF(ISNUMBER($A95),VLOOKUP($A95,Methuselahs!$A$7:$X$206,5),"")</f>
        <v/>
      </c>
      <c r="AA95" s="178" t="str">
        <f t="shared" ca="1" si="35"/>
        <v/>
      </c>
    </row>
    <row r="96" spans="1:27" ht="12.95" customHeight="1" x14ac:dyDescent="0.2">
      <c r="A96" s="258" t="str">
        <f ca="1">IF(OR(ISBLANK('Tournament Info'!$B$11),'Tournament Info'!$B$11&lt;&gt;4),"",INDIRECT(ADDRESS(ROW(),3,1,1,"Optimal Seating "&amp;'Tournament Info'!$B$11-1&amp;"R+F")))</f>
        <v/>
      </c>
      <c r="B96" s="259" t="str">
        <f ca="1">IF(ISNUMBER(A96),VLOOKUP(A96,Methuselahs!$A$7:$E$206,2,FALSE),"")</f>
        <v/>
      </c>
      <c r="C96" s="260" t="str">
        <f ca="1">IF(ISNUMBER(A96),VLOOKUP(A96,Methuselahs!$A$7:$E$206,3,FALSE),"")</f>
        <v/>
      </c>
      <c r="D96" s="261" t="str">
        <f t="shared" ca="1" si="24"/>
        <v/>
      </c>
      <c r="E96" s="262"/>
      <c r="F96" s="280">
        <f t="shared" si="25"/>
        <v>0</v>
      </c>
      <c r="G96" s="246" t="str">
        <f t="shared" ca="1" si="26"/>
        <v/>
      </c>
      <c r="H96" s="247" t="str">
        <f ca="1">IF(ISNUMBER(A96),IF(OR($S96=$U96,NOT(ISNA(MATCH($D96*5+$V$4,Override!$C$6:$C$125,0)))),$Q96,0),"")</f>
        <v/>
      </c>
      <c r="I96" s="121" t="str">
        <f t="shared" ca="1" si="27"/>
        <v/>
      </c>
      <c r="J96" s="263">
        <f ca="1">COUNT(A92:A96)</f>
        <v>0</v>
      </c>
      <c r="K96" s="264" t="str">
        <f ca="1">IF(ISNUMBER(A96),RANK(F96,F92:F96),"")</f>
        <v/>
      </c>
      <c r="L96" s="265">
        <f ca="1">IF(J96=5,VLOOKUP(K96,TPMatrix!$A$6:$B$10,2,FALSE),IF(J96=4,VLOOKUP(K96,TPMatrix!$D$6:$E$9,2,FALSE),0))</f>
        <v>0</v>
      </c>
      <c r="M96" s="265">
        <f ca="1">IF(COUNTIF(K92:K96,K96)&gt;=2,IF(J96=5,VLOOKUP(K96+1,TPMatrix!$A$6:$B$10,2,FALSE),IF(J96=4,VLOOKUP(K96+1,TPMatrix!$D$6:$E$9,2,FALSE),0)),"")</f>
        <v>0</v>
      </c>
      <c r="N96" s="265">
        <f ca="1">IF(COUNTIF(K92:K96,K96)&gt;=3,IF(J96=5,VLOOKUP(K96+2,TPMatrix!$A$6:$B$10,2,FALSE),IF(J96=4,VLOOKUP(K96+2,TPMatrix!$D$6:$E$9,2,FALSE),0)),"")</f>
        <v>0</v>
      </c>
      <c r="O96" s="265">
        <f ca="1">IF(COUNTIF(K92:K96,K96)&gt;=4,IF(J96=5,VLOOKUP(K96+3,TPMatrix!$A$6:$B$10,2,FALSE),IF(J96=4,VLOOKUP(K96+3,TPMatrix!$D$6:$E$9,2,FALSE),0)),"")</f>
        <v>0</v>
      </c>
      <c r="P96" s="265">
        <f ca="1">IF(COUNTIF(K92:K96,K96)&gt;=5,IF(J96=5,VLOOKUP(K96+4,TPMatrix!$A$6:$B$10,2,FALSE),IF(J96=4,VLOOKUP(K96+4,TPMatrix!$D$6:$E$9,2,FALSE),0)),"")</f>
        <v>0</v>
      </c>
      <c r="Q96" s="265">
        <f t="shared" ca="1" si="28"/>
        <v>0</v>
      </c>
      <c r="R96" s="266">
        <f t="shared" ca="1" si="29"/>
        <v>5</v>
      </c>
      <c r="S96" s="264">
        <f t="shared" ca="1" si="30"/>
        <v>0</v>
      </c>
      <c r="T96" s="265">
        <f t="shared" si="31"/>
        <v>0</v>
      </c>
      <c r="U96" s="266">
        <f t="shared" ca="1" si="32"/>
        <v>0</v>
      </c>
      <c r="W96" s="178" t="str">
        <f t="shared" ca="1" si="33"/>
        <v/>
      </c>
      <c r="X96" s="178" t="str">
        <f ca="1">IF(ISNUMBER($A96),$W96*(Methuselahs!$A$4+1)+$A96,"")</f>
        <v/>
      </c>
      <c r="Y96" s="178" t="str">
        <f t="shared" ca="1" si="34"/>
        <v/>
      </c>
      <c r="Z96" s="178" t="str">
        <f ca="1">IF(ISNUMBER($A96),VLOOKUP($A96,Methuselahs!$A$7:$X$206,5),"")</f>
        <v/>
      </c>
      <c r="AA96" s="178" t="str">
        <f t="shared" ca="1" si="35"/>
        <v/>
      </c>
    </row>
    <row r="97" spans="1:27" ht="12.95" customHeight="1" x14ac:dyDescent="0.2">
      <c r="A97" s="217" t="str">
        <f ca="1">IF(OR(ISBLANK('Tournament Info'!$B$11),'Tournament Info'!$B$11&lt;&gt;4),"",INDIRECT(ADDRESS(ROW(),3,1,1,"Optimal Seating "&amp;'Tournament Info'!$B$11-1&amp;"R+F")))</f>
        <v/>
      </c>
      <c r="B97" s="218" t="str">
        <f ca="1">IF(ISNUMBER(A97),VLOOKUP(A97,Methuselahs!$A$7:$E$206,2,FALSE),"")</f>
        <v/>
      </c>
      <c r="C97" s="219" t="str">
        <f ca="1">IF(ISNUMBER(A97),VLOOKUP(A97,Methuselahs!$A$7:$E$206,3,FALSE),"")</f>
        <v/>
      </c>
      <c r="D97" s="220" t="str">
        <f t="shared" ca="1" si="24"/>
        <v/>
      </c>
      <c r="E97" s="221"/>
      <c r="F97" s="273">
        <f t="shared" si="25"/>
        <v>0</v>
      </c>
      <c r="G97" s="222" t="str">
        <f t="shared" ca="1" si="26"/>
        <v/>
      </c>
      <c r="H97" s="223" t="str">
        <f ca="1">IF(ISNUMBER(A97),IF(OR($S97=$U97,NOT(ISNA(MATCH($D97*5+$V$4,Override!$C$6:$C$125,0)))),$Q97,0),"")</f>
        <v/>
      </c>
      <c r="I97" s="284" t="str">
        <f t="shared" ca="1" si="27"/>
        <v/>
      </c>
      <c r="J97" s="224">
        <f ca="1">COUNT(A97:A101)</f>
        <v>0</v>
      </c>
      <c r="K97" s="225" t="str">
        <f ca="1">IF(ISNUMBER(A97),RANK(F97,F97:F101),"")</f>
        <v/>
      </c>
      <c r="L97" s="226">
        <f ca="1">IF(J97=5,VLOOKUP(K97,TPMatrix!$A$6:$B$10,2,FALSE),IF(J97=4,VLOOKUP(K97,TPMatrix!$D$6:$E$9,2,FALSE),0))</f>
        <v>0</v>
      </c>
      <c r="M97" s="226">
        <f ca="1">IF(COUNTIF(K97:K101,K97)&gt;=2,IF(J97=5,VLOOKUP(K97+1,TPMatrix!$A$6:$B$10,2,FALSE),IF(J97=4,VLOOKUP(K97+1,TPMatrix!$D$6:$E$9,2,FALSE),0)),"")</f>
        <v>0</v>
      </c>
      <c r="N97" s="226">
        <f ca="1">IF(COUNTIF(K97:K101,K97)&gt;=3,IF(J97=5,VLOOKUP(K97+2,TPMatrix!$A$6:$B$10,2,FALSE),IF(J97=4,VLOOKUP(K97+2,TPMatrix!$D$6:$E$9,2,FALSE),0)),"")</f>
        <v>0</v>
      </c>
      <c r="O97" s="226">
        <f ca="1">IF(COUNTIF(K97:K101,K97)&gt;=4,IF(J97=5,VLOOKUP(K97+3,TPMatrix!$A$6:$B$10,2,FALSE),IF(J97=4,VLOOKUP(K97+3,TPMatrix!$D$6:$E$9,2,FALSE),0)),"")</f>
        <v>0</v>
      </c>
      <c r="P97" s="226">
        <f ca="1">IF(COUNTIF(K97:K101,K97)&gt;=5,IF(J97=5,VLOOKUP(K97+4,TPMatrix!$A$6:$B$10,2,FALSE),IF(J97=4,VLOOKUP(K97+4,TPMatrix!$D$6:$E$9,2,FALSE),0)),"")</f>
        <v>0</v>
      </c>
      <c r="Q97" s="226">
        <f t="shared" ca="1" si="28"/>
        <v>0</v>
      </c>
      <c r="R97" s="227">
        <f t="shared" ca="1" si="29"/>
        <v>5</v>
      </c>
      <c r="S97" s="228">
        <f t="shared" ca="1" si="30"/>
        <v>0</v>
      </c>
      <c r="T97" s="229">
        <f t="shared" si="31"/>
        <v>0</v>
      </c>
      <c r="U97" s="230">
        <f t="shared" ca="1" si="32"/>
        <v>0</v>
      </c>
      <c r="W97" s="178" t="str">
        <f t="shared" ca="1" si="33"/>
        <v/>
      </c>
      <c r="X97" s="178" t="str">
        <f ca="1">IF(ISNUMBER($A97),$W97*(Methuselahs!$A$4+1)+$A97,"")</f>
        <v/>
      </c>
      <c r="Y97" s="178" t="str">
        <f t="shared" ca="1" si="34"/>
        <v/>
      </c>
      <c r="Z97" s="178" t="str">
        <f ca="1">IF(ISNUMBER($A97),VLOOKUP($A97,Methuselahs!$A$7:$X$206,5),"")</f>
        <v/>
      </c>
      <c r="AA97" s="178" t="str">
        <f t="shared" ca="1" si="35"/>
        <v/>
      </c>
    </row>
    <row r="98" spans="1:27" ht="12.95" customHeight="1" x14ac:dyDescent="0.2">
      <c r="A98" s="231" t="str">
        <f ca="1">IF(OR(ISBLANK('Tournament Info'!$B$11),'Tournament Info'!$B$11&lt;&gt;4),"",INDIRECT(ADDRESS(ROW(),3,1,1,"Optimal Seating "&amp;'Tournament Info'!$B$11-1&amp;"R+F")))</f>
        <v/>
      </c>
      <c r="B98" s="232" t="str">
        <f ca="1">IF(ISNUMBER(A98),VLOOKUP(A98,Methuselahs!$A$7:$E$206,2,FALSE),"")</f>
        <v/>
      </c>
      <c r="C98" s="233" t="str">
        <f ca="1">IF(ISNUMBER(A98),VLOOKUP(A98,Methuselahs!$A$7:$E$206,3,FALSE),"")</f>
        <v/>
      </c>
      <c r="D98" s="234" t="str">
        <f t="shared" ca="1" si="24"/>
        <v/>
      </c>
      <c r="E98" s="235"/>
      <c r="F98" s="275">
        <f t="shared" si="25"/>
        <v>0</v>
      </c>
      <c r="G98" s="236" t="str">
        <f t="shared" ca="1" si="26"/>
        <v/>
      </c>
      <c r="H98" s="237" t="str">
        <f ca="1">IF(ISNUMBER(A98),IF(OR($S98=$U98,NOT(ISNA(MATCH($D98*5+$V$4,Override!$C$6:$C$125,0)))),$Q98,0),"")</f>
        <v/>
      </c>
      <c r="I98" s="285" t="str">
        <f t="shared" ca="1" si="27"/>
        <v/>
      </c>
      <c r="J98" s="238">
        <f ca="1">COUNT(A97:A101)</f>
        <v>0</v>
      </c>
      <c r="K98" s="239" t="str">
        <f ca="1">IF(ISNUMBER(A98),RANK(F98,F97:F101),"")</f>
        <v/>
      </c>
      <c r="L98" s="240">
        <f ca="1">IF(J98=5,VLOOKUP(K98,TPMatrix!$A$6:$B$10,2,FALSE),IF(J98=4,VLOOKUP(K98,TPMatrix!$D$6:$E$9,2,FALSE),0))</f>
        <v>0</v>
      </c>
      <c r="M98" s="240">
        <f ca="1">IF(COUNTIF(K97:K101,K98)&gt;=2,IF(J98=5,VLOOKUP(K98+1,TPMatrix!$A$6:$B$10,2,FALSE),IF(J98=4,VLOOKUP(K98+1,TPMatrix!$D$6:$E$9,2,FALSE),0)),"")</f>
        <v>0</v>
      </c>
      <c r="N98" s="240">
        <f ca="1">IF(COUNTIF(K97:K101,K98)&gt;=3,IF(J98=5,VLOOKUP(K98+2,TPMatrix!$A$6:$B$10,2,FALSE),IF(J98=4,VLOOKUP(K98+2,TPMatrix!$D$6:$E$9,2,FALSE),0)),"")</f>
        <v>0</v>
      </c>
      <c r="O98" s="240">
        <f ca="1">IF(COUNTIF(K97:K101,K98)&gt;=4,IF(J98=5,VLOOKUP(K98+3,TPMatrix!$A$6:$B$10,2,FALSE),IF(J98=4,VLOOKUP(K98+3,TPMatrix!$D$6:$E$9,2,FALSE),0)),"")</f>
        <v>0</v>
      </c>
      <c r="P98" s="240">
        <f ca="1">IF(COUNTIF(K97:K101,K98)&gt;=5,IF(J98=5,VLOOKUP(K98+4,TPMatrix!$A$6:$B$10,2,FALSE),IF(J98=4,VLOOKUP(K98+4,TPMatrix!$D$6:$E$9,2,FALSE),0)),"")</f>
        <v>0</v>
      </c>
      <c r="Q98" s="240">
        <f t="shared" ca="1" si="28"/>
        <v>0</v>
      </c>
      <c r="R98" s="241">
        <f t="shared" ca="1" si="29"/>
        <v>5</v>
      </c>
      <c r="S98" s="239">
        <f t="shared" ca="1" si="30"/>
        <v>0</v>
      </c>
      <c r="T98" s="240">
        <f t="shared" si="31"/>
        <v>0</v>
      </c>
      <c r="U98" s="241">
        <f t="shared" ca="1" si="32"/>
        <v>0</v>
      </c>
      <c r="W98" s="178" t="str">
        <f t="shared" ca="1" si="33"/>
        <v/>
      </c>
      <c r="X98" s="178" t="str">
        <f ca="1">IF(ISNUMBER($A98),$W98*(Methuselahs!$A$4+1)+$A98,"")</f>
        <v/>
      </c>
      <c r="Y98" s="178" t="str">
        <f t="shared" ca="1" si="34"/>
        <v/>
      </c>
      <c r="Z98" s="178" t="str">
        <f ca="1">IF(ISNUMBER($A98),VLOOKUP($A98,Methuselahs!$A$7:$X$206,5),"")</f>
        <v/>
      </c>
      <c r="AA98" s="178" t="str">
        <f t="shared" ca="1" si="35"/>
        <v/>
      </c>
    </row>
    <row r="99" spans="1:27" ht="12.95" customHeight="1" x14ac:dyDescent="0.2">
      <c r="A99" s="242" t="str">
        <f ca="1">IF(OR(ISBLANK('Tournament Info'!$B$11),'Tournament Info'!$B$11&lt;&gt;4),"",INDIRECT(ADDRESS(ROW(),3,1,1,"Optimal Seating "&amp;'Tournament Info'!$B$11-1&amp;"R+F")))</f>
        <v/>
      </c>
      <c r="B99" s="218" t="str">
        <f ca="1">IF(ISNUMBER(A99),VLOOKUP(A99,Methuselahs!$A$7:$E$206,2,FALSE),"")</f>
        <v/>
      </c>
      <c r="C99" s="243" t="str">
        <f ca="1">IF(ISNUMBER(A99),VLOOKUP(A99,Methuselahs!$A$7:$E$206,3,FALSE),"")</f>
        <v/>
      </c>
      <c r="D99" s="244" t="str">
        <f t="shared" ca="1" si="24"/>
        <v/>
      </c>
      <c r="E99" s="245"/>
      <c r="F99" s="277">
        <f t="shared" si="25"/>
        <v>0</v>
      </c>
      <c r="G99" s="246" t="str">
        <f t="shared" ca="1" si="26"/>
        <v/>
      </c>
      <c r="H99" s="247" t="str">
        <f ca="1">IF(ISNUMBER(A99),IF(OR($S99=$U99,NOT(ISNA(MATCH($D99*5+$V$4,Override!$C$6:$C$125,0)))),$Q99,0),"")</f>
        <v/>
      </c>
      <c r="I99" s="121" t="str">
        <f t="shared" ca="1" si="27"/>
        <v/>
      </c>
      <c r="J99" s="248">
        <f ca="1">COUNT(A97:A101)</f>
        <v>0</v>
      </c>
      <c r="K99" s="249" t="str">
        <f ca="1">IF(ISNUMBER(A99),RANK(F99,F97:F101),"")</f>
        <v/>
      </c>
      <c r="L99" s="250">
        <f ca="1">IF(J99=5,VLOOKUP(K99,TPMatrix!$A$6:$B$10,2,FALSE),IF(J99=4,VLOOKUP(K99,TPMatrix!$D$6:$E$9,2,FALSE),0))</f>
        <v>0</v>
      </c>
      <c r="M99" s="250">
        <f ca="1">IF(COUNTIF(K97:K101,K99)&gt;=2,IF(J99=5,VLOOKUP(K99+1,TPMatrix!$A$6:$B$10,2,FALSE),IF(J99=4,VLOOKUP(K99+1,TPMatrix!$D$6:$E$9,2,FALSE),0)),"")</f>
        <v>0</v>
      </c>
      <c r="N99" s="250">
        <f ca="1">IF(COUNTIF(K97:K101,K99)&gt;=3,IF(J99=5,VLOOKUP(K99+2,TPMatrix!$A$6:$B$10,2,FALSE),IF(J99=4,VLOOKUP(K99+2,TPMatrix!$D$6:$E$9,2,FALSE),0)),"")</f>
        <v>0</v>
      </c>
      <c r="O99" s="250">
        <f ca="1">IF(COUNTIF(K97:K101,K99)&gt;=4,IF(J99=5,VLOOKUP(K99+3,TPMatrix!$A$6:$B$10,2,FALSE),IF(J99=4,VLOOKUP(K99+3,TPMatrix!$D$6:$E$9,2,FALSE),0)),"")</f>
        <v>0</v>
      </c>
      <c r="P99" s="250">
        <f ca="1">IF(COUNTIF(K97:K101,K99)&gt;=5,IF(J99=5,VLOOKUP(K99+4,TPMatrix!$A$6:$B$10,2,FALSE),IF(J99=4,VLOOKUP(K99+4,TPMatrix!$D$6:$E$9,2,FALSE),0)),"")</f>
        <v>0</v>
      </c>
      <c r="Q99" s="250">
        <f t="shared" ca="1" si="28"/>
        <v>0</v>
      </c>
      <c r="R99" s="251">
        <f t="shared" ca="1" si="29"/>
        <v>5</v>
      </c>
      <c r="S99" s="249">
        <f t="shared" ca="1" si="30"/>
        <v>0</v>
      </c>
      <c r="T99" s="250">
        <f t="shared" si="31"/>
        <v>0</v>
      </c>
      <c r="U99" s="251">
        <f t="shared" ca="1" si="32"/>
        <v>0</v>
      </c>
      <c r="W99" s="178" t="str">
        <f t="shared" ca="1" si="33"/>
        <v/>
      </c>
      <c r="X99" s="178" t="str">
        <f ca="1">IF(ISNUMBER($A99),$W99*(Methuselahs!$A$4+1)+$A99,"")</f>
        <v/>
      </c>
      <c r="Y99" s="178" t="str">
        <f t="shared" ca="1" si="34"/>
        <v/>
      </c>
      <c r="Z99" s="178" t="str">
        <f ca="1">IF(ISNUMBER($A99),VLOOKUP($A99,Methuselahs!$A$7:$X$206,5),"")</f>
        <v/>
      </c>
      <c r="AA99" s="178" t="str">
        <f t="shared" ca="1" si="35"/>
        <v/>
      </c>
    </row>
    <row r="100" spans="1:27" ht="12.95" customHeight="1" x14ac:dyDescent="0.2">
      <c r="A100" s="252" t="str">
        <f ca="1">IF(OR(ISBLANK('Tournament Info'!$B$11),'Tournament Info'!$B$11&lt;&gt;4),"",INDIRECT(ADDRESS(ROW(),3,1,1,"Optimal Seating "&amp;'Tournament Info'!$B$11-1&amp;"R+F")))</f>
        <v/>
      </c>
      <c r="B100" s="253" t="str">
        <f ca="1">IF(ISNUMBER(A100),VLOOKUP(A100,Methuselahs!$A$7:$E$206,2,FALSE),"")</f>
        <v/>
      </c>
      <c r="C100" s="254" t="str">
        <f ca="1">IF(ISNUMBER(A100),VLOOKUP(A100,Methuselahs!$A$7:$E$206,3,FALSE),"")</f>
        <v/>
      </c>
      <c r="D100" s="255" t="str">
        <f t="shared" ca="1" si="24"/>
        <v/>
      </c>
      <c r="E100" s="256"/>
      <c r="F100" s="279">
        <f t="shared" si="25"/>
        <v>0</v>
      </c>
      <c r="G100" s="236" t="str">
        <f t="shared" ca="1" si="26"/>
        <v/>
      </c>
      <c r="H100" s="237" t="str">
        <f ca="1">IF(ISNUMBER(A100),IF(OR($S100=$U100,NOT(ISNA(MATCH($D100*5+$V$4,Override!$C$6:$C$125,0)))),$Q100,0),"")</f>
        <v/>
      </c>
      <c r="I100" s="285" t="str">
        <f t="shared" ca="1" si="27"/>
        <v/>
      </c>
      <c r="J100" s="257">
        <f ca="1">COUNT(A97:A101)</f>
        <v>0</v>
      </c>
      <c r="K100" s="239" t="str">
        <f ca="1">IF(ISNUMBER(A100),RANK(F100,F97:F101),"")</f>
        <v/>
      </c>
      <c r="L100" s="240">
        <f ca="1">IF(J100=5,VLOOKUP(K100,TPMatrix!$A$6:$B$10,2,FALSE),IF(J100=4,VLOOKUP(K100,TPMatrix!$D$6:$E$9,2,FALSE),0))</f>
        <v>0</v>
      </c>
      <c r="M100" s="240">
        <f ca="1">IF(COUNTIF(K97:K101,K100)&gt;=2,IF(J100=5,VLOOKUP(K100+1,TPMatrix!$A$6:$B$10,2,FALSE),IF(J100=4,VLOOKUP(K100+1,TPMatrix!$D$6:$E$9,2,FALSE),0)),"")</f>
        <v>0</v>
      </c>
      <c r="N100" s="240">
        <f ca="1">IF(COUNTIF(K97:K101,K100)&gt;=3,IF(J100=5,VLOOKUP(K100+2,TPMatrix!$A$6:$B$10,2,FALSE),IF(J100=4,VLOOKUP(K100+2,TPMatrix!$D$6:$E$9,2,FALSE),0)),"")</f>
        <v>0</v>
      </c>
      <c r="O100" s="240">
        <f ca="1">IF(COUNTIF(K97:K101,K100)&gt;=4,IF(J100=5,VLOOKUP(K100+3,TPMatrix!$A$6:$B$10,2,FALSE),IF(J100=4,VLOOKUP(K100+3,TPMatrix!$D$6:$E$9,2,FALSE),0)),"")</f>
        <v>0</v>
      </c>
      <c r="P100" s="240">
        <f ca="1">IF(COUNTIF(K97:K101,K100)&gt;=5,IF(J100=5,VLOOKUP(K100+4,TPMatrix!$A$6:$B$10,2,FALSE),IF(J100=4,VLOOKUP(K100+4,TPMatrix!$D$6:$E$9,2,FALSE),0)),"")</f>
        <v>0</v>
      </c>
      <c r="Q100" s="240">
        <f t="shared" ca="1" si="28"/>
        <v>0</v>
      </c>
      <c r="R100" s="241">
        <f t="shared" ca="1" si="29"/>
        <v>5</v>
      </c>
      <c r="S100" s="239">
        <f t="shared" ca="1" si="30"/>
        <v>0</v>
      </c>
      <c r="T100" s="240">
        <f t="shared" si="31"/>
        <v>0</v>
      </c>
      <c r="U100" s="241">
        <f t="shared" ca="1" si="32"/>
        <v>0</v>
      </c>
      <c r="W100" s="178" t="str">
        <f t="shared" ca="1" si="33"/>
        <v/>
      </c>
      <c r="X100" s="178" t="str">
        <f ca="1">IF(ISNUMBER($A100),$W100*(Methuselahs!$A$4+1)+$A100,"")</f>
        <v/>
      </c>
      <c r="Y100" s="178" t="str">
        <f t="shared" ca="1" si="34"/>
        <v/>
      </c>
      <c r="Z100" s="178" t="str">
        <f ca="1">IF(ISNUMBER($A100),VLOOKUP($A100,Methuselahs!$A$7:$X$206,5),"")</f>
        <v/>
      </c>
      <c r="AA100" s="178" t="str">
        <f t="shared" ca="1" si="35"/>
        <v/>
      </c>
    </row>
    <row r="101" spans="1:27" ht="12.95" customHeight="1" x14ac:dyDescent="0.2">
      <c r="A101" s="258" t="str">
        <f ca="1">IF(OR(ISBLANK('Tournament Info'!$B$11),'Tournament Info'!$B$11&lt;&gt;4),"",INDIRECT(ADDRESS(ROW(),3,1,1,"Optimal Seating "&amp;'Tournament Info'!$B$11-1&amp;"R+F")))</f>
        <v/>
      </c>
      <c r="B101" s="259" t="str">
        <f ca="1">IF(ISNUMBER(A101),VLOOKUP(A101,Methuselahs!$A$7:$E$206,2,FALSE),"")</f>
        <v/>
      </c>
      <c r="C101" s="260" t="str">
        <f ca="1">IF(ISNUMBER(A101),VLOOKUP(A101,Methuselahs!$A$7:$E$206,3,FALSE),"")</f>
        <v/>
      </c>
      <c r="D101" s="261" t="str">
        <f t="shared" ca="1" si="24"/>
        <v/>
      </c>
      <c r="E101" s="262"/>
      <c r="F101" s="280">
        <f t="shared" si="25"/>
        <v>0</v>
      </c>
      <c r="G101" s="246" t="str">
        <f t="shared" ca="1" si="26"/>
        <v/>
      </c>
      <c r="H101" s="247" t="str">
        <f ca="1">IF(ISNUMBER(A101),IF(OR($S101=$U101,NOT(ISNA(MATCH($D101*5+$V$4,Override!$C$6:$C$125,0)))),$Q101,0),"")</f>
        <v/>
      </c>
      <c r="I101" s="121" t="str">
        <f t="shared" ca="1" si="27"/>
        <v/>
      </c>
      <c r="J101" s="263">
        <f ca="1">COUNT(A97:A101)</f>
        <v>0</v>
      </c>
      <c r="K101" s="264" t="str">
        <f ca="1">IF(ISNUMBER(A101),RANK(F101,F97:F101),"")</f>
        <v/>
      </c>
      <c r="L101" s="265">
        <f ca="1">IF(J101=5,VLOOKUP(K101,TPMatrix!$A$6:$B$10,2,FALSE),IF(J101=4,VLOOKUP(K101,TPMatrix!$D$6:$E$9,2,FALSE),0))</f>
        <v>0</v>
      </c>
      <c r="M101" s="265">
        <f ca="1">IF(COUNTIF(K97:K101,K101)&gt;=2,IF(J101=5,VLOOKUP(K101+1,TPMatrix!$A$6:$B$10,2,FALSE),IF(J101=4,VLOOKUP(K101+1,TPMatrix!$D$6:$E$9,2,FALSE),0)),"")</f>
        <v>0</v>
      </c>
      <c r="N101" s="265">
        <f ca="1">IF(COUNTIF(K97:K101,K101)&gt;=3,IF(J101=5,VLOOKUP(K101+2,TPMatrix!$A$6:$B$10,2,FALSE),IF(J101=4,VLOOKUP(K101+2,TPMatrix!$D$6:$E$9,2,FALSE),0)),"")</f>
        <v>0</v>
      </c>
      <c r="O101" s="265">
        <f ca="1">IF(COUNTIF(K97:K101,K101)&gt;=4,IF(J101=5,VLOOKUP(K101+3,TPMatrix!$A$6:$B$10,2,FALSE),IF(J101=4,VLOOKUP(K101+3,TPMatrix!$D$6:$E$9,2,FALSE),0)),"")</f>
        <v>0</v>
      </c>
      <c r="P101" s="265">
        <f ca="1">IF(COUNTIF(K97:K101,K101)&gt;=5,IF(J101=5,VLOOKUP(K101+4,TPMatrix!$A$6:$B$10,2,FALSE),IF(J101=4,VLOOKUP(K101+4,TPMatrix!$D$6:$E$9,2,FALSE),0)),"")</f>
        <v>0</v>
      </c>
      <c r="Q101" s="265">
        <f t="shared" ca="1" si="28"/>
        <v>0</v>
      </c>
      <c r="R101" s="266">
        <f t="shared" ca="1" si="29"/>
        <v>5</v>
      </c>
      <c r="S101" s="264">
        <f t="shared" ca="1" si="30"/>
        <v>0</v>
      </c>
      <c r="T101" s="265">
        <f t="shared" si="31"/>
        <v>0</v>
      </c>
      <c r="U101" s="266">
        <f t="shared" ca="1" si="32"/>
        <v>0</v>
      </c>
      <c r="W101" s="178" t="str">
        <f t="shared" ca="1" si="33"/>
        <v/>
      </c>
      <c r="X101" s="178" t="str">
        <f ca="1">IF(ISNUMBER($A101),$W101*(Methuselahs!$A$4+1)+$A101,"")</f>
        <v/>
      </c>
      <c r="Y101" s="178" t="str">
        <f t="shared" ca="1" si="34"/>
        <v/>
      </c>
      <c r="Z101" s="178" t="str">
        <f ca="1">IF(ISNUMBER($A101),VLOOKUP($A101,Methuselahs!$A$7:$X$206,5),"")</f>
        <v/>
      </c>
      <c r="AA101" s="178" t="str">
        <f t="shared" ca="1" si="35"/>
        <v/>
      </c>
    </row>
    <row r="102" spans="1:27" ht="12.95" customHeight="1" x14ac:dyDescent="0.2">
      <c r="A102" s="217" t="str">
        <f ca="1">IF(OR(ISBLANK('Tournament Info'!$B$11),'Tournament Info'!$B$11&lt;&gt;4),"",INDIRECT(ADDRESS(ROW(),3,1,1,"Optimal Seating "&amp;'Tournament Info'!$B$11-1&amp;"R+F")))</f>
        <v/>
      </c>
      <c r="B102" s="218" t="str">
        <f ca="1">IF(ISNUMBER(A102),VLOOKUP(A102,Methuselahs!$A$7:$E$206,2,FALSE),"")</f>
        <v/>
      </c>
      <c r="C102" s="219" t="str">
        <f ca="1">IF(ISNUMBER(A102),VLOOKUP(A102,Methuselahs!$A$7:$E$206,3,FALSE),"")</f>
        <v/>
      </c>
      <c r="D102" s="220" t="str">
        <f t="shared" ca="1" si="24"/>
        <v/>
      </c>
      <c r="E102" s="221"/>
      <c r="F102" s="273">
        <f t="shared" si="25"/>
        <v>0</v>
      </c>
      <c r="G102" s="222" t="str">
        <f t="shared" ca="1" si="26"/>
        <v/>
      </c>
      <c r="H102" s="223" t="str">
        <f ca="1">IF(ISNUMBER(A102),IF(OR($S102=$U102,NOT(ISNA(MATCH($D102*5+$V$4,Override!$C$6:$C$125,0)))),$Q102,0),"")</f>
        <v/>
      </c>
      <c r="I102" s="284" t="str">
        <f t="shared" ca="1" si="27"/>
        <v/>
      </c>
      <c r="J102" s="224">
        <f ca="1">COUNT(A102:A106)</f>
        <v>0</v>
      </c>
      <c r="K102" s="225" t="str">
        <f ca="1">IF(ISNUMBER(A102),RANK(F102,F102:F106),"")</f>
        <v/>
      </c>
      <c r="L102" s="226">
        <f ca="1">IF(J102=5,VLOOKUP(K102,TPMatrix!$A$6:$B$10,2,FALSE),IF(J102=4,VLOOKUP(K102,TPMatrix!$D$6:$E$9,2,FALSE),0))</f>
        <v>0</v>
      </c>
      <c r="M102" s="226">
        <f ca="1">IF(COUNTIF(K102:K106,K102)&gt;=2,IF(J102=5,VLOOKUP(K102+1,TPMatrix!$A$6:$B$10,2,FALSE),IF(J102=4,VLOOKUP(K102+1,TPMatrix!$D$6:$E$9,2,FALSE),0)),"")</f>
        <v>0</v>
      </c>
      <c r="N102" s="226">
        <f ca="1">IF(COUNTIF(K102:K106,K102)&gt;=3,IF(J102=5,VLOOKUP(K102+2,TPMatrix!$A$6:$B$10,2,FALSE),IF(J102=4,VLOOKUP(K102+2,TPMatrix!$D$6:$E$9,2,FALSE),0)),"")</f>
        <v>0</v>
      </c>
      <c r="O102" s="226">
        <f ca="1">IF(COUNTIF(K102:K106,K102)&gt;=4,IF(J102=5,VLOOKUP(K102+3,TPMatrix!$A$6:$B$10,2,FALSE),IF(J102=4,VLOOKUP(K102+3,TPMatrix!$D$6:$E$9,2,FALSE),0)),"")</f>
        <v>0</v>
      </c>
      <c r="P102" s="226">
        <f ca="1">IF(COUNTIF(K102:K106,K102)&gt;=5,IF(J102=5,VLOOKUP(K102+4,TPMatrix!$A$6:$B$10,2,FALSE),IF(J102=4,VLOOKUP(K102+4,TPMatrix!$D$6:$E$9,2,FALSE),0)),"")</f>
        <v>0</v>
      </c>
      <c r="Q102" s="226">
        <f t="shared" ca="1" si="28"/>
        <v>0</v>
      </c>
      <c r="R102" s="227">
        <f t="shared" ca="1" si="29"/>
        <v>5</v>
      </c>
      <c r="S102" s="228">
        <f t="shared" ca="1" si="30"/>
        <v>0</v>
      </c>
      <c r="T102" s="229">
        <f t="shared" si="31"/>
        <v>0</v>
      </c>
      <c r="U102" s="230">
        <f t="shared" ca="1" si="32"/>
        <v>0</v>
      </c>
      <c r="W102" s="178" t="str">
        <f t="shared" ca="1" si="33"/>
        <v/>
      </c>
      <c r="X102" s="178" t="str">
        <f ca="1">IF(ISNUMBER($A102),$W102*(Methuselahs!$A$4+1)+$A102,"")</f>
        <v/>
      </c>
      <c r="Y102" s="178" t="str">
        <f t="shared" ca="1" si="34"/>
        <v/>
      </c>
      <c r="Z102" s="178" t="str">
        <f ca="1">IF(ISNUMBER($A102),VLOOKUP($A102,Methuselahs!$A$7:$X$206,5),"")</f>
        <v/>
      </c>
      <c r="AA102" s="178" t="str">
        <f t="shared" ca="1" si="35"/>
        <v/>
      </c>
    </row>
    <row r="103" spans="1:27" ht="12.95" customHeight="1" x14ac:dyDescent="0.2">
      <c r="A103" s="231" t="str">
        <f ca="1">IF(OR(ISBLANK('Tournament Info'!$B$11),'Tournament Info'!$B$11&lt;&gt;4),"",INDIRECT(ADDRESS(ROW(),3,1,1,"Optimal Seating "&amp;'Tournament Info'!$B$11-1&amp;"R+F")))</f>
        <v/>
      </c>
      <c r="B103" s="232" t="str">
        <f ca="1">IF(ISNUMBER(A103),VLOOKUP(A103,Methuselahs!$A$7:$E$206,2,FALSE),"")</f>
        <v/>
      </c>
      <c r="C103" s="233" t="str">
        <f ca="1">IF(ISNUMBER(A103),VLOOKUP(A103,Methuselahs!$A$7:$E$206,3,FALSE),"")</f>
        <v/>
      </c>
      <c r="D103" s="234" t="str">
        <f t="shared" ref="D103:D134" ca="1" si="36">IF(ISNUMBER(A103),FLOOR((ROW()-ROW($A$7))/5,1)+1,"")</f>
        <v/>
      </c>
      <c r="E103" s="235"/>
      <c r="F103" s="275">
        <f t="shared" ref="F103:F134" si="37">IF(ISNUMBER(E103),E103,0)</f>
        <v>0</v>
      </c>
      <c r="G103" s="236" t="str">
        <f t="shared" ref="G103:G134" ca="1" si="38">IF(ISNUMBER($A103),IF(AND($F103&gt;=2,$H103=60),1,0),"")</f>
        <v/>
      </c>
      <c r="H103" s="237" t="str">
        <f ca="1">IF(ISNUMBER(A103),IF(OR($S103=$U103,NOT(ISNA(MATCH($D103*5+$V$4,Override!$C$6:$C$125,0)))),$Q103,0),"")</f>
        <v/>
      </c>
      <c r="I103" s="285" t="str">
        <f t="shared" ref="I103:I134" ca="1" si="39">IF(ISNUMBER(A103),IF(J103=5,K103,IF(AND(J103=4,OR(K103=4,K103=3)),K103+1,K103)),"")</f>
        <v/>
      </c>
      <c r="J103" s="238">
        <f ca="1">COUNT(A102:A106)</f>
        <v>0</v>
      </c>
      <c r="K103" s="239" t="str">
        <f ca="1">IF(ISNUMBER(A103),RANK(F103,F102:F106),"")</f>
        <v/>
      </c>
      <c r="L103" s="240">
        <f ca="1">IF(J103=5,VLOOKUP(K103,TPMatrix!$A$6:$B$10,2,FALSE),IF(J103=4,VLOOKUP(K103,TPMatrix!$D$6:$E$9,2,FALSE),0))</f>
        <v>0</v>
      </c>
      <c r="M103" s="240">
        <f ca="1">IF(COUNTIF(K102:K106,K103)&gt;=2,IF(J103=5,VLOOKUP(K103+1,TPMatrix!$A$6:$B$10,2,FALSE),IF(J103=4,VLOOKUP(K103+1,TPMatrix!$D$6:$E$9,2,FALSE),0)),"")</f>
        <v>0</v>
      </c>
      <c r="N103" s="240">
        <f ca="1">IF(COUNTIF(K102:K106,K103)&gt;=3,IF(J103=5,VLOOKUP(K103+2,TPMatrix!$A$6:$B$10,2,FALSE),IF(J103=4,VLOOKUP(K103+2,TPMatrix!$D$6:$E$9,2,FALSE),0)),"")</f>
        <v>0</v>
      </c>
      <c r="O103" s="240">
        <f ca="1">IF(COUNTIF(K102:K106,K103)&gt;=4,IF(J103=5,VLOOKUP(K103+3,TPMatrix!$A$6:$B$10,2,FALSE),IF(J103=4,VLOOKUP(K103+3,TPMatrix!$D$6:$E$9,2,FALSE),0)),"")</f>
        <v>0</v>
      </c>
      <c r="P103" s="240">
        <f ca="1">IF(COUNTIF(K102:K106,K103)&gt;=5,IF(J103=5,VLOOKUP(K103+4,TPMatrix!$A$6:$B$10,2,FALSE),IF(J103=4,VLOOKUP(K103+4,TPMatrix!$D$6:$E$9,2,FALSE),0)),"")</f>
        <v>0</v>
      </c>
      <c r="Q103" s="240">
        <f t="shared" ref="Q103:Q134" ca="1" si="40">SUM(L103:P103)/COUNT(L103:P103)</f>
        <v>0</v>
      </c>
      <c r="R103" s="241">
        <f t="shared" ref="R103:R134" ca="1" si="41">COUNT(L103:P103)</f>
        <v>5</v>
      </c>
      <c r="S103" s="239">
        <f t="shared" ref="S103:S134" ca="1" si="42">IF(ISNUMBER($A103),COUNTIF($D$7:$D$206,$D103),0)</f>
        <v>0</v>
      </c>
      <c r="T103" s="240">
        <f t="shared" ref="T103:T134" si="43">CEILING($F103,1)</f>
        <v>0</v>
      </c>
      <c r="U103" s="241">
        <f t="shared" ref="U103:U134" ca="1" si="44">SUM(OFFSET(T103,-MOD(ROW()-ROW($U$7),5),0,5,1))</f>
        <v>0</v>
      </c>
      <c r="W103" s="178" t="str">
        <f t="shared" ref="W103:W134" ca="1" si="45">$I103</f>
        <v/>
      </c>
      <c r="X103" s="178" t="str">
        <f ca="1">IF(ISNUMBER($A103),$W103*(Methuselahs!$A$4+1)+$A103,"")</f>
        <v/>
      </c>
      <c r="Y103" s="178" t="str">
        <f t="shared" ref="Y103:Y134" ca="1" si="46">IF(ISNUMBER($A103),RANK($X103,$X103:$X107,1),"")</f>
        <v/>
      </c>
      <c r="Z103" s="178" t="str">
        <f ca="1">IF(ISNUMBER($A103),VLOOKUP($A103,Methuselahs!$A$7:$X$206,5),"")</f>
        <v/>
      </c>
      <c r="AA103" s="178" t="str">
        <f t="shared" ref="AA103:AA134" ca="1" si="47">$I103</f>
        <v/>
      </c>
    </row>
    <row r="104" spans="1:27" ht="12.95" customHeight="1" x14ac:dyDescent="0.2">
      <c r="A104" s="242" t="str">
        <f ca="1">IF(OR(ISBLANK('Tournament Info'!$B$11),'Tournament Info'!$B$11&lt;&gt;4),"",INDIRECT(ADDRESS(ROW(),3,1,1,"Optimal Seating "&amp;'Tournament Info'!$B$11-1&amp;"R+F")))</f>
        <v/>
      </c>
      <c r="B104" s="218" t="str">
        <f ca="1">IF(ISNUMBER(A104),VLOOKUP(A104,Methuselahs!$A$7:$E$206,2,FALSE),"")</f>
        <v/>
      </c>
      <c r="C104" s="243" t="str">
        <f ca="1">IF(ISNUMBER(A104),VLOOKUP(A104,Methuselahs!$A$7:$E$206,3,FALSE),"")</f>
        <v/>
      </c>
      <c r="D104" s="244" t="str">
        <f t="shared" ca="1" si="36"/>
        <v/>
      </c>
      <c r="E104" s="245"/>
      <c r="F104" s="277">
        <f t="shared" si="37"/>
        <v>0</v>
      </c>
      <c r="G104" s="246" t="str">
        <f t="shared" ca="1" si="38"/>
        <v/>
      </c>
      <c r="H104" s="247" t="str">
        <f ca="1">IF(ISNUMBER(A104),IF(OR($S104=$U104,NOT(ISNA(MATCH($D104*5+$V$4,Override!$C$6:$C$125,0)))),$Q104,0),"")</f>
        <v/>
      </c>
      <c r="I104" s="121" t="str">
        <f t="shared" ca="1" si="39"/>
        <v/>
      </c>
      <c r="J104" s="248">
        <f ca="1">COUNT(A102:A106)</f>
        <v>0</v>
      </c>
      <c r="K104" s="249" t="str">
        <f ca="1">IF(ISNUMBER(A104),RANK(F104,F102:F106),"")</f>
        <v/>
      </c>
      <c r="L104" s="250">
        <f ca="1">IF(J104=5,VLOOKUP(K104,TPMatrix!$A$6:$B$10,2,FALSE),IF(J104=4,VLOOKUP(K104,TPMatrix!$D$6:$E$9,2,FALSE),0))</f>
        <v>0</v>
      </c>
      <c r="M104" s="250">
        <f ca="1">IF(COUNTIF(K102:K106,K104)&gt;=2,IF(J104=5,VLOOKUP(K104+1,TPMatrix!$A$6:$B$10,2,FALSE),IF(J104=4,VLOOKUP(K104+1,TPMatrix!$D$6:$E$9,2,FALSE),0)),"")</f>
        <v>0</v>
      </c>
      <c r="N104" s="250">
        <f ca="1">IF(COUNTIF(K102:K106,K104)&gt;=3,IF(J104=5,VLOOKUP(K104+2,TPMatrix!$A$6:$B$10,2,FALSE),IF(J104=4,VLOOKUP(K104+2,TPMatrix!$D$6:$E$9,2,FALSE),0)),"")</f>
        <v>0</v>
      </c>
      <c r="O104" s="250">
        <f ca="1">IF(COUNTIF(K102:K106,K104)&gt;=4,IF(J104=5,VLOOKUP(K104+3,TPMatrix!$A$6:$B$10,2,FALSE),IF(J104=4,VLOOKUP(K104+3,TPMatrix!$D$6:$E$9,2,FALSE),0)),"")</f>
        <v>0</v>
      </c>
      <c r="P104" s="250">
        <f ca="1">IF(COUNTIF(K102:K106,K104)&gt;=5,IF(J104=5,VLOOKUP(K104+4,TPMatrix!$A$6:$B$10,2,FALSE),IF(J104=4,VLOOKUP(K104+4,TPMatrix!$D$6:$E$9,2,FALSE),0)),"")</f>
        <v>0</v>
      </c>
      <c r="Q104" s="250">
        <f t="shared" ca="1" si="40"/>
        <v>0</v>
      </c>
      <c r="R104" s="251">
        <f t="shared" ca="1" si="41"/>
        <v>5</v>
      </c>
      <c r="S104" s="249">
        <f t="shared" ca="1" si="42"/>
        <v>0</v>
      </c>
      <c r="T104" s="250">
        <f t="shared" si="43"/>
        <v>0</v>
      </c>
      <c r="U104" s="251">
        <f t="shared" ca="1" si="44"/>
        <v>0</v>
      </c>
      <c r="W104" s="178" t="str">
        <f t="shared" ca="1" si="45"/>
        <v/>
      </c>
      <c r="X104" s="178" t="str">
        <f ca="1">IF(ISNUMBER($A104),$W104*(Methuselahs!$A$4+1)+$A104,"")</f>
        <v/>
      </c>
      <c r="Y104" s="178" t="str">
        <f t="shared" ca="1" si="46"/>
        <v/>
      </c>
      <c r="Z104" s="178" t="str">
        <f ca="1">IF(ISNUMBER($A104),VLOOKUP($A104,Methuselahs!$A$7:$X$206,5),"")</f>
        <v/>
      </c>
      <c r="AA104" s="178" t="str">
        <f t="shared" ca="1" si="47"/>
        <v/>
      </c>
    </row>
    <row r="105" spans="1:27" ht="12.95" customHeight="1" x14ac:dyDescent="0.2">
      <c r="A105" s="252" t="str">
        <f ca="1">IF(OR(ISBLANK('Tournament Info'!$B$11),'Tournament Info'!$B$11&lt;&gt;4),"",INDIRECT(ADDRESS(ROW(),3,1,1,"Optimal Seating "&amp;'Tournament Info'!$B$11-1&amp;"R+F")))</f>
        <v/>
      </c>
      <c r="B105" s="253" t="str">
        <f ca="1">IF(ISNUMBER(A105),VLOOKUP(A105,Methuselahs!$A$7:$E$206,2,FALSE),"")</f>
        <v/>
      </c>
      <c r="C105" s="254" t="str">
        <f ca="1">IF(ISNUMBER(A105),VLOOKUP(A105,Methuselahs!$A$7:$E$206,3,FALSE),"")</f>
        <v/>
      </c>
      <c r="D105" s="255" t="str">
        <f t="shared" ca="1" si="36"/>
        <v/>
      </c>
      <c r="E105" s="256"/>
      <c r="F105" s="279">
        <f t="shared" si="37"/>
        <v>0</v>
      </c>
      <c r="G105" s="236" t="str">
        <f t="shared" ca="1" si="38"/>
        <v/>
      </c>
      <c r="H105" s="237" t="str">
        <f ca="1">IF(ISNUMBER(A105),IF(OR($S105=$U105,NOT(ISNA(MATCH($D105*5+$V$4,Override!$C$6:$C$125,0)))),$Q105,0),"")</f>
        <v/>
      </c>
      <c r="I105" s="285" t="str">
        <f t="shared" ca="1" si="39"/>
        <v/>
      </c>
      <c r="J105" s="257">
        <f ca="1">COUNT(A102:A106)</f>
        <v>0</v>
      </c>
      <c r="K105" s="239" t="str">
        <f ca="1">IF(ISNUMBER(A105),RANK(F105,F102:F106),"")</f>
        <v/>
      </c>
      <c r="L105" s="240">
        <f ca="1">IF(J105=5,VLOOKUP(K105,TPMatrix!$A$6:$B$10,2,FALSE),IF(J105=4,VLOOKUP(K105,TPMatrix!$D$6:$E$9,2,FALSE),0))</f>
        <v>0</v>
      </c>
      <c r="M105" s="240">
        <f ca="1">IF(COUNTIF(K102:K106,K105)&gt;=2,IF(J105=5,VLOOKUP(K105+1,TPMatrix!$A$6:$B$10,2,FALSE),IF(J105=4,VLOOKUP(K105+1,TPMatrix!$D$6:$E$9,2,FALSE),0)),"")</f>
        <v>0</v>
      </c>
      <c r="N105" s="240">
        <f ca="1">IF(COUNTIF(K102:K106,K105)&gt;=3,IF(J105=5,VLOOKUP(K105+2,TPMatrix!$A$6:$B$10,2,FALSE),IF(J105=4,VLOOKUP(K105+2,TPMatrix!$D$6:$E$9,2,FALSE),0)),"")</f>
        <v>0</v>
      </c>
      <c r="O105" s="240">
        <f ca="1">IF(COUNTIF(K102:K106,K105)&gt;=4,IF(J105=5,VLOOKUP(K105+3,TPMatrix!$A$6:$B$10,2,FALSE),IF(J105=4,VLOOKUP(K105+3,TPMatrix!$D$6:$E$9,2,FALSE),0)),"")</f>
        <v>0</v>
      </c>
      <c r="P105" s="240">
        <f ca="1">IF(COUNTIF(K102:K106,K105)&gt;=5,IF(J105=5,VLOOKUP(K105+4,TPMatrix!$A$6:$B$10,2,FALSE),IF(J105=4,VLOOKUP(K105+4,TPMatrix!$D$6:$E$9,2,FALSE),0)),"")</f>
        <v>0</v>
      </c>
      <c r="Q105" s="240">
        <f t="shared" ca="1" si="40"/>
        <v>0</v>
      </c>
      <c r="R105" s="241">
        <f t="shared" ca="1" si="41"/>
        <v>5</v>
      </c>
      <c r="S105" s="239">
        <f t="shared" ca="1" si="42"/>
        <v>0</v>
      </c>
      <c r="T105" s="240">
        <f t="shared" si="43"/>
        <v>0</v>
      </c>
      <c r="U105" s="241">
        <f t="shared" ca="1" si="44"/>
        <v>0</v>
      </c>
      <c r="W105" s="178" t="str">
        <f t="shared" ca="1" si="45"/>
        <v/>
      </c>
      <c r="X105" s="178" t="str">
        <f ca="1">IF(ISNUMBER($A105),$W105*(Methuselahs!$A$4+1)+$A105,"")</f>
        <v/>
      </c>
      <c r="Y105" s="178" t="str">
        <f t="shared" ca="1" si="46"/>
        <v/>
      </c>
      <c r="Z105" s="178" t="str">
        <f ca="1">IF(ISNUMBER($A105),VLOOKUP($A105,Methuselahs!$A$7:$X$206,5),"")</f>
        <v/>
      </c>
      <c r="AA105" s="178" t="str">
        <f t="shared" ca="1" si="47"/>
        <v/>
      </c>
    </row>
    <row r="106" spans="1:27" ht="12.95" customHeight="1" x14ac:dyDescent="0.2">
      <c r="A106" s="258" t="str">
        <f ca="1">IF(OR(ISBLANK('Tournament Info'!$B$11),'Tournament Info'!$B$11&lt;&gt;4),"",INDIRECT(ADDRESS(ROW(),3,1,1,"Optimal Seating "&amp;'Tournament Info'!$B$11-1&amp;"R+F")))</f>
        <v/>
      </c>
      <c r="B106" s="259" t="str">
        <f ca="1">IF(ISNUMBER(A106),VLOOKUP(A106,Methuselahs!$A$7:$E$206,2,FALSE),"")</f>
        <v/>
      </c>
      <c r="C106" s="260" t="str">
        <f ca="1">IF(ISNUMBER(A106),VLOOKUP(A106,Methuselahs!$A$7:$E$206,3,FALSE),"")</f>
        <v/>
      </c>
      <c r="D106" s="261" t="str">
        <f t="shared" ca="1" si="36"/>
        <v/>
      </c>
      <c r="E106" s="262"/>
      <c r="F106" s="280">
        <f t="shared" si="37"/>
        <v>0</v>
      </c>
      <c r="G106" s="246" t="str">
        <f t="shared" ca="1" si="38"/>
        <v/>
      </c>
      <c r="H106" s="247" t="str">
        <f ca="1">IF(ISNUMBER(A106),IF(OR($S106=$U106,NOT(ISNA(MATCH($D106*5+$V$4,Override!$C$6:$C$125,0)))),$Q106,0),"")</f>
        <v/>
      </c>
      <c r="I106" s="121" t="str">
        <f t="shared" ca="1" si="39"/>
        <v/>
      </c>
      <c r="J106" s="263">
        <f ca="1">COUNT(A102:A106)</f>
        <v>0</v>
      </c>
      <c r="K106" s="264" t="str">
        <f ca="1">IF(ISNUMBER(A106),RANK(F106,F102:F106),"")</f>
        <v/>
      </c>
      <c r="L106" s="265">
        <f ca="1">IF(J106=5,VLOOKUP(K106,TPMatrix!$A$6:$B$10,2,FALSE),IF(J106=4,VLOOKUP(K106,TPMatrix!$D$6:$E$9,2,FALSE),0))</f>
        <v>0</v>
      </c>
      <c r="M106" s="265">
        <f ca="1">IF(COUNTIF(K102:K106,K106)&gt;=2,IF(J106=5,VLOOKUP(K106+1,TPMatrix!$A$6:$B$10,2,FALSE),IF(J106=4,VLOOKUP(K106+1,TPMatrix!$D$6:$E$9,2,FALSE),0)),"")</f>
        <v>0</v>
      </c>
      <c r="N106" s="265">
        <f ca="1">IF(COUNTIF(K102:K106,K106)&gt;=3,IF(J106=5,VLOOKUP(K106+2,TPMatrix!$A$6:$B$10,2,FALSE),IF(J106=4,VLOOKUP(K106+2,TPMatrix!$D$6:$E$9,2,FALSE),0)),"")</f>
        <v>0</v>
      </c>
      <c r="O106" s="265">
        <f ca="1">IF(COUNTIF(K102:K106,K106)&gt;=4,IF(J106=5,VLOOKUP(K106+3,TPMatrix!$A$6:$B$10,2,FALSE),IF(J106=4,VLOOKUP(K106+3,TPMatrix!$D$6:$E$9,2,FALSE),0)),"")</f>
        <v>0</v>
      </c>
      <c r="P106" s="265">
        <f ca="1">IF(COUNTIF(K102:K106,K106)&gt;=5,IF(J106=5,VLOOKUP(K106+4,TPMatrix!$A$6:$B$10,2,FALSE),IF(J106=4,VLOOKUP(K106+4,TPMatrix!$D$6:$E$9,2,FALSE),0)),"")</f>
        <v>0</v>
      </c>
      <c r="Q106" s="265">
        <f t="shared" ca="1" si="40"/>
        <v>0</v>
      </c>
      <c r="R106" s="266">
        <f t="shared" ca="1" si="41"/>
        <v>5</v>
      </c>
      <c r="S106" s="264">
        <f t="shared" ca="1" si="42"/>
        <v>0</v>
      </c>
      <c r="T106" s="265">
        <f t="shared" si="43"/>
        <v>0</v>
      </c>
      <c r="U106" s="266">
        <f t="shared" ca="1" si="44"/>
        <v>0</v>
      </c>
      <c r="W106" s="178" t="str">
        <f t="shared" ca="1" si="45"/>
        <v/>
      </c>
      <c r="X106" s="178" t="str">
        <f ca="1">IF(ISNUMBER($A106),$W106*(Methuselahs!$A$4+1)+$A106,"")</f>
        <v/>
      </c>
      <c r="Y106" s="178" t="str">
        <f t="shared" ca="1" si="46"/>
        <v/>
      </c>
      <c r="Z106" s="178" t="str">
        <f ca="1">IF(ISNUMBER($A106),VLOOKUP($A106,Methuselahs!$A$7:$X$206,5),"")</f>
        <v/>
      </c>
      <c r="AA106" s="178" t="str">
        <f t="shared" ca="1" si="47"/>
        <v/>
      </c>
    </row>
    <row r="107" spans="1:27" ht="12.95" customHeight="1" x14ac:dyDescent="0.2">
      <c r="A107" s="217" t="str">
        <f ca="1">IF(OR(ISBLANK('Tournament Info'!$B$11),'Tournament Info'!$B$11&lt;&gt;4),"",INDIRECT(ADDRESS(ROW(),3,1,1,"Optimal Seating "&amp;'Tournament Info'!$B$11-1&amp;"R+F")))</f>
        <v/>
      </c>
      <c r="B107" s="218" t="str">
        <f ca="1">IF(ISNUMBER(A107),VLOOKUP(A107,Methuselahs!$A$7:$E$206,2,FALSE),"")</f>
        <v/>
      </c>
      <c r="C107" s="219" t="str">
        <f ca="1">IF(ISNUMBER(A107),VLOOKUP(A107,Methuselahs!$A$7:$E$206,3,FALSE),"")</f>
        <v/>
      </c>
      <c r="D107" s="220" t="str">
        <f t="shared" ca="1" si="36"/>
        <v/>
      </c>
      <c r="E107" s="221"/>
      <c r="F107" s="273">
        <f t="shared" si="37"/>
        <v>0</v>
      </c>
      <c r="G107" s="222" t="str">
        <f t="shared" ca="1" si="38"/>
        <v/>
      </c>
      <c r="H107" s="223" t="str">
        <f ca="1">IF(ISNUMBER(A107),IF(OR($S107=$U107,NOT(ISNA(MATCH($D107*5+$V$4,Override!$C$6:$C$125,0)))),$Q107,0),"")</f>
        <v/>
      </c>
      <c r="I107" s="284" t="str">
        <f t="shared" ca="1" si="39"/>
        <v/>
      </c>
      <c r="J107" s="224">
        <f ca="1">COUNT(A107:A111)</f>
        <v>0</v>
      </c>
      <c r="K107" s="225" t="str">
        <f ca="1">IF(ISNUMBER(A107),RANK(F107,F107:F111),"")</f>
        <v/>
      </c>
      <c r="L107" s="226">
        <f ca="1">IF(J107=5,VLOOKUP(K107,TPMatrix!$A$6:$B$10,2,FALSE),IF(J107=4,VLOOKUP(K107,TPMatrix!$D$6:$E$9,2,FALSE),0))</f>
        <v>0</v>
      </c>
      <c r="M107" s="226">
        <f ca="1">IF(COUNTIF(K107:K111,K107)&gt;=2,IF(J107=5,VLOOKUP(K107+1,TPMatrix!$A$6:$B$10,2,FALSE),IF(J107=4,VLOOKUP(K107+1,TPMatrix!$D$6:$E$9,2,FALSE),0)),"")</f>
        <v>0</v>
      </c>
      <c r="N107" s="226">
        <f ca="1">IF(COUNTIF(K107:K111,K107)&gt;=3,IF(J107=5,VLOOKUP(K107+2,TPMatrix!$A$6:$B$10,2,FALSE),IF(J107=4,VLOOKUP(K107+2,TPMatrix!$D$6:$E$9,2,FALSE),0)),"")</f>
        <v>0</v>
      </c>
      <c r="O107" s="226">
        <f ca="1">IF(COUNTIF(K107:K111,K107)&gt;=4,IF(J107=5,VLOOKUP(K107+3,TPMatrix!$A$6:$B$10,2,FALSE),IF(J107=4,VLOOKUP(K107+3,TPMatrix!$D$6:$E$9,2,FALSE),0)),"")</f>
        <v>0</v>
      </c>
      <c r="P107" s="226">
        <f ca="1">IF(COUNTIF(K107:K111,K107)&gt;=5,IF(J107=5,VLOOKUP(K107+4,TPMatrix!$A$6:$B$10,2,FALSE),IF(J107=4,VLOOKUP(K107+4,TPMatrix!$D$6:$E$9,2,FALSE),0)),"")</f>
        <v>0</v>
      </c>
      <c r="Q107" s="226">
        <f t="shared" ca="1" si="40"/>
        <v>0</v>
      </c>
      <c r="R107" s="227">
        <f t="shared" ca="1" si="41"/>
        <v>5</v>
      </c>
      <c r="S107" s="228">
        <f t="shared" ca="1" si="42"/>
        <v>0</v>
      </c>
      <c r="T107" s="229">
        <f t="shared" si="43"/>
        <v>0</v>
      </c>
      <c r="U107" s="230">
        <f t="shared" ca="1" si="44"/>
        <v>0</v>
      </c>
      <c r="W107" s="178" t="str">
        <f t="shared" ca="1" si="45"/>
        <v/>
      </c>
      <c r="X107" s="178" t="str">
        <f ca="1">IF(ISNUMBER($A107),$W107*(Methuselahs!$A$4+1)+$A107,"")</f>
        <v/>
      </c>
      <c r="Y107" s="178" t="str">
        <f t="shared" ca="1" si="46"/>
        <v/>
      </c>
      <c r="Z107" s="178" t="str">
        <f ca="1">IF(ISNUMBER($A107),VLOOKUP($A107,Methuselahs!$A$7:$X$206,5),"")</f>
        <v/>
      </c>
      <c r="AA107" s="178" t="str">
        <f t="shared" ca="1" si="47"/>
        <v/>
      </c>
    </row>
    <row r="108" spans="1:27" ht="12.95" customHeight="1" x14ac:dyDescent="0.2">
      <c r="A108" s="231" t="str">
        <f ca="1">IF(OR(ISBLANK('Tournament Info'!$B$11),'Tournament Info'!$B$11&lt;&gt;4),"",INDIRECT(ADDRESS(ROW(),3,1,1,"Optimal Seating "&amp;'Tournament Info'!$B$11-1&amp;"R+F")))</f>
        <v/>
      </c>
      <c r="B108" s="232" t="str">
        <f ca="1">IF(ISNUMBER(A108),VLOOKUP(A108,Methuselahs!$A$7:$E$206,2,FALSE),"")</f>
        <v/>
      </c>
      <c r="C108" s="233" t="str">
        <f ca="1">IF(ISNUMBER(A108),VLOOKUP(A108,Methuselahs!$A$7:$E$206,3,FALSE),"")</f>
        <v/>
      </c>
      <c r="D108" s="234" t="str">
        <f t="shared" ca="1" si="36"/>
        <v/>
      </c>
      <c r="E108" s="235"/>
      <c r="F108" s="275">
        <f t="shared" si="37"/>
        <v>0</v>
      </c>
      <c r="G108" s="236" t="str">
        <f t="shared" ca="1" si="38"/>
        <v/>
      </c>
      <c r="H108" s="237" t="str">
        <f ca="1">IF(ISNUMBER(A108),IF(OR($S108=$U108,NOT(ISNA(MATCH($D108*5+$V$4,Override!$C$6:$C$125,0)))),$Q108,0),"")</f>
        <v/>
      </c>
      <c r="I108" s="285" t="str">
        <f t="shared" ca="1" si="39"/>
        <v/>
      </c>
      <c r="J108" s="238">
        <f ca="1">COUNT(A107:A111)</f>
        <v>0</v>
      </c>
      <c r="K108" s="239" t="str">
        <f ca="1">IF(ISNUMBER(A108),RANK(F108,F107:F111),"")</f>
        <v/>
      </c>
      <c r="L108" s="240">
        <f ca="1">IF(J108=5,VLOOKUP(K108,TPMatrix!$A$6:$B$10,2,FALSE),IF(J108=4,VLOOKUP(K108,TPMatrix!$D$6:$E$9,2,FALSE),0))</f>
        <v>0</v>
      </c>
      <c r="M108" s="240">
        <f ca="1">IF(COUNTIF(K107:K111,K108)&gt;=2,IF(J108=5,VLOOKUP(K108+1,TPMatrix!$A$6:$B$10,2,FALSE),IF(J108=4,VLOOKUP(K108+1,TPMatrix!$D$6:$E$9,2,FALSE),0)),"")</f>
        <v>0</v>
      </c>
      <c r="N108" s="240">
        <f ca="1">IF(COUNTIF(K107:K111,K108)&gt;=3,IF(J108=5,VLOOKUP(K108+2,TPMatrix!$A$6:$B$10,2,FALSE),IF(J108=4,VLOOKUP(K108+2,TPMatrix!$D$6:$E$9,2,FALSE),0)),"")</f>
        <v>0</v>
      </c>
      <c r="O108" s="240">
        <f ca="1">IF(COUNTIF(K107:K111,K108)&gt;=4,IF(J108=5,VLOOKUP(K108+3,TPMatrix!$A$6:$B$10,2,FALSE),IF(J108=4,VLOOKUP(K108+3,TPMatrix!$D$6:$E$9,2,FALSE),0)),"")</f>
        <v>0</v>
      </c>
      <c r="P108" s="240">
        <f ca="1">IF(COUNTIF(K107:K111,K108)&gt;=5,IF(J108=5,VLOOKUP(K108+4,TPMatrix!$A$6:$B$10,2,FALSE),IF(J108=4,VLOOKUP(K108+4,TPMatrix!$D$6:$E$9,2,FALSE),0)),"")</f>
        <v>0</v>
      </c>
      <c r="Q108" s="240">
        <f t="shared" ca="1" si="40"/>
        <v>0</v>
      </c>
      <c r="R108" s="241">
        <f t="shared" ca="1" si="41"/>
        <v>5</v>
      </c>
      <c r="S108" s="239">
        <f t="shared" ca="1" si="42"/>
        <v>0</v>
      </c>
      <c r="T108" s="240">
        <f t="shared" si="43"/>
        <v>0</v>
      </c>
      <c r="U108" s="241">
        <f t="shared" ca="1" si="44"/>
        <v>0</v>
      </c>
      <c r="W108" s="178" t="str">
        <f t="shared" ca="1" si="45"/>
        <v/>
      </c>
      <c r="X108" s="178" t="str">
        <f ca="1">IF(ISNUMBER($A108),$W108*(Methuselahs!$A$4+1)+$A108,"")</f>
        <v/>
      </c>
      <c r="Y108" s="178" t="str">
        <f t="shared" ca="1" si="46"/>
        <v/>
      </c>
      <c r="Z108" s="178" t="str">
        <f ca="1">IF(ISNUMBER($A108),VLOOKUP($A108,Methuselahs!$A$7:$X$206,5),"")</f>
        <v/>
      </c>
      <c r="AA108" s="178" t="str">
        <f t="shared" ca="1" si="47"/>
        <v/>
      </c>
    </row>
    <row r="109" spans="1:27" ht="12.95" customHeight="1" x14ac:dyDescent="0.2">
      <c r="A109" s="242" t="str">
        <f ca="1">IF(OR(ISBLANK('Tournament Info'!$B$11),'Tournament Info'!$B$11&lt;&gt;4),"",INDIRECT(ADDRESS(ROW(),3,1,1,"Optimal Seating "&amp;'Tournament Info'!$B$11-1&amp;"R+F")))</f>
        <v/>
      </c>
      <c r="B109" s="218" t="str">
        <f ca="1">IF(ISNUMBER(A109),VLOOKUP(A109,Methuselahs!$A$7:$E$206,2,FALSE),"")</f>
        <v/>
      </c>
      <c r="C109" s="243" t="str">
        <f ca="1">IF(ISNUMBER(A109),VLOOKUP(A109,Methuselahs!$A$7:$E$206,3,FALSE),"")</f>
        <v/>
      </c>
      <c r="D109" s="244" t="str">
        <f t="shared" ca="1" si="36"/>
        <v/>
      </c>
      <c r="E109" s="245"/>
      <c r="F109" s="277">
        <f t="shared" si="37"/>
        <v>0</v>
      </c>
      <c r="G109" s="246" t="str">
        <f t="shared" ca="1" si="38"/>
        <v/>
      </c>
      <c r="H109" s="247" t="str">
        <f ca="1">IF(ISNUMBER(A109),IF(OR($S109=$U109,NOT(ISNA(MATCH($D109*5+$V$4,Override!$C$6:$C$125,0)))),$Q109,0),"")</f>
        <v/>
      </c>
      <c r="I109" s="121" t="str">
        <f t="shared" ca="1" si="39"/>
        <v/>
      </c>
      <c r="J109" s="248">
        <f ca="1">COUNT(A107:A111)</f>
        <v>0</v>
      </c>
      <c r="K109" s="249" t="str">
        <f ca="1">IF(ISNUMBER(A109),RANK(F109,F107:F111),"")</f>
        <v/>
      </c>
      <c r="L109" s="250">
        <f ca="1">IF(J109=5,VLOOKUP(K109,TPMatrix!$A$6:$B$10,2,FALSE),IF(J109=4,VLOOKUP(K109,TPMatrix!$D$6:$E$9,2,FALSE),0))</f>
        <v>0</v>
      </c>
      <c r="M109" s="250">
        <f ca="1">IF(COUNTIF(K107:K111,K109)&gt;=2,IF(J109=5,VLOOKUP(K109+1,TPMatrix!$A$6:$B$10,2,FALSE),IF(J109=4,VLOOKUP(K109+1,TPMatrix!$D$6:$E$9,2,FALSE),0)),"")</f>
        <v>0</v>
      </c>
      <c r="N109" s="250">
        <f ca="1">IF(COUNTIF(K107:K111,K109)&gt;=3,IF(J109=5,VLOOKUP(K109+2,TPMatrix!$A$6:$B$10,2,FALSE),IF(J109=4,VLOOKUP(K109+2,TPMatrix!$D$6:$E$9,2,FALSE),0)),"")</f>
        <v>0</v>
      </c>
      <c r="O109" s="250">
        <f ca="1">IF(COUNTIF(K107:K111,K109)&gt;=4,IF(J109=5,VLOOKUP(K109+3,TPMatrix!$A$6:$B$10,2,FALSE),IF(J109=4,VLOOKUP(K109+3,TPMatrix!$D$6:$E$9,2,FALSE),0)),"")</f>
        <v>0</v>
      </c>
      <c r="P109" s="250">
        <f ca="1">IF(COUNTIF(K107:K111,K109)&gt;=5,IF(J109=5,VLOOKUP(K109+4,TPMatrix!$A$6:$B$10,2,FALSE),IF(J109=4,VLOOKUP(K109+4,TPMatrix!$D$6:$E$9,2,FALSE),0)),"")</f>
        <v>0</v>
      </c>
      <c r="Q109" s="250">
        <f t="shared" ca="1" si="40"/>
        <v>0</v>
      </c>
      <c r="R109" s="251">
        <f t="shared" ca="1" si="41"/>
        <v>5</v>
      </c>
      <c r="S109" s="249">
        <f t="shared" ca="1" si="42"/>
        <v>0</v>
      </c>
      <c r="T109" s="250">
        <f t="shared" si="43"/>
        <v>0</v>
      </c>
      <c r="U109" s="251">
        <f t="shared" ca="1" si="44"/>
        <v>0</v>
      </c>
      <c r="W109" s="178" t="str">
        <f t="shared" ca="1" si="45"/>
        <v/>
      </c>
      <c r="X109" s="178" t="str">
        <f ca="1">IF(ISNUMBER($A109),$W109*(Methuselahs!$A$4+1)+$A109,"")</f>
        <v/>
      </c>
      <c r="Y109" s="178" t="str">
        <f t="shared" ca="1" si="46"/>
        <v/>
      </c>
      <c r="Z109" s="178" t="str">
        <f ca="1">IF(ISNUMBER($A109),VLOOKUP($A109,Methuselahs!$A$7:$X$206,5),"")</f>
        <v/>
      </c>
      <c r="AA109" s="178" t="str">
        <f t="shared" ca="1" si="47"/>
        <v/>
      </c>
    </row>
    <row r="110" spans="1:27" ht="12.95" customHeight="1" x14ac:dyDescent="0.2">
      <c r="A110" s="252" t="str">
        <f ca="1">IF(OR(ISBLANK('Tournament Info'!$B$11),'Tournament Info'!$B$11&lt;&gt;4),"",INDIRECT(ADDRESS(ROW(),3,1,1,"Optimal Seating "&amp;'Tournament Info'!$B$11-1&amp;"R+F")))</f>
        <v/>
      </c>
      <c r="B110" s="253" t="str">
        <f ca="1">IF(ISNUMBER(A110),VLOOKUP(A110,Methuselahs!$A$7:$E$206,2,FALSE),"")</f>
        <v/>
      </c>
      <c r="C110" s="254" t="str">
        <f ca="1">IF(ISNUMBER(A110),VLOOKUP(A110,Methuselahs!$A$7:$E$206,3,FALSE),"")</f>
        <v/>
      </c>
      <c r="D110" s="255" t="str">
        <f t="shared" ca="1" si="36"/>
        <v/>
      </c>
      <c r="E110" s="256"/>
      <c r="F110" s="279">
        <f t="shared" si="37"/>
        <v>0</v>
      </c>
      <c r="G110" s="236" t="str">
        <f t="shared" ca="1" si="38"/>
        <v/>
      </c>
      <c r="H110" s="237" t="str">
        <f ca="1">IF(ISNUMBER(A110),IF(OR($S110=$U110,NOT(ISNA(MATCH($D110*5+$V$4,Override!$C$6:$C$125,0)))),$Q110,0),"")</f>
        <v/>
      </c>
      <c r="I110" s="285" t="str">
        <f t="shared" ca="1" si="39"/>
        <v/>
      </c>
      <c r="J110" s="257">
        <f ca="1">COUNT(A107:A111)</f>
        <v>0</v>
      </c>
      <c r="K110" s="239" t="str">
        <f ca="1">IF(ISNUMBER(A110),RANK(F110,F107:F111),"")</f>
        <v/>
      </c>
      <c r="L110" s="240">
        <f ca="1">IF(J110=5,VLOOKUP(K110,TPMatrix!$A$6:$B$10,2,FALSE),IF(J110=4,VLOOKUP(K110,TPMatrix!$D$6:$E$9,2,FALSE),0))</f>
        <v>0</v>
      </c>
      <c r="M110" s="240">
        <f ca="1">IF(COUNTIF(K107:K111,K110)&gt;=2,IF(J110=5,VLOOKUP(K110+1,TPMatrix!$A$6:$B$10,2,FALSE),IF(J110=4,VLOOKUP(K110+1,TPMatrix!$D$6:$E$9,2,FALSE),0)),"")</f>
        <v>0</v>
      </c>
      <c r="N110" s="240">
        <f ca="1">IF(COUNTIF(K107:K111,K110)&gt;=3,IF(J110=5,VLOOKUP(K110+2,TPMatrix!$A$6:$B$10,2,FALSE),IF(J110=4,VLOOKUP(K110+2,TPMatrix!$D$6:$E$9,2,FALSE),0)),"")</f>
        <v>0</v>
      </c>
      <c r="O110" s="240">
        <f ca="1">IF(COUNTIF(K107:K111,K110)&gt;=4,IF(J110=5,VLOOKUP(K110+3,TPMatrix!$A$6:$B$10,2,FALSE),IF(J110=4,VLOOKUP(K110+3,TPMatrix!$D$6:$E$9,2,FALSE),0)),"")</f>
        <v>0</v>
      </c>
      <c r="P110" s="240">
        <f ca="1">IF(COUNTIF(K107:K111,K110)&gt;=5,IF(J110=5,VLOOKUP(K110+4,TPMatrix!$A$6:$B$10,2,FALSE),IF(J110=4,VLOOKUP(K110+4,TPMatrix!$D$6:$E$9,2,FALSE),0)),"")</f>
        <v>0</v>
      </c>
      <c r="Q110" s="240">
        <f t="shared" ca="1" si="40"/>
        <v>0</v>
      </c>
      <c r="R110" s="241">
        <f t="shared" ca="1" si="41"/>
        <v>5</v>
      </c>
      <c r="S110" s="239">
        <f t="shared" ca="1" si="42"/>
        <v>0</v>
      </c>
      <c r="T110" s="240">
        <f t="shared" si="43"/>
        <v>0</v>
      </c>
      <c r="U110" s="241">
        <f t="shared" ca="1" si="44"/>
        <v>0</v>
      </c>
      <c r="W110" s="178" t="str">
        <f t="shared" ca="1" si="45"/>
        <v/>
      </c>
      <c r="X110" s="178" t="str">
        <f ca="1">IF(ISNUMBER($A110),$W110*(Methuselahs!$A$4+1)+$A110,"")</f>
        <v/>
      </c>
      <c r="Y110" s="178" t="str">
        <f t="shared" ca="1" si="46"/>
        <v/>
      </c>
      <c r="Z110" s="178" t="str">
        <f ca="1">IF(ISNUMBER($A110),VLOOKUP($A110,Methuselahs!$A$7:$X$206,5),"")</f>
        <v/>
      </c>
      <c r="AA110" s="178" t="str">
        <f t="shared" ca="1" si="47"/>
        <v/>
      </c>
    </row>
    <row r="111" spans="1:27" ht="12.95" customHeight="1" x14ac:dyDescent="0.2">
      <c r="A111" s="258" t="str">
        <f ca="1">IF(OR(ISBLANK('Tournament Info'!$B$11),'Tournament Info'!$B$11&lt;&gt;4),"",INDIRECT(ADDRESS(ROW(),3,1,1,"Optimal Seating "&amp;'Tournament Info'!$B$11-1&amp;"R+F")))</f>
        <v/>
      </c>
      <c r="B111" s="259" t="str">
        <f ca="1">IF(ISNUMBER(A111),VLOOKUP(A111,Methuselahs!$A$7:$E$206,2,FALSE),"")</f>
        <v/>
      </c>
      <c r="C111" s="260" t="str">
        <f ca="1">IF(ISNUMBER(A111),VLOOKUP(A111,Methuselahs!$A$7:$E$206,3,FALSE),"")</f>
        <v/>
      </c>
      <c r="D111" s="261" t="str">
        <f t="shared" ca="1" si="36"/>
        <v/>
      </c>
      <c r="E111" s="262"/>
      <c r="F111" s="280">
        <f t="shared" si="37"/>
        <v>0</v>
      </c>
      <c r="G111" s="246" t="str">
        <f t="shared" ca="1" si="38"/>
        <v/>
      </c>
      <c r="H111" s="247" t="str">
        <f ca="1">IF(ISNUMBER(A111),IF(OR($S111=$U111,NOT(ISNA(MATCH($D111*5+$V$4,Override!$C$6:$C$125,0)))),$Q111,0),"")</f>
        <v/>
      </c>
      <c r="I111" s="121" t="str">
        <f t="shared" ca="1" si="39"/>
        <v/>
      </c>
      <c r="J111" s="263">
        <f ca="1">COUNT(A107:A111)</f>
        <v>0</v>
      </c>
      <c r="K111" s="264" t="str">
        <f ca="1">IF(ISNUMBER(A111),RANK(F111,F107:F111),"")</f>
        <v/>
      </c>
      <c r="L111" s="265">
        <f ca="1">IF(J111=5,VLOOKUP(K111,TPMatrix!$A$6:$B$10,2,FALSE),IF(J111=4,VLOOKUP(K111,TPMatrix!$D$6:$E$9,2,FALSE),0))</f>
        <v>0</v>
      </c>
      <c r="M111" s="265">
        <f ca="1">IF(COUNTIF(K107:K111,K111)&gt;=2,IF(J111=5,VLOOKUP(K111+1,TPMatrix!$A$6:$B$10,2,FALSE),IF(J111=4,VLOOKUP(K111+1,TPMatrix!$D$6:$E$9,2,FALSE),0)),"")</f>
        <v>0</v>
      </c>
      <c r="N111" s="265">
        <f ca="1">IF(COUNTIF(K107:K111,K111)&gt;=3,IF(J111=5,VLOOKUP(K111+2,TPMatrix!$A$6:$B$10,2,FALSE),IF(J111=4,VLOOKUP(K111+2,TPMatrix!$D$6:$E$9,2,FALSE),0)),"")</f>
        <v>0</v>
      </c>
      <c r="O111" s="265">
        <f ca="1">IF(COUNTIF(K107:K111,K111)&gt;=4,IF(J111=5,VLOOKUP(K111+3,TPMatrix!$A$6:$B$10,2,FALSE),IF(J111=4,VLOOKUP(K111+3,TPMatrix!$D$6:$E$9,2,FALSE),0)),"")</f>
        <v>0</v>
      </c>
      <c r="P111" s="265">
        <f ca="1">IF(COUNTIF(K107:K111,K111)&gt;=5,IF(J111=5,VLOOKUP(K111+4,TPMatrix!$A$6:$B$10,2,FALSE),IF(J111=4,VLOOKUP(K111+4,TPMatrix!$D$6:$E$9,2,FALSE),0)),"")</f>
        <v>0</v>
      </c>
      <c r="Q111" s="265">
        <f t="shared" ca="1" si="40"/>
        <v>0</v>
      </c>
      <c r="R111" s="266">
        <f t="shared" ca="1" si="41"/>
        <v>5</v>
      </c>
      <c r="S111" s="264">
        <f t="shared" ca="1" si="42"/>
        <v>0</v>
      </c>
      <c r="T111" s="265">
        <f t="shared" si="43"/>
        <v>0</v>
      </c>
      <c r="U111" s="266">
        <f t="shared" ca="1" si="44"/>
        <v>0</v>
      </c>
      <c r="W111" s="178" t="str">
        <f t="shared" ca="1" si="45"/>
        <v/>
      </c>
      <c r="X111" s="178" t="str">
        <f ca="1">IF(ISNUMBER($A111),$W111*(Methuselahs!$A$4+1)+$A111,"")</f>
        <v/>
      </c>
      <c r="Y111" s="178" t="str">
        <f t="shared" ca="1" si="46"/>
        <v/>
      </c>
      <c r="Z111" s="178" t="str">
        <f ca="1">IF(ISNUMBER($A111),VLOOKUP($A111,Methuselahs!$A$7:$X$206,5),"")</f>
        <v/>
      </c>
      <c r="AA111" s="178" t="str">
        <f t="shared" ca="1" si="47"/>
        <v/>
      </c>
    </row>
    <row r="112" spans="1:27" ht="12.95" customHeight="1" x14ac:dyDescent="0.2">
      <c r="A112" s="217" t="str">
        <f ca="1">IF(OR(ISBLANK('Tournament Info'!$B$11),'Tournament Info'!$B$11&lt;&gt;4),"",INDIRECT(ADDRESS(ROW(),3,1,1,"Optimal Seating "&amp;'Tournament Info'!$B$11-1&amp;"R+F")))</f>
        <v/>
      </c>
      <c r="B112" s="218" t="str">
        <f ca="1">IF(ISNUMBER(A112),VLOOKUP(A112,Methuselahs!$A$7:$E$206,2,FALSE),"")</f>
        <v/>
      </c>
      <c r="C112" s="219" t="str">
        <f ca="1">IF(ISNUMBER(A112),VLOOKUP(A112,Methuselahs!$A$7:$E$206,3,FALSE),"")</f>
        <v/>
      </c>
      <c r="D112" s="220" t="str">
        <f t="shared" ca="1" si="36"/>
        <v/>
      </c>
      <c r="E112" s="221"/>
      <c r="F112" s="273">
        <f t="shared" si="37"/>
        <v>0</v>
      </c>
      <c r="G112" s="222" t="str">
        <f t="shared" ca="1" si="38"/>
        <v/>
      </c>
      <c r="H112" s="223" t="str">
        <f ca="1">IF(ISNUMBER(A112),IF(OR($S112=$U112,NOT(ISNA(MATCH($D112*5+$V$4,Override!$C$6:$C$125,0)))),$Q112,0),"")</f>
        <v/>
      </c>
      <c r="I112" s="284" t="str">
        <f t="shared" ca="1" si="39"/>
        <v/>
      </c>
      <c r="J112" s="224">
        <f ca="1">COUNT(A112:A116)</f>
        <v>0</v>
      </c>
      <c r="K112" s="225" t="str">
        <f ca="1">IF(ISNUMBER(A112),RANK(F112,F112:F116),"")</f>
        <v/>
      </c>
      <c r="L112" s="226">
        <f ca="1">IF(J112=5,VLOOKUP(K112,TPMatrix!$A$6:$B$10,2,FALSE),IF(J112=4,VLOOKUP(K112,TPMatrix!$D$6:$E$9,2,FALSE),0))</f>
        <v>0</v>
      </c>
      <c r="M112" s="226">
        <f ca="1">IF(COUNTIF(K112:K116,K112)&gt;=2,IF(J112=5,VLOOKUP(K112+1,TPMatrix!$A$6:$B$10,2,FALSE),IF(J112=4,VLOOKUP(K112+1,TPMatrix!$D$6:$E$9,2,FALSE),0)),"")</f>
        <v>0</v>
      </c>
      <c r="N112" s="226">
        <f ca="1">IF(COUNTIF(K112:K116,K112)&gt;=3,IF(J112=5,VLOOKUP(K112+2,TPMatrix!$A$6:$B$10,2,FALSE),IF(J112=4,VLOOKUP(K112+2,TPMatrix!$D$6:$E$9,2,FALSE),0)),"")</f>
        <v>0</v>
      </c>
      <c r="O112" s="226">
        <f ca="1">IF(COUNTIF(K112:K116,K112)&gt;=4,IF(J112=5,VLOOKUP(K112+3,TPMatrix!$A$6:$B$10,2,FALSE),IF(J112=4,VLOOKUP(K112+3,TPMatrix!$D$6:$E$9,2,FALSE),0)),"")</f>
        <v>0</v>
      </c>
      <c r="P112" s="226">
        <f ca="1">IF(COUNTIF(K112:K116,K112)&gt;=5,IF(J112=5,VLOOKUP(K112+4,TPMatrix!$A$6:$B$10,2,FALSE),IF(J112=4,VLOOKUP(K112+4,TPMatrix!$D$6:$E$9,2,FALSE),0)),"")</f>
        <v>0</v>
      </c>
      <c r="Q112" s="226">
        <f t="shared" ca="1" si="40"/>
        <v>0</v>
      </c>
      <c r="R112" s="227">
        <f t="shared" ca="1" si="41"/>
        <v>5</v>
      </c>
      <c r="S112" s="228">
        <f t="shared" ca="1" si="42"/>
        <v>0</v>
      </c>
      <c r="T112" s="229">
        <f t="shared" si="43"/>
        <v>0</v>
      </c>
      <c r="U112" s="230">
        <f t="shared" ca="1" si="44"/>
        <v>0</v>
      </c>
      <c r="W112" s="178" t="str">
        <f t="shared" ca="1" si="45"/>
        <v/>
      </c>
      <c r="X112" s="178" t="str">
        <f ca="1">IF(ISNUMBER($A112),$W112*(Methuselahs!$A$4+1)+$A112,"")</f>
        <v/>
      </c>
      <c r="Y112" s="178" t="str">
        <f t="shared" ca="1" si="46"/>
        <v/>
      </c>
      <c r="Z112" s="178" t="str">
        <f ca="1">IF(ISNUMBER($A112),VLOOKUP($A112,Methuselahs!$A$7:$X$206,5),"")</f>
        <v/>
      </c>
      <c r="AA112" s="178" t="str">
        <f t="shared" ca="1" si="47"/>
        <v/>
      </c>
    </row>
    <row r="113" spans="1:27" ht="12.95" customHeight="1" x14ac:dyDescent="0.2">
      <c r="A113" s="231" t="str">
        <f ca="1">IF(OR(ISBLANK('Tournament Info'!$B$11),'Tournament Info'!$B$11&lt;&gt;4),"",INDIRECT(ADDRESS(ROW(),3,1,1,"Optimal Seating "&amp;'Tournament Info'!$B$11-1&amp;"R+F")))</f>
        <v/>
      </c>
      <c r="B113" s="232" t="str">
        <f ca="1">IF(ISNUMBER(A113),VLOOKUP(A113,Methuselahs!$A$7:$E$206,2,FALSE),"")</f>
        <v/>
      </c>
      <c r="C113" s="233" t="str">
        <f ca="1">IF(ISNUMBER(A113),VLOOKUP(A113,Methuselahs!$A$7:$E$206,3,FALSE),"")</f>
        <v/>
      </c>
      <c r="D113" s="234" t="str">
        <f t="shared" ca="1" si="36"/>
        <v/>
      </c>
      <c r="E113" s="235"/>
      <c r="F113" s="275">
        <f t="shared" si="37"/>
        <v>0</v>
      </c>
      <c r="G113" s="236" t="str">
        <f t="shared" ca="1" si="38"/>
        <v/>
      </c>
      <c r="H113" s="237" t="str">
        <f ca="1">IF(ISNUMBER(A113),IF(OR($S113=$U113,NOT(ISNA(MATCH($D113*5+$V$4,Override!$C$6:$C$125,0)))),$Q113,0),"")</f>
        <v/>
      </c>
      <c r="I113" s="285" t="str">
        <f t="shared" ca="1" si="39"/>
        <v/>
      </c>
      <c r="J113" s="238">
        <f ca="1">COUNT(A112:A116)</f>
        <v>0</v>
      </c>
      <c r="K113" s="239" t="str">
        <f ca="1">IF(ISNUMBER(A113),RANK(F113,F112:F116),"")</f>
        <v/>
      </c>
      <c r="L113" s="240">
        <f ca="1">IF(J113=5,VLOOKUP(K113,TPMatrix!$A$6:$B$10,2,FALSE),IF(J113=4,VLOOKUP(K113,TPMatrix!$D$6:$E$9,2,FALSE),0))</f>
        <v>0</v>
      </c>
      <c r="M113" s="240">
        <f ca="1">IF(COUNTIF(K112:K116,K113)&gt;=2,IF(J113=5,VLOOKUP(K113+1,TPMatrix!$A$6:$B$10,2,FALSE),IF(J113=4,VLOOKUP(K113+1,TPMatrix!$D$6:$E$9,2,FALSE),0)),"")</f>
        <v>0</v>
      </c>
      <c r="N113" s="240">
        <f ca="1">IF(COUNTIF(K112:K116,K113)&gt;=3,IF(J113=5,VLOOKUP(K113+2,TPMatrix!$A$6:$B$10,2,FALSE),IF(J113=4,VLOOKUP(K113+2,TPMatrix!$D$6:$E$9,2,FALSE),0)),"")</f>
        <v>0</v>
      </c>
      <c r="O113" s="240">
        <f ca="1">IF(COUNTIF(K112:K116,K113)&gt;=4,IF(J113=5,VLOOKUP(K113+3,TPMatrix!$A$6:$B$10,2,FALSE),IF(J113=4,VLOOKUP(K113+3,TPMatrix!$D$6:$E$9,2,FALSE),0)),"")</f>
        <v>0</v>
      </c>
      <c r="P113" s="240">
        <f ca="1">IF(COUNTIF(K112:K116,K113)&gt;=5,IF(J113=5,VLOOKUP(K113+4,TPMatrix!$A$6:$B$10,2,FALSE),IF(J113=4,VLOOKUP(K113+4,TPMatrix!$D$6:$E$9,2,FALSE),0)),"")</f>
        <v>0</v>
      </c>
      <c r="Q113" s="240">
        <f t="shared" ca="1" si="40"/>
        <v>0</v>
      </c>
      <c r="R113" s="241">
        <f t="shared" ca="1" si="41"/>
        <v>5</v>
      </c>
      <c r="S113" s="239">
        <f t="shared" ca="1" si="42"/>
        <v>0</v>
      </c>
      <c r="T113" s="240">
        <f t="shared" si="43"/>
        <v>0</v>
      </c>
      <c r="U113" s="241">
        <f t="shared" ca="1" si="44"/>
        <v>0</v>
      </c>
      <c r="W113" s="178" t="str">
        <f t="shared" ca="1" si="45"/>
        <v/>
      </c>
      <c r="X113" s="178" t="str">
        <f ca="1">IF(ISNUMBER($A113),$W113*(Methuselahs!$A$4+1)+$A113,"")</f>
        <v/>
      </c>
      <c r="Y113" s="178" t="str">
        <f t="shared" ca="1" si="46"/>
        <v/>
      </c>
      <c r="Z113" s="178" t="str">
        <f ca="1">IF(ISNUMBER($A113),VLOOKUP($A113,Methuselahs!$A$7:$X$206,5),"")</f>
        <v/>
      </c>
      <c r="AA113" s="178" t="str">
        <f t="shared" ca="1" si="47"/>
        <v/>
      </c>
    </row>
    <row r="114" spans="1:27" ht="12.95" customHeight="1" x14ac:dyDescent="0.2">
      <c r="A114" s="242" t="str">
        <f ca="1">IF(OR(ISBLANK('Tournament Info'!$B$11),'Tournament Info'!$B$11&lt;&gt;4),"",INDIRECT(ADDRESS(ROW(),3,1,1,"Optimal Seating "&amp;'Tournament Info'!$B$11-1&amp;"R+F")))</f>
        <v/>
      </c>
      <c r="B114" s="218" t="str">
        <f ca="1">IF(ISNUMBER(A114),VLOOKUP(A114,Methuselahs!$A$7:$E$206,2,FALSE),"")</f>
        <v/>
      </c>
      <c r="C114" s="243" t="str">
        <f ca="1">IF(ISNUMBER(A114),VLOOKUP(A114,Methuselahs!$A$7:$E$206,3,FALSE),"")</f>
        <v/>
      </c>
      <c r="D114" s="244" t="str">
        <f t="shared" ca="1" si="36"/>
        <v/>
      </c>
      <c r="E114" s="245"/>
      <c r="F114" s="277">
        <f t="shared" si="37"/>
        <v>0</v>
      </c>
      <c r="G114" s="246" t="str">
        <f t="shared" ca="1" si="38"/>
        <v/>
      </c>
      <c r="H114" s="247" t="str">
        <f ca="1">IF(ISNUMBER(A114),IF(OR($S114=$U114,NOT(ISNA(MATCH($D114*5+$V$4,Override!$C$6:$C$125,0)))),$Q114,0),"")</f>
        <v/>
      </c>
      <c r="I114" s="121" t="str">
        <f t="shared" ca="1" si="39"/>
        <v/>
      </c>
      <c r="J114" s="248">
        <f ca="1">COUNT(A112:A116)</f>
        <v>0</v>
      </c>
      <c r="K114" s="249" t="str">
        <f ca="1">IF(ISNUMBER(A114),RANK(F114,F112:F116),"")</f>
        <v/>
      </c>
      <c r="L114" s="250">
        <f ca="1">IF(J114=5,VLOOKUP(K114,TPMatrix!$A$6:$B$10,2,FALSE),IF(J114=4,VLOOKUP(K114,TPMatrix!$D$6:$E$9,2,FALSE),0))</f>
        <v>0</v>
      </c>
      <c r="M114" s="250">
        <f ca="1">IF(COUNTIF(K112:K116,K114)&gt;=2,IF(J114=5,VLOOKUP(K114+1,TPMatrix!$A$6:$B$10,2,FALSE),IF(J114=4,VLOOKUP(K114+1,TPMatrix!$D$6:$E$9,2,FALSE),0)),"")</f>
        <v>0</v>
      </c>
      <c r="N114" s="250">
        <f ca="1">IF(COUNTIF(K112:K116,K114)&gt;=3,IF(J114=5,VLOOKUP(K114+2,TPMatrix!$A$6:$B$10,2,FALSE),IF(J114=4,VLOOKUP(K114+2,TPMatrix!$D$6:$E$9,2,FALSE),0)),"")</f>
        <v>0</v>
      </c>
      <c r="O114" s="250">
        <f ca="1">IF(COUNTIF(K112:K116,K114)&gt;=4,IF(J114=5,VLOOKUP(K114+3,TPMatrix!$A$6:$B$10,2,FALSE),IF(J114=4,VLOOKUP(K114+3,TPMatrix!$D$6:$E$9,2,FALSE),0)),"")</f>
        <v>0</v>
      </c>
      <c r="P114" s="250">
        <f ca="1">IF(COUNTIF(K112:K116,K114)&gt;=5,IF(J114=5,VLOOKUP(K114+4,TPMatrix!$A$6:$B$10,2,FALSE),IF(J114=4,VLOOKUP(K114+4,TPMatrix!$D$6:$E$9,2,FALSE),0)),"")</f>
        <v>0</v>
      </c>
      <c r="Q114" s="250">
        <f t="shared" ca="1" si="40"/>
        <v>0</v>
      </c>
      <c r="R114" s="251">
        <f t="shared" ca="1" si="41"/>
        <v>5</v>
      </c>
      <c r="S114" s="249">
        <f t="shared" ca="1" si="42"/>
        <v>0</v>
      </c>
      <c r="T114" s="250">
        <f t="shared" si="43"/>
        <v>0</v>
      </c>
      <c r="U114" s="251">
        <f t="shared" ca="1" si="44"/>
        <v>0</v>
      </c>
      <c r="W114" s="178" t="str">
        <f t="shared" ca="1" si="45"/>
        <v/>
      </c>
      <c r="X114" s="178" t="str">
        <f ca="1">IF(ISNUMBER($A114),$W114*(Methuselahs!$A$4+1)+$A114,"")</f>
        <v/>
      </c>
      <c r="Y114" s="178" t="str">
        <f t="shared" ca="1" si="46"/>
        <v/>
      </c>
      <c r="Z114" s="178" t="str">
        <f ca="1">IF(ISNUMBER($A114),VLOOKUP($A114,Methuselahs!$A$7:$X$206,5),"")</f>
        <v/>
      </c>
      <c r="AA114" s="178" t="str">
        <f t="shared" ca="1" si="47"/>
        <v/>
      </c>
    </row>
    <row r="115" spans="1:27" ht="12.95" customHeight="1" x14ac:dyDescent="0.2">
      <c r="A115" s="252" t="str">
        <f ca="1">IF(OR(ISBLANK('Tournament Info'!$B$11),'Tournament Info'!$B$11&lt;&gt;4),"",INDIRECT(ADDRESS(ROW(),3,1,1,"Optimal Seating "&amp;'Tournament Info'!$B$11-1&amp;"R+F")))</f>
        <v/>
      </c>
      <c r="B115" s="253" t="str">
        <f ca="1">IF(ISNUMBER(A115),VLOOKUP(A115,Methuselahs!$A$7:$E$206,2,FALSE),"")</f>
        <v/>
      </c>
      <c r="C115" s="254" t="str">
        <f ca="1">IF(ISNUMBER(A115),VLOOKUP(A115,Methuselahs!$A$7:$E$206,3,FALSE),"")</f>
        <v/>
      </c>
      <c r="D115" s="255" t="str">
        <f t="shared" ca="1" si="36"/>
        <v/>
      </c>
      <c r="E115" s="256"/>
      <c r="F115" s="279">
        <f t="shared" si="37"/>
        <v>0</v>
      </c>
      <c r="G115" s="236" t="str">
        <f t="shared" ca="1" si="38"/>
        <v/>
      </c>
      <c r="H115" s="237" t="str">
        <f ca="1">IF(ISNUMBER(A115),IF(OR($S115=$U115,NOT(ISNA(MATCH($D115*5+$V$4,Override!$C$6:$C$125,0)))),$Q115,0),"")</f>
        <v/>
      </c>
      <c r="I115" s="285" t="str">
        <f t="shared" ca="1" si="39"/>
        <v/>
      </c>
      <c r="J115" s="257">
        <f ca="1">COUNT(A112:A116)</f>
        <v>0</v>
      </c>
      <c r="K115" s="239" t="str">
        <f ca="1">IF(ISNUMBER(A115),RANK(F115,F112:F116),"")</f>
        <v/>
      </c>
      <c r="L115" s="240">
        <f ca="1">IF(J115=5,VLOOKUP(K115,TPMatrix!$A$6:$B$10,2,FALSE),IF(J115=4,VLOOKUP(K115,TPMatrix!$D$6:$E$9,2,FALSE),0))</f>
        <v>0</v>
      </c>
      <c r="M115" s="240">
        <f ca="1">IF(COUNTIF(K112:K116,K115)&gt;=2,IF(J115=5,VLOOKUP(K115+1,TPMatrix!$A$6:$B$10,2,FALSE),IF(J115=4,VLOOKUP(K115+1,TPMatrix!$D$6:$E$9,2,FALSE),0)),"")</f>
        <v>0</v>
      </c>
      <c r="N115" s="240">
        <f ca="1">IF(COUNTIF(K112:K116,K115)&gt;=3,IF(J115=5,VLOOKUP(K115+2,TPMatrix!$A$6:$B$10,2,FALSE),IF(J115=4,VLOOKUP(K115+2,TPMatrix!$D$6:$E$9,2,FALSE),0)),"")</f>
        <v>0</v>
      </c>
      <c r="O115" s="240">
        <f ca="1">IF(COUNTIF(K112:K116,K115)&gt;=4,IF(J115=5,VLOOKUP(K115+3,TPMatrix!$A$6:$B$10,2,FALSE),IF(J115=4,VLOOKUP(K115+3,TPMatrix!$D$6:$E$9,2,FALSE),0)),"")</f>
        <v>0</v>
      </c>
      <c r="P115" s="240">
        <f ca="1">IF(COUNTIF(K112:K116,K115)&gt;=5,IF(J115=5,VLOOKUP(K115+4,TPMatrix!$A$6:$B$10,2,FALSE),IF(J115=4,VLOOKUP(K115+4,TPMatrix!$D$6:$E$9,2,FALSE),0)),"")</f>
        <v>0</v>
      </c>
      <c r="Q115" s="240">
        <f t="shared" ca="1" si="40"/>
        <v>0</v>
      </c>
      <c r="R115" s="241">
        <f t="shared" ca="1" si="41"/>
        <v>5</v>
      </c>
      <c r="S115" s="239">
        <f t="shared" ca="1" si="42"/>
        <v>0</v>
      </c>
      <c r="T115" s="240">
        <f t="shared" si="43"/>
        <v>0</v>
      </c>
      <c r="U115" s="241">
        <f t="shared" ca="1" si="44"/>
        <v>0</v>
      </c>
      <c r="W115" s="178" t="str">
        <f t="shared" ca="1" si="45"/>
        <v/>
      </c>
      <c r="X115" s="178" t="str">
        <f ca="1">IF(ISNUMBER($A115),$W115*(Methuselahs!$A$4+1)+$A115,"")</f>
        <v/>
      </c>
      <c r="Y115" s="178" t="str">
        <f t="shared" ca="1" si="46"/>
        <v/>
      </c>
      <c r="Z115" s="178" t="str">
        <f ca="1">IF(ISNUMBER($A115),VLOOKUP($A115,Methuselahs!$A$7:$X$206,5),"")</f>
        <v/>
      </c>
      <c r="AA115" s="178" t="str">
        <f t="shared" ca="1" si="47"/>
        <v/>
      </c>
    </row>
    <row r="116" spans="1:27" ht="12.95" customHeight="1" x14ac:dyDescent="0.2">
      <c r="A116" s="258" t="str">
        <f ca="1">IF(OR(ISBLANK('Tournament Info'!$B$11),'Tournament Info'!$B$11&lt;&gt;4),"",INDIRECT(ADDRESS(ROW(),3,1,1,"Optimal Seating "&amp;'Tournament Info'!$B$11-1&amp;"R+F")))</f>
        <v/>
      </c>
      <c r="B116" s="259" t="str">
        <f ca="1">IF(ISNUMBER(A116),VLOOKUP(A116,Methuselahs!$A$7:$E$206,2,FALSE),"")</f>
        <v/>
      </c>
      <c r="C116" s="260" t="str">
        <f ca="1">IF(ISNUMBER(A116),VLOOKUP(A116,Methuselahs!$A$7:$E$206,3,FALSE),"")</f>
        <v/>
      </c>
      <c r="D116" s="261" t="str">
        <f t="shared" ca="1" si="36"/>
        <v/>
      </c>
      <c r="E116" s="262"/>
      <c r="F116" s="280">
        <f t="shared" si="37"/>
        <v>0</v>
      </c>
      <c r="G116" s="246" t="str">
        <f t="shared" ca="1" si="38"/>
        <v/>
      </c>
      <c r="H116" s="247" t="str">
        <f ca="1">IF(ISNUMBER(A116),IF(OR($S116=$U116,NOT(ISNA(MATCH($D116*5+$V$4,Override!$C$6:$C$125,0)))),$Q116,0),"")</f>
        <v/>
      </c>
      <c r="I116" s="121" t="str">
        <f t="shared" ca="1" si="39"/>
        <v/>
      </c>
      <c r="J116" s="263">
        <f ca="1">COUNT(A112:A116)</f>
        <v>0</v>
      </c>
      <c r="K116" s="264" t="str">
        <f ca="1">IF(ISNUMBER(A116),RANK(F116,F112:F116),"")</f>
        <v/>
      </c>
      <c r="L116" s="265">
        <f ca="1">IF(J116=5,VLOOKUP(K116,TPMatrix!$A$6:$B$10,2,FALSE),IF(J116=4,VLOOKUP(K116,TPMatrix!$D$6:$E$9,2,FALSE),0))</f>
        <v>0</v>
      </c>
      <c r="M116" s="265">
        <f ca="1">IF(COUNTIF(K112:K116,K116)&gt;=2,IF(J116=5,VLOOKUP(K116+1,TPMatrix!$A$6:$B$10,2,FALSE),IF(J116=4,VLOOKUP(K116+1,TPMatrix!$D$6:$E$9,2,FALSE),0)),"")</f>
        <v>0</v>
      </c>
      <c r="N116" s="265">
        <f ca="1">IF(COUNTIF(K112:K116,K116)&gt;=3,IF(J116=5,VLOOKUP(K116+2,TPMatrix!$A$6:$B$10,2,FALSE),IF(J116=4,VLOOKUP(K116+2,TPMatrix!$D$6:$E$9,2,FALSE),0)),"")</f>
        <v>0</v>
      </c>
      <c r="O116" s="265">
        <f ca="1">IF(COUNTIF(K112:K116,K116)&gt;=4,IF(J116=5,VLOOKUP(K116+3,TPMatrix!$A$6:$B$10,2,FALSE),IF(J116=4,VLOOKUP(K116+3,TPMatrix!$D$6:$E$9,2,FALSE),0)),"")</f>
        <v>0</v>
      </c>
      <c r="P116" s="265">
        <f ca="1">IF(COUNTIF(K112:K116,K116)&gt;=5,IF(J116=5,VLOOKUP(K116+4,TPMatrix!$A$6:$B$10,2,FALSE),IF(J116=4,VLOOKUP(K116+4,TPMatrix!$D$6:$E$9,2,FALSE),0)),"")</f>
        <v>0</v>
      </c>
      <c r="Q116" s="265">
        <f t="shared" ca="1" si="40"/>
        <v>0</v>
      </c>
      <c r="R116" s="266">
        <f t="shared" ca="1" si="41"/>
        <v>5</v>
      </c>
      <c r="S116" s="264">
        <f t="shared" ca="1" si="42"/>
        <v>0</v>
      </c>
      <c r="T116" s="265">
        <f t="shared" si="43"/>
        <v>0</v>
      </c>
      <c r="U116" s="266">
        <f t="shared" ca="1" si="44"/>
        <v>0</v>
      </c>
      <c r="W116" s="178" t="str">
        <f t="shared" ca="1" si="45"/>
        <v/>
      </c>
      <c r="X116" s="178" t="str">
        <f ca="1">IF(ISNUMBER($A116),$W116*(Methuselahs!$A$4+1)+$A116,"")</f>
        <v/>
      </c>
      <c r="Y116" s="178" t="str">
        <f t="shared" ca="1" si="46"/>
        <v/>
      </c>
      <c r="Z116" s="178" t="str">
        <f ca="1">IF(ISNUMBER($A116),VLOOKUP($A116,Methuselahs!$A$7:$X$206,5),"")</f>
        <v/>
      </c>
      <c r="AA116" s="178" t="str">
        <f t="shared" ca="1" si="47"/>
        <v/>
      </c>
    </row>
    <row r="117" spans="1:27" ht="12.95" customHeight="1" x14ac:dyDescent="0.2">
      <c r="A117" s="217" t="str">
        <f ca="1">IF(OR(ISBLANK('Tournament Info'!$B$11),'Tournament Info'!$B$11&lt;&gt;4),"",INDIRECT(ADDRESS(ROW(),3,1,1,"Optimal Seating "&amp;'Tournament Info'!$B$11-1&amp;"R+F")))</f>
        <v/>
      </c>
      <c r="B117" s="218" t="str">
        <f ca="1">IF(ISNUMBER(A117),VLOOKUP(A117,Methuselahs!$A$7:$E$206,2,FALSE),"")</f>
        <v/>
      </c>
      <c r="C117" s="219" t="str">
        <f ca="1">IF(ISNUMBER(A117),VLOOKUP(A117,Methuselahs!$A$7:$E$206,3,FALSE),"")</f>
        <v/>
      </c>
      <c r="D117" s="220" t="str">
        <f t="shared" ca="1" si="36"/>
        <v/>
      </c>
      <c r="E117" s="221"/>
      <c r="F117" s="273">
        <f t="shared" si="37"/>
        <v>0</v>
      </c>
      <c r="G117" s="222" t="str">
        <f t="shared" ca="1" si="38"/>
        <v/>
      </c>
      <c r="H117" s="223" t="str">
        <f ca="1">IF(ISNUMBER(A117),IF(OR($S117=$U117,NOT(ISNA(MATCH($D117*5+$V$4,Override!$C$6:$C$125,0)))),$Q117,0),"")</f>
        <v/>
      </c>
      <c r="I117" s="284" t="str">
        <f t="shared" ca="1" si="39"/>
        <v/>
      </c>
      <c r="J117" s="224">
        <f ca="1">COUNT(A117:A121)</f>
        <v>0</v>
      </c>
      <c r="K117" s="225" t="str">
        <f ca="1">IF(ISNUMBER(A117),RANK(F117,F117:F121),"")</f>
        <v/>
      </c>
      <c r="L117" s="226">
        <f ca="1">IF(J117=5,VLOOKUP(K117,TPMatrix!$A$6:$B$10,2,FALSE),IF(J117=4,VLOOKUP(K117,TPMatrix!$D$6:$E$9,2,FALSE),0))</f>
        <v>0</v>
      </c>
      <c r="M117" s="226">
        <f ca="1">IF(COUNTIF(K117:K121,K117)&gt;=2,IF(J117=5,VLOOKUP(K117+1,TPMatrix!$A$6:$B$10,2,FALSE),IF(J117=4,VLOOKUP(K117+1,TPMatrix!$D$6:$E$9,2,FALSE),0)),"")</f>
        <v>0</v>
      </c>
      <c r="N117" s="226">
        <f ca="1">IF(COUNTIF(K117:K121,K117)&gt;=3,IF(J117=5,VLOOKUP(K117+2,TPMatrix!$A$6:$B$10,2,FALSE),IF(J117=4,VLOOKUP(K117+2,TPMatrix!$D$6:$E$9,2,FALSE),0)),"")</f>
        <v>0</v>
      </c>
      <c r="O117" s="226">
        <f ca="1">IF(COUNTIF(K117:K121,K117)&gt;=4,IF(J117=5,VLOOKUP(K117+3,TPMatrix!$A$6:$B$10,2,FALSE),IF(J117=4,VLOOKUP(K117+3,TPMatrix!$D$6:$E$9,2,FALSE),0)),"")</f>
        <v>0</v>
      </c>
      <c r="P117" s="226">
        <f ca="1">IF(COUNTIF(K117:K121,K117)&gt;=5,IF(J117=5,VLOOKUP(K117+4,TPMatrix!$A$6:$B$10,2,FALSE),IF(J117=4,VLOOKUP(K117+4,TPMatrix!$D$6:$E$9,2,FALSE),0)),"")</f>
        <v>0</v>
      </c>
      <c r="Q117" s="226">
        <f t="shared" ca="1" si="40"/>
        <v>0</v>
      </c>
      <c r="R117" s="227">
        <f t="shared" ca="1" si="41"/>
        <v>5</v>
      </c>
      <c r="S117" s="228">
        <f t="shared" ca="1" si="42"/>
        <v>0</v>
      </c>
      <c r="T117" s="229">
        <f t="shared" si="43"/>
        <v>0</v>
      </c>
      <c r="U117" s="230">
        <f t="shared" ca="1" si="44"/>
        <v>0</v>
      </c>
      <c r="W117" s="178" t="str">
        <f t="shared" ca="1" si="45"/>
        <v/>
      </c>
      <c r="X117" s="178" t="str">
        <f ca="1">IF(ISNUMBER($A117),$W117*(Methuselahs!$A$4+1)+$A117,"")</f>
        <v/>
      </c>
      <c r="Y117" s="178" t="str">
        <f t="shared" ca="1" si="46"/>
        <v/>
      </c>
      <c r="Z117" s="178" t="str">
        <f ca="1">IF(ISNUMBER($A117),VLOOKUP($A117,Methuselahs!$A$7:$X$206,5),"")</f>
        <v/>
      </c>
      <c r="AA117" s="178" t="str">
        <f t="shared" ca="1" si="47"/>
        <v/>
      </c>
    </row>
    <row r="118" spans="1:27" ht="12.95" customHeight="1" x14ac:dyDescent="0.2">
      <c r="A118" s="231" t="str">
        <f ca="1">IF(OR(ISBLANK('Tournament Info'!$B$11),'Tournament Info'!$B$11&lt;&gt;4),"",INDIRECT(ADDRESS(ROW(),3,1,1,"Optimal Seating "&amp;'Tournament Info'!$B$11-1&amp;"R+F")))</f>
        <v/>
      </c>
      <c r="B118" s="232" t="str">
        <f ca="1">IF(ISNUMBER(A118),VLOOKUP(A118,Methuselahs!$A$7:$E$206,2,FALSE),"")</f>
        <v/>
      </c>
      <c r="C118" s="233" t="str">
        <f ca="1">IF(ISNUMBER(A118),VLOOKUP(A118,Methuselahs!$A$7:$E$206,3,FALSE),"")</f>
        <v/>
      </c>
      <c r="D118" s="234" t="str">
        <f t="shared" ca="1" si="36"/>
        <v/>
      </c>
      <c r="E118" s="235"/>
      <c r="F118" s="275">
        <f t="shared" si="37"/>
        <v>0</v>
      </c>
      <c r="G118" s="236" t="str">
        <f t="shared" ca="1" si="38"/>
        <v/>
      </c>
      <c r="H118" s="237" t="str">
        <f ca="1">IF(ISNUMBER(A118),IF(OR($S118=$U118,NOT(ISNA(MATCH($D118*5+$V$4,Override!$C$6:$C$125,0)))),$Q118,0),"")</f>
        <v/>
      </c>
      <c r="I118" s="285" t="str">
        <f t="shared" ca="1" si="39"/>
        <v/>
      </c>
      <c r="J118" s="238">
        <f ca="1">COUNT(A117:A121)</f>
        <v>0</v>
      </c>
      <c r="K118" s="239" t="str">
        <f ca="1">IF(ISNUMBER(A118),RANK(F118,F117:F121),"")</f>
        <v/>
      </c>
      <c r="L118" s="240">
        <f ca="1">IF(J118=5,VLOOKUP(K118,TPMatrix!$A$6:$B$10,2,FALSE),IF(J118=4,VLOOKUP(K118,TPMatrix!$D$6:$E$9,2,FALSE),0))</f>
        <v>0</v>
      </c>
      <c r="M118" s="240">
        <f ca="1">IF(COUNTIF(K117:K121,K118)&gt;=2,IF(J118=5,VLOOKUP(K118+1,TPMatrix!$A$6:$B$10,2,FALSE),IF(J118=4,VLOOKUP(K118+1,TPMatrix!$D$6:$E$9,2,FALSE),0)),"")</f>
        <v>0</v>
      </c>
      <c r="N118" s="240">
        <f ca="1">IF(COUNTIF(K117:K121,K118)&gt;=3,IF(J118=5,VLOOKUP(K118+2,TPMatrix!$A$6:$B$10,2,FALSE),IF(J118=4,VLOOKUP(K118+2,TPMatrix!$D$6:$E$9,2,FALSE),0)),"")</f>
        <v>0</v>
      </c>
      <c r="O118" s="240">
        <f ca="1">IF(COUNTIF(K117:K121,K118)&gt;=4,IF(J118=5,VLOOKUP(K118+3,TPMatrix!$A$6:$B$10,2,FALSE),IF(J118=4,VLOOKUP(K118+3,TPMatrix!$D$6:$E$9,2,FALSE),0)),"")</f>
        <v>0</v>
      </c>
      <c r="P118" s="240">
        <f ca="1">IF(COUNTIF(K117:K121,K118)&gt;=5,IF(J118=5,VLOOKUP(K118+4,TPMatrix!$A$6:$B$10,2,FALSE),IF(J118=4,VLOOKUP(K118+4,TPMatrix!$D$6:$E$9,2,FALSE),0)),"")</f>
        <v>0</v>
      </c>
      <c r="Q118" s="240">
        <f t="shared" ca="1" si="40"/>
        <v>0</v>
      </c>
      <c r="R118" s="241">
        <f t="shared" ca="1" si="41"/>
        <v>5</v>
      </c>
      <c r="S118" s="239">
        <f t="shared" ca="1" si="42"/>
        <v>0</v>
      </c>
      <c r="T118" s="240">
        <f t="shared" si="43"/>
        <v>0</v>
      </c>
      <c r="U118" s="241">
        <f t="shared" ca="1" si="44"/>
        <v>0</v>
      </c>
      <c r="W118" s="178" t="str">
        <f t="shared" ca="1" si="45"/>
        <v/>
      </c>
      <c r="X118" s="178" t="str">
        <f ca="1">IF(ISNUMBER($A118),$W118*(Methuselahs!$A$4+1)+$A118,"")</f>
        <v/>
      </c>
      <c r="Y118" s="178" t="str">
        <f t="shared" ca="1" si="46"/>
        <v/>
      </c>
      <c r="Z118" s="178" t="str">
        <f ca="1">IF(ISNUMBER($A118),VLOOKUP($A118,Methuselahs!$A$7:$X$206,5),"")</f>
        <v/>
      </c>
      <c r="AA118" s="178" t="str">
        <f t="shared" ca="1" si="47"/>
        <v/>
      </c>
    </row>
    <row r="119" spans="1:27" ht="12.95" customHeight="1" x14ac:dyDescent="0.2">
      <c r="A119" s="242" t="str">
        <f ca="1">IF(OR(ISBLANK('Tournament Info'!$B$11),'Tournament Info'!$B$11&lt;&gt;4),"",INDIRECT(ADDRESS(ROW(),3,1,1,"Optimal Seating "&amp;'Tournament Info'!$B$11-1&amp;"R+F")))</f>
        <v/>
      </c>
      <c r="B119" s="218" t="str">
        <f ca="1">IF(ISNUMBER(A119),VLOOKUP(A119,Methuselahs!$A$7:$E$206,2,FALSE),"")</f>
        <v/>
      </c>
      <c r="C119" s="243" t="str">
        <f ca="1">IF(ISNUMBER(A119),VLOOKUP(A119,Methuselahs!$A$7:$E$206,3,FALSE),"")</f>
        <v/>
      </c>
      <c r="D119" s="244" t="str">
        <f t="shared" ca="1" si="36"/>
        <v/>
      </c>
      <c r="E119" s="245"/>
      <c r="F119" s="277">
        <f t="shared" si="37"/>
        <v>0</v>
      </c>
      <c r="G119" s="246" t="str">
        <f t="shared" ca="1" si="38"/>
        <v/>
      </c>
      <c r="H119" s="247" t="str">
        <f ca="1">IF(ISNUMBER(A119),IF(OR($S119=$U119,NOT(ISNA(MATCH($D119*5+$V$4,Override!$C$6:$C$125,0)))),$Q119,0),"")</f>
        <v/>
      </c>
      <c r="I119" s="121" t="str">
        <f t="shared" ca="1" si="39"/>
        <v/>
      </c>
      <c r="J119" s="248">
        <f ca="1">COUNT(A117:A121)</f>
        <v>0</v>
      </c>
      <c r="K119" s="249" t="str">
        <f ca="1">IF(ISNUMBER(A119),RANK(F119,F117:F121),"")</f>
        <v/>
      </c>
      <c r="L119" s="250">
        <f ca="1">IF(J119=5,VLOOKUP(K119,TPMatrix!$A$6:$B$10,2,FALSE),IF(J119=4,VLOOKUP(K119,TPMatrix!$D$6:$E$9,2,FALSE),0))</f>
        <v>0</v>
      </c>
      <c r="M119" s="250">
        <f ca="1">IF(COUNTIF(K117:K121,K119)&gt;=2,IF(J119=5,VLOOKUP(K119+1,TPMatrix!$A$6:$B$10,2,FALSE),IF(J119=4,VLOOKUP(K119+1,TPMatrix!$D$6:$E$9,2,FALSE),0)),"")</f>
        <v>0</v>
      </c>
      <c r="N119" s="250">
        <f ca="1">IF(COUNTIF(K117:K121,K119)&gt;=3,IF(J119=5,VLOOKUP(K119+2,TPMatrix!$A$6:$B$10,2,FALSE),IF(J119=4,VLOOKUP(K119+2,TPMatrix!$D$6:$E$9,2,FALSE),0)),"")</f>
        <v>0</v>
      </c>
      <c r="O119" s="250">
        <f ca="1">IF(COUNTIF(K117:K121,K119)&gt;=4,IF(J119=5,VLOOKUP(K119+3,TPMatrix!$A$6:$B$10,2,FALSE),IF(J119=4,VLOOKUP(K119+3,TPMatrix!$D$6:$E$9,2,FALSE),0)),"")</f>
        <v>0</v>
      </c>
      <c r="P119" s="250">
        <f ca="1">IF(COUNTIF(K117:K121,K119)&gt;=5,IF(J119=5,VLOOKUP(K119+4,TPMatrix!$A$6:$B$10,2,FALSE),IF(J119=4,VLOOKUP(K119+4,TPMatrix!$D$6:$E$9,2,FALSE),0)),"")</f>
        <v>0</v>
      </c>
      <c r="Q119" s="250">
        <f t="shared" ca="1" si="40"/>
        <v>0</v>
      </c>
      <c r="R119" s="251">
        <f t="shared" ca="1" si="41"/>
        <v>5</v>
      </c>
      <c r="S119" s="249">
        <f t="shared" ca="1" si="42"/>
        <v>0</v>
      </c>
      <c r="T119" s="250">
        <f t="shared" si="43"/>
        <v>0</v>
      </c>
      <c r="U119" s="251">
        <f t="shared" ca="1" si="44"/>
        <v>0</v>
      </c>
      <c r="W119" s="178" t="str">
        <f t="shared" ca="1" si="45"/>
        <v/>
      </c>
      <c r="X119" s="178" t="str">
        <f ca="1">IF(ISNUMBER($A119),$W119*(Methuselahs!$A$4+1)+$A119,"")</f>
        <v/>
      </c>
      <c r="Y119" s="178" t="str">
        <f t="shared" ca="1" si="46"/>
        <v/>
      </c>
      <c r="Z119" s="178" t="str">
        <f ca="1">IF(ISNUMBER($A119),VLOOKUP($A119,Methuselahs!$A$7:$X$206,5),"")</f>
        <v/>
      </c>
      <c r="AA119" s="178" t="str">
        <f t="shared" ca="1" si="47"/>
        <v/>
      </c>
    </row>
    <row r="120" spans="1:27" ht="12.95" customHeight="1" x14ac:dyDescent="0.2">
      <c r="A120" s="252" t="str">
        <f ca="1">IF(OR(ISBLANK('Tournament Info'!$B$11),'Tournament Info'!$B$11&lt;&gt;4),"",INDIRECT(ADDRESS(ROW(),3,1,1,"Optimal Seating "&amp;'Tournament Info'!$B$11-1&amp;"R+F")))</f>
        <v/>
      </c>
      <c r="B120" s="253" t="str">
        <f ca="1">IF(ISNUMBER(A120),VLOOKUP(A120,Methuselahs!$A$7:$E$206,2,FALSE),"")</f>
        <v/>
      </c>
      <c r="C120" s="254" t="str">
        <f ca="1">IF(ISNUMBER(A120),VLOOKUP(A120,Methuselahs!$A$7:$E$206,3,FALSE),"")</f>
        <v/>
      </c>
      <c r="D120" s="255" t="str">
        <f t="shared" ca="1" si="36"/>
        <v/>
      </c>
      <c r="E120" s="256"/>
      <c r="F120" s="279">
        <f t="shared" si="37"/>
        <v>0</v>
      </c>
      <c r="G120" s="236" t="str">
        <f t="shared" ca="1" si="38"/>
        <v/>
      </c>
      <c r="H120" s="237" t="str">
        <f ca="1">IF(ISNUMBER(A120),IF(OR($S120=$U120,NOT(ISNA(MATCH($D120*5+$V$4,Override!$C$6:$C$125,0)))),$Q120,0),"")</f>
        <v/>
      </c>
      <c r="I120" s="285" t="str">
        <f t="shared" ca="1" si="39"/>
        <v/>
      </c>
      <c r="J120" s="257">
        <f ca="1">COUNT(A117:A121)</f>
        <v>0</v>
      </c>
      <c r="K120" s="239" t="str">
        <f ca="1">IF(ISNUMBER(A120),RANK(F120,F117:F121),"")</f>
        <v/>
      </c>
      <c r="L120" s="240">
        <f ca="1">IF(J120=5,VLOOKUP(K120,TPMatrix!$A$6:$B$10,2,FALSE),IF(J120=4,VLOOKUP(K120,TPMatrix!$D$6:$E$9,2,FALSE),0))</f>
        <v>0</v>
      </c>
      <c r="M120" s="240">
        <f ca="1">IF(COUNTIF(K117:K121,K120)&gt;=2,IF(J120=5,VLOOKUP(K120+1,TPMatrix!$A$6:$B$10,2,FALSE),IF(J120=4,VLOOKUP(K120+1,TPMatrix!$D$6:$E$9,2,FALSE),0)),"")</f>
        <v>0</v>
      </c>
      <c r="N120" s="240">
        <f ca="1">IF(COUNTIF(K117:K121,K120)&gt;=3,IF(J120=5,VLOOKUP(K120+2,TPMatrix!$A$6:$B$10,2,FALSE),IF(J120=4,VLOOKUP(K120+2,TPMatrix!$D$6:$E$9,2,FALSE),0)),"")</f>
        <v>0</v>
      </c>
      <c r="O120" s="240">
        <f ca="1">IF(COUNTIF(K117:K121,K120)&gt;=4,IF(J120=5,VLOOKUP(K120+3,TPMatrix!$A$6:$B$10,2,FALSE),IF(J120=4,VLOOKUP(K120+3,TPMatrix!$D$6:$E$9,2,FALSE),0)),"")</f>
        <v>0</v>
      </c>
      <c r="P120" s="240">
        <f ca="1">IF(COUNTIF(K117:K121,K120)&gt;=5,IF(J120=5,VLOOKUP(K120+4,TPMatrix!$A$6:$B$10,2,FALSE),IF(J120=4,VLOOKUP(K120+4,TPMatrix!$D$6:$E$9,2,FALSE),0)),"")</f>
        <v>0</v>
      </c>
      <c r="Q120" s="240">
        <f t="shared" ca="1" si="40"/>
        <v>0</v>
      </c>
      <c r="R120" s="241">
        <f t="shared" ca="1" si="41"/>
        <v>5</v>
      </c>
      <c r="S120" s="239">
        <f t="shared" ca="1" si="42"/>
        <v>0</v>
      </c>
      <c r="T120" s="240">
        <f t="shared" si="43"/>
        <v>0</v>
      </c>
      <c r="U120" s="241">
        <f t="shared" ca="1" si="44"/>
        <v>0</v>
      </c>
      <c r="W120" s="178" t="str">
        <f t="shared" ca="1" si="45"/>
        <v/>
      </c>
      <c r="X120" s="178" t="str">
        <f ca="1">IF(ISNUMBER($A120),$W120*(Methuselahs!$A$4+1)+$A120,"")</f>
        <v/>
      </c>
      <c r="Y120" s="178" t="str">
        <f t="shared" ca="1" si="46"/>
        <v/>
      </c>
      <c r="Z120" s="178" t="str">
        <f ca="1">IF(ISNUMBER($A120),VLOOKUP($A120,Methuselahs!$A$7:$X$206,5),"")</f>
        <v/>
      </c>
      <c r="AA120" s="178" t="str">
        <f t="shared" ca="1" si="47"/>
        <v/>
      </c>
    </row>
    <row r="121" spans="1:27" ht="12.95" customHeight="1" x14ac:dyDescent="0.2">
      <c r="A121" s="258" t="str">
        <f ca="1">IF(OR(ISBLANK('Tournament Info'!$B$11),'Tournament Info'!$B$11&lt;&gt;4),"",INDIRECT(ADDRESS(ROW(),3,1,1,"Optimal Seating "&amp;'Tournament Info'!$B$11-1&amp;"R+F")))</f>
        <v/>
      </c>
      <c r="B121" s="259" t="str">
        <f ca="1">IF(ISNUMBER(A121),VLOOKUP(A121,Methuselahs!$A$7:$E$206,2,FALSE),"")</f>
        <v/>
      </c>
      <c r="C121" s="260" t="str">
        <f ca="1">IF(ISNUMBER(A121),VLOOKUP(A121,Methuselahs!$A$7:$E$206,3,FALSE),"")</f>
        <v/>
      </c>
      <c r="D121" s="261" t="str">
        <f t="shared" ca="1" si="36"/>
        <v/>
      </c>
      <c r="E121" s="262"/>
      <c r="F121" s="280">
        <f t="shared" si="37"/>
        <v>0</v>
      </c>
      <c r="G121" s="246" t="str">
        <f t="shared" ca="1" si="38"/>
        <v/>
      </c>
      <c r="H121" s="247" t="str">
        <f ca="1">IF(ISNUMBER(A121),IF(OR($S121=$U121,NOT(ISNA(MATCH($D121*5+$V$4,Override!$C$6:$C$125,0)))),$Q121,0),"")</f>
        <v/>
      </c>
      <c r="I121" s="121" t="str">
        <f t="shared" ca="1" si="39"/>
        <v/>
      </c>
      <c r="J121" s="263">
        <f ca="1">COUNT(A117:A121)</f>
        <v>0</v>
      </c>
      <c r="K121" s="264" t="str">
        <f ca="1">IF(ISNUMBER(A121),RANK(F121,F117:F121),"")</f>
        <v/>
      </c>
      <c r="L121" s="265">
        <f ca="1">IF(J121=5,VLOOKUP(K121,TPMatrix!$A$6:$B$10,2,FALSE),IF(J121=4,VLOOKUP(K121,TPMatrix!$D$6:$E$9,2,FALSE),0))</f>
        <v>0</v>
      </c>
      <c r="M121" s="265">
        <f ca="1">IF(COUNTIF(K117:K121,K121)&gt;=2,IF(J121=5,VLOOKUP(K121+1,TPMatrix!$A$6:$B$10,2,FALSE),IF(J121=4,VLOOKUP(K121+1,TPMatrix!$D$6:$E$9,2,FALSE),0)),"")</f>
        <v>0</v>
      </c>
      <c r="N121" s="265">
        <f ca="1">IF(COUNTIF(K117:K121,K121)&gt;=3,IF(J121=5,VLOOKUP(K121+2,TPMatrix!$A$6:$B$10,2,FALSE),IF(J121=4,VLOOKUP(K121+2,TPMatrix!$D$6:$E$9,2,FALSE),0)),"")</f>
        <v>0</v>
      </c>
      <c r="O121" s="265">
        <f ca="1">IF(COUNTIF(K117:K121,K121)&gt;=4,IF(J121=5,VLOOKUP(K121+3,TPMatrix!$A$6:$B$10,2,FALSE),IF(J121=4,VLOOKUP(K121+3,TPMatrix!$D$6:$E$9,2,FALSE),0)),"")</f>
        <v>0</v>
      </c>
      <c r="P121" s="265">
        <f ca="1">IF(COUNTIF(K117:K121,K121)&gt;=5,IF(J121=5,VLOOKUP(K121+4,TPMatrix!$A$6:$B$10,2,FALSE),IF(J121=4,VLOOKUP(K121+4,TPMatrix!$D$6:$E$9,2,FALSE),0)),"")</f>
        <v>0</v>
      </c>
      <c r="Q121" s="265">
        <f t="shared" ca="1" si="40"/>
        <v>0</v>
      </c>
      <c r="R121" s="266">
        <f t="shared" ca="1" si="41"/>
        <v>5</v>
      </c>
      <c r="S121" s="264">
        <f t="shared" ca="1" si="42"/>
        <v>0</v>
      </c>
      <c r="T121" s="265">
        <f t="shared" si="43"/>
        <v>0</v>
      </c>
      <c r="U121" s="266">
        <f t="shared" ca="1" si="44"/>
        <v>0</v>
      </c>
      <c r="W121" s="178" t="str">
        <f t="shared" ca="1" si="45"/>
        <v/>
      </c>
      <c r="X121" s="178" t="str">
        <f ca="1">IF(ISNUMBER($A121),$W121*(Methuselahs!$A$4+1)+$A121,"")</f>
        <v/>
      </c>
      <c r="Y121" s="178" t="str">
        <f t="shared" ca="1" si="46"/>
        <v/>
      </c>
      <c r="Z121" s="178" t="str">
        <f ca="1">IF(ISNUMBER($A121),VLOOKUP($A121,Methuselahs!$A$7:$X$206,5),"")</f>
        <v/>
      </c>
      <c r="AA121" s="178" t="str">
        <f t="shared" ca="1" si="47"/>
        <v/>
      </c>
    </row>
    <row r="122" spans="1:27" ht="12.95" customHeight="1" x14ac:dyDescent="0.2">
      <c r="A122" s="217" t="str">
        <f ca="1">IF(OR(ISBLANK('Tournament Info'!$B$11),'Tournament Info'!$B$11&lt;&gt;4),"",INDIRECT(ADDRESS(ROW(),3,1,1,"Optimal Seating "&amp;'Tournament Info'!$B$11-1&amp;"R+F")))</f>
        <v/>
      </c>
      <c r="B122" s="218" t="str">
        <f ca="1">IF(ISNUMBER(A122),VLOOKUP(A122,Methuselahs!$A$7:$E$206,2,FALSE),"")</f>
        <v/>
      </c>
      <c r="C122" s="219" t="str">
        <f ca="1">IF(ISNUMBER(A122),VLOOKUP(A122,Methuselahs!$A$7:$E$206,3,FALSE),"")</f>
        <v/>
      </c>
      <c r="D122" s="220" t="str">
        <f t="shared" ca="1" si="36"/>
        <v/>
      </c>
      <c r="E122" s="221"/>
      <c r="F122" s="273">
        <f t="shared" si="37"/>
        <v>0</v>
      </c>
      <c r="G122" s="222" t="str">
        <f t="shared" ca="1" si="38"/>
        <v/>
      </c>
      <c r="H122" s="223" t="str">
        <f ca="1">IF(ISNUMBER(A122),IF(OR($S122=$U122,NOT(ISNA(MATCH($D122*5+$V$4,Override!$C$6:$C$125,0)))),$Q122,0),"")</f>
        <v/>
      </c>
      <c r="I122" s="284" t="str">
        <f t="shared" ca="1" si="39"/>
        <v/>
      </c>
      <c r="J122" s="224">
        <f ca="1">COUNT(A122:A126)</f>
        <v>0</v>
      </c>
      <c r="K122" s="225" t="str">
        <f ca="1">IF(ISNUMBER(A122),RANK(F122,F122:F126),"")</f>
        <v/>
      </c>
      <c r="L122" s="226">
        <f ca="1">IF(J122=5,VLOOKUP(K122,TPMatrix!$A$6:$B$10,2,FALSE),IF(J122=4,VLOOKUP(K122,TPMatrix!$D$6:$E$9,2,FALSE),0))</f>
        <v>0</v>
      </c>
      <c r="M122" s="226">
        <f ca="1">IF(COUNTIF(K122:K126,K122)&gt;=2,IF(J122=5,VLOOKUP(K122+1,TPMatrix!$A$6:$B$10,2,FALSE),IF(J122=4,VLOOKUP(K122+1,TPMatrix!$D$6:$E$9,2,FALSE),0)),"")</f>
        <v>0</v>
      </c>
      <c r="N122" s="226">
        <f ca="1">IF(COUNTIF(K122:K126,K122)&gt;=3,IF(J122=5,VLOOKUP(K122+2,TPMatrix!$A$6:$B$10,2,FALSE),IF(J122=4,VLOOKUP(K122+2,TPMatrix!$D$6:$E$9,2,FALSE),0)),"")</f>
        <v>0</v>
      </c>
      <c r="O122" s="226">
        <f ca="1">IF(COUNTIF(K122:K126,K122)&gt;=4,IF(J122=5,VLOOKUP(K122+3,TPMatrix!$A$6:$B$10,2,FALSE),IF(J122=4,VLOOKUP(K122+3,TPMatrix!$D$6:$E$9,2,FALSE),0)),"")</f>
        <v>0</v>
      </c>
      <c r="P122" s="226">
        <f ca="1">IF(COUNTIF(K122:K126,K122)&gt;=5,IF(J122=5,VLOOKUP(K122+4,TPMatrix!$A$6:$B$10,2,FALSE),IF(J122=4,VLOOKUP(K122+4,TPMatrix!$D$6:$E$9,2,FALSE),0)),"")</f>
        <v>0</v>
      </c>
      <c r="Q122" s="226">
        <f t="shared" ca="1" si="40"/>
        <v>0</v>
      </c>
      <c r="R122" s="227">
        <f t="shared" ca="1" si="41"/>
        <v>5</v>
      </c>
      <c r="S122" s="228">
        <f t="shared" ca="1" si="42"/>
        <v>0</v>
      </c>
      <c r="T122" s="229">
        <f t="shared" si="43"/>
        <v>0</v>
      </c>
      <c r="U122" s="230">
        <f t="shared" ca="1" si="44"/>
        <v>0</v>
      </c>
      <c r="W122" s="178" t="str">
        <f t="shared" ca="1" si="45"/>
        <v/>
      </c>
      <c r="X122" s="178" t="str">
        <f ca="1">IF(ISNUMBER($A122),$W122*(Methuselahs!$A$4+1)+$A122,"")</f>
        <v/>
      </c>
      <c r="Y122" s="178" t="str">
        <f t="shared" ca="1" si="46"/>
        <v/>
      </c>
      <c r="Z122" s="178" t="str">
        <f ca="1">IF(ISNUMBER($A122),VLOOKUP($A122,Methuselahs!$A$7:$X$206,5),"")</f>
        <v/>
      </c>
      <c r="AA122" s="178" t="str">
        <f t="shared" ca="1" si="47"/>
        <v/>
      </c>
    </row>
    <row r="123" spans="1:27" ht="12.95" customHeight="1" x14ac:dyDescent="0.2">
      <c r="A123" s="231" t="str">
        <f ca="1">IF(OR(ISBLANK('Tournament Info'!$B$11),'Tournament Info'!$B$11&lt;&gt;4),"",INDIRECT(ADDRESS(ROW(),3,1,1,"Optimal Seating "&amp;'Tournament Info'!$B$11-1&amp;"R+F")))</f>
        <v/>
      </c>
      <c r="B123" s="232" t="str">
        <f ca="1">IF(ISNUMBER(A123),VLOOKUP(A123,Methuselahs!$A$7:$E$206,2,FALSE),"")</f>
        <v/>
      </c>
      <c r="C123" s="233" t="str">
        <f ca="1">IF(ISNUMBER(A123),VLOOKUP(A123,Methuselahs!$A$7:$E$206,3,FALSE),"")</f>
        <v/>
      </c>
      <c r="D123" s="234" t="str">
        <f t="shared" ca="1" si="36"/>
        <v/>
      </c>
      <c r="E123" s="235"/>
      <c r="F123" s="275">
        <f t="shared" si="37"/>
        <v>0</v>
      </c>
      <c r="G123" s="236" t="str">
        <f t="shared" ca="1" si="38"/>
        <v/>
      </c>
      <c r="H123" s="237" t="str">
        <f ca="1">IF(ISNUMBER(A123),IF(OR($S123=$U123,NOT(ISNA(MATCH($D123*5+$V$4,Override!$C$6:$C$125,0)))),$Q123,0),"")</f>
        <v/>
      </c>
      <c r="I123" s="285" t="str">
        <f t="shared" ca="1" si="39"/>
        <v/>
      </c>
      <c r="J123" s="238">
        <f ca="1">COUNT(A122:A126)</f>
        <v>0</v>
      </c>
      <c r="K123" s="239" t="str">
        <f ca="1">IF(ISNUMBER(A123),RANK(F123,F122:F126),"")</f>
        <v/>
      </c>
      <c r="L123" s="240">
        <f ca="1">IF(J123=5,VLOOKUP(K123,TPMatrix!$A$6:$B$10,2,FALSE),IF(J123=4,VLOOKUP(K123,TPMatrix!$D$6:$E$9,2,FALSE),0))</f>
        <v>0</v>
      </c>
      <c r="M123" s="240">
        <f ca="1">IF(COUNTIF(K122:K126,K123)&gt;=2,IF(J123=5,VLOOKUP(K123+1,TPMatrix!$A$6:$B$10,2,FALSE),IF(J123=4,VLOOKUP(K123+1,TPMatrix!$D$6:$E$9,2,FALSE),0)),"")</f>
        <v>0</v>
      </c>
      <c r="N123" s="240">
        <f ca="1">IF(COUNTIF(K122:K126,K123)&gt;=3,IF(J123=5,VLOOKUP(K123+2,TPMatrix!$A$6:$B$10,2,FALSE),IF(J123=4,VLOOKUP(K123+2,TPMatrix!$D$6:$E$9,2,FALSE),0)),"")</f>
        <v>0</v>
      </c>
      <c r="O123" s="240">
        <f ca="1">IF(COUNTIF(K122:K126,K123)&gt;=4,IF(J123=5,VLOOKUP(K123+3,TPMatrix!$A$6:$B$10,2,FALSE),IF(J123=4,VLOOKUP(K123+3,TPMatrix!$D$6:$E$9,2,FALSE),0)),"")</f>
        <v>0</v>
      </c>
      <c r="P123" s="240">
        <f ca="1">IF(COUNTIF(K122:K126,K123)&gt;=5,IF(J123=5,VLOOKUP(K123+4,TPMatrix!$A$6:$B$10,2,FALSE),IF(J123=4,VLOOKUP(K123+4,TPMatrix!$D$6:$E$9,2,FALSE),0)),"")</f>
        <v>0</v>
      </c>
      <c r="Q123" s="240">
        <f t="shared" ca="1" si="40"/>
        <v>0</v>
      </c>
      <c r="R123" s="241">
        <f t="shared" ca="1" si="41"/>
        <v>5</v>
      </c>
      <c r="S123" s="239">
        <f t="shared" ca="1" si="42"/>
        <v>0</v>
      </c>
      <c r="T123" s="240">
        <f t="shared" si="43"/>
        <v>0</v>
      </c>
      <c r="U123" s="241">
        <f t="shared" ca="1" si="44"/>
        <v>0</v>
      </c>
      <c r="W123" s="178" t="str">
        <f t="shared" ca="1" si="45"/>
        <v/>
      </c>
      <c r="X123" s="178" t="str">
        <f ca="1">IF(ISNUMBER($A123),$W123*(Methuselahs!$A$4+1)+$A123,"")</f>
        <v/>
      </c>
      <c r="Y123" s="178" t="str">
        <f t="shared" ca="1" si="46"/>
        <v/>
      </c>
      <c r="Z123" s="178" t="str">
        <f ca="1">IF(ISNUMBER($A123),VLOOKUP($A123,Methuselahs!$A$7:$X$206,5),"")</f>
        <v/>
      </c>
      <c r="AA123" s="178" t="str">
        <f t="shared" ca="1" si="47"/>
        <v/>
      </c>
    </row>
    <row r="124" spans="1:27" ht="12.95" customHeight="1" x14ac:dyDescent="0.2">
      <c r="A124" s="242" t="str">
        <f ca="1">IF(OR(ISBLANK('Tournament Info'!$B$11),'Tournament Info'!$B$11&lt;&gt;4),"",INDIRECT(ADDRESS(ROW(),3,1,1,"Optimal Seating "&amp;'Tournament Info'!$B$11-1&amp;"R+F")))</f>
        <v/>
      </c>
      <c r="B124" s="218" t="str">
        <f ca="1">IF(ISNUMBER(A124),VLOOKUP(A124,Methuselahs!$A$7:$E$206,2,FALSE),"")</f>
        <v/>
      </c>
      <c r="C124" s="243" t="str">
        <f ca="1">IF(ISNUMBER(A124),VLOOKUP(A124,Methuselahs!$A$7:$E$206,3,FALSE),"")</f>
        <v/>
      </c>
      <c r="D124" s="244" t="str">
        <f t="shared" ca="1" si="36"/>
        <v/>
      </c>
      <c r="E124" s="245"/>
      <c r="F124" s="277">
        <f t="shared" si="37"/>
        <v>0</v>
      </c>
      <c r="G124" s="246" t="str">
        <f t="shared" ca="1" si="38"/>
        <v/>
      </c>
      <c r="H124" s="247" t="str">
        <f ca="1">IF(ISNUMBER(A124),IF(OR($S124=$U124,NOT(ISNA(MATCH($D124*5+$V$4,Override!$C$6:$C$125,0)))),$Q124,0),"")</f>
        <v/>
      </c>
      <c r="I124" s="121" t="str">
        <f t="shared" ca="1" si="39"/>
        <v/>
      </c>
      <c r="J124" s="248">
        <f ca="1">COUNT(A122:A126)</f>
        <v>0</v>
      </c>
      <c r="K124" s="249" t="str">
        <f ca="1">IF(ISNUMBER(A124),RANK(F124,F122:F126),"")</f>
        <v/>
      </c>
      <c r="L124" s="250">
        <f ca="1">IF(J124=5,VLOOKUP(K124,TPMatrix!$A$6:$B$10,2,FALSE),IF(J124=4,VLOOKUP(K124,TPMatrix!$D$6:$E$9,2,FALSE),0))</f>
        <v>0</v>
      </c>
      <c r="M124" s="250">
        <f ca="1">IF(COUNTIF(K122:K126,K124)&gt;=2,IF(J124=5,VLOOKUP(K124+1,TPMatrix!$A$6:$B$10,2,FALSE),IF(J124=4,VLOOKUP(K124+1,TPMatrix!$D$6:$E$9,2,FALSE),0)),"")</f>
        <v>0</v>
      </c>
      <c r="N124" s="250">
        <f ca="1">IF(COUNTIF(K122:K126,K124)&gt;=3,IF(J124=5,VLOOKUP(K124+2,TPMatrix!$A$6:$B$10,2,FALSE),IF(J124=4,VLOOKUP(K124+2,TPMatrix!$D$6:$E$9,2,FALSE),0)),"")</f>
        <v>0</v>
      </c>
      <c r="O124" s="250">
        <f ca="1">IF(COUNTIF(K122:K126,K124)&gt;=4,IF(J124=5,VLOOKUP(K124+3,TPMatrix!$A$6:$B$10,2,FALSE),IF(J124=4,VLOOKUP(K124+3,TPMatrix!$D$6:$E$9,2,FALSE),0)),"")</f>
        <v>0</v>
      </c>
      <c r="P124" s="250">
        <f ca="1">IF(COUNTIF(K122:K126,K124)&gt;=5,IF(J124=5,VLOOKUP(K124+4,TPMatrix!$A$6:$B$10,2,FALSE),IF(J124=4,VLOOKUP(K124+4,TPMatrix!$D$6:$E$9,2,FALSE),0)),"")</f>
        <v>0</v>
      </c>
      <c r="Q124" s="250">
        <f t="shared" ca="1" si="40"/>
        <v>0</v>
      </c>
      <c r="R124" s="251">
        <f t="shared" ca="1" si="41"/>
        <v>5</v>
      </c>
      <c r="S124" s="249">
        <f t="shared" ca="1" si="42"/>
        <v>0</v>
      </c>
      <c r="T124" s="250">
        <f t="shared" si="43"/>
        <v>0</v>
      </c>
      <c r="U124" s="251">
        <f t="shared" ca="1" si="44"/>
        <v>0</v>
      </c>
      <c r="W124" s="178" t="str">
        <f t="shared" ca="1" si="45"/>
        <v/>
      </c>
      <c r="X124" s="178" t="str">
        <f ca="1">IF(ISNUMBER($A124),$W124*(Methuselahs!$A$4+1)+$A124,"")</f>
        <v/>
      </c>
      <c r="Y124" s="178" t="str">
        <f t="shared" ca="1" si="46"/>
        <v/>
      </c>
      <c r="Z124" s="178" t="str">
        <f ca="1">IF(ISNUMBER($A124),VLOOKUP($A124,Methuselahs!$A$7:$X$206,5),"")</f>
        <v/>
      </c>
      <c r="AA124" s="178" t="str">
        <f t="shared" ca="1" si="47"/>
        <v/>
      </c>
    </row>
    <row r="125" spans="1:27" ht="12.95" customHeight="1" x14ac:dyDescent="0.2">
      <c r="A125" s="252" t="str">
        <f ca="1">IF(OR(ISBLANK('Tournament Info'!$B$11),'Tournament Info'!$B$11&lt;&gt;4),"",INDIRECT(ADDRESS(ROW(),3,1,1,"Optimal Seating "&amp;'Tournament Info'!$B$11-1&amp;"R+F")))</f>
        <v/>
      </c>
      <c r="B125" s="253" t="str">
        <f ca="1">IF(ISNUMBER(A125),VLOOKUP(A125,Methuselahs!$A$7:$E$206,2,FALSE),"")</f>
        <v/>
      </c>
      <c r="C125" s="254" t="str">
        <f ca="1">IF(ISNUMBER(A125),VLOOKUP(A125,Methuselahs!$A$7:$E$206,3,FALSE),"")</f>
        <v/>
      </c>
      <c r="D125" s="255" t="str">
        <f t="shared" ca="1" si="36"/>
        <v/>
      </c>
      <c r="E125" s="256"/>
      <c r="F125" s="279">
        <f t="shared" si="37"/>
        <v>0</v>
      </c>
      <c r="G125" s="236" t="str">
        <f t="shared" ca="1" si="38"/>
        <v/>
      </c>
      <c r="H125" s="237" t="str">
        <f ca="1">IF(ISNUMBER(A125),IF(OR($S125=$U125,NOT(ISNA(MATCH($D125*5+$V$4,Override!$C$6:$C$125,0)))),$Q125,0),"")</f>
        <v/>
      </c>
      <c r="I125" s="285" t="str">
        <f t="shared" ca="1" si="39"/>
        <v/>
      </c>
      <c r="J125" s="257">
        <f ca="1">COUNT(A122:A126)</f>
        <v>0</v>
      </c>
      <c r="K125" s="239" t="str">
        <f ca="1">IF(ISNUMBER(A125),RANK(F125,F122:F126),"")</f>
        <v/>
      </c>
      <c r="L125" s="240">
        <f ca="1">IF(J125=5,VLOOKUP(K125,TPMatrix!$A$6:$B$10,2,FALSE),IF(J125=4,VLOOKUP(K125,TPMatrix!$D$6:$E$9,2,FALSE),0))</f>
        <v>0</v>
      </c>
      <c r="M125" s="240">
        <f ca="1">IF(COUNTIF(K122:K126,K125)&gt;=2,IF(J125=5,VLOOKUP(K125+1,TPMatrix!$A$6:$B$10,2,FALSE),IF(J125=4,VLOOKUP(K125+1,TPMatrix!$D$6:$E$9,2,FALSE),0)),"")</f>
        <v>0</v>
      </c>
      <c r="N125" s="240">
        <f ca="1">IF(COUNTIF(K122:K126,K125)&gt;=3,IF(J125=5,VLOOKUP(K125+2,TPMatrix!$A$6:$B$10,2,FALSE),IF(J125=4,VLOOKUP(K125+2,TPMatrix!$D$6:$E$9,2,FALSE),0)),"")</f>
        <v>0</v>
      </c>
      <c r="O125" s="240">
        <f ca="1">IF(COUNTIF(K122:K126,K125)&gt;=4,IF(J125=5,VLOOKUP(K125+3,TPMatrix!$A$6:$B$10,2,FALSE),IF(J125=4,VLOOKUP(K125+3,TPMatrix!$D$6:$E$9,2,FALSE),0)),"")</f>
        <v>0</v>
      </c>
      <c r="P125" s="240">
        <f ca="1">IF(COUNTIF(K122:K126,K125)&gt;=5,IF(J125=5,VLOOKUP(K125+4,TPMatrix!$A$6:$B$10,2,FALSE),IF(J125=4,VLOOKUP(K125+4,TPMatrix!$D$6:$E$9,2,FALSE),0)),"")</f>
        <v>0</v>
      </c>
      <c r="Q125" s="240">
        <f t="shared" ca="1" si="40"/>
        <v>0</v>
      </c>
      <c r="R125" s="241">
        <f t="shared" ca="1" si="41"/>
        <v>5</v>
      </c>
      <c r="S125" s="239">
        <f t="shared" ca="1" si="42"/>
        <v>0</v>
      </c>
      <c r="T125" s="240">
        <f t="shared" si="43"/>
        <v>0</v>
      </c>
      <c r="U125" s="241">
        <f t="shared" ca="1" si="44"/>
        <v>0</v>
      </c>
      <c r="W125" s="178" t="str">
        <f t="shared" ca="1" si="45"/>
        <v/>
      </c>
      <c r="X125" s="178" t="str">
        <f ca="1">IF(ISNUMBER($A125),$W125*(Methuselahs!$A$4+1)+$A125,"")</f>
        <v/>
      </c>
      <c r="Y125" s="178" t="str">
        <f t="shared" ca="1" si="46"/>
        <v/>
      </c>
      <c r="Z125" s="178" t="str">
        <f ca="1">IF(ISNUMBER($A125),VLOOKUP($A125,Methuselahs!$A$7:$X$206,5),"")</f>
        <v/>
      </c>
      <c r="AA125" s="178" t="str">
        <f t="shared" ca="1" si="47"/>
        <v/>
      </c>
    </row>
    <row r="126" spans="1:27" ht="12.95" customHeight="1" x14ac:dyDescent="0.2">
      <c r="A126" s="258" t="str">
        <f ca="1">IF(OR(ISBLANK('Tournament Info'!$B$11),'Tournament Info'!$B$11&lt;&gt;4),"",INDIRECT(ADDRESS(ROW(),3,1,1,"Optimal Seating "&amp;'Tournament Info'!$B$11-1&amp;"R+F")))</f>
        <v/>
      </c>
      <c r="B126" s="259" t="str">
        <f ca="1">IF(ISNUMBER(A126),VLOOKUP(A126,Methuselahs!$A$7:$E$206,2,FALSE),"")</f>
        <v/>
      </c>
      <c r="C126" s="260" t="str">
        <f ca="1">IF(ISNUMBER(A126),VLOOKUP(A126,Methuselahs!$A$7:$E$206,3,FALSE),"")</f>
        <v/>
      </c>
      <c r="D126" s="261" t="str">
        <f t="shared" ca="1" si="36"/>
        <v/>
      </c>
      <c r="E126" s="262"/>
      <c r="F126" s="280">
        <f t="shared" si="37"/>
        <v>0</v>
      </c>
      <c r="G126" s="246" t="str">
        <f t="shared" ca="1" si="38"/>
        <v/>
      </c>
      <c r="H126" s="247" t="str">
        <f ca="1">IF(ISNUMBER(A126),IF(OR($S126=$U126,NOT(ISNA(MATCH($D126*5+$V$4,Override!$C$6:$C$125,0)))),$Q126,0),"")</f>
        <v/>
      </c>
      <c r="I126" s="121" t="str">
        <f t="shared" ca="1" si="39"/>
        <v/>
      </c>
      <c r="J126" s="263">
        <f ca="1">COUNT(A122:A126)</f>
        <v>0</v>
      </c>
      <c r="K126" s="264" t="str">
        <f ca="1">IF(ISNUMBER(A126),RANK(F126,F122:F126),"")</f>
        <v/>
      </c>
      <c r="L126" s="265">
        <f ca="1">IF(J126=5,VLOOKUP(K126,TPMatrix!$A$6:$B$10,2,FALSE),IF(J126=4,VLOOKUP(K126,TPMatrix!$D$6:$E$9,2,FALSE),0))</f>
        <v>0</v>
      </c>
      <c r="M126" s="265">
        <f ca="1">IF(COUNTIF(K122:K126,K126)&gt;=2,IF(J126=5,VLOOKUP(K126+1,TPMatrix!$A$6:$B$10,2,FALSE),IF(J126=4,VLOOKUP(K126+1,TPMatrix!$D$6:$E$9,2,FALSE),0)),"")</f>
        <v>0</v>
      </c>
      <c r="N126" s="265">
        <f ca="1">IF(COUNTIF(K122:K126,K126)&gt;=3,IF(J126=5,VLOOKUP(K126+2,TPMatrix!$A$6:$B$10,2,FALSE),IF(J126=4,VLOOKUP(K126+2,TPMatrix!$D$6:$E$9,2,FALSE),0)),"")</f>
        <v>0</v>
      </c>
      <c r="O126" s="265">
        <f ca="1">IF(COUNTIF(K122:K126,K126)&gt;=4,IF(J126=5,VLOOKUP(K126+3,TPMatrix!$A$6:$B$10,2,FALSE),IF(J126=4,VLOOKUP(K126+3,TPMatrix!$D$6:$E$9,2,FALSE),0)),"")</f>
        <v>0</v>
      </c>
      <c r="P126" s="265">
        <f ca="1">IF(COUNTIF(K122:K126,K126)&gt;=5,IF(J126=5,VLOOKUP(K126+4,TPMatrix!$A$6:$B$10,2,FALSE),IF(J126=4,VLOOKUP(K126+4,TPMatrix!$D$6:$E$9,2,FALSE),0)),"")</f>
        <v>0</v>
      </c>
      <c r="Q126" s="265">
        <f t="shared" ca="1" si="40"/>
        <v>0</v>
      </c>
      <c r="R126" s="266">
        <f t="shared" ca="1" si="41"/>
        <v>5</v>
      </c>
      <c r="S126" s="264">
        <f t="shared" ca="1" si="42"/>
        <v>0</v>
      </c>
      <c r="T126" s="265">
        <f t="shared" si="43"/>
        <v>0</v>
      </c>
      <c r="U126" s="266">
        <f t="shared" ca="1" si="44"/>
        <v>0</v>
      </c>
      <c r="W126" s="178" t="str">
        <f t="shared" ca="1" si="45"/>
        <v/>
      </c>
      <c r="X126" s="178" t="str">
        <f ca="1">IF(ISNUMBER($A126),$W126*(Methuselahs!$A$4+1)+$A126,"")</f>
        <v/>
      </c>
      <c r="Y126" s="178" t="str">
        <f t="shared" ca="1" si="46"/>
        <v/>
      </c>
      <c r="Z126" s="178" t="str">
        <f ca="1">IF(ISNUMBER($A126),VLOOKUP($A126,Methuselahs!$A$7:$X$206,5),"")</f>
        <v/>
      </c>
      <c r="AA126" s="178" t="str">
        <f t="shared" ca="1" si="47"/>
        <v/>
      </c>
    </row>
    <row r="127" spans="1:27" ht="12.95" customHeight="1" x14ac:dyDescent="0.2">
      <c r="A127" s="217" t="str">
        <f ca="1">IF(OR(ISBLANK('Tournament Info'!$B$11),'Tournament Info'!$B$11&lt;&gt;4),"",INDIRECT(ADDRESS(ROW(),3,1,1,"Optimal Seating "&amp;'Tournament Info'!$B$11-1&amp;"R+F")))</f>
        <v/>
      </c>
      <c r="B127" s="218" t="str">
        <f ca="1">IF(ISNUMBER(A127),VLOOKUP(A127,Methuselahs!$A$7:$E$206,2,FALSE),"")</f>
        <v/>
      </c>
      <c r="C127" s="219" t="str">
        <f ca="1">IF(ISNUMBER(A127),VLOOKUP(A127,Methuselahs!$A$7:$E$206,3,FALSE),"")</f>
        <v/>
      </c>
      <c r="D127" s="220" t="str">
        <f t="shared" ca="1" si="36"/>
        <v/>
      </c>
      <c r="E127" s="221"/>
      <c r="F127" s="273">
        <f t="shared" si="37"/>
        <v>0</v>
      </c>
      <c r="G127" s="222" t="str">
        <f t="shared" ca="1" si="38"/>
        <v/>
      </c>
      <c r="H127" s="223" t="str">
        <f ca="1">IF(ISNUMBER(A127),IF(OR($S127=$U127,NOT(ISNA(MATCH($D127*5+$V$4,Override!$C$6:$C$125,0)))),$Q127,0),"")</f>
        <v/>
      </c>
      <c r="I127" s="284" t="str">
        <f t="shared" ca="1" si="39"/>
        <v/>
      </c>
      <c r="J127" s="224">
        <f ca="1">COUNT(A127:A131)</f>
        <v>0</v>
      </c>
      <c r="K127" s="225" t="str">
        <f ca="1">IF(ISNUMBER(A127),RANK(F127,F127:F131),"")</f>
        <v/>
      </c>
      <c r="L127" s="226">
        <f ca="1">IF(J127=5,VLOOKUP(K127,TPMatrix!$A$6:$B$10,2,FALSE),IF(J127=4,VLOOKUP(K127,TPMatrix!$D$6:$E$9,2,FALSE),0))</f>
        <v>0</v>
      </c>
      <c r="M127" s="226">
        <f ca="1">IF(COUNTIF(K127:K131,K127)&gt;=2,IF(J127=5,VLOOKUP(K127+1,TPMatrix!$A$6:$B$10,2,FALSE),IF(J127=4,VLOOKUP(K127+1,TPMatrix!$D$6:$E$9,2,FALSE),0)),"")</f>
        <v>0</v>
      </c>
      <c r="N127" s="226">
        <f ca="1">IF(COUNTIF(K127:K131,K127)&gt;=3,IF(J127=5,VLOOKUP(K127+2,TPMatrix!$A$6:$B$10,2,FALSE),IF(J127=4,VLOOKUP(K127+2,TPMatrix!$D$6:$E$9,2,FALSE),0)),"")</f>
        <v>0</v>
      </c>
      <c r="O127" s="226">
        <f ca="1">IF(COUNTIF(K127:K131,K127)&gt;=4,IF(J127=5,VLOOKUP(K127+3,TPMatrix!$A$6:$B$10,2,FALSE),IF(J127=4,VLOOKUP(K127+3,TPMatrix!$D$6:$E$9,2,FALSE),0)),"")</f>
        <v>0</v>
      </c>
      <c r="P127" s="226">
        <f ca="1">IF(COUNTIF(K127:K131,K127)&gt;=5,IF(J127=5,VLOOKUP(K127+4,TPMatrix!$A$6:$B$10,2,FALSE),IF(J127=4,VLOOKUP(K127+4,TPMatrix!$D$6:$E$9,2,FALSE),0)),"")</f>
        <v>0</v>
      </c>
      <c r="Q127" s="226">
        <f t="shared" ca="1" si="40"/>
        <v>0</v>
      </c>
      <c r="R127" s="227">
        <f t="shared" ca="1" si="41"/>
        <v>5</v>
      </c>
      <c r="S127" s="228">
        <f t="shared" ca="1" si="42"/>
        <v>0</v>
      </c>
      <c r="T127" s="229">
        <f t="shared" si="43"/>
        <v>0</v>
      </c>
      <c r="U127" s="230">
        <f t="shared" ca="1" si="44"/>
        <v>0</v>
      </c>
      <c r="W127" s="178" t="str">
        <f t="shared" ca="1" si="45"/>
        <v/>
      </c>
      <c r="X127" s="178" t="str">
        <f ca="1">IF(ISNUMBER($A127),$W127*(Methuselahs!$A$4+1)+$A127,"")</f>
        <v/>
      </c>
      <c r="Y127" s="178" t="str">
        <f t="shared" ca="1" si="46"/>
        <v/>
      </c>
      <c r="Z127" s="178" t="str">
        <f ca="1">IF(ISNUMBER($A127),VLOOKUP($A127,Methuselahs!$A$7:$X$206,5),"")</f>
        <v/>
      </c>
      <c r="AA127" s="178" t="str">
        <f t="shared" ca="1" si="47"/>
        <v/>
      </c>
    </row>
    <row r="128" spans="1:27" ht="12.95" customHeight="1" x14ac:dyDescent="0.2">
      <c r="A128" s="231" t="str">
        <f ca="1">IF(OR(ISBLANK('Tournament Info'!$B$11),'Tournament Info'!$B$11&lt;&gt;4),"",INDIRECT(ADDRESS(ROW(),3,1,1,"Optimal Seating "&amp;'Tournament Info'!$B$11-1&amp;"R+F")))</f>
        <v/>
      </c>
      <c r="B128" s="232" t="str">
        <f ca="1">IF(ISNUMBER(A128),VLOOKUP(A128,Methuselahs!$A$7:$E$206,2,FALSE),"")</f>
        <v/>
      </c>
      <c r="C128" s="233" t="str">
        <f ca="1">IF(ISNUMBER(A128),VLOOKUP(A128,Methuselahs!$A$7:$E$206,3,FALSE),"")</f>
        <v/>
      </c>
      <c r="D128" s="234" t="str">
        <f t="shared" ca="1" si="36"/>
        <v/>
      </c>
      <c r="E128" s="235"/>
      <c r="F128" s="275">
        <f t="shared" si="37"/>
        <v>0</v>
      </c>
      <c r="G128" s="236" t="str">
        <f t="shared" ca="1" si="38"/>
        <v/>
      </c>
      <c r="H128" s="237" t="str">
        <f ca="1">IF(ISNUMBER(A128),IF(OR($S128=$U128,NOT(ISNA(MATCH($D128*5+$V$4,Override!$C$6:$C$125,0)))),$Q128,0),"")</f>
        <v/>
      </c>
      <c r="I128" s="285" t="str">
        <f t="shared" ca="1" si="39"/>
        <v/>
      </c>
      <c r="J128" s="238">
        <f ca="1">COUNT(A127:A131)</f>
        <v>0</v>
      </c>
      <c r="K128" s="239" t="str">
        <f ca="1">IF(ISNUMBER(A128),RANK(F128,F127:F131),"")</f>
        <v/>
      </c>
      <c r="L128" s="240">
        <f ca="1">IF(J128=5,VLOOKUP(K128,TPMatrix!$A$6:$B$10,2,FALSE),IF(J128=4,VLOOKUP(K128,TPMatrix!$D$6:$E$9,2,FALSE),0))</f>
        <v>0</v>
      </c>
      <c r="M128" s="240">
        <f ca="1">IF(COUNTIF(K127:K131,K128)&gt;=2,IF(J128=5,VLOOKUP(K128+1,TPMatrix!$A$6:$B$10,2,FALSE),IF(J128=4,VLOOKUP(K128+1,TPMatrix!$D$6:$E$9,2,FALSE),0)),"")</f>
        <v>0</v>
      </c>
      <c r="N128" s="240">
        <f ca="1">IF(COUNTIF(K127:K131,K128)&gt;=3,IF(J128=5,VLOOKUP(K128+2,TPMatrix!$A$6:$B$10,2,FALSE),IF(J128=4,VLOOKUP(K128+2,TPMatrix!$D$6:$E$9,2,FALSE),0)),"")</f>
        <v>0</v>
      </c>
      <c r="O128" s="240">
        <f ca="1">IF(COUNTIF(K127:K131,K128)&gt;=4,IF(J128=5,VLOOKUP(K128+3,TPMatrix!$A$6:$B$10,2,FALSE),IF(J128=4,VLOOKUP(K128+3,TPMatrix!$D$6:$E$9,2,FALSE),0)),"")</f>
        <v>0</v>
      </c>
      <c r="P128" s="240">
        <f ca="1">IF(COUNTIF(K127:K131,K128)&gt;=5,IF(J128=5,VLOOKUP(K128+4,TPMatrix!$A$6:$B$10,2,FALSE),IF(J128=4,VLOOKUP(K128+4,TPMatrix!$D$6:$E$9,2,FALSE),0)),"")</f>
        <v>0</v>
      </c>
      <c r="Q128" s="240">
        <f t="shared" ca="1" si="40"/>
        <v>0</v>
      </c>
      <c r="R128" s="241">
        <f t="shared" ca="1" si="41"/>
        <v>5</v>
      </c>
      <c r="S128" s="239">
        <f t="shared" ca="1" si="42"/>
        <v>0</v>
      </c>
      <c r="T128" s="240">
        <f t="shared" si="43"/>
        <v>0</v>
      </c>
      <c r="U128" s="241">
        <f t="shared" ca="1" si="44"/>
        <v>0</v>
      </c>
      <c r="W128" s="178" t="str">
        <f t="shared" ca="1" si="45"/>
        <v/>
      </c>
      <c r="X128" s="178" t="str">
        <f ca="1">IF(ISNUMBER($A128),$W128*(Methuselahs!$A$4+1)+$A128,"")</f>
        <v/>
      </c>
      <c r="Y128" s="178" t="str">
        <f t="shared" ca="1" si="46"/>
        <v/>
      </c>
      <c r="Z128" s="178" t="str">
        <f ca="1">IF(ISNUMBER($A128),VLOOKUP($A128,Methuselahs!$A$7:$X$206,5),"")</f>
        <v/>
      </c>
      <c r="AA128" s="178" t="str">
        <f t="shared" ca="1" si="47"/>
        <v/>
      </c>
    </row>
    <row r="129" spans="1:27" ht="12.95" customHeight="1" x14ac:dyDescent="0.2">
      <c r="A129" s="242" t="str">
        <f ca="1">IF(OR(ISBLANK('Tournament Info'!$B$11),'Tournament Info'!$B$11&lt;&gt;4),"",INDIRECT(ADDRESS(ROW(),3,1,1,"Optimal Seating "&amp;'Tournament Info'!$B$11-1&amp;"R+F")))</f>
        <v/>
      </c>
      <c r="B129" s="218" t="str">
        <f ca="1">IF(ISNUMBER(A129),VLOOKUP(A129,Methuselahs!$A$7:$E$206,2,FALSE),"")</f>
        <v/>
      </c>
      <c r="C129" s="243" t="str">
        <f ca="1">IF(ISNUMBER(A129),VLOOKUP(A129,Methuselahs!$A$7:$E$206,3,FALSE),"")</f>
        <v/>
      </c>
      <c r="D129" s="244" t="str">
        <f t="shared" ca="1" si="36"/>
        <v/>
      </c>
      <c r="E129" s="245"/>
      <c r="F129" s="277">
        <f t="shared" si="37"/>
        <v>0</v>
      </c>
      <c r="G129" s="246" t="str">
        <f t="shared" ca="1" si="38"/>
        <v/>
      </c>
      <c r="H129" s="247" t="str">
        <f ca="1">IF(ISNUMBER(A129),IF(OR($S129=$U129,NOT(ISNA(MATCH($D129*5+$V$4,Override!$C$6:$C$125,0)))),$Q129,0),"")</f>
        <v/>
      </c>
      <c r="I129" s="121" t="str">
        <f t="shared" ca="1" si="39"/>
        <v/>
      </c>
      <c r="J129" s="248">
        <f ca="1">COUNT(A127:A131)</f>
        <v>0</v>
      </c>
      <c r="K129" s="249" t="str">
        <f ca="1">IF(ISNUMBER(A129),RANK(F129,F127:F131),"")</f>
        <v/>
      </c>
      <c r="L129" s="250">
        <f ca="1">IF(J129=5,VLOOKUP(K129,TPMatrix!$A$6:$B$10,2,FALSE),IF(J129=4,VLOOKUP(K129,TPMatrix!$D$6:$E$9,2,FALSE),0))</f>
        <v>0</v>
      </c>
      <c r="M129" s="250">
        <f ca="1">IF(COUNTIF(K127:K131,K129)&gt;=2,IF(J129=5,VLOOKUP(K129+1,TPMatrix!$A$6:$B$10,2,FALSE),IF(J129=4,VLOOKUP(K129+1,TPMatrix!$D$6:$E$9,2,FALSE),0)),"")</f>
        <v>0</v>
      </c>
      <c r="N129" s="250">
        <f ca="1">IF(COUNTIF(K127:K131,K129)&gt;=3,IF(J129=5,VLOOKUP(K129+2,TPMatrix!$A$6:$B$10,2,FALSE),IF(J129=4,VLOOKUP(K129+2,TPMatrix!$D$6:$E$9,2,FALSE),0)),"")</f>
        <v>0</v>
      </c>
      <c r="O129" s="250">
        <f ca="1">IF(COUNTIF(K127:K131,K129)&gt;=4,IF(J129=5,VLOOKUP(K129+3,TPMatrix!$A$6:$B$10,2,FALSE),IF(J129=4,VLOOKUP(K129+3,TPMatrix!$D$6:$E$9,2,FALSE),0)),"")</f>
        <v>0</v>
      </c>
      <c r="P129" s="250">
        <f ca="1">IF(COUNTIF(K127:K131,K129)&gt;=5,IF(J129=5,VLOOKUP(K129+4,TPMatrix!$A$6:$B$10,2,FALSE),IF(J129=4,VLOOKUP(K129+4,TPMatrix!$D$6:$E$9,2,FALSE),0)),"")</f>
        <v>0</v>
      </c>
      <c r="Q129" s="250">
        <f t="shared" ca="1" si="40"/>
        <v>0</v>
      </c>
      <c r="R129" s="251">
        <f t="shared" ca="1" si="41"/>
        <v>5</v>
      </c>
      <c r="S129" s="249">
        <f t="shared" ca="1" si="42"/>
        <v>0</v>
      </c>
      <c r="T129" s="250">
        <f t="shared" si="43"/>
        <v>0</v>
      </c>
      <c r="U129" s="251">
        <f t="shared" ca="1" si="44"/>
        <v>0</v>
      </c>
      <c r="W129" s="178" t="str">
        <f t="shared" ca="1" si="45"/>
        <v/>
      </c>
      <c r="X129" s="178" t="str">
        <f ca="1">IF(ISNUMBER($A129),$W129*(Methuselahs!$A$4+1)+$A129,"")</f>
        <v/>
      </c>
      <c r="Y129" s="178" t="str">
        <f t="shared" ca="1" si="46"/>
        <v/>
      </c>
      <c r="Z129" s="178" t="str">
        <f ca="1">IF(ISNUMBER($A129),VLOOKUP($A129,Methuselahs!$A$7:$X$206,5),"")</f>
        <v/>
      </c>
      <c r="AA129" s="178" t="str">
        <f t="shared" ca="1" si="47"/>
        <v/>
      </c>
    </row>
    <row r="130" spans="1:27" ht="12.95" customHeight="1" x14ac:dyDescent="0.2">
      <c r="A130" s="252" t="str">
        <f ca="1">IF(OR(ISBLANK('Tournament Info'!$B$11),'Tournament Info'!$B$11&lt;&gt;4),"",INDIRECT(ADDRESS(ROW(),3,1,1,"Optimal Seating "&amp;'Tournament Info'!$B$11-1&amp;"R+F")))</f>
        <v/>
      </c>
      <c r="B130" s="253" t="str">
        <f ca="1">IF(ISNUMBER(A130),VLOOKUP(A130,Methuselahs!$A$7:$E$206,2,FALSE),"")</f>
        <v/>
      </c>
      <c r="C130" s="254" t="str">
        <f ca="1">IF(ISNUMBER(A130),VLOOKUP(A130,Methuselahs!$A$7:$E$206,3,FALSE),"")</f>
        <v/>
      </c>
      <c r="D130" s="255" t="str">
        <f t="shared" ca="1" si="36"/>
        <v/>
      </c>
      <c r="E130" s="256"/>
      <c r="F130" s="279">
        <f t="shared" si="37"/>
        <v>0</v>
      </c>
      <c r="G130" s="236" t="str">
        <f t="shared" ca="1" si="38"/>
        <v/>
      </c>
      <c r="H130" s="237" t="str">
        <f ca="1">IF(ISNUMBER(A130),IF(OR($S130=$U130,NOT(ISNA(MATCH($D130*5+$V$4,Override!$C$6:$C$125,0)))),$Q130,0),"")</f>
        <v/>
      </c>
      <c r="I130" s="285" t="str">
        <f t="shared" ca="1" si="39"/>
        <v/>
      </c>
      <c r="J130" s="257">
        <f ca="1">COUNT(A127:A131)</f>
        <v>0</v>
      </c>
      <c r="K130" s="239" t="str">
        <f ca="1">IF(ISNUMBER(A130),RANK(F130,F127:F131),"")</f>
        <v/>
      </c>
      <c r="L130" s="240">
        <f ca="1">IF(J130=5,VLOOKUP(K130,TPMatrix!$A$6:$B$10,2,FALSE),IF(J130=4,VLOOKUP(K130,TPMatrix!$D$6:$E$9,2,FALSE),0))</f>
        <v>0</v>
      </c>
      <c r="M130" s="240">
        <f ca="1">IF(COUNTIF(K127:K131,K130)&gt;=2,IF(J130=5,VLOOKUP(K130+1,TPMatrix!$A$6:$B$10,2,FALSE),IF(J130=4,VLOOKUP(K130+1,TPMatrix!$D$6:$E$9,2,FALSE),0)),"")</f>
        <v>0</v>
      </c>
      <c r="N130" s="240">
        <f ca="1">IF(COUNTIF(K127:K131,K130)&gt;=3,IF(J130=5,VLOOKUP(K130+2,TPMatrix!$A$6:$B$10,2,FALSE),IF(J130=4,VLOOKUP(K130+2,TPMatrix!$D$6:$E$9,2,FALSE),0)),"")</f>
        <v>0</v>
      </c>
      <c r="O130" s="240">
        <f ca="1">IF(COUNTIF(K127:K131,K130)&gt;=4,IF(J130=5,VLOOKUP(K130+3,TPMatrix!$A$6:$B$10,2,FALSE),IF(J130=4,VLOOKUP(K130+3,TPMatrix!$D$6:$E$9,2,FALSE),0)),"")</f>
        <v>0</v>
      </c>
      <c r="P130" s="240">
        <f ca="1">IF(COUNTIF(K127:K131,K130)&gt;=5,IF(J130=5,VLOOKUP(K130+4,TPMatrix!$A$6:$B$10,2,FALSE),IF(J130=4,VLOOKUP(K130+4,TPMatrix!$D$6:$E$9,2,FALSE),0)),"")</f>
        <v>0</v>
      </c>
      <c r="Q130" s="240">
        <f t="shared" ca="1" si="40"/>
        <v>0</v>
      </c>
      <c r="R130" s="241">
        <f t="shared" ca="1" si="41"/>
        <v>5</v>
      </c>
      <c r="S130" s="239">
        <f t="shared" ca="1" si="42"/>
        <v>0</v>
      </c>
      <c r="T130" s="240">
        <f t="shared" si="43"/>
        <v>0</v>
      </c>
      <c r="U130" s="241">
        <f t="shared" ca="1" si="44"/>
        <v>0</v>
      </c>
      <c r="W130" s="178" t="str">
        <f t="shared" ca="1" si="45"/>
        <v/>
      </c>
      <c r="X130" s="178" t="str">
        <f ca="1">IF(ISNUMBER($A130),$W130*(Methuselahs!$A$4+1)+$A130,"")</f>
        <v/>
      </c>
      <c r="Y130" s="178" t="str">
        <f t="shared" ca="1" si="46"/>
        <v/>
      </c>
      <c r="Z130" s="178" t="str">
        <f ca="1">IF(ISNUMBER($A130),VLOOKUP($A130,Methuselahs!$A$7:$X$206,5),"")</f>
        <v/>
      </c>
      <c r="AA130" s="178" t="str">
        <f t="shared" ca="1" si="47"/>
        <v/>
      </c>
    </row>
    <row r="131" spans="1:27" ht="12.95" customHeight="1" x14ac:dyDescent="0.2">
      <c r="A131" s="258" t="str">
        <f ca="1">IF(OR(ISBLANK('Tournament Info'!$B$11),'Tournament Info'!$B$11&lt;&gt;4),"",INDIRECT(ADDRESS(ROW(),3,1,1,"Optimal Seating "&amp;'Tournament Info'!$B$11-1&amp;"R+F")))</f>
        <v/>
      </c>
      <c r="B131" s="259" t="str">
        <f ca="1">IF(ISNUMBER(A131),VLOOKUP(A131,Methuselahs!$A$7:$E$206,2,FALSE),"")</f>
        <v/>
      </c>
      <c r="C131" s="260" t="str">
        <f ca="1">IF(ISNUMBER(A131),VLOOKUP(A131,Methuselahs!$A$7:$E$206,3,FALSE),"")</f>
        <v/>
      </c>
      <c r="D131" s="261" t="str">
        <f t="shared" ca="1" si="36"/>
        <v/>
      </c>
      <c r="E131" s="262"/>
      <c r="F131" s="280">
        <f t="shared" si="37"/>
        <v>0</v>
      </c>
      <c r="G131" s="246" t="str">
        <f t="shared" ca="1" si="38"/>
        <v/>
      </c>
      <c r="H131" s="247" t="str">
        <f ca="1">IF(ISNUMBER(A131),IF(OR($S131=$U131,NOT(ISNA(MATCH($D131*5+$V$4,Override!$C$6:$C$125,0)))),$Q131,0),"")</f>
        <v/>
      </c>
      <c r="I131" s="121" t="str">
        <f t="shared" ca="1" si="39"/>
        <v/>
      </c>
      <c r="J131" s="263">
        <f ca="1">COUNT(A127:A131)</f>
        <v>0</v>
      </c>
      <c r="K131" s="264" t="str">
        <f ca="1">IF(ISNUMBER(A131),RANK(F131,F127:F131),"")</f>
        <v/>
      </c>
      <c r="L131" s="265">
        <f ca="1">IF(J131=5,VLOOKUP(K131,TPMatrix!$A$6:$B$10,2,FALSE),IF(J131=4,VLOOKUP(K131,TPMatrix!$D$6:$E$9,2,FALSE),0))</f>
        <v>0</v>
      </c>
      <c r="M131" s="265">
        <f ca="1">IF(COUNTIF(K127:K131,K131)&gt;=2,IF(J131=5,VLOOKUP(K131+1,TPMatrix!$A$6:$B$10,2,FALSE),IF(J131=4,VLOOKUP(K131+1,TPMatrix!$D$6:$E$9,2,FALSE),0)),"")</f>
        <v>0</v>
      </c>
      <c r="N131" s="265">
        <f ca="1">IF(COUNTIF(K127:K131,K131)&gt;=3,IF(J131=5,VLOOKUP(K131+2,TPMatrix!$A$6:$B$10,2,FALSE),IF(J131=4,VLOOKUP(K131+2,TPMatrix!$D$6:$E$9,2,FALSE),0)),"")</f>
        <v>0</v>
      </c>
      <c r="O131" s="265">
        <f ca="1">IF(COUNTIF(K127:K131,K131)&gt;=4,IF(J131=5,VLOOKUP(K131+3,TPMatrix!$A$6:$B$10,2,FALSE),IF(J131=4,VLOOKUP(K131+3,TPMatrix!$D$6:$E$9,2,FALSE),0)),"")</f>
        <v>0</v>
      </c>
      <c r="P131" s="265">
        <f ca="1">IF(COUNTIF(K127:K131,K131)&gt;=5,IF(J131=5,VLOOKUP(K131+4,TPMatrix!$A$6:$B$10,2,FALSE),IF(J131=4,VLOOKUP(K131+4,TPMatrix!$D$6:$E$9,2,FALSE),0)),"")</f>
        <v>0</v>
      </c>
      <c r="Q131" s="265">
        <f t="shared" ca="1" si="40"/>
        <v>0</v>
      </c>
      <c r="R131" s="266">
        <f t="shared" ca="1" si="41"/>
        <v>5</v>
      </c>
      <c r="S131" s="264">
        <f t="shared" ca="1" si="42"/>
        <v>0</v>
      </c>
      <c r="T131" s="265">
        <f t="shared" si="43"/>
        <v>0</v>
      </c>
      <c r="U131" s="266">
        <f t="shared" ca="1" si="44"/>
        <v>0</v>
      </c>
      <c r="W131" s="178" t="str">
        <f t="shared" ca="1" si="45"/>
        <v/>
      </c>
      <c r="X131" s="178" t="str">
        <f ca="1">IF(ISNUMBER($A131),$W131*(Methuselahs!$A$4+1)+$A131,"")</f>
        <v/>
      </c>
      <c r="Y131" s="178" t="str">
        <f t="shared" ca="1" si="46"/>
        <v/>
      </c>
      <c r="Z131" s="178" t="str">
        <f ca="1">IF(ISNUMBER($A131),VLOOKUP($A131,Methuselahs!$A$7:$X$206,5),"")</f>
        <v/>
      </c>
      <c r="AA131" s="178" t="str">
        <f t="shared" ca="1" si="47"/>
        <v/>
      </c>
    </row>
    <row r="132" spans="1:27" ht="12.95" customHeight="1" x14ac:dyDescent="0.2">
      <c r="A132" s="217" t="str">
        <f ca="1">IF(OR(ISBLANK('Tournament Info'!$B$11),'Tournament Info'!$B$11&lt;&gt;4),"",INDIRECT(ADDRESS(ROW(),3,1,1,"Optimal Seating "&amp;'Tournament Info'!$B$11-1&amp;"R+F")))</f>
        <v/>
      </c>
      <c r="B132" s="218" t="str">
        <f ca="1">IF(ISNUMBER(A132),VLOOKUP(A132,Methuselahs!$A$7:$E$206,2,FALSE),"")</f>
        <v/>
      </c>
      <c r="C132" s="219" t="str">
        <f ca="1">IF(ISNUMBER(A132),VLOOKUP(A132,Methuselahs!$A$7:$E$206,3,FALSE),"")</f>
        <v/>
      </c>
      <c r="D132" s="220" t="str">
        <f t="shared" ca="1" si="36"/>
        <v/>
      </c>
      <c r="E132" s="221"/>
      <c r="F132" s="273">
        <f t="shared" si="37"/>
        <v>0</v>
      </c>
      <c r="G132" s="222" t="str">
        <f t="shared" ca="1" si="38"/>
        <v/>
      </c>
      <c r="H132" s="223" t="str">
        <f ca="1">IF(ISNUMBER(A132),IF(OR($S132=$U132,NOT(ISNA(MATCH($D132*5+$V$4,Override!$C$6:$C$125,0)))),$Q132,0),"")</f>
        <v/>
      </c>
      <c r="I132" s="284" t="str">
        <f t="shared" ca="1" si="39"/>
        <v/>
      </c>
      <c r="J132" s="224">
        <f ca="1">COUNT(A132:A136)</f>
        <v>0</v>
      </c>
      <c r="K132" s="225" t="str">
        <f ca="1">IF(ISNUMBER(A132),RANK(F132,F132:F136),"")</f>
        <v/>
      </c>
      <c r="L132" s="226">
        <f ca="1">IF(J132=5,VLOOKUP(K132,TPMatrix!$A$6:$B$10,2,FALSE),IF(J132=4,VLOOKUP(K132,TPMatrix!$D$6:$E$9,2,FALSE),0))</f>
        <v>0</v>
      </c>
      <c r="M132" s="226">
        <f ca="1">IF(COUNTIF(K132:K136,K132)&gt;=2,IF(J132=5,VLOOKUP(K132+1,TPMatrix!$A$6:$B$10,2,FALSE),IF(J132=4,VLOOKUP(K132+1,TPMatrix!$D$6:$E$9,2,FALSE),0)),"")</f>
        <v>0</v>
      </c>
      <c r="N132" s="226">
        <f ca="1">IF(COUNTIF(K132:K136,K132)&gt;=3,IF(J132=5,VLOOKUP(K132+2,TPMatrix!$A$6:$B$10,2,FALSE),IF(J132=4,VLOOKUP(K132+2,TPMatrix!$D$6:$E$9,2,FALSE),0)),"")</f>
        <v>0</v>
      </c>
      <c r="O132" s="226">
        <f ca="1">IF(COUNTIF(K132:K136,K132)&gt;=4,IF(J132=5,VLOOKUP(K132+3,TPMatrix!$A$6:$B$10,2,FALSE),IF(J132=4,VLOOKUP(K132+3,TPMatrix!$D$6:$E$9,2,FALSE),0)),"")</f>
        <v>0</v>
      </c>
      <c r="P132" s="226">
        <f ca="1">IF(COUNTIF(K132:K136,K132)&gt;=5,IF(J132=5,VLOOKUP(K132+4,TPMatrix!$A$6:$B$10,2,FALSE),IF(J132=4,VLOOKUP(K132+4,TPMatrix!$D$6:$E$9,2,FALSE),0)),"")</f>
        <v>0</v>
      </c>
      <c r="Q132" s="226">
        <f t="shared" ca="1" si="40"/>
        <v>0</v>
      </c>
      <c r="R132" s="227">
        <f t="shared" ca="1" si="41"/>
        <v>5</v>
      </c>
      <c r="S132" s="228">
        <f t="shared" ca="1" si="42"/>
        <v>0</v>
      </c>
      <c r="T132" s="229">
        <f t="shared" si="43"/>
        <v>0</v>
      </c>
      <c r="U132" s="230">
        <f t="shared" ca="1" si="44"/>
        <v>0</v>
      </c>
      <c r="W132" s="178" t="str">
        <f t="shared" ca="1" si="45"/>
        <v/>
      </c>
      <c r="X132" s="178" t="str">
        <f ca="1">IF(ISNUMBER($A132),$W132*(Methuselahs!$A$4+1)+$A132,"")</f>
        <v/>
      </c>
      <c r="Y132" s="178" t="str">
        <f t="shared" ca="1" si="46"/>
        <v/>
      </c>
      <c r="Z132" s="178" t="str">
        <f ca="1">IF(ISNUMBER($A132),VLOOKUP($A132,Methuselahs!$A$7:$X$206,5),"")</f>
        <v/>
      </c>
      <c r="AA132" s="178" t="str">
        <f t="shared" ca="1" si="47"/>
        <v/>
      </c>
    </row>
    <row r="133" spans="1:27" ht="12.95" customHeight="1" x14ac:dyDescent="0.2">
      <c r="A133" s="231" t="str">
        <f ca="1">IF(OR(ISBLANK('Tournament Info'!$B$11),'Tournament Info'!$B$11&lt;&gt;4),"",INDIRECT(ADDRESS(ROW(),3,1,1,"Optimal Seating "&amp;'Tournament Info'!$B$11-1&amp;"R+F")))</f>
        <v/>
      </c>
      <c r="B133" s="232" t="str">
        <f ca="1">IF(ISNUMBER(A133),VLOOKUP(A133,Methuselahs!$A$7:$E$206,2,FALSE),"")</f>
        <v/>
      </c>
      <c r="C133" s="233" t="str">
        <f ca="1">IF(ISNUMBER(A133),VLOOKUP(A133,Methuselahs!$A$7:$E$206,3,FALSE),"")</f>
        <v/>
      </c>
      <c r="D133" s="234" t="str">
        <f t="shared" ca="1" si="36"/>
        <v/>
      </c>
      <c r="E133" s="235"/>
      <c r="F133" s="275">
        <f t="shared" si="37"/>
        <v>0</v>
      </c>
      <c r="G133" s="236" t="str">
        <f t="shared" ca="1" si="38"/>
        <v/>
      </c>
      <c r="H133" s="237" t="str">
        <f ca="1">IF(ISNUMBER(A133),IF(OR($S133=$U133,NOT(ISNA(MATCH($D133*5+$V$4,Override!$C$6:$C$125,0)))),$Q133,0),"")</f>
        <v/>
      </c>
      <c r="I133" s="285" t="str">
        <f t="shared" ca="1" si="39"/>
        <v/>
      </c>
      <c r="J133" s="238">
        <f ca="1">COUNT(A132:A136)</f>
        <v>0</v>
      </c>
      <c r="K133" s="239" t="str">
        <f ca="1">IF(ISNUMBER(A133),RANK(F133,F132:F136),"")</f>
        <v/>
      </c>
      <c r="L133" s="240">
        <f ca="1">IF(J133=5,VLOOKUP(K133,TPMatrix!$A$6:$B$10,2,FALSE),IF(J133=4,VLOOKUP(K133,TPMatrix!$D$6:$E$9,2,FALSE),0))</f>
        <v>0</v>
      </c>
      <c r="M133" s="240">
        <f ca="1">IF(COUNTIF(K132:K136,K133)&gt;=2,IF(J133=5,VLOOKUP(K133+1,TPMatrix!$A$6:$B$10,2,FALSE),IF(J133=4,VLOOKUP(K133+1,TPMatrix!$D$6:$E$9,2,FALSE),0)),"")</f>
        <v>0</v>
      </c>
      <c r="N133" s="240">
        <f ca="1">IF(COUNTIF(K132:K136,K133)&gt;=3,IF(J133=5,VLOOKUP(K133+2,TPMatrix!$A$6:$B$10,2,FALSE),IF(J133=4,VLOOKUP(K133+2,TPMatrix!$D$6:$E$9,2,FALSE),0)),"")</f>
        <v>0</v>
      </c>
      <c r="O133" s="240">
        <f ca="1">IF(COUNTIF(K132:K136,K133)&gt;=4,IF(J133=5,VLOOKUP(K133+3,TPMatrix!$A$6:$B$10,2,FALSE),IF(J133=4,VLOOKUP(K133+3,TPMatrix!$D$6:$E$9,2,FALSE),0)),"")</f>
        <v>0</v>
      </c>
      <c r="P133" s="240">
        <f ca="1">IF(COUNTIF(K132:K136,K133)&gt;=5,IF(J133=5,VLOOKUP(K133+4,TPMatrix!$A$6:$B$10,2,FALSE),IF(J133=4,VLOOKUP(K133+4,TPMatrix!$D$6:$E$9,2,FALSE),0)),"")</f>
        <v>0</v>
      </c>
      <c r="Q133" s="240">
        <f t="shared" ca="1" si="40"/>
        <v>0</v>
      </c>
      <c r="R133" s="241">
        <f t="shared" ca="1" si="41"/>
        <v>5</v>
      </c>
      <c r="S133" s="239">
        <f t="shared" ca="1" si="42"/>
        <v>0</v>
      </c>
      <c r="T133" s="240">
        <f t="shared" si="43"/>
        <v>0</v>
      </c>
      <c r="U133" s="241">
        <f t="shared" ca="1" si="44"/>
        <v>0</v>
      </c>
      <c r="W133" s="178" t="str">
        <f t="shared" ca="1" si="45"/>
        <v/>
      </c>
      <c r="X133" s="178" t="str">
        <f ca="1">IF(ISNUMBER($A133),$W133*(Methuselahs!$A$4+1)+$A133,"")</f>
        <v/>
      </c>
      <c r="Y133" s="178" t="str">
        <f t="shared" ca="1" si="46"/>
        <v/>
      </c>
      <c r="Z133" s="178" t="str">
        <f ca="1">IF(ISNUMBER($A133),VLOOKUP($A133,Methuselahs!$A$7:$X$206,5),"")</f>
        <v/>
      </c>
      <c r="AA133" s="178" t="str">
        <f t="shared" ca="1" si="47"/>
        <v/>
      </c>
    </row>
    <row r="134" spans="1:27" ht="12.95" customHeight="1" x14ac:dyDescent="0.2">
      <c r="A134" s="242" t="str">
        <f ca="1">IF(OR(ISBLANK('Tournament Info'!$B$11),'Tournament Info'!$B$11&lt;&gt;4),"",INDIRECT(ADDRESS(ROW(),3,1,1,"Optimal Seating "&amp;'Tournament Info'!$B$11-1&amp;"R+F")))</f>
        <v/>
      </c>
      <c r="B134" s="218" t="str">
        <f ca="1">IF(ISNUMBER(A134),VLOOKUP(A134,Methuselahs!$A$7:$E$206,2,FALSE),"")</f>
        <v/>
      </c>
      <c r="C134" s="243" t="str">
        <f ca="1">IF(ISNUMBER(A134),VLOOKUP(A134,Methuselahs!$A$7:$E$206,3,FALSE),"")</f>
        <v/>
      </c>
      <c r="D134" s="244" t="str">
        <f t="shared" ca="1" si="36"/>
        <v/>
      </c>
      <c r="E134" s="245"/>
      <c r="F134" s="277">
        <f t="shared" si="37"/>
        <v>0</v>
      </c>
      <c r="G134" s="246" t="str">
        <f t="shared" ca="1" si="38"/>
        <v/>
      </c>
      <c r="H134" s="247" t="str">
        <f ca="1">IF(ISNUMBER(A134),IF(OR($S134=$U134,NOT(ISNA(MATCH($D134*5+$V$4,Override!$C$6:$C$125,0)))),$Q134,0),"")</f>
        <v/>
      </c>
      <c r="I134" s="121" t="str">
        <f t="shared" ca="1" si="39"/>
        <v/>
      </c>
      <c r="J134" s="248">
        <f ca="1">COUNT(A132:A136)</f>
        <v>0</v>
      </c>
      <c r="K134" s="249" t="str">
        <f ca="1">IF(ISNUMBER(A134),RANK(F134,F132:F136),"")</f>
        <v/>
      </c>
      <c r="L134" s="250">
        <f ca="1">IF(J134=5,VLOOKUP(K134,TPMatrix!$A$6:$B$10,2,FALSE),IF(J134=4,VLOOKUP(K134,TPMatrix!$D$6:$E$9,2,FALSE),0))</f>
        <v>0</v>
      </c>
      <c r="M134" s="250">
        <f ca="1">IF(COUNTIF(K132:K136,K134)&gt;=2,IF(J134=5,VLOOKUP(K134+1,TPMatrix!$A$6:$B$10,2,FALSE),IF(J134=4,VLOOKUP(K134+1,TPMatrix!$D$6:$E$9,2,FALSE),0)),"")</f>
        <v>0</v>
      </c>
      <c r="N134" s="250">
        <f ca="1">IF(COUNTIF(K132:K136,K134)&gt;=3,IF(J134=5,VLOOKUP(K134+2,TPMatrix!$A$6:$B$10,2,FALSE),IF(J134=4,VLOOKUP(K134+2,TPMatrix!$D$6:$E$9,2,FALSE),0)),"")</f>
        <v>0</v>
      </c>
      <c r="O134" s="250">
        <f ca="1">IF(COUNTIF(K132:K136,K134)&gt;=4,IF(J134=5,VLOOKUP(K134+3,TPMatrix!$A$6:$B$10,2,FALSE),IF(J134=4,VLOOKUP(K134+3,TPMatrix!$D$6:$E$9,2,FALSE),0)),"")</f>
        <v>0</v>
      </c>
      <c r="P134" s="250">
        <f ca="1">IF(COUNTIF(K132:K136,K134)&gt;=5,IF(J134=5,VLOOKUP(K134+4,TPMatrix!$A$6:$B$10,2,FALSE),IF(J134=4,VLOOKUP(K134+4,TPMatrix!$D$6:$E$9,2,FALSE),0)),"")</f>
        <v>0</v>
      </c>
      <c r="Q134" s="250">
        <f t="shared" ca="1" si="40"/>
        <v>0</v>
      </c>
      <c r="R134" s="251">
        <f t="shared" ca="1" si="41"/>
        <v>5</v>
      </c>
      <c r="S134" s="249">
        <f t="shared" ca="1" si="42"/>
        <v>0</v>
      </c>
      <c r="T134" s="250">
        <f t="shared" si="43"/>
        <v>0</v>
      </c>
      <c r="U134" s="251">
        <f t="shared" ca="1" si="44"/>
        <v>0</v>
      </c>
      <c r="W134" s="178" t="str">
        <f t="shared" ca="1" si="45"/>
        <v/>
      </c>
      <c r="X134" s="178" t="str">
        <f ca="1">IF(ISNUMBER($A134),$W134*(Methuselahs!$A$4+1)+$A134,"")</f>
        <v/>
      </c>
      <c r="Y134" s="178" t="str">
        <f t="shared" ca="1" si="46"/>
        <v/>
      </c>
      <c r="Z134" s="178" t="str">
        <f ca="1">IF(ISNUMBER($A134),VLOOKUP($A134,Methuselahs!$A$7:$X$206,5),"")</f>
        <v/>
      </c>
      <c r="AA134" s="178" t="str">
        <f t="shared" ca="1" si="47"/>
        <v/>
      </c>
    </row>
    <row r="135" spans="1:27" ht="12.95" customHeight="1" x14ac:dyDescent="0.2">
      <c r="A135" s="252" t="str">
        <f ca="1">IF(OR(ISBLANK('Tournament Info'!$B$11),'Tournament Info'!$B$11&lt;&gt;4),"",INDIRECT(ADDRESS(ROW(),3,1,1,"Optimal Seating "&amp;'Tournament Info'!$B$11-1&amp;"R+F")))</f>
        <v/>
      </c>
      <c r="B135" s="253" t="str">
        <f ca="1">IF(ISNUMBER(A135),VLOOKUP(A135,Methuselahs!$A$7:$E$206,2,FALSE),"")</f>
        <v/>
      </c>
      <c r="C135" s="254" t="str">
        <f ca="1">IF(ISNUMBER(A135),VLOOKUP(A135,Methuselahs!$A$7:$E$206,3,FALSE),"")</f>
        <v/>
      </c>
      <c r="D135" s="255" t="str">
        <f t="shared" ref="D135:D166" ca="1" si="48">IF(ISNUMBER(A135),FLOOR((ROW()-ROW($A$7))/5,1)+1,"")</f>
        <v/>
      </c>
      <c r="E135" s="256"/>
      <c r="F135" s="279">
        <f t="shared" ref="F135:F166" si="49">IF(ISNUMBER(E135),E135,0)</f>
        <v>0</v>
      </c>
      <c r="G135" s="236" t="str">
        <f t="shared" ref="G135:G166" ca="1" si="50">IF(ISNUMBER($A135),IF(AND($F135&gt;=2,$H135=60),1,0),"")</f>
        <v/>
      </c>
      <c r="H135" s="237" t="str">
        <f ca="1">IF(ISNUMBER(A135),IF(OR($S135=$U135,NOT(ISNA(MATCH($D135*5+$V$4,Override!$C$6:$C$125,0)))),$Q135,0),"")</f>
        <v/>
      </c>
      <c r="I135" s="285" t="str">
        <f t="shared" ref="I135:I166" ca="1" si="51">IF(ISNUMBER(A135),IF(J135=5,K135,IF(AND(J135=4,OR(K135=4,K135=3)),K135+1,K135)),"")</f>
        <v/>
      </c>
      <c r="J135" s="257">
        <f ca="1">COUNT(A132:A136)</f>
        <v>0</v>
      </c>
      <c r="K135" s="239" t="str">
        <f ca="1">IF(ISNUMBER(A135),RANK(F135,F132:F136),"")</f>
        <v/>
      </c>
      <c r="L135" s="240">
        <f ca="1">IF(J135=5,VLOOKUP(K135,TPMatrix!$A$6:$B$10,2,FALSE),IF(J135=4,VLOOKUP(K135,TPMatrix!$D$6:$E$9,2,FALSE),0))</f>
        <v>0</v>
      </c>
      <c r="M135" s="240">
        <f ca="1">IF(COUNTIF(K132:K136,K135)&gt;=2,IF(J135=5,VLOOKUP(K135+1,TPMatrix!$A$6:$B$10,2,FALSE),IF(J135=4,VLOOKUP(K135+1,TPMatrix!$D$6:$E$9,2,FALSE),0)),"")</f>
        <v>0</v>
      </c>
      <c r="N135" s="240">
        <f ca="1">IF(COUNTIF(K132:K136,K135)&gt;=3,IF(J135=5,VLOOKUP(K135+2,TPMatrix!$A$6:$B$10,2,FALSE),IF(J135=4,VLOOKUP(K135+2,TPMatrix!$D$6:$E$9,2,FALSE),0)),"")</f>
        <v>0</v>
      </c>
      <c r="O135" s="240">
        <f ca="1">IF(COUNTIF(K132:K136,K135)&gt;=4,IF(J135=5,VLOOKUP(K135+3,TPMatrix!$A$6:$B$10,2,FALSE),IF(J135=4,VLOOKUP(K135+3,TPMatrix!$D$6:$E$9,2,FALSE),0)),"")</f>
        <v>0</v>
      </c>
      <c r="P135" s="240">
        <f ca="1">IF(COUNTIF(K132:K136,K135)&gt;=5,IF(J135=5,VLOOKUP(K135+4,TPMatrix!$A$6:$B$10,2,FALSE),IF(J135=4,VLOOKUP(K135+4,TPMatrix!$D$6:$E$9,2,FALSE),0)),"")</f>
        <v>0</v>
      </c>
      <c r="Q135" s="240">
        <f t="shared" ref="Q135:Q166" ca="1" si="52">SUM(L135:P135)/COUNT(L135:P135)</f>
        <v>0</v>
      </c>
      <c r="R135" s="241">
        <f t="shared" ref="R135:R166" ca="1" si="53">COUNT(L135:P135)</f>
        <v>5</v>
      </c>
      <c r="S135" s="239">
        <f t="shared" ref="S135:S166" ca="1" si="54">IF(ISNUMBER($A135),COUNTIF($D$7:$D$206,$D135),0)</f>
        <v>0</v>
      </c>
      <c r="T135" s="240">
        <f t="shared" ref="T135:T166" si="55">CEILING($F135,1)</f>
        <v>0</v>
      </c>
      <c r="U135" s="241">
        <f t="shared" ref="U135:U166" ca="1" si="56">SUM(OFFSET(T135,-MOD(ROW()-ROW($U$7),5),0,5,1))</f>
        <v>0</v>
      </c>
      <c r="W135" s="178" t="str">
        <f t="shared" ref="W135:W166" ca="1" si="57">$I135</f>
        <v/>
      </c>
      <c r="X135" s="178" t="str">
        <f ca="1">IF(ISNUMBER($A135),$W135*(Methuselahs!$A$4+1)+$A135,"")</f>
        <v/>
      </c>
      <c r="Y135" s="178" t="str">
        <f t="shared" ref="Y135:Y166" ca="1" si="58">IF(ISNUMBER($A135),RANK($X135,$X135:$X139,1),"")</f>
        <v/>
      </c>
      <c r="Z135" s="178" t="str">
        <f ca="1">IF(ISNUMBER($A135),VLOOKUP($A135,Methuselahs!$A$7:$X$206,5),"")</f>
        <v/>
      </c>
      <c r="AA135" s="178" t="str">
        <f t="shared" ref="AA135:AA166" ca="1" si="59">$I135</f>
        <v/>
      </c>
    </row>
    <row r="136" spans="1:27" ht="12.95" customHeight="1" x14ac:dyDescent="0.2">
      <c r="A136" s="258" t="str">
        <f ca="1">IF(OR(ISBLANK('Tournament Info'!$B$11),'Tournament Info'!$B$11&lt;&gt;4),"",INDIRECT(ADDRESS(ROW(),3,1,1,"Optimal Seating "&amp;'Tournament Info'!$B$11-1&amp;"R+F")))</f>
        <v/>
      </c>
      <c r="B136" s="259" t="str">
        <f ca="1">IF(ISNUMBER(A136),VLOOKUP(A136,Methuselahs!$A$7:$E$206,2,FALSE),"")</f>
        <v/>
      </c>
      <c r="C136" s="260" t="str">
        <f ca="1">IF(ISNUMBER(A136),VLOOKUP(A136,Methuselahs!$A$7:$E$206,3,FALSE),"")</f>
        <v/>
      </c>
      <c r="D136" s="261" t="str">
        <f t="shared" ca="1" si="48"/>
        <v/>
      </c>
      <c r="E136" s="262"/>
      <c r="F136" s="280">
        <f t="shared" si="49"/>
        <v>0</v>
      </c>
      <c r="G136" s="246" t="str">
        <f t="shared" ca="1" si="50"/>
        <v/>
      </c>
      <c r="H136" s="247" t="str">
        <f ca="1">IF(ISNUMBER(A136),IF(OR($S136=$U136,NOT(ISNA(MATCH($D136*5+$V$4,Override!$C$6:$C$125,0)))),$Q136,0),"")</f>
        <v/>
      </c>
      <c r="I136" s="121" t="str">
        <f t="shared" ca="1" si="51"/>
        <v/>
      </c>
      <c r="J136" s="263">
        <f ca="1">COUNT(A132:A136)</f>
        <v>0</v>
      </c>
      <c r="K136" s="264" t="str">
        <f ca="1">IF(ISNUMBER(A136),RANK(F136,F132:F136),"")</f>
        <v/>
      </c>
      <c r="L136" s="265">
        <f ca="1">IF(J136=5,VLOOKUP(K136,TPMatrix!$A$6:$B$10,2,FALSE),IF(J136=4,VLOOKUP(K136,TPMatrix!$D$6:$E$9,2,FALSE),0))</f>
        <v>0</v>
      </c>
      <c r="M136" s="265">
        <f ca="1">IF(COUNTIF(K132:K136,K136)&gt;=2,IF(J136=5,VLOOKUP(K136+1,TPMatrix!$A$6:$B$10,2,FALSE),IF(J136=4,VLOOKUP(K136+1,TPMatrix!$D$6:$E$9,2,FALSE),0)),"")</f>
        <v>0</v>
      </c>
      <c r="N136" s="265">
        <f ca="1">IF(COUNTIF(K132:K136,K136)&gt;=3,IF(J136=5,VLOOKUP(K136+2,TPMatrix!$A$6:$B$10,2,FALSE),IF(J136=4,VLOOKUP(K136+2,TPMatrix!$D$6:$E$9,2,FALSE),0)),"")</f>
        <v>0</v>
      </c>
      <c r="O136" s="265">
        <f ca="1">IF(COUNTIF(K132:K136,K136)&gt;=4,IF(J136=5,VLOOKUP(K136+3,TPMatrix!$A$6:$B$10,2,FALSE),IF(J136=4,VLOOKUP(K136+3,TPMatrix!$D$6:$E$9,2,FALSE),0)),"")</f>
        <v>0</v>
      </c>
      <c r="P136" s="265">
        <f ca="1">IF(COUNTIF(K132:K136,K136)&gt;=5,IF(J136=5,VLOOKUP(K136+4,TPMatrix!$A$6:$B$10,2,FALSE),IF(J136=4,VLOOKUP(K136+4,TPMatrix!$D$6:$E$9,2,FALSE),0)),"")</f>
        <v>0</v>
      </c>
      <c r="Q136" s="265">
        <f t="shared" ca="1" si="52"/>
        <v>0</v>
      </c>
      <c r="R136" s="266">
        <f t="shared" ca="1" si="53"/>
        <v>5</v>
      </c>
      <c r="S136" s="264">
        <f t="shared" ca="1" si="54"/>
        <v>0</v>
      </c>
      <c r="T136" s="265">
        <f t="shared" si="55"/>
        <v>0</v>
      </c>
      <c r="U136" s="266">
        <f t="shared" ca="1" si="56"/>
        <v>0</v>
      </c>
      <c r="W136" s="178" t="str">
        <f t="shared" ca="1" si="57"/>
        <v/>
      </c>
      <c r="X136" s="178" t="str">
        <f ca="1">IF(ISNUMBER($A136),$W136*(Methuselahs!$A$4+1)+$A136,"")</f>
        <v/>
      </c>
      <c r="Y136" s="178" t="str">
        <f t="shared" ca="1" si="58"/>
        <v/>
      </c>
      <c r="Z136" s="178" t="str">
        <f ca="1">IF(ISNUMBER($A136),VLOOKUP($A136,Methuselahs!$A$7:$X$206,5),"")</f>
        <v/>
      </c>
      <c r="AA136" s="178" t="str">
        <f t="shared" ca="1" si="59"/>
        <v/>
      </c>
    </row>
    <row r="137" spans="1:27" ht="12.95" customHeight="1" x14ac:dyDescent="0.2">
      <c r="A137" s="217" t="str">
        <f ca="1">IF(OR(ISBLANK('Tournament Info'!$B$11),'Tournament Info'!$B$11&lt;&gt;4),"",INDIRECT(ADDRESS(ROW(),3,1,1,"Optimal Seating "&amp;'Tournament Info'!$B$11-1&amp;"R+F")))</f>
        <v/>
      </c>
      <c r="B137" s="218" t="str">
        <f ca="1">IF(ISNUMBER(A137),VLOOKUP(A137,Methuselahs!$A$7:$E$206,2,FALSE),"")</f>
        <v/>
      </c>
      <c r="C137" s="219" t="str">
        <f ca="1">IF(ISNUMBER(A137),VLOOKUP(A137,Methuselahs!$A$7:$E$206,3,FALSE),"")</f>
        <v/>
      </c>
      <c r="D137" s="220" t="str">
        <f t="shared" ca="1" si="48"/>
        <v/>
      </c>
      <c r="E137" s="221"/>
      <c r="F137" s="273">
        <f t="shared" si="49"/>
        <v>0</v>
      </c>
      <c r="G137" s="222" t="str">
        <f t="shared" ca="1" si="50"/>
        <v/>
      </c>
      <c r="H137" s="223" t="str">
        <f ca="1">IF(ISNUMBER(A137),IF(OR($S137=$U137,NOT(ISNA(MATCH($D137*5+$V$4,Override!$C$6:$C$125,0)))),$Q137,0),"")</f>
        <v/>
      </c>
      <c r="I137" s="284" t="str">
        <f t="shared" ca="1" si="51"/>
        <v/>
      </c>
      <c r="J137" s="224">
        <f ca="1">COUNT(A137:A141)</f>
        <v>0</v>
      </c>
      <c r="K137" s="225" t="str">
        <f ca="1">IF(ISNUMBER(A137),RANK(F137,F137:F141),"")</f>
        <v/>
      </c>
      <c r="L137" s="226">
        <f ca="1">IF(J137=5,VLOOKUP(K137,TPMatrix!$A$6:$B$10,2,FALSE),IF(J137=4,VLOOKUP(K137,TPMatrix!$D$6:$E$9,2,FALSE),0))</f>
        <v>0</v>
      </c>
      <c r="M137" s="226">
        <f ca="1">IF(COUNTIF(K137:K141,K137)&gt;=2,IF(J137=5,VLOOKUP(K137+1,TPMatrix!$A$6:$B$10,2,FALSE),IF(J137=4,VLOOKUP(K137+1,TPMatrix!$D$6:$E$9,2,FALSE),0)),"")</f>
        <v>0</v>
      </c>
      <c r="N137" s="226">
        <f ca="1">IF(COUNTIF(K137:K141,K137)&gt;=3,IF(J137=5,VLOOKUP(K137+2,TPMatrix!$A$6:$B$10,2,FALSE),IF(J137=4,VLOOKUP(K137+2,TPMatrix!$D$6:$E$9,2,FALSE),0)),"")</f>
        <v>0</v>
      </c>
      <c r="O137" s="226">
        <f ca="1">IF(COUNTIF(K137:K141,K137)&gt;=4,IF(J137=5,VLOOKUP(K137+3,TPMatrix!$A$6:$B$10,2,FALSE),IF(J137=4,VLOOKUP(K137+3,TPMatrix!$D$6:$E$9,2,FALSE),0)),"")</f>
        <v>0</v>
      </c>
      <c r="P137" s="226">
        <f ca="1">IF(COUNTIF(K137:K141,K137)&gt;=5,IF(J137=5,VLOOKUP(K137+4,TPMatrix!$A$6:$B$10,2,FALSE),IF(J137=4,VLOOKUP(K137+4,TPMatrix!$D$6:$E$9,2,FALSE),0)),"")</f>
        <v>0</v>
      </c>
      <c r="Q137" s="226">
        <f t="shared" ca="1" si="52"/>
        <v>0</v>
      </c>
      <c r="R137" s="227">
        <f t="shared" ca="1" si="53"/>
        <v>5</v>
      </c>
      <c r="S137" s="228">
        <f t="shared" ca="1" si="54"/>
        <v>0</v>
      </c>
      <c r="T137" s="229">
        <f t="shared" si="55"/>
        <v>0</v>
      </c>
      <c r="U137" s="230">
        <f t="shared" ca="1" si="56"/>
        <v>0</v>
      </c>
      <c r="W137" s="178" t="str">
        <f t="shared" ca="1" si="57"/>
        <v/>
      </c>
      <c r="X137" s="178" t="str">
        <f ca="1">IF(ISNUMBER($A137),$W137*(Methuselahs!$A$4+1)+$A137,"")</f>
        <v/>
      </c>
      <c r="Y137" s="178" t="str">
        <f t="shared" ca="1" si="58"/>
        <v/>
      </c>
      <c r="Z137" s="178" t="str">
        <f ca="1">IF(ISNUMBER($A137),VLOOKUP($A137,Methuselahs!$A$7:$X$206,5),"")</f>
        <v/>
      </c>
      <c r="AA137" s="178" t="str">
        <f t="shared" ca="1" si="59"/>
        <v/>
      </c>
    </row>
    <row r="138" spans="1:27" ht="12.95" customHeight="1" x14ac:dyDescent="0.2">
      <c r="A138" s="231" t="str">
        <f ca="1">IF(OR(ISBLANK('Tournament Info'!$B$11),'Tournament Info'!$B$11&lt;&gt;4),"",INDIRECT(ADDRESS(ROW(),3,1,1,"Optimal Seating "&amp;'Tournament Info'!$B$11-1&amp;"R+F")))</f>
        <v/>
      </c>
      <c r="B138" s="232" t="str">
        <f ca="1">IF(ISNUMBER(A138),VLOOKUP(A138,Methuselahs!$A$7:$E$206,2,FALSE),"")</f>
        <v/>
      </c>
      <c r="C138" s="233" t="str">
        <f ca="1">IF(ISNUMBER(A138),VLOOKUP(A138,Methuselahs!$A$7:$E$206,3,FALSE),"")</f>
        <v/>
      </c>
      <c r="D138" s="234" t="str">
        <f t="shared" ca="1" si="48"/>
        <v/>
      </c>
      <c r="E138" s="235"/>
      <c r="F138" s="275">
        <f t="shared" si="49"/>
        <v>0</v>
      </c>
      <c r="G138" s="236" t="str">
        <f t="shared" ca="1" si="50"/>
        <v/>
      </c>
      <c r="H138" s="237" t="str">
        <f ca="1">IF(ISNUMBER(A138),IF(OR($S138=$U138,NOT(ISNA(MATCH($D138*5+$V$4,Override!$C$6:$C$125,0)))),$Q138,0),"")</f>
        <v/>
      </c>
      <c r="I138" s="285" t="str">
        <f t="shared" ca="1" si="51"/>
        <v/>
      </c>
      <c r="J138" s="238">
        <f ca="1">COUNT(A137:A141)</f>
        <v>0</v>
      </c>
      <c r="K138" s="239" t="str">
        <f ca="1">IF(ISNUMBER(A138),RANK(F138,F137:F141),"")</f>
        <v/>
      </c>
      <c r="L138" s="240">
        <f ca="1">IF(J138=5,VLOOKUP(K138,TPMatrix!$A$6:$B$10,2,FALSE),IF(J138=4,VLOOKUP(K138,TPMatrix!$D$6:$E$9,2,FALSE),0))</f>
        <v>0</v>
      </c>
      <c r="M138" s="240">
        <f ca="1">IF(COUNTIF(K137:K141,K138)&gt;=2,IF(J138=5,VLOOKUP(K138+1,TPMatrix!$A$6:$B$10,2,FALSE),IF(J138=4,VLOOKUP(K138+1,TPMatrix!$D$6:$E$9,2,FALSE),0)),"")</f>
        <v>0</v>
      </c>
      <c r="N138" s="240">
        <f ca="1">IF(COUNTIF(K137:K141,K138)&gt;=3,IF(J138=5,VLOOKUP(K138+2,TPMatrix!$A$6:$B$10,2,FALSE),IF(J138=4,VLOOKUP(K138+2,TPMatrix!$D$6:$E$9,2,FALSE),0)),"")</f>
        <v>0</v>
      </c>
      <c r="O138" s="240">
        <f ca="1">IF(COUNTIF(K137:K141,K138)&gt;=4,IF(J138=5,VLOOKUP(K138+3,TPMatrix!$A$6:$B$10,2,FALSE),IF(J138=4,VLOOKUP(K138+3,TPMatrix!$D$6:$E$9,2,FALSE),0)),"")</f>
        <v>0</v>
      </c>
      <c r="P138" s="240">
        <f ca="1">IF(COUNTIF(K137:K141,K138)&gt;=5,IF(J138=5,VLOOKUP(K138+4,TPMatrix!$A$6:$B$10,2,FALSE),IF(J138=4,VLOOKUP(K138+4,TPMatrix!$D$6:$E$9,2,FALSE),0)),"")</f>
        <v>0</v>
      </c>
      <c r="Q138" s="240">
        <f t="shared" ca="1" si="52"/>
        <v>0</v>
      </c>
      <c r="R138" s="241">
        <f t="shared" ca="1" si="53"/>
        <v>5</v>
      </c>
      <c r="S138" s="239">
        <f t="shared" ca="1" si="54"/>
        <v>0</v>
      </c>
      <c r="T138" s="240">
        <f t="shared" si="55"/>
        <v>0</v>
      </c>
      <c r="U138" s="241">
        <f t="shared" ca="1" si="56"/>
        <v>0</v>
      </c>
      <c r="W138" s="178" t="str">
        <f t="shared" ca="1" si="57"/>
        <v/>
      </c>
      <c r="X138" s="178" t="str">
        <f ca="1">IF(ISNUMBER($A138),$W138*(Methuselahs!$A$4+1)+$A138,"")</f>
        <v/>
      </c>
      <c r="Y138" s="178" t="str">
        <f t="shared" ca="1" si="58"/>
        <v/>
      </c>
      <c r="Z138" s="178" t="str">
        <f ca="1">IF(ISNUMBER($A138),VLOOKUP($A138,Methuselahs!$A$7:$X$206,5),"")</f>
        <v/>
      </c>
      <c r="AA138" s="178" t="str">
        <f t="shared" ca="1" si="59"/>
        <v/>
      </c>
    </row>
    <row r="139" spans="1:27" ht="12.95" customHeight="1" x14ac:dyDescent="0.2">
      <c r="A139" s="242" t="str">
        <f ca="1">IF(OR(ISBLANK('Tournament Info'!$B$11),'Tournament Info'!$B$11&lt;&gt;4),"",INDIRECT(ADDRESS(ROW(),3,1,1,"Optimal Seating "&amp;'Tournament Info'!$B$11-1&amp;"R+F")))</f>
        <v/>
      </c>
      <c r="B139" s="218" t="str">
        <f ca="1">IF(ISNUMBER(A139),VLOOKUP(A139,Methuselahs!$A$7:$E$206,2,FALSE),"")</f>
        <v/>
      </c>
      <c r="C139" s="243" t="str">
        <f ca="1">IF(ISNUMBER(A139),VLOOKUP(A139,Methuselahs!$A$7:$E$206,3,FALSE),"")</f>
        <v/>
      </c>
      <c r="D139" s="244" t="str">
        <f t="shared" ca="1" si="48"/>
        <v/>
      </c>
      <c r="E139" s="245"/>
      <c r="F139" s="277">
        <f t="shared" si="49"/>
        <v>0</v>
      </c>
      <c r="G139" s="246" t="str">
        <f t="shared" ca="1" si="50"/>
        <v/>
      </c>
      <c r="H139" s="247" t="str">
        <f ca="1">IF(ISNUMBER(A139),IF(OR($S139=$U139,NOT(ISNA(MATCH($D139*5+$V$4,Override!$C$6:$C$125,0)))),$Q139,0),"")</f>
        <v/>
      </c>
      <c r="I139" s="121" t="str">
        <f t="shared" ca="1" si="51"/>
        <v/>
      </c>
      <c r="J139" s="248">
        <f ca="1">COUNT(A137:A141)</f>
        <v>0</v>
      </c>
      <c r="K139" s="249" t="str">
        <f ca="1">IF(ISNUMBER(A139),RANK(F139,F137:F141),"")</f>
        <v/>
      </c>
      <c r="L139" s="250">
        <f ca="1">IF(J139=5,VLOOKUP(K139,TPMatrix!$A$6:$B$10,2,FALSE),IF(J139=4,VLOOKUP(K139,TPMatrix!$D$6:$E$9,2,FALSE),0))</f>
        <v>0</v>
      </c>
      <c r="M139" s="250">
        <f ca="1">IF(COUNTIF(K137:K141,K139)&gt;=2,IF(J139=5,VLOOKUP(K139+1,TPMatrix!$A$6:$B$10,2,FALSE),IF(J139=4,VLOOKUP(K139+1,TPMatrix!$D$6:$E$9,2,FALSE),0)),"")</f>
        <v>0</v>
      </c>
      <c r="N139" s="250">
        <f ca="1">IF(COUNTIF(K137:K141,K139)&gt;=3,IF(J139=5,VLOOKUP(K139+2,TPMatrix!$A$6:$B$10,2,FALSE),IF(J139=4,VLOOKUP(K139+2,TPMatrix!$D$6:$E$9,2,FALSE),0)),"")</f>
        <v>0</v>
      </c>
      <c r="O139" s="250">
        <f ca="1">IF(COUNTIF(K137:K141,K139)&gt;=4,IF(J139=5,VLOOKUP(K139+3,TPMatrix!$A$6:$B$10,2,FALSE),IF(J139=4,VLOOKUP(K139+3,TPMatrix!$D$6:$E$9,2,FALSE),0)),"")</f>
        <v>0</v>
      </c>
      <c r="P139" s="250">
        <f ca="1">IF(COUNTIF(K137:K141,K139)&gt;=5,IF(J139=5,VLOOKUP(K139+4,TPMatrix!$A$6:$B$10,2,FALSE),IF(J139=4,VLOOKUP(K139+4,TPMatrix!$D$6:$E$9,2,FALSE),0)),"")</f>
        <v>0</v>
      </c>
      <c r="Q139" s="250">
        <f t="shared" ca="1" si="52"/>
        <v>0</v>
      </c>
      <c r="R139" s="251">
        <f t="shared" ca="1" si="53"/>
        <v>5</v>
      </c>
      <c r="S139" s="249">
        <f t="shared" ca="1" si="54"/>
        <v>0</v>
      </c>
      <c r="T139" s="250">
        <f t="shared" si="55"/>
        <v>0</v>
      </c>
      <c r="U139" s="251">
        <f t="shared" ca="1" si="56"/>
        <v>0</v>
      </c>
      <c r="W139" s="178" t="str">
        <f t="shared" ca="1" si="57"/>
        <v/>
      </c>
      <c r="X139" s="178" t="str">
        <f ca="1">IF(ISNUMBER($A139),$W139*(Methuselahs!$A$4+1)+$A139,"")</f>
        <v/>
      </c>
      <c r="Y139" s="178" t="str">
        <f t="shared" ca="1" si="58"/>
        <v/>
      </c>
      <c r="Z139" s="178" t="str">
        <f ca="1">IF(ISNUMBER($A139),VLOOKUP($A139,Methuselahs!$A$7:$X$206,5),"")</f>
        <v/>
      </c>
      <c r="AA139" s="178" t="str">
        <f t="shared" ca="1" si="59"/>
        <v/>
      </c>
    </row>
    <row r="140" spans="1:27" ht="12.95" customHeight="1" x14ac:dyDescent="0.2">
      <c r="A140" s="252" t="str">
        <f ca="1">IF(OR(ISBLANK('Tournament Info'!$B$11),'Tournament Info'!$B$11&lt;&gt;4),"",INDIRECT(ADDRESS(ROW(),3,1,1,"Optimal Seating "&amp;'Tournament Info'!$B$11-1&amp;"R+F")))</f>
        <v/>
      </c>
      <c r="B140" s="253" t="str">
        <f ca="1">IF(ISNUMBER(A140),VLOOKUP(A140,Methuselahs!$A$7:$E$206,2,FALSE),"")</f>
        <v/>
      </c>
      <c r="C140" s="254" t="str">
        <f ca="1">IF(ISNUMBER(A140),VLOOKUP(A140,Methuselahs!$A$7:$E$206,3,FALSE),"")</f>
        <v/>
      </c>
      <c r="D140" s="255" t="str">
        <f t="shared" ca="1" si="48"/>
        <v/>
      </c>
      <c r="E140" s="256"/>
      <c r="F140" s="279">
        <f t="shared" si="49"/>
        <v>0</v>
      </c>
      <c r="G140" s="236" t="str">
        <f t="shared" ca="1" si="50"/>
        <v/>
      </c>
      <c r="H140" s="237" t="str">
        <f ca="1">IF(ISNUMBER(A140),IF(OR($S140=$U140,NOT(ISNA(MATCH($D140*5+$V$4,Override!$C$6:$C$125,0)))),$Q140,0),"")</f>
        <v/>
      </c>
      <c r="I140" s="285" t="str">
        <f t="shared" ca="1" si="51"/>
        <v/>
      </c>
      <c r="J140" s="257">
        <f ca="1">COUNT(A137:A141)</f>
        <v>0</v>
      </c>
      <c r="K140" s="239" t="str">
        <f ca="1">IF(ISNUMBER(A140),RANK(F140,F137:F141),"")</f>
        <v/>
      </c>
      <c r="L140" s="240">
        <f ca="1">IF(J140=5,VLOOKUP(K140,TPMatrix!$A$6:$B$10,2,FALSE),IF(J140=4,VLOOKUP(K140,TPMatrix!$D$6:$E$9,2,FALSE),0))</f>
        <v>0</v>
      </c>
      <c r="M140" s="240">
        <f ca="1">IF(COUNTIF(K137:K141,K140)&gt;=2,IF(J140=5,VLOOKUP(K140+1,TPMatrix!$A$6:$B$10,2,FALSE),IF(J140=4,VLOOKUP(K140+1,TPMatrix!$D$6:$E$9,2,FALSE),0)),"")</f>
        <v>0</v>
      </c>
      <c r="N140" s="240">
        <f ca="1">IF(COUNTIF(K137:K141,K140)&gt;=3,IF(J140=5,VLOOKUP(K140+2,TPMatrix!$A$6:$B$10,2,FALSE),IF(J140=4,VLOOKUP(K140+2,TPMatrix!$D$6:$E$9,2,FALSE),0)),"")</f>
        <v>0</v>
      </c>
      <c r="O140" s="240">
        <f ca="1">IF(COUNTIF(K137:K141,K140)&gt;=4,IF(J140=5,VLOOKUP(K140+3,TPMatrix!$A$6:$B$10,2,FALSE),IF(J140=4,VLOOKUP(K140+3,TPMatrix!$D$6:$E$9,2,FALSE),0)),"")</f>
        <v>0</v>
      </c>
      <c r="P140" s="240">
        <f ca="1">IF(COUNTIF(K137:K141,K140)&gt;=5,IF(J140=5,VLOOKUP(K140+4,TPMatrix!$A$6:$B$10,2,FALSE),IF(J140=4,VLOOKUP(K140+4,TPMatrix!$D$6:$E$9,2,FALSE),0)),"")</f>
        <v>0</v>
      </c>
      <c r="Q140" s="240">
        <f t="shared" ca="1" si="52"/>
        <v>0</v>
      </c>
      <c r="R140" s="241">
        <f t="shared" ca="1" si="53"/>
        <v>5</v>
      </c>
      <c r="S140" s="239">
        <f t="shared" ca="1" si="54"/>
        <v>0</v>
      </c>
      <c r="T140" s="240">
        <f t="shared" si="55"/>
        <v>0</v>
      </c>
      <c r="U140" s="241">
        <f t="shared" ca="1" si="56"/>
        <v>0</v>
      </c>
      <c r="W140" s="178" t="str">
        <f t="shared" ca="1" si="57"/>
        <v/>
      </c>
      <c r="X140" s="178" t="str">
        <f ca="1">IF(ISNUMBER($A140),$W140*(Methuselahs!$A$4+1)+$A140,"")</f>
        <v/>
      </c>
      <c r="Y140" s="178" t="str">
        <f t="shared" ca="1" si="58"/>
        <v/>
      </c>
      <c r="Z140" s="178" t="str">
        <f ca="1">IF(ISNUMBER($A140),VLOOKUP($A140,Methuselahs!$A$7:$X$206,5),"")</f>
        <v/>
      </c>
      <c r="AA140" s="178" t="str">
        <f t="shared" ca="1" si="59"/>
        <v/>
      </c>
    </row>
    <row r="141" spans="1:27" ht="12.95" customHeight="1" x14ac:dyDescent="0.2">
      <c r="A141" s="258" t="str">
        <f ca="1">IF(OR(ISBLANK('Tournament Info'!$B$11),'Tournament Info'!$B$11&lt;&gt;4),"",INDIRECT(ADDRESS(ROW(),3,1,1,"Optimal Seating "&amp;'Tournament Info'!$B$11-1&amp;"R+F")))</f>
        <v/>
      </c>
      <c r="B141" s="259" t="str">
        <f ca="1">IF(ISNUMBER(A141),VLOOKUP(A141,Methuselahs!$A$7:$E$206,2,FALSE),"")</f>
        <v/>
      </c>
      <c r="C141" s="260" t="str">
        <f ca="1">IF(ISNUMBER(A141),VLOOKUP(A141,Methuselahs!$A$7:$E$206,3,FALSE),"")</f>
        <v/>
      </c>
      <c r="D141" s="261" t="str">
        <f t="shared" ca="1" si="48"/>
        <v/>
      </c>
      <c r="E141" s="262"/>
      <c r="F141" s="280">
        <f t="shared" si="49"/>
        <v>0</v>
      </c>
      <c r="G141" s="246" t="str">
        <f t="shared" ca="1" si="50"/>
        <v/>
      </c>
      <c r="H141" s="247" t="str">
        <f ca="1">IF(ISNUMBER(A141),IF(OR($S141=$U141,NOT(ISNA(MATCH($D141*5+$V$4,Override!$C$6:$C$125,0)))),$Q141,0),"")</f>
        <v/>
      </c>
      <c r="I141" s="121" t="str">
        <f t="shared" ca="1" si="51"/>
        <v/>
      </c>
      <c r="J141" s="263">
        <f ca="1">COUNT(A137:A141)</f>
        <v>0</v>
      </c>
      <c r="K141" s="264" t="str">
        <f ca="1">IF(ISNUMBER(A141),RANK(F141,F137:F141),"")</f>
        <v/>
      </c>
      <c r="L141" s="265">
        <f ca="1">IF(J141=5,VLOOKUP(K141,TPMatrix!$A$6:$B$10,2,FALSE),IF(J141=4,VLOOKUP(K141,TPMatrix!$D$6:$E$9,2,FALSE),0))</f>
        <v>0</v>
      </c>
      <c r="M141" s="265">
        <f ca="1">IF(COUNTIF(K137:K141,K141)&gt;=2,IF(J141=5,VLOOKUP(K141+1,TPMatrix!$A$6:$B$10,2,FALSE),IF(J141=4,VLOOKUP(K141+1,TPMatrix!$D$6:$E$9,2,FALSE),0)),"")</f>
        <v>0</v>
      </c>
      <c r="N141" s="265">
        <f ca="1">IF(COUNTIF(K137:K141,K141)&gt;=3,IF(J141=5,VLOOKUP(K141+2,TPMatrix!$A$6:$B$10,2,FALSE),IF(J141=4,VLOOKUP(K141+2,TPMatrix!$D$6:$E$9,2,FALSE),0)),"")</f>
        <v>0</v>
      </c>
      <c r="O141" s="265">
        <f ca="1">IF(COUNTIF(K137:K141,K141)&gt;=4,IF(J141=5,VLOOKUP(K141+3,TPMatrix!$A$6:$B$10,2,FALSE),IF(J141=4,VLOOKUP(K141+3,TPMatrix!$D$6:$E$9,2,FALSE),0)),"")</f>
        <v>0</v>
      </c>
      <c r="P141" s="265">
        <f ca="1">IF(COUNTIF(K137:K141,K141)&gt;=5,IF(J141=5,VLOOKUP(K141+4,TPMatrix!$A$6:$B$10,2,FALSE),IF(J141=4,VLOOKUP(K141+4,TPMatrix!$D$6:$E$9,2,FALSE),0)),"")</f>
        <v>0</v>
      </c>
      <c r="Q141" s="265">
        <f t="shared" ca="1" si="52"/>
        <v>0</v>
      </c>
      <c r="R141" s="266">
        <f t="shared" ca="1" si="53"/>
        <v>5</v>
      </c>
      <c r="S141" s="264">
        <f t="shared" ca="1" si="54"/>
        <v>0</v>
      </c>
      <c r="T141" s="265">
        <f t="shared" si="55"/>
        <v>0</v>
      </c>
      <c r="U141" s="266">
        <f t="shared" ca="1" si="56"/>
        <v>0</v>
      </c>
      <c r="W141" s="178" t="str">
        <f t="shared" ca="1" si="57"/>
        <v/>
      </c>
      <c r="X141" s="178" t="str">
        <f ca="1">IF(ISNUMBER($A141),$W141*(Methuselahs!$A$4+1)+$A141,"")</f>
        <v/>
      </c>
      <c r="Y141" s="178" t="str">
        <f t="shared" ca="1" si="58"/>
        <v/>
      </c>
      <c r="Z141" s="178" t="str">
        <f ca="1">IF(ISNUMBER($A141),VLOOKUP($A141,Methuselahs!$A$7:$X$206,5),"")</f>
        <v/>
      </c>
      <c r="AA141" s="178" t="str">
        <f t="shared" ca="1" si="59"/>
        <v/>
      </c>
    </row>
    <row r="142" spans="1:27" ht="12.95" customHeight="1" x14ac:dyDescent="0.2">
      <c r="A142" s="217" t="str">
        <f ca="1">IF(OR(ISBLANK('Tournament Info'!$B$11),'Tournament Info'!$B$11&lt;&gt;4),"",INDIRECT(ADDRESS(ROW(),3,1,1,"Optimal Seating "&amp;'Tournament Info'!$B$11-1&amp;"R+F")))</f>
        <v/>
      </c>
      <c r="B142" s="218" t="str">
        <f ca="1">IF(ISNUMBER(A142),VLOOKUP(A142,Methuselahs!$A$7:$E$206,2,FALSE),"")</f>
        <v/>
      </c>
      <c r="C142" s="219" t="str">
        <f ca="1">IF(ISNUMBER(A142),VLOOKUP(A142,Methuselahs!$A$7:$E$206,3,FALSE),"")</f>
        <v/>
      </c>
      <c r="D142" s="220" t="str">
        <f t="shared" ca="1" si="48"/>
        <v/>
      </c>
      <c r="E142" s="221"/>
      <c r="F142" s="273">
        <f t="shared" si="49"/>
        <v>0</v>
      </c>
      <c r="G142" s="222" t="str">
        <f t="shared" ca="1" si="50"/>
        <v/>
      </c>
      <c r="H142" s="223" t="str">
        <f ca="1">IF(ISNUMBER(A142),IF(OR($S142=$U142,NOT(ISNA(MATCH($D142*5+$V$4,Override!$C$6:$C$125,0)))),$Q142,0),"")</f>
        <v/>
      </c>
      <c r="I142" s="284" t="str">
        <f t="shared" ca="1" si="51"/>
        <v/>
      </c>
      <c r="J142" s="224">
        <f ca="1">COUNT(A142:A146)</f>
        <v>0</v>
      </c>
      <c r="K142" s="225" t="str">
        <f ca="1">IF(ISNUMBER(A142),RANK(F142,F142:F146),"")</f>
        <v/>
      </c>
      <c r="L142" s="226">
        <f ca="1">IF(J142=5,VLOOKUP(K142,TPMatrix!$A$6:$B$10,2,FALSE),IF(J142=4,VLOOKUP(K142,TPMatrix!$D$6:$E$9,2,FALSE),0))</f>
        <v>0</v>
      </c>
      <c r="M142" s="226">
        <f ca="1">IF(COUNTIF(K142:K146,K142)&gt;=2,IF(J142=5,VLOOKUP(K142+1,TPMatrix!$A$6:$B$10,2,FALSE),IF(J142=4,VLOOKUP(K142+1,TPMatrix!$D$6:$E$9,2,FALSE),0)),"")</f>
        <v>0</v>
      </c>
      <c r="N142" s="226">
        <f ca="1">IF(COUNTIF(K142:K146,K142)&gt;=3,IF(J142=5,VLOOKUP(K142+2,TPMatrix!$A$6:$B$10,2,FALSE),IF(J142=4,VLOOKUP(K142+2,TPMatrix!$D$6:$E$9,2,FALSE),0)),"")</f>
        <v>0</v>
      </c>
      <c r="O142" s="226">
        <f ca="1">IF(COUNTIF(K142:K146,K142)&gt;=4,IF(J142=5,VLOOKUP(K142+3,TPMatrix!$A$6:$B$10,2,FALSE),IF(J142=4,VLOOKUP(K142+3,TPMatrix!$D$6:$E$9,2,FALSE),0)),"")</f>
        <v>0</v>
      </c>
      <c r="P142" s="226">
        <f ca="1">IF(COUNTIF(K142:K146,K142)&gt;=5,IF(J142=5,VLOOKUP(K142+4,TPMatrix!$A$6:$B$10,2,FALSE),IF(J142=4,VLOOKUP(K142+4,TPMatrix!$D$6:$E$9,2,FALSE),0)),"")</f>
        <v>0</v>
      </c>
      <c r="Q142" s="226">
        <f t="shared" ca="1" si="52"/>
        <v>0</v>
      </c>
      <c r="R142" s="227">
        <f t="shared" ca="1" si="53"/>
        <v>5</v>
      </c>
      <c r="S142" s="228">
        <f t="shared" ca="1" si="54"/>
        <v>0</v>
      </c>
      <c r="T142" s="229">
        <f t="shared" si="55"/>
        <v>0</v>
      </c>
      <c r="U142" s="230">
        <f t="shared" ca="1" si="56"/>
        <v>0</v>
      </c>
      <c r="W142" s="178" t="str">
        <f t="shared" ca="1" si="57"/>
        <v/>
      </c>
      <c r="X142" s="178" t="str">
        <f ca="1">IF(ISNUMBER($A142),$W142*(Methuselahs!$A$4+1)+$A142,"")</f>
        <v/>
      </c>
      <c r="Y142" s="178" t="str">
        <f t="shared" ca="1" si="58"/>
        <v/>
      </c>
      <c r="Z142" s="178" t="str">
        <f ca="1">IF(ISNUMBER($A142),VLOOKUP($A142,Methuselahs!$A$7:$X$206,5),"")</f>
        <v/>
      </c>
      <c r="AA142" s="178" t="str">
        <f t="shared" ca="1" si="59"/>
        <v/>
      </c>
    </row>
    <row r="143" spans="1:27" ht="12.95" customHeight="1" x14ac:dyDescent="0.2">
      <c r="A143" s="231" t="str">
        <f ca="1">IF(OR(ISBLANK('Tournament Info'!$B$11),'Tournament Info'!$B$11&lt;&gt;4),"",INDIRECT(ADDRESS(ROW(),3,1,1,"Optimal Seating "&amp;'Tournament Info'!$B$11-1&amp;"R+F")))</f>
        <v/>
      </c>
      <c r="B143" s="232" t="str">
        <f ca="1">IF(ISNUMBER(A143),VLOOKUP(A143,Methuselahs!$A$7:$E$206,2,FALSE),"")</f>
        <v/>
      </c>
      <c r="C143" s="233" t="str">
        <f ca="1">IF(ISNUMBER(A143),VLOOKUP(A143,Methuselahs!$A$7:$E$206,3,FALSE),"")</f>
        <v/>
      </c>
      <c r="D143" s="234" t="str">
        <f t="shared" ca="1" si="48"/>
        <v/>
      </c>
      <c r="E143" s="235"/>
      <c r="F143" s="275">
        <f t="shared" si="49"/>
        <v>0</v>
      </c>
      <c r="G143" s="236" t="str">
        <f t="shared" ca="1" si="50"/>
        <v/>
      </c>
      <c r="H143" s="237" t="str">
        <f ca="1">IF(ISNUMBER(A143),IF(OR($S143=$U143,NOT(ISNA(MATCH($D143*5+$V$4,Override!$C$6:$C$125,0)))),$Q143,0),"")</f>
        <v/>
      </c>
      <c r="I143" s="285" t="str">
        <f t="shared" ca="1" si="51"/>
        <v/>
      </c>
      <c r="J143" s="238">
        <f ca="1">COUNT(A142:A146)</f>
        <v>0</v>
      </c>
      <c r="K143" s="239" t="str">
        <f ca="1">IF(ISNUMBER(A143),RANK(F143,F142:F146),"")</f>
        <v/>
      </c>
      <c r="L143" s="240">
        <f ca="1">IF(J143=5,VLOOKUP(K143,TPMatrix!$A$6:$B$10,2,FALSE),IF(J143=4,VLOOKUP(K143,TPMatrix!$D$6:$E$9,2,FALSE),0))</f>
        <v>0</v>
      </c>
      <c r="M143" s="240">
        <f ca="1">IF(COUNTIF(K142:K146,K143)&gt;=2,IF(J143=5,VLOOKUP(K143+1,TPMatrix!$A$6:$B$10,2,FALSE),IF(J143=4,VLOOKUP(K143+1,TPMatrix!$D$6:$E$9,2,FALSE),0)),"")</f>
        <v>0</v>
      </c>
      <c r="N143" s="240">
        <f ca="1">IF(COUNTIF(K142:K146,K143)&gt;=3,IF(J143=5,VLOOKUP(K143+2,TPMatrix!$A$6:$B$10,2,FALSE),IF(J143=4,VLOOKUP(K143+2,TPMatrix!$D$6:$E$9,2,FALSE),0)),"")</f>
        <v>0</v>
      </c>
      <c r="O143" s="240">
        <f ca="1">IF(COUNTIF(K142:K146,K143)&gt;=4,IF(J143=5,VLOOKUP(K143+3,TPMatrix!$A$6:$B$10,2,FALSE),IF(J143=4,VLOOKUP(K143+3,TPMatrix!$D$6:$E$9,2,FALSE),0)),"")</f>
        <v>0</v>
      </c>
      <c r="P143" s="240">
        <f ca="1">IF(COUNTIF(K142:K146,K143)&gt;=5,IF(J143=5,VLOOKUP(K143+4,TPMatrix!$A$6:$B$10,2,FALSE),IF(J143=4,VLOOKUP(K143+4,TPMatrix!$D$6:$E$9,2,FALSE),0)),"")</f>
        <v>0</v>
      </c>
      <c r="Q143" s="240">
        <f t="shared" ca="1" si="52"/>
        <v>0</v>
      </c>
      <c r="R143" s="241">
        <f t="shared" ca="1" si="53"/>
        <v>5</v>
      </c>
      <c r="S143" s="239">
        <f t="shared" ca="1" si="54"/>
        <v>0</v>
      </c>
      <c r="T143" s="240">
        <f t="shared" si="55"/>
        <v>0</v>
      </c>
      <c r="U143" s="241">
        <f t="shared" ca="1" si="56"/>
        <v>0</v>
      </c>
      <c r="W143" s="178" t="str">
        <f t="shared" ca="1" si="57"/>
        <v/>
      </c>
      <c r="X143" s="178" t="str">
        <f ca="1">IF(ISNUMBER($A143),$W143*(Methuselahs!$A$4+1)+$A143,"")</f>
        <v/>
      </c>
      <c r="Y143" s="178" t="str">
        <f t="shared" ca="1" si="58"/>
        <v/>
      </c>
      <c r="Z143" s="178" t="str">
        <f ca="1">IF(ISNUMBER($A143),VLOOKUP($A143,Methuselahs!$A$7:$X$206,5),"")</f>
        <v/>
      </c>
      <c r="AA143" s="178" t="str">
        <f t="shared" ca="1" si="59"/>
        <v/>
      </c>
    </row>
    <row r="144" spans="1:27" ht="12.95" customHeight="1" x14ac:dyDescent="0.2">
      <c r="A144" s="242" t="str">
        <f ca="1">IF(OR(ISBLANK('Tournament Info'!$B$11),'Tournament Info'!$B$11&lt;&gt;4),"",INDIRECT(ADDRESS(ROW(),3,1,1,"Optimal Seating "&amp;'Tournament Info'!$B$11-1&amp;"R+F")))</f>
        <v/>
      </c>
      <c r="B144" s="218" t="str">
        <f ca="1">IF(ISNUMBER(A144),VLOOKUP(A144,Methuselahs!$A$7:$E$206,2,FALSE),"")</f>
        <v/>
      </c>
      <c r="C144" s="243" t="str">
        <f ca="1">IF(ISNUMBER(A144),VLOOKUP(A144,Methuselahs!$A$7:$E$206,3,FALSE),"")</f>
        <v/>
      </c>
      <c r="D144" s="244" t="str">
        <f t="shared" ca="1" si="48"/>
        <v/>
      </c>
      <c r="E144" s="245"/>
      <c r="F144" s="277">
        <f t="shared" si="49"/>
        <v>0</v>
      </c>
      <c r="G144" s="246" t="str">
        <f t="shared" ca="1" si="50"/>
        <v/>
      </c>
      <c r="H144" s="247" t="str">
        <f ca="1">IF(ISNUMBER(A144),IF(OR($S144=$U144,NOT(ISNA(MATCH($D144*5+$V$4,Override!$C$6:$C$125,0)))),$Q144,0),"")</f>
        <v/>
      </c>
      <c r="I144" s="121" t="str">
        <f t="shared" ca="1" si="51"/>
        <v/>
      </c>
      <c r="J144" s="248">
        <f ca="1">COUNT(A142:A146)</f>
        <v>0</v>
      </c>
      <c r="K144" s="249" t="str">
        <f ca="1">IF(ISNUMBER(A144),RANK(F144,F142:F146),"")</f>
        <v/>
      </c>
      <c r="L144" s="250">
        <f ca="1">IF(J144=5,VLOOKUP(K144,TPMatrix!$A$6:$B$10,2,FALSE),IF(J144=4,VLOOKUP(K144,TPMatrix!$D$6:$E$9,2,FALSE),0))</f>
        <v>0</v>
      </c>
      <c r="M144" s="250">
        <f ca="1">IF(COUNTIF(K142:K146,K144)&gt;=2,IF(J144=5,VLOOKUP(K144+1,TPMatrix!$A$6:$B$10,2,FALSE),IF(J144=4,VLOOKUP(K144+1,TPMatrix!$D$6:$E$9,2,FALSE),0)),"")</f>
        <v>0</v>
      </c>
      <c r="N144" s="250">
        <f ca="1">IF(COUNTIF(K142:K146,K144)&gt;=3,IF(J144=5,VLOOKUP(K144+2,TPMatrix!$A$6:$B$10,2,FALSE),IF(J144=4,VLOOKUP(K144+2,TPMatrix!$D$6:$E$9,2,FALSE),0)),"")</f>
        <v>0</v>
      </c>
      <c r="O144" s="250">
        <f ca="1">IF(COUNTIF(K142:K146,K144)&gt;=4,IF(J144=5,VLOOKUP(K144+3,TPMatrix!$A$6:$B$10,2,FALSE),IF(J144=4,VLOOKUP(K144+3,TPMatrix!$D$6:$E$9,2,FALSE),0)),"")</f>
        <v>0</v>
      </c>
      <c r="P144" s="250">
        <f ca="1">IF(COUNTIF(K142:K146,K144)&gt;=5,IF(J144=5,VLOOKUP(K144+4,TPMatrix!$A$6:$B$10,2,FALSE),IF(J144=4,VLOOKUP(K144+4,TPMatrix!$D$6:$E$9,2,FALSE),0)),"")</f>
        <v>0</v>
      </c>
      <c r="Q144" s="250">
        <f t="shared" ca="1" si="52"/>
        <v>0</v>
      </c>
      <c r="R144" s="251">
        <f t="shared" ca="1" si="53"/>
        <v>5</v>
      </c>
      <c r="S144" s="249">
        <f t="shared" ca="1" si="54"/>
        <v>0</v>
      </c>
      <c r="T144" s="250">
        <f t="shared" si="55"/>
        <v>0</v>
      </c>
      <c r="U144" s="251">
        <f t="shared" ca="1" si="56"/>
        <v>0</v>
      </c>
      <c r="W144" s="178" t="str">
        <f t="shared" ca="1" si="57"/>
        <v/>
      </c>
      <c r="X144" s="178" t="str">
        <f ca="1">IF(ISNUMBER($A144),$W144*(Methuselahs!$A$4+1)+$A144,"")</f>
        <v/>
      </c>
      <c r="Y144" s="178" t="str">
        <f t="shared" ca="1" si="58"/>
        <v/>
      </c>
      <c r="Z144" s="178" t="str">
        <f ca="1">IF(ISNUMBER($A144),VLOOKUP($A144,Methuselahs!$A$7:$X$206,5),"")</f>
        <v/>
      </c>
      <c r="AA144" s="178" t="str">
        <f t="shared" ca="1" si="59"/>
        <v/>
      </c>
    </row>
    <row r="145" spans="1:27" ht="12.95" customHeight="1" x14ac:dyDescent="0.2">
      <c r="A145" s="252" t="str">
        <f ca="1">IF(OR(ISBLANK('Tournament Info'!$B$11),'Tournament Info'!$B$11&lt;&gt;4),"",INDIRECT(ADDRESS(ROW(),3,1,1,"Optimal Seating "&amp;'Tournament Info'!$B$11-1&amp;"R+F")))</f>
        <v/>
      </c>
      <c r="B145" s="253" t="str">
        <f ca="1">IF(ISNUMBER(A145),VLOOKUP(A145,Methuselahs!$A$7:$E$206,2,FALSE),"")</f>
        <v/>
      </c>
      <c r="C145" s="254" t="str">
        <f ca="1">IF(ISNUMBER(A145),VLOOKUP(A145,Methuselahs!$A$7:$E$206,3,FALSE),"")</f>
        <v/>
      </c>
      <c r="D145" s="255" t="str">
        <f t="shared" ca="1" si="48"/>
        <v/>
      </c>
      <c r="E145" s="256"/>
      <c r="F145" s="279">
        <f t="shared" si="49"/>
        <v>0</v>
      </c>
      <c r="G145" s="236" t="str">
        <f t="shared" ca="1" si="50"/>
        <v/>
      </c>
      <c r="H145" s="237" t="str">
        <f ca="1">IF(ISNUMBER(A145),IF(OR($S145=$U145,NOT(ISNA(MATCH($D145*5+$V$4,Override!$C$6:$C$125,0)))),$Q145,0),"")</f>
        <v/>
      </c>
      <c r="I145" s="285" t="str">
        <f t="shared" ca="1" si="51"/>
        <v/>
      </c>
      <c r="J145" s="257">
        <f ca="1">COUNT(A142:A146)</f>
        <v>0</v>
      </c>
      <c r="K145" s="239" t="str">
        <f ca="1">IF(ISNUMBER(A145),RANK(F145,F142:F146),"")</f>
        <v/>
      </c>
      <c r="L145" s="240">
        <f ca="1">IF(J145=5,VLOOKUP(K145,TPMatrix!$A$6:$B$10,2,FALSE),IF(J145=4,VLOOKUP(K145,TPMatrix!$D$6:$E$9,2,FALSE),0))</f>
        <v>0</v>
      </c>
      <c r="M145" s="240">
        <f ca="1">IF(COUNTIF(K142:K146,K145)&gt;=2,IF(J145=5,VLOOKUP(K145+1,TPMatrix!$A$6:$B$10,2,FALSE),IF(J145=4,VLOOKUP(K145+1,TPMatrix!$D$6:$E$9,2,FALSE),0)),"")</f>
        <v>0</v>
      </c>
      <c r="N145" s="240">
        <f ca="1">IF(COUNTIF(K142:K146,K145)&gt;=3,IF(J145=5,VLOOKUP(K145+2,TPMatrix!$A$6:$B$10,2,FALSE),IF(J145=4,VLOOKUP(K145+2,TPMatrix!$D$6:$E$9,2,FALSE),0)),"")</f>
        <v>0</v>
      </c>
      <c r="O145" s="240">
        <f ca="1">IF(COUNTIF(K142:K146,K145)&gt;=4,IF(J145=5,VLOOKUP(K145+3,TPMatrix!$A$6:$B$10,2,FALSE),IF(J145=4,VLOOKUP(K145+3,TPMatrix!$D$6:$E$9,2,FALSE),0)),"")</f>
        <v>0</v>
      </c>
      <c r="P145" s="240">
        <f ca="1">IF(COUNTIF(K142:K146,K145)&gt;=5,IF(J145=5,VLOOKUP(K145+4,TPMatrix!$A$6:$B$10,2,FALSE),IF(J145=4,VLOOKUP(K145+4,TPMatrix!$D$6:$E$9,2,FALSE),0)),"")</f>
        <v>0</v>
      </c>
      <c r="Q145" s="240">
        <f t="shared" ca="1" si="52"/>
        <v>0</v>
      </c>
      <c r="R145" s="241">
        <f t="shared" ca="1" si="53"/>
        <v>5</v>
      </c>
      <c r="S145" s="239">
        <f t="shared" ca="1" si="54"/>
        <v>0</v>
      </c>
      <c r="T145" s="240">
        <f t="shared" si="55"/>
        <v>0</v>
      </c>
      <c r="U145" s="241">
        <f t="shared" ca="1" si="56"/>
        <v>0</v>
      </c>
      <c r="W145" s="178" t="str">
        <f t="shared" ca="1" si="57"/>
        <v/>
      </c>
      <c r="X145" s="178" t="str">
        <f ca="1">IF(ISNUMBER($A145),$W145*(Methuselahs!$A$4+1)+$A145,"")</f>
        <v/>
      </c>
      <c r="Y145" s="178" t="str">
        <f t="shared" ca="1" si="58"/>
        <v/>
      </c>
      <c r="Z145" s="178" t="str">
        <f ca="1">IF(ISNUMBER($A145),VLOOKUP($A145,Methuselahs!$A$7:$X$206,5),"")</f>
        <v/>
      </c>
      <c r="AA145" s="178" t="str">
        <f t="shared" ca="1" si="59"/>
        <v/>
      </c>
    </row>
    <row r="146" spans="1:27" ht="12.95" customHeight="1" x14ac:dyDescent="0.2">
      <c r="A146" s="258" t="str">
        <f ca="1">IF(OR(ISBLANK('Tournament Info'!$B$11),'Tournament Info'!$B$11&lt;&gt;4),"",INDIRECT(ADDRESS(ROW(),3,1,1,"Optimal Seating "&amp;'Tournament Info'!$B$11-1&amp;"R+F")))</f>
        <v/>
      </c>
      <c r="B146" s="259" t="str">
        <f ca="1">IF(ISNUMBER(A146),VLOOKUP(A146,Methuselahs!$A$7:$E$206,2,FALSE),"")</f>
        <v/>
      </c>
      <c r="C146" s="260" t="str">
        <f ca="1">IF(ISNUMBER(A146),VLOOKUP(A146,Methuselahs!$A$7:$E$206,3,FALSE),"")</f>
        <v/>
      </c>
      <c r="D146" s="261" t="str">
        <f t="shared" ca="1" si="48"/>
        <v/>
      </c>
      <c r="E146" s="262"/>
      <c r="F146" s="280">
        <f t="shared" si="49"/>
        <v>0</v>
      </c>
      <c r="G146" s="246" t="str">
        <f t="shared" ca="1" si="50"/>
        <v/>
      </c>
      <c r="H146" s="247" t="str">
        <f ca="1">IF(ISNUMBER(A146),IF(OR($S146=$U146,NOT(ISNA(MATCH($D146*5+$V$4,Override!$C$6:$C$125,0)))),$Q146,0),"")</f>
        <v/>
      </c>
      <c r="I146" s="121" t="str">
        <f t="shared" ca="1" si="51"/>
        <v/>
      </c>
      <c r="J146" s="263">
        <f ca="1">COUNT(A142:A146)</f>
        <v>0</v>
      </c>
      <c r="K146" s="264" t="str">
        <f ca="1">IF(ISNUMBER(A146),RANK(F146,F142:F146),"")</f>
        <v/>
      </c>
      <c r="L146" s="265">
        <f ca="1">IF(J146=5,VLOOKUP(K146,TPMatrix!$A$6:$B$10,2,FALSE),IF(J146=4,VLOOKUP(K146,TPMatrix!$D$6:$E$9,2,FALSE),0))</f>
        <v>0</v>
      </c>
      <c r="M146" s="265">
        <f ca="1">IF(COUNTIF(K142:K146,K146)&gt;=2,IF(J146=5,VLOOKUP(K146+1,TPMatrix!$A$6:$B$10,2,FALSE),IF(J146=4,VLOOKUP(K146+1,TPMatrix!$D$6:$E$9,2,FALSE),0)),"")</f>
        <v>0</v>
      </c>
      <c r="N146" s="265">
        <f ca="1">IF(COUNTIF(K142:K146,K146)&gt;=3,IF(J146=5,VLOOKUP(K146+2,TPMatrix!$A$6:$B$10,2,FALSE),IF(J146=4,VLOOKUP(K146+2,TPMatrix!$D$6:$E$9,2,FALSE),0)),"")</f>
        <v>0</v>
      </c>
      <c r="O146" s="265">
        <f ca="1">IF(COUNTIF(K142:K146,K146)&gt;=4,IF(J146=5,VLOOKUP(K146+3,TPMatrix!$A$6:$B$10,2,FALSE),IF(J146=4,VLOOKUP(K146+3,TPMatrix!$D$6:$E$9,2,FALSE),0)),"")</f>
        <v>0</v>
      </c>
      <c r="P146" s="265">
        <f ca="1">IF(COUNTIF(K142:K146,K146)&gt;=5,IF(J146=5,VLOOKUP(K146+4,TPMatrix!$A$6:$B$10,2,FALSE),IF(J146=4,VLOOKUP(K146+4,TPMatrix!$D$6:$E$9,2,FALSE),0)),"")</f>
        <v>0</v>
      </c>
      <c r="Q146" s="265">
        <f t="shared" ca="1" si="52"/>
        <v>0</v>
      </c>
      <c r="R146" s="266">
        <f t="shared" ca="1" si="53"/>
        <v>5</v>
      </c>
      <c r="S146" s="264">
        <f t="shared" ca="1" si="54"/>
        <v>0</v>
      </c>
      <c r="T146" s="265">
        <f t="shared" si="55"/>
        <v>0</v>
      </c>
      <c r="U146" s="266">
        <f t="shared" ca="1" si="56"/>
        <v>0</v>
      </c>
      <c r="W146" s="178" t="str">
        <f t="shared" ca="1" si="57"/>
        <v/>
      </c>
      <c r="X146" s="178" t="str">
        <f ca="1">IF(ISNUMBER($A146),$W146*(Methuselahs!$A$4+1)+$A146,"")</f>
        <v/>
      </c>
      <c r="Y146" s="178" t="str">
        <f t="shared" ca="1" si="58"/>
        <v/>
      </c>
      <c r="Z146" s="178" t="str">
        <f ca="1">IF(ISNUMBER($A146),VLOOKUP($A146,Methuselahs!$A$7:$X$206,5),"")</f>
        <v/>
      </c>
      <c r="AA146" s="178" t="str">
        <f t="shared" ca="1" si="59"/>
        <v/>
      </c>
    </row>
    <row r="147" spans="1:27" ht="12.95" customHeight="1" x14ac:dyDescent="0.2">
      <c r="A147" s="217" t="str">
        <f ca="1">IF(OR(ISBLANK('Tournament Info'!$B$11),'Tournament Info'!$B$11&lt;&gt;4),"",INDIRECT(ADDRESS(ROW(),3,1,1,"Optimal Seating "&amp;'Tournament Info'!$B$11-1&amp;"R+F")))</f>
        <v/>
      </c>
      <c r="B147" s="218" t="str">
        <f ca="1">IF(ISNUMBER(A147),VLOOKUP(A147,Methuselahs!$A$7:$E$206,2,FALSE),"")</f>
        <v/>
      </c>
      <c r="C147" s="219" t="str">
        <f ca="1">IF(ISNUMBER(A147),VLOOKUP(A147,Methuselahs!$A$7:$E$206,3,FALSE),"")</f>
        <v/>
      </c>
      <c r="D147" s="220" t="str">
        <f t="shared" ca="1" si="48"/>
        <v/>
      </c>
      <c r="E147" s="221"/>
      <c r="F147" s="273">
        <f t="shared" si="49"/>
        <v>0</v>
      </c>
      <c r="G147" s="222" t="str">
        <f t="shared" ca="1" si="50"/>
        <v/>
      </c>
      <c r="H147" s="223" t="str">
        <f ca="1">IF(ISNUMBER(A147),IF(OR($S147=$U147,NOT(ISNA(MATCH($D147*5+$V$4,Override!$C$6:$C$125,0)))),$Q147,0),"")</f>
        <v/>
      </c>
      <c r="I147" s="284" t="str">
        <f t="shared" ca="1" si="51"/>
        <v/>
      </c>
      <c r="J147" s="224">
        <f ca="1">COUNT(A147:A151)</f>
        <v>0</v>
      </c>
      <c r="K147" s="225" t="str">
        <f ca="1">IF(ISNUMBER(A147),RANK(F147,F147:F151),"")</f>
        <v/>
      </c>
      <c r="L147" s="226">
        <f ca="1">IF(J147=5,VLOOKUP(K147,TPMatrix!$A$6:$B$10,2,FALSE),IF(J147=4,VLOOKUP(K147,TPMatrix!$D$6:$E$9,2,FALSE),0))</f>
        <v>0</v>
      </c>
      <c r="M147" s="226">
        <f ca="1">IF(COUNTIF(K147:K151,K147)&gt;=2,IF(J147=5,VLOOKUP(K147+1,TPMatrix!$A$6:$B$10,2,FALSE),IF(J147=4,VLOOKUP(K147+1,TPMatrix!$D$6:$E$9,2,FALSE),0)),"")</f>
        <v>0</v>
      </c>
      <c r="N147" s="226">
        <f ca="1">IF(COUNTIF(K147:K151,K147)&gt;=3,IF(J147=5,VLOOKUP(K147+2,TPMatrix!$A$6:$B$10,2,FALSE),IF(J147=4,VLOOKUP(K147+2,TPMatrix!$D$6:$E$9,2,FALSE),0)),"")</f>
        <v>0</v>
      </c>
      <c r="O147" s="226">
        <f ca="1">IF(COUNTIF(K147:K151,K147)&gt;=4,IF(J147=5,VLOOKUP(K147+3,TPMatrix!$A$6:$B$10,2,FALSE),IF(J147=4,VLOOKUP(K147+3,TPMatrix!$D$6:$E$9,2,FALSE),0)),"")</f>
        <v>0</v>
      </c>
      <c r="P147" s="226">
        <f ca="1">IF(COUNTIF(K147:K151,K147)&gt;=5,IF(J147=5,VLOOKUP(K147+4,TPMatrix!$A$6:$B$10,2,FALSE),IF(J147=4,VLOOKUP(K147+4,TPMatrix!$D$6:$E$9,2,FALSE),0)),"")</f>
        <v>0</v>
      </c>
      <c r="Q147" s="226">
        <f t="shared" ca="1" si="52"/>
        <v>0</v>
      </c>
      <c r="R147" s="227">
        <f t="shared" ca="1" si="53"/>
        <v>5</v>
      </c>
      <c r="S147" s="228">
        <f t="shared" ca="1" si="54"/>
        <v>0</v>
      </c>
      <c r="T147" s="229">
        <f t="shared" si="55"/>
        <v>0</v>
      </c>
      <c r="U147" s="230">
        <f t="shared" ca="1" si="56"/>
        <v>0</v>
      </c>
      <c r="W147" s="178" t="str">
        <f t="shared" ca="1" si="57"/>
        <v/>
      </c>
      <c r="X147" s="178" t="str">
        <f ca="1">IF(ISNUMBER($A147),$W147*(Methuselahs!$A$4+1)+$A147,"")</f>
        <v/>
      </c>
      <c r="Y147" s="178" t="str">
        <f t="shared" ca="1" si="58"/>
        <v/>
      </c>
      <c r="Z147" s="178" t="str">
        <f ca="1">IF(ISNUMBER($A147),VLOOKUP($A147,Methuselahs!$A$7:$X$206,5),"")</f>
        <v/>
      </c>
      <c r="AA147" s="178" t="str">
        <f t="shared" ca="1" si="59"/>
        <v/>
      </c>
    </row>
    <row r="148" spans="1:27" ht="12.95" customHeight="1" x14ac:dyDescent="0.2">
      <c r="A148" s="231" t="str">
        <f ca="1">IF(OR(ISBLANK('Tournament Info'!$B$11),'Tournament Info'!$B$11&lt;&gt;4),"",INDIRECT(ADDRESS(ROW(),3,1,1,"Optimal Seating "&amp;'Tournament Info'!$B$11-1&amp;"R+F")))</f>
        <v/>
      </c>
      <c r="B148" s="232" t="str">
        <f ca="1">IF(ISNUMBER(A148),VLOOKUP(A148,Methuselahs!$A$7:$E$206,2,FALSE),"")</f>
        <v/>
      </c>
      <c r="C148" s="233" t="str">
        <f ca="1">IF(ISNUMBER(A148),VLOOKUP(A148,Methuselahs!$A$7:$E$206,3,FALSE),"")</f>
        <v/>
      </c>
      <c r="D148" s="234" t="str">
        <f t="shared" ca="1" si="48"/>
        <v/>
      </c>
      <c r="E148" s="235"/>
      <c r="F148" s="275">
        <f t="shared" si="49"/>
        <v>0</v>
      </c>
      <c r="G148" s="236" t="str">
        <f t="shared" ca="1" si="50"/>
        <v/>
      </c>
      <c r="H148" s="237" t="str">
        <f ca="1">IF(ISNUMBER(A148),IF(OR($S148=$U148,NOT(ISNA(MATCH($D148*5+$V$4,Override!$C$6:$C$125,0)))),$Q148,0),"")</f>
        <v/>
      </c>
      <c r="I148" s="285" t="str">
        <f t="shared" ca="1" si="51"/>
        <v/>
      </c>
      <c r="J148" s="238">
        <f ca="1">COUNT(A147:A151)</f>
        <v>0</v>
      </c>
      <c r="K148" s="239" t="str">
        <f ca="1">IF(ISNUMBER(A148),RANK(F148,F147:F151),"")</f>
        <v/>
      </c>
      <c r="L148" s="240">
        <f ca="1">IF(J148=5,VLOOKUP(K148,TPMatrix!$A$6:$B$10,2,FALSE),IF(J148=4,VLOOKUP(K148,TPMatrix!$D$6:$E$9,2,FALSE),0))</f>
        <v>0</v>
      </c>
      <c r="M148" s="240">
        <f ca="1">IF(COUNTIF(K147:K151,K148)&gt;=2,IF(J148=5,VLOOKUP(K148+1,TPMatrix!$A$6:$B$10,2,FALSE),IF(J148=4,VLOOKUP(K148+1,TPMatrix!$D$6:$E$9,2,FALSE),0)),"")</f>
        <v>0</v>
      </c>
      <c r="N148" s="240">
        <f ca="1">IF(COUNTIF(K147:K151,K148)&gt;=3,IF(J148=5,VLOOKUP(K148+2,TPMatrix!$A$6:$B$10,2,FALSE),IF(J148=4,VLOOKUP(K148+2,TPMatrix!$D$6:$E$9,2,FALSE),0)),"")</f>
        <v>0</v>
      </c>
      <c r="O148" s="240">
        <f ca="1">IF(COUNTIF(K147:K151,K148)&gt;=4,IF(J148=5,VLOOKUP(K148+3,TPMatrix!$A$6:$B$10,2,FALSE),IF(J148=4,VLOOKUP(K148+3,TPMatrix!$D$6:$E$9,2,FALSE),0)),"")</f>
        <v>0</v>
      </c>
      <c r="P148" s="240">
        <f ca="1">IF(COUNTIF(K147:K151,K148)&gt;=5,IF(J148=5,VLOOKUP(K148+4,TPMatrix!$A$6:$B$10,2,FALSE),IF(J148=4,VLOOKUP(K148+4,TPMatrix!$D$6:$E$9,2,FALSE),0)),"")</f>
        <v>0</v>
      </c>
      <c r="Q148" s="240">
        <f t="shared" ca="1" si="52"/>
        <v>0</v>
      </c>
      <c r="R148" s="241">
        <f t="shared" ca="1" si="53"/>
        <v>5</v>
      </c>
      <c r="S148" s="239">
        <f t="shared" ca="1" si="54"/>
        <v>0</v>
      </c>
      <c r="T148" s="240">
        <f t="shared" si="55"/>
        <v>0</v>
      </c>
      <c r="U148" s="241">
        <f t="shared" ca="1" si="56"/>
        <v>0</v>
      </c>
      <c r="W148" s="178" t="str">
        <f t="shared" ca="1" si="57"/>
        <v/>
      </c>
      <c r="X148" s="178" t="str">
        <f ca="1">IF(ISNUMBER($A148),$W148*(Methuselahs!$A$4+1)+$A148,"")</f>
        <v/>
      </c>
      <c r="Y148" s="178" t="str">
        <f t="shared" ca="1" si="58"/>
        <v/>
      </c>
      <c r="Z148" s="178" t="str">
        <f ca="1">IF(ISNUMBER($A148),VLOOKUP($A148,Methuselahs!$A$7:$X$206,5),"")</f>
        <v/>
      </c>
      <c r="AA148" s="178" t="str">
        <f t="shared" ca="1" si="59"/>
        <v/>
      </c>
    </row>
    <row r="149" spans="1:27" ht="12.95" customHeight="1" x14ac:dyDescent="0.2">
      <c r="A149" s="242" t="str">
        <f ca="1">IF(OR(ISBLANK('Tournament Info'!$B$11),'Tournament Info'!$B$11&lt;&gt;4),"",INDIRECT(ADDRESS(ROW(),3,1,1,"Optimal Seating "&amp;'Tournament Info'!$B$11-1&amp;"R+F")))</f>
        <v/>
      </c>
      <c r="B149" s="218" t="str">
        <f ca="1">IF(ISNUMBER(A149),VLOOKUP(A149,Methuselahs!$A$7:$E$206,2,FALSE),"")</f>
        <v/>
      </c>
      <c r="C149" s="243" t="str">
        <f ca="1">IF(ISNUMBER(A149),VLOOKUP(A149,Methuselahs!$A$7:$E$206,3,FALSE),"")</f>
        <v/>
      </c>
      <c r="D149" s="244" t="str">
        <f t="shared" ca="1" si="48"/>
        <v/>
      </c>
      <c r="E149" s="245"/>
      <c r="F149" s="277">
        <f t="shared" si="49"/>
        <v>0</v>
      </c>
      <c r="G149" s="246" t="str">
        <f t="shared" ca="1" si="50"/>
        <v/>
      </c>
      <c r="H149" s="247" t="str">
        <f ca="1">IF(ISNUMBER(A149),IF(OR($S149=$U149,NOT(ISNA(MATCH($D149*5+$V$4,Override!$C$6:$C$125,0)))),$Q149,0),"")</f>
        <v/>
      </c>
      <c r="I149" s="121" t="str">
        <f t="shared" ca="1" si="51"/>
        <v/>
      </c>
      <c r="J149" s="248">
        <f ca="1">COUNT(A147:A151)</f>
        <v>0</v>
      </c>
      <c r="K149" s="249" t="str">
        <f ca="1">IF(ISNUMBER(A149),RANK(F149,F147:F151),"")</f>
        <v/>
      </c>
      <c r="L149" s="250">
        <f ca="1">IF(J149=5,VLOOKUP(K149,TPMatrix!$A$6:$B$10,2,FALSE),IF(J149=4,VLOOKUP(K149,TPMatrix!$D$6:$E$9,2,FALSE),0))</f>
        <v>0</v>
      </c>
      <c r="M149" s="250">
        <f ca="1">IF(COUNTIF(K147:K151,K149)&gt;=2,IF(J149=5,VLOOKUP(K149+1,TPMatrix!$A$6:$B$10,2,FALSE),IF(J149=4,VLOOKUP(K149+1,TPMatrix!$D$6:$E$9,2,FALSE),0)),"")</f>
        <v>0</v>
      </c>
      <c r="N149" s="250">
        <f ca="1">IF(COUNTIF(K147:K151,K149)&gt;=3,IF(J149=5,VLOOKUP(K149+2,TPMatrix!$A$6:$B$10,2,FALSE),IF(J149=4,VLOOKUP(K149+2,TPMatrix!$D$6:$E$9,2,FALSE),0)),"")</f>
        <v>0</v>
      </c>
      <c r="O149" s="250">
        <f ca="1">IF(COUNTIF(K147:K151,K149)&gt;=4,IF(J149=5,VLOOKUP(K149+3,TPMatrix!$A$6:$B$10,2,FALSE),IF(J149=4,VLOOKUP(K149+3,TPMatrix!$D$6:$E$9,2,FALSE),0)),"")</f>
        <v>0</v>
      </c>
      <c r="P149" s="250">
        <f ca="1">IF(COUNTIF(K147:K151,K149)&gt;=5,IF(J149=5,VLOOKUP(K149+4,TPMatrix!$A$6:$B$10,2,FALSE),IF(J149=4,VLOOKUP(K149+4,TPMatrix!$D$6:$E$9,2,FALSE),0)),"")</f>
        <v>0</v>
      </c>
      <c r="Q149" s="250">
        <f t="shared" ca="1" si="52"/>
        <v>0</v>
      </c>
      <c r="R149" s="251">
        <f t="shared" ca="1" si="53"/>
        <v>5</v>
      </c>
      <c r="S149" s="249">
        <f t="shared" ca="1" si="54"/>
        <v>0</v>
      </c>
      <c r="T149" s="250">
        <f t="shared" si="55"/>
        <v>0</v>
      </c>
      <c r="U149" s="251">
        <f t="shared" ca="1" si="56"/>
        <v>0</v>
      </c>
      <c r="W149" s="178" t="str">
        <f t="shared" ca="1" si="57"/>
        <v/>
      </c>
      <c r="X149" s="178" t="str">
        <f ca="1">IF(ISNUMBER($A149),$W149*(Methuselahs!$A$4+1)+$A149,"")</f>
        <v/>
      </c>
      <c r="Y149" s="178" t="str">
        <f t="shared" ca="1" si="58"/>
        <v/>
      </c>
      <c r="Z149" s="178" t="str">
        <f ca="1">IF(ISNUMBER($A149),VLOOKUP($A149,Methuselahs!$A$7:$X$206,5),"")</f>
        <v/>
      </c>
      <c r="AA149" s="178" t="str">
        <f t="shared" ca="1" si="59"/>
        <v/>
      </c>
    </row>
    <row r="150" spans="1:27" ht="12.95" customHeight="1" x14ac:dyDescent="0.2">
      <c r="A150" s="252" t="str">
        <f ca="1">IF(OR(ISBLANK('Tournament Info'!$B$11),'Tournament Info'!$B$11&lt;&gt;4),"",INDIRECT(ADDRESS(ROW(),3,1,1,"Optimal Seating "&amp;'Tournament Info'!$B$11-1&amp;"R+F")))</f>
        <v/>
      </c>
      <c r="B150" s="253" t="str">
        <f ca="1">IF(ISNUMBER(A150),VLOOKUP(A150,Methuselahs!$A$7:$E$206,2,FALSE),"")</f>
        <v/>
      </c>
      <c r="C150" s="254" t="str">
        <f ca="1">IF(ISNUMBER(A150),VLOOKUP(A150,Methuselahs!$A$7:$E$206,3,FALSE),"")</f>
        <v/>
      </c>
      <c r="D150" s="255" t="str">
        <f t="shared" ca="1" si="48"/>
        <v/>
      </c>
      <c r="E150" s="256"/>
      <c r="F150" s="279">
        <f t="shared" si="49"/>
        <v>0</v>
      </c>
      <c r="G150" s="236" t="str">
        <f t="shared" ca="1" si="50"/>
        <v/>
      </c>
      <c r="H150" s="237" t="str">
        <f ca="1">IF(ISNUMBER(A150),IF(OR($S150=$U150,NOT(ISNA(MATCH($D150*5+$V$4,Override!$C$6:$C$125,0)))),$Q150,0),"")</f>
        <v/>
      </c>
      <c r="I150" s="285" t="str">
        <f t="shared" ca="1" si="51"/>
        <v/>
      </c>
      <c r="J150" s="257">
        <f ca="1">COUNT(A147:A151)</f>
        <v>0</v>
      </c>
      <c r="K150" s="239" t="str">
        <f ca="1">IF(ISNUMBER(A150),RANK(F150,F147:F151),"")</f>
        <v/>
      </c>
      <c r="L150" s="240">
        <f ca="1">IF(J150=5,VLOOKUP(K150,TPMatrix!$A$6:$B$10,2,FALSE),IF(J150=4,VLOOKUP(K150,TPMatrix!$D$6:$E$9,2,FALSE),0))</f>
        <v>0</v>
      </c>
      <c r="M150" s="240">
        <f ca="1">IF(COUNTIF(K147:K151,K150)&gt;=2,IF(J150=5,VLOOKUP(K150+1,TPMatrix!$A$6:$B$10,2,FALSE),IF(J150=4,VLOOKUP(K150+1,TPMatrix!$D$6:$E$9,2,FALSE),0)),"")</f>
        <v>0</v>
      </c>
      <c r="N150" s="240">
        <f ca="1">IF(COUNTIF(K147:K151,K150)&gt;=3,IF(J150=5,VLOOKUP(K150+2,TPMatrix!$A$6:$B$10,2,FALSE),IF(J150=4,VLOOKUP(K150+2,TPMatrix!$D$6:$E$9,2,FALSE),0)),"")</f>
        <v>0</v>
      </c>
      <c r="O150" s="240">
        <f ca="1">IF(COUNTIF(K147:K151,K150)&gt;=4,IF(J150=5,VLOOKUP(K150+3,TPMatrix!$A$6:$B$10,2,FALSE),IF(J150=4,VLOOKUP(K150+3,TPMatrix!$D$6:$E$9,2,FALSE),0)),"")</f>
        <v>0</v>
      </c>
      <c r="P150" s="240">
        <f ca="1">IF(COUNTIF(K147:K151,K150)&gt;=5,IF(J150=5,VLOOKUP(K150+4,TPMatrix!$A$6:$B$10,2,FALSE),IF(J150=4,VLOOKUP(K150+4,TPMatrix!$D$6:$E$9,2,FALSE),0)),"")</f>
        <v>0</v>
      </c>
      <c r="Q150" s="240">
        <f t="shared" ca="1" si="52"/>
        <v>0</v>
      </c>
      <c r="R150" s="241">
        <f t="shared" ca="1" si="53"/>
        <v>5</v>
      </c>
      <c r="S150" s="239">
        <f t="shared" ca="1" si="54"/>
        <v>0</v>
      </c>
      <c r="T150" s="240">
        <f t="shared" si="55"/>
        <v>0</v>
      </c>
      <c r="U150" s="241">
        <f t="shared" ca="1" si="56"/>
        <v>0</v>
      </c>
      <c r="W150" s="178" t="str">
        <f t="shared" ca="1" si="57"/>
        <v/>
      </c>
      <c r="X150" s="178" t="str">
        <f ca="1">IF(ISNUMBER($A150),$W150*(Methuselahs!$A$4+1)+$A150,"")</f>
        <v/>
      </c>
      <c r="Y150" s="178" t="str">
        <f t="shared" ca="1" si="58"/>
        <v/>
      </c>
      <c r="Z150" s="178" t="str">
        <f ca="1">IF(ISNUMBER($A150),VLOOKUP($A150,Methuselahs!$A$7:$X$206,5),"")</f>
        <v/>
      </c>
      <c r="AA150" s="178" t="str">
        <f t="shared" ca="1" si="59"/>
        <v/>
      </c>
    </row>
    <row r="151" spans="1:27" ht="12.95" customHeight="1" x14ac:dyDescent="0.2">
      <c r="A151" s="258" t="str">
        <f ca="1">IF(OR(ISBLANK('Tournament Info'!$B$11),'Tournament Info'!$B$11&lt;&gt;4),"",INDIRECT(ADDRESS(ROW(),3,1,1,"Optimal Seating "&amp;'Tournament Info'!$B$11-1&amp;"R+F")))</f>
        <v/>
      </c>
      <c r="B151" s="259" t="str">
        <f ca="1">IF(ISNUMBER(A151),VLOOKUP(A151,Methuselahs!$A$7:$E$206,2,FALSE),"")</f>
        <v/>
      </c>
      <c r="C151" s="260" t="str">
        <f ca="1">IF(ISNUMBER(A151),VLOOKUP(A151,Methuselahs!$A$7:$E$206,3,FALSE),"")</f>
        <v/>
      </c>
      <c r="D151" s="261" t="str">
        <f t="shared" ca="1" si="48"/>
        <v/>
      </c>
      <c r="E151" s="262"/>
      <c r="F151" s="280">
        <f t="shared" si="49"/>
        <v>0</v>
      </c>
      <c r="G151" s="246" t="str">
        <f t="shared" ca="1" si="50"/>
        <v/>
      </c>
      <c r="H151" s="247" t="str">
        <f ca="1">IF(ISNUMBER(A151),IF(OR($S151=$U151,NOT(ISNA(MATCH($D151*5+$V$4,Override!$C$6:$C$125,0)))),$Q151,0),"")</f>
        <v/>
      </c>
      <c r="I151" s="121" t="str">
        <f t="shared" ca="1" si="51"/>
        <v/>
      </c>
      <c r="J151" s="263">
        <f ca="1">COUNT(A147:A151)</f>
        <v>0</v>
      </c>
      <c r="K151" s="264" t="str">
        <f ca="1">IF(ISNUMBER(A151),RANK(F151,F147:F151),"")</f>
        <v/>
      </c>
      <c r="L151" s="265">
        <f ca="1">IF(J151=5,VLOOKUP(K151,TPMatrix!$A$6:$B$10,2,FALSE),IF(J151=4,VLOOKUP(K151,TPMatrix!$D$6:$E$9,2,FALSE),0))</f>
        <v>0</v>
      </c>
      <c r="M151" s="265">
        <f ca="1">IF(COUNTIF(K147:K151,K151)&gt;=2,IF(J151=5,VLOOKUP(K151+1,TPMatrix!$A$6:$B$10,2,FALSE),IF(J151=4,VLOOKUP(K151+1,TPMatrix!$D$6:$E$9,2,FALSE),0)),"")</f>
        <v>0</v>
      </c>
      <c r="N151" s="265">
        <f ca="1">IF(COUNTIF(K147:K151,K151)&gt;=3,IF(J151=5,VLOOKUP(K151+2,TPMatrix!$A$6:$B$10,2,FALSE),IF(J151=4,VLOOKUP(K151+2,TPMatrix!$D$6:$E$9,2,FALSE),0)),"")</f>
        <v>0</v>
      </c>
      <c r="O151" s="265">
        <f ca="1">IF(COUNTIF(K147:K151,K151)&gt;=4,IF(J151=5,VLOOKUP(K151+3,TPMatrix!$A$6:$B$10,2,FALSE),IF(J151=4,VLOOKUP(K151+3,TPMatrix!$D$6:$E$9,2,FALSE),0)),"")</f>
        <v>0</v>
      </c>
      <c r="P151" s="265">
        <f ca="1">IF(COUNTIF(K147:K151,K151)&gt;=5,IF(J151=5,VLOOKUP(K151+4,TPMatrix!$A$6:$B$10,2,FALSE),IF(J151=4,VLOOKUP(K151+4,TPMatrix!$D$6:$E$9,2,FALSE),0)),"")</f>
        <v>0</v>
      </c>
      <c r="Q151" s="265">
        <f t="shared" ca="1" si="52"/>
        <v>0</v>
      </c>
      <c r="R151" s="266">
        <f t="shared" ca="1" si="53"/>
        <v>5</v>
      </c>
      <c r="S151" s="264">
        <f t="shared" ca="1" si="54"/>
        <v>0</v>
      </c>
      <c r="T151" s="265">
        <f t="shared" si="55"/>
        <v>0</v>
      </c>
      <c r="U151" s="266">
        <f t="shared" ca="1" si="56"/>
        <v>0</v>
      </c>
      <c r="W151" s="178" t="str">
        <f t="shared" ca="1" si="57"/>
        <v/>
      </c>
      <c r="X151" s="178" t="str">
        <f ca="1">IF(ISNUMBER($A151),$W151*(Methuselahs!$A$4+1)+$A151,"")</f>
        <v/>
      </c>
      <c r="Y151" s="178" t="str">
        <f t="shared" ca="1" si="58"/>
        <v/>
      </c>
      <c r="Z151" s="178" t="str">
        <f ca="1">IF(ISNUMBER($A151),VLOOKUP($A151,Methuselahs!$A$7:$X$206,5),"")</f>
        <v/>
      </c>
      <c r="AA151" s="178" t="str">
        <f t="shared" ca="1" si="59"/>
        <v/>
      </c>
    </row>
    <row r="152" spans="1:27" ht="12.95" customHeight="1" x14ac:dyDescent="0.2">
      <c r="A152" s="217" t="str">
        <f ca="1">IF(OR(ISBLANK('Tournament Info'!$B$11),'Tournament Info'!$B$11&lt;&gt;4),"",INDIRECT(ADDRESS(ROW(),3,1,1,"Optimal Seating "&amp;'Tournament Info'!$B$11-1&amp;"R+F")))</f>
        <v/>
      </c>
      <c r="B152" s="218" t="str">
        <f ca="1">IF(ISNUMBER(A152),VLOOKUP(A152,Methuselahs!$A$7:$E$206,2,FALSE),"")</f>
        <v/>
      </c>
      <c r="C152" s="219" t="str">
        <f ca="1">IF(ISNUMBER(A152),VLOOKUP(A152,Methuselahs!$A$7:$E$206,3,FALSE),"")</f>
        <v/>
      </c>
      <c r="D152" s="220" t="str">
        <f t="shared" ca="1" si="48"/>
        <v/>
      </c>
      <c r="E152" s="221"/>
      <c r="F152" s="273">
        <f t="shared" si="49"/>
        <v>0</v>
      </c>
      <c r="G152" s="222" t="str">
        <f t="shared" ca="1" si="50"/>
        <v/>
      </c>
      <c r="H152" s="223" t="str">
        <f ca="1">IF(ISNUMBER(A152),IF(OR($S152=$U152,NOT(ISNA(MATCH($D152*5+$V$4,Override!$C$6:$C$125,0)))),$Q152,0),"")</f>
        <v/>
      </c>
      <c r="I152" s="284" t="str">
        <f t="shared" ca="1" si="51"/>
        <v/>
      </c>
      <c r="J152" s="224">
        <f ca="1">COUNT(A152:A156)</f>
        <v>0</v>
      </c>
      <c r="K152" s="225" t="str">
        <f ca="1">IF(ISNUMBER(A152),RANK(F152,F152:F156),"")</f>
        <v/>
      </c>
      <c r="L152" s="226">
        <f ca="1">IF(J152=5,VLOOKUP(K152,TPMatrix!$A$6:$B$10,2,FALSE),IF(J152=4,VLOOKUP(K152,TPMatrix!$D$6:$E$9,2,FALSE),0))</f>
        <v>0</v>
      </c>
      <c r="M152" s="226">
        <f ca="1">IF(COUNTIF(K152:K156,K152)&gt;=2,IF(J152=5,VLOOKUP(K152+1,TPMatrix!$A$6:$B$10,2,FALSE),IF(J152=4,VLOOKUP(K152+1,TPMatrix!$D$6:$E$9,2,FALSE),0)),"")</f>
        <v>0</v>
      </c>
      <c r="N152" s="226">
        <f ca="1">IF(COUNTIF(K152:K156,K152)&gt;=3,IF(J152=5,VLOOKUP(K152+2,TPMatrix!$A$6:$B$10,2,FALSE),IF(J152=4,VLOOKUP(K152+2,TPMatrix!$D$6:$E$9,2,FALSE),0)),"")</f>
        <v>0</v>
      </c>
      <c r="O152" s="226">
        <f ca="1">IF(COUNTIF(K152:K156,K152)&gt;=4,IF(J152=5,VLOOKUP(K152+3,TPMatrix!$A$6:$B$10,2,FALSE),IF(J152=4,VLOOKUP(K152+3,TPMatrix!$D$6:$E$9,2,FALSE),0)),"")</f>
        <v>0</v>
      </c>
      <c r="P152" s="226">
        <f ca="1">IF(COUNTIF(K152:K156,K152)&gt;=5,IF(J152=5,VLOOKUP(K152+4,TPMatrix!$A$6:$B$10,2,FALSE),IF(J152=4,VLOOKUP(K152+4,TPMatrix!$D$6:$E$9,2,FALSE),0)),"")</f>
        <v>0</v>
      </c>
      <c r="Q152" s="226">
        <f t="shared" ca="1" si="52"/>
        <v>0</v>
      </c>
      <c r="R152" s="227">
        <f t="shared" ca="1" si="53"/>
        <v>5</v>
      </c>
      <c r="S152" s="228">
        <f t="shared" ca="1" si="54"/>
        <v>0</v>
      </c>
      <c r="T152" s="229">
        <f t="shared" si="55"/>
        <v>0</v>
      </c>
      <c r="U152" s="230">
        <f t="shared" ca="1" si="56"/>
        <v>0</v>
      </c>
      <c r="W152" s="178" t="str">
        <f t="shared" ca="1" si="57"/>
        <v/>
      </c>
      <c r="X152" s="178" t="str">
        <f ca="1">IF(ISNUMBER($A152),$W152*(Methuselahs!$A$4+1)+$A152,"")</f>
        <v/>
      </c>
      <c r="Y152" s="178" t="str">
        <f t="shared" ca="1" si="58"/>
        <v/>
      </c>
      <c r="Z152" s="178" t="str">
        <f ca="1">IF(ISNUMBER($A152),VLOOKUP($A152,Methuselahs!$A$7:$X$206,5),"")</f>
        <v/>
      </c>
      <c r="AA152" s="178" t="str">
        <f t="shared" ca="1" si="59"/>
        <v/>
      </c>
    </row>
    <row r="153" spans="1:27" ht="12.95" customHeight="1" x14ac:dyDescent="0.2">
      <c r="A153" s="231" t="str">
        <f ca="1">IF(OR(ISBLANK('Tournament Info'!$B$11),'Tournament Info'!$B$11&lt;&gt;4),"",INDIRECT(ADDRESS(ROW(),3,1,1,"Optimal Seating "&amp;'Tournament Info'!$B$11-1&amp;"R+F")))</f>
        <v/>
      </c>
      <c r="B153" s="232" t="str">
        <f ca="1">IF(ISNUMBER(A153),VLOOKUP(A153,Methuselahs!$A$7:$E$206,2,FALSE),"")</f>
        <v/>
      </c>
      <c r="C153" s="233" t="str">
        <f ca="1">IF(ISNUMBER(A153),VLOOKUP(A153,Methuselahs!$A$7:$E$206,3,FALSE),"")</f>
        <v/>
      </c>
      <c r="D153" s="234" t="str">
        <f t="shared" ca="1" si="48"/>
        <v/>
      </c>
      <c r="E153" s="235"/>
      <c r="F153" s="275">
        <f t="shared" si="49"/>
        <v>0</v>
      </c>
      <c r="G153" s="236" t="str">
        <f t="shared" ca="1" si="50"/>
        <v/>
      </c>
      <c r="H153" s="237" t="str">
        <f ca="1">IF(ISNUMBER(A153),IF(OR($S153=$U153,NOT(ISNA(MATCH($D153*5+$V$4,Override!$C$6:$C$125,0)))),$Q153,0),"")</f>
        <v/>
      </c>
      <c r="I153" s="285" t="str">
        <f t="shared" ca="1" si="51"/>
        <v/>
      </c>
      <c r="J153" s="238">
        <f ca="1">COUNT(A152:A156)</f>
        <v>0</v>
      </c>
      <c r="K153" s="239" t="str">
        <f ca="1">IF(ISNUMBER(A153),RANK(F153,F152:F156),"")</f>
        <v/>
      </c>
      <c r="L153" s="240">
        <f ca="1">IF(J153=5,VLOOKUP(K153,TPMatrix!$A$6:$B$10,2,FALSE),IF(J153=4,VLOOKUP(K153,TPMatrix!$D$6:$E$9,2,FALSE),0))</f>
        <v>0</v>
      </c>
      <c r="M153" s="240">
        <f ca="1">IF(COUNTIF(K152:K156,K153)&gt;=2,IF(J153=5,VLOOKUP(K153+1,TPMatrix!$A$6:$B$10,2,FALSE),IF(J153=4,VLOOKUP(K153+1,TPMatrix!$D$6:$E$9,2,FALSE),0)),"")</f>
        <v>0</v>
      </c>
      <c r="N153" s="240">
        <f ca="1">IF(COUNTIF(K152:K156,K153)&gt;=3,IF(J153=5,VLOOKUP(K153+2,TPMatrix!$A$6:$B$10,2,FALSE),IF(J153=4,VLOOKUP(K153+2,TPMatrix!$D$6:$E$9,2,FALSE),0)),"")</f>
        <v>0</v>
      </c>
      <c r="O153" s="240">
        <f ca="1">IF(COUNTIF(K152:K156,K153)&gt;=4,IF(J153=5,VLOOKUP(K153+3,TPMatrix!$A$6:$B$10,2,FALSE),IF(J153=4,VLOOKUP(K153+3,TPMatrix!$D$6:$E$9,2,FALSE),0)),"")</f>
        <v>0</v>
      </c>
      <c r="P153" s="240">
        <f ca="1">IF(COUNTIF(K152:K156,K153)&gt;=5,IF(J153=5,VLOOKUP(K153+4,TPMatrix!$A$6:$B$10,2,FALSE),IF(J153=4,VLOOKUP(K153+4,TPMatrix!$D$6:$E$9,2,FALSE),0)),"")</f>
        <v>0</v>
      </c>
      <c r="Q153" s="240">
        <f t="shared" ca="1" si="52"/>
        <v>0</v>
      </c>
      <c r="R153" s="241">
        <f t="shared" ca="1" si="53"/>
        <v>5</v>
      </c>
      <c r="S153" s="239">
        <f t="shared" ca="1" si="54"/>
        <v>0</v>
      </c>
      <c r="T153" s="240">
        <f t="shared" si="55"/>
        <v>0</v>
      </c>
      <c r="U153" s="241">
        <f t="shared" ca="1" si="56"/>
        <v>0</v>
      </c>
      <c r="W153" s="178" t="str">
        <f t="shared" ca="1" si="57"/>
        <v/>
      </c>
      <c r="X153" s="178" t="str">
        <f ca="1">IF(ISNUMBER($A153),$W153*(Methuselahs!$A$4+1)+$A153,"")</f>
        <v/>
      </c>
      <c r="Y153" s="178" t="str">
        <f t="shared" ca="1" si="58"/>
        <v/>
      </c>
      <c r="Z153" s="178" t="str">
        <f ca="1">IF(ISNUMBER($A153),VLOOKUP($A153,Methuselahs!$A$7:$X$206,5),"")</f>
        <v/>
      </c>
      <c r="AA153" s="178" t="str">
        <f t="shared" ca="1" si="59"/>
        <v/>
      </c>
    </row>
    <row r="154" spans="1:27" ht="12.95" customHeight="1" x14ac:dyDescent="0.2">
      <c r="A154" s="242" t="str">
        <f ca="1">IF(OR(ISBLANK('Tournament Info'!$B$11),'Tournament Info'!$B$11&lt;&gt;4),"",INDIRECT(ADDRESS(ROW(),3,1,1,"Optimal Seating "&amp;'Tournament Info'!$B$11-1&amp;"R+F")))</f>
        <v/>
      </c>
      <c r="B154" s="218" t="str">
        <f ca="1">IF(ISNUMBER(A154),VLOOKUP(A154,Methuselahs!$A$7:$E$206,2,FALSE),"")</f>
        <v/>
      </c>
      <c r="C154" s="243" t="str">
        <f ca="1">IF(ISNUMBER(A154),VLOOKUP(A154,Methuselahs!$A$7:$E$206,3,FALSE),"")</f>
        <v/>
      </c>
      <c r="D154" s="244" t="str">
        <f t="shared" ca="1" si="48"/>
        <v/>
      </c>
      <c r="E154" s="245"/>
      <c r="F154" s="277">
        <f t="shared" si="49"/>
        <v>0</v>
      </c>
      <c r="G154" s="246" t="str">
        <f t="shared" ca="1" si="50"/>
        <v/>
      </c>
      <c r="H154" s="247" t="str">
        <f ca="1">IF(ISNUMBER(A154),IF(OR($S154=$U154,NOT(ISNA(MATCH($D154*5+$V$4,Override!$C$6:$C$125,0)))),$Q154,0),"")</f>
        <v/>
      </c>
      <c r="I154" s="121" t="str">
        <f t="shared" ca="1" si="51"/>
        <v/>
      </c>
      <c r="J154" s="248">
        <f ca="1">COUNT(A152:A156)</f>
        <v>0</v>
      </c>
      <c r="K154" s="249" t="str">
        <f ca="1">IF(ISNUMBER(A154),RANK(F154,F152:F156),"")</f>
        <v/>
      </c>
      <c r="L154" s="250">
        <f ca="1">IF(J154=5,VLOOKUP(K154,TPMatrix!$A$6:$B$10,2,FALSE),IF(J154=4,VLOOKUP(K154,TPMatrix!$D$6:$E$9,2,FALSE),0))</f>
        <v>0</v>
      </c>
      <c r="M154" s="250">
        <f ca="1">IF(COUNTIF(K152:K156,K154)&gt;=2,IF(J154=5,VLOOKUP(K154+1,TPMatrix!$A$6:$B$10,2,FALSE),IF(J154=4,VLOOKUP(K154+1,TPMatrix!$D$6:$E$9,2,FALSE),0)),"")</f>
        <v>0</v>
      </c>
      <c r="N154" s="250">
        <f ca="1">IF(COUNTIF(K152:K156,K154)&gt;=3,IF(J154=5,VLOOKUP(K154+2,TPMatrix!$A$6:$B$10,2,FALSE),IF(J154=4,VLOOKUP(K154+2,TPMatrix!$D$6:$E$9,2,FALSE),0)),"")</f>
        <v>0</v>
      </c>
      <c r="O154" s="250">
        <f ca="1">IF(COUNTIF(K152:K156,K154)&gt;=4,IF(J154=5,VLOOKUP(K154+3,TPMatrix!$A$6:$B$10,2,FALSE),IF(J154=4,VLOOKUP(K154+3,TPMatrix!$D$6:$E$9,2,FALSE),0)),"")</f>
        <v>0</v>
      </c>
      <c r="P154" s="250">
        <f ca="1">IF(COUNTIF(K152:K156,K154)&gt;=5,IF(J154=5,VLOOKUP(K154+4,TPMatrix!$A$6:$B$10,2,FALSE),IF(J154=4,VLOOKUP(K154+4,TPMatrix!$D$6:$E$9,2,FALSE),0)),"")</f>
        <v>0</v>
      </c>
      <c r="Q154" s="250">
        <f t="shared" ca="1" si="52"/>
        <v>0</v>
      </c>
      <c r="R154" s="251">
        <f t="shared" ca="1" si="53"/>
        <v>5</v>
      </c>
      <c r="S154" s="249">
        <f t="shared" ca="1" si="54"/>
        <v>0</v>
      </c>
      <c r="T154" s="250">
        <f t="shared" si="55"/>
        <v>0</v>
      </c>
      <c r="U154" s="251">
        <f t="shared" ca="1" si="56"/>
        <v>0</v>
      </c>
      <c r="W154" s="178" t="str">
        <f t="shared" ca="1" si="57"/>
        <v/>
      </c>
      <c r="X154" s="178" t="str">
        <f ca="1">IF(ISNUMBER($A154),$W154*(Methuselahs!$A$4+1)+$A154,"")</f>
        <v/>
      </c>
      <c r="Y154" s="178" t="str">
        <f t="shared" ca="1" si="58"/>
        <v/>
      </c>
      <c r="Z154" s="178" t="str">
        <f ca="1">IF(ISNUMBER($A154),VLOOKUP($A154,Methuselahs!$A$7:$X$206,5),"")</f>
        <v/>
      </c>
      <c r="AA154" s="178" t="str">
        <f t="shared" ca="1" si="59"/>
        <v/>
      </c>
    </row>
    <row r="155" spans="1:27" ht="12.95" customHeight="1" x14ac:dyDescent="0.2">
      <c r="A155" s="252" t="str">
        <f ca="1">IF(OR(ISBLANK('Tournament Info'!$B$11),'Tournament Info'!$B$11&lt;&gt;4),"",INDIRECT(ADDRESS(ROW(),3,1,1,"Optimal Seating "&amp;'Tournament Info'!$B$11-1&amp;"R+F")))</f>
        <v/>
      </c>
      <c r="B155" s="253" t="str">
        <f ca="1">IF(ISNUMBER(A155),VLOOKUP(A155,Methuselahs!$A$7:$E$206,2,FALSE),"")</f>
        <v/>
      </c>
      <c r="C155" s="254" t="str">
        <f ca="1">IF(ISNUMBER(A155),VLOOKUP(A155,Methuselahs!$A$7:$E$206,3,FALSE),"")</f>
        <v/>
      </c>
      <c r="D155" s="255" t="str">
        <f t="shared" ca="1" si="48"/>
        <v/>
      </c>
      <c r="E155" s="256"/>
      <c r="F155" s="279">
        <f t="shared" si="49"/>
        <v>0</v>
      </c>
      <c r="G155" s="236" t="str">
        <f t="shared" ca="1" si="50"/>
        <v/>
      </c>
      <c r="H155" s="237" t="str">
        <f ca="1">IF(ISNUMBER(A155),IF(OR($S155=$U155,NOT(ISNA(MATCH($D155*5+$V$4,Override!$C$6:$C$125,0)))),$Q155,0),"")</f>
        <v/>
      </c>
      <c r="I155" s="285" t="str">
        <f t="shared" ca="1" si="51"/>
        <v/>
      </c>
      <c r="J155" s="257">
        <f ca="1">COUNT(A152:A156)</f>
        <v>0</v>
      </c>
      <c r="K155" s="239" t="str">
        <f ca="1">IF(ISNUMBER(A155),RANK(F155,F152:F156),"")</f>
        <v/>
      </c>
      <c r="L155" s="240">
        <f ca="1">IF(J155=5,VLOOKUP(K155,TPMatrix!$A$6:$B$10,2,FALSE),IF(J155=4,VLOOKUP(K155,TPMatrix!$D$6:$E$9,2,FALSE),0))</f>
        <v>0</v>
      </c>
      <c r="M155" s="240">
        <f ca="1">IF(COUNTIF(K152:K156,K155)&gt;=2,IF(J155=5,VLOOKUP(K155+1,TPMatrix!$A$6:$B$10,2,FALSE),IF(J155=4,VLOOKUP(K155+1,TPMatrix!$D$6:$E$9,2,FALSE),0)),"")</f>
        <v>0</v>
      </c>
      <c r="N155" s="240">
        <f ca="1">IF(COUNTIF(K152:K156,K155)&gt;=3,IF(J155=5,VLOOKUP(K155+2,TPMatrix!$A$6:$B$10,2,FALSE),IF(J155=4,VLOOKUP(K155+2,TPMatrix!$D$6:$E$9,2,FALSE),0)),"")</f>
        <v>0</v>
      </c>
      <c r="O155" s="240">
        <f ca="1">IF(COUNTIF(K152:K156,K155)&gt;=4,IF(J155=5,VLOOKUP(K155+3,TPMatrix!$A$6:$B$10,2,FALSE),IF(J155=4,VLOOKUP(K155+3,TPMatrix!$D$6:$E$9,2,FALSE),0)),"")</f>
        <v>0</v>
      </c>
      <c r="P155" s="240">
        <f ca="1">IF(COUNTIF(K152:K156,K155)&gt;=5,IF(J155=5,VLOOKUP(K155+4,TPMatrix!$A$6:$B$10,2,FALSE),IF(J155=4,VLOOKUP(K155+4,TPMatrix!$D$6:$E$9,2,FALSE),0)),"")</f>
        <v>0</v>
      </c>
      <c r="Q155" s="240">
        <f t="shared" ca="1" si="52"/>
        <v>0</v>
      </c>
      <c r="R155" s="241">
        <f t="shared" ca="1" si="53"/>
        <v>5</v>
      </c>
      <c r="S155" s="239">
        <f t="shared" ca="1" si="54"/>
        <v>0</v>
      </c>
      <c r="T155" s="240">
        <f t="shared" si="55"/>
        <v>0</v>
      </c>
      <c r="U155" s="241">
        <f t="shared" ca="1" si="56"/>
        <v>0</v>
      </c>
      <c r="W155" s="178" t="str">
        <f t="shared" ca="1" si="57"/>
        <v/>
      </c>
      <c r="X155" s="178" t="str">
        <f ca="1">IF(ISNUMBER($A155),$W155*(Methuselahs!$A$4+1)+$A155,"")</f>
        <v/>
      </c>
      <c r="Y155" s="178" t="str">
        <f t="shared" ca="1" si="58"/>
        <v/>
      </c>
      <c r="Z155" s="178" t="str">
        <f ca="1">IF(ISNUMBER($A155),VLOOKUP($A155,Methuselahs!$A$7:$X$206,5),"")</f>
        <v/>
      </c>
      <c r="AA155" s="178" t="str">
        <f t="shared" ca="1" si="59"/>
        <v/>
      </c>
    </row>
    <row r="156" spans="1:27" ht="12.95" customHeight="1" x14ac:dyDescent="0.2">
      <c r="A156" s="258" t="str">
        <f ca="1">IF(OR(ISBLANK('Tournament Info'!$B$11),'Tournament Info'!$B$11&lt;&gt;4),"",INDIRECT(ADDRESS(ROW(),3,1,1,"Optimal Seating "&amp;'Tournament Info'!$B$11-1&amp;"R+F")))</f>
        <v/>
      </c>
      <c r="B156" s="259" t="str">
        <f ca="1">IF(ISNUMBER(A156),VLOOKUP(A156,Methuselahs!$A$7:$E$206,2,FALSE),"")</f>
        <v/>
      </c>
      <c r="C156" s="260" t="str">
        <f ca="1">IF(ISNUMBER(A156),VLOOKUP(A156,Methuselahs!$A$7:$E$206,3,FALSE),"")</f>
        <v/>
      </c>
      <c r="D156" s="261" t="str">
        <f t="shared" ca="1" si="48"/>
        <v/>
      </c>
      <c r="E156" s="262"/>
      <c r="F156" s="280">
        <f t="shared" si="49"/>
        <v>0</v>
      </c>
      <c r="G156" s="246" t="str">
        <f t="shared" ca="1" si="50"/>
        <v/>
      </c>
      <c r="H156" s="247" t="str">
        <f ca="1">IF(ISNUMBER(A156),IF(OR($S156=$U156,NOT(ISNA(MATCH($D156*5+$V$4,Override!$C$6:$C$125,0)))),$Q156,0),"")</f>
        <v/>
      </c>
      <c r="I156" s="121" t="str">
        <f t="shared" ca="1" si="51"/>
        <v/>
      </c>
      <c r="J156" s="263">
        <f ca="1">COUNT(A152:A156)</f>
        <v>0</v>
      </c>
      <c r="K156" s="264" t="str">
        <f ca="1">IF(ISNUMBER(A156),RANK(F156,F152:F156),"")</f>
        <v/>
      </c>
      <c r="L156" s="265">
        <f ca="1">IF(J156=5,VLOOKUP(K156,TPMatrix!$A$6:$B$10,2,FALSE),IF(J156=4,VLOOKUP(K156,TPMatrix!$D$6:$E$9,2,FALSE),0))</f>
        <v>0</v>
      </c>
      <c r="M156" s="265">
        <f ca="1">IF(COUNTIF(K152:K156,K156)&gt;=2,IF(J156=5,VLOOKUP(K156+1,TPMatrix!$A$6:$B$10,2,FALSE),IF(J156=4,VLOOKUP(K156+1,TPMatrix!$D$6:$E$9,2,FALSE),0)),"")</f>
        <v>0</v>
      </c>
      <c r="N156" s="265">
        <f ca="1">IF(COUNTIF(K152:K156,K156)&gt;=3,IF(J156=5,VLOOKUP(K156+2,TPMatrix!$A$6:$B$10,2,FALSE),IF(J156=4,VLOOKUP(K156+2,TPMatrix!$D$6:$E$9,2,FALSE),0)),"")</f>
        <v>0</v>
      </c>
      <c r="O156" s="265">
        <f ca="1">IF(COUNTIF(K152:K156,K156)&gt;=4,IF(J156=5,VLOOKUP(K156+3,TPMatrix!$A$6:$B$10,2,FALSE),IF(J156=4,VLOOKUP(K156+3,TPMatrix!$D$6:$E$9,2,FALSE),0)),"")</f>
        <v>0</v>
      </c>
      <c r="P156" s="265">
        <f ca="1">IF(COUNTIF(K152:K156,K156)&gt;=5,IF(J156=5,VLOOKUP(K156+4,TPMatrix!$A$6:$B$10,2,FALSE),IF(J156=4,VLOOKUP(K156+4,TPMatrix!$D$6:$E$9,2,FALSE),0)),"")</f>
        <v>0</v>
      </c>
      <c r="Q156" s="265">
        <f t="shared" ca="1" si="52"/>
        <v>0</v>
      </c>
      <c r="R156" s="266">
        <f t="shared" ca="1" si="53"/>
        <v>5</v>
      </c>
      <c r="S156" s="264">
        <f t="shared" ca="1" si="54"/>
        <v>0</v>
      </c>
      <c r="T156" s="265">
        <f t="shared" si="55"/>
        <v>0</v>
      </c>
      <c r="U156" s="266">
        <f t="shared" ca="1" si="56"/>
        <v>0</v>
      </c>
      <c r="W156" s="178" t="str">
        <f t="shared" ca="1" si="57"/>
        <v/>
      </c>
      <c r="X156" s="178" t="str">
        <f ca="1">IF(ISNUMBER($A156),$W156*(Methuselahs!$A$4+1)+$A156,"")</f>
        <v/>
      </c>
      <c r="Y156" s="178" t="str">
        <f t="shared" ca="1" si="58"/>
        <v/>
      </c>
      <c r="Z156" s="178" t="str">
        <f ca="1">IF(ISNUMBER($A156),VLOOKUP($A156,Methuselahs!$A$7:$X$206,5),"")</f>
        <v/>
      </c>
      <c r="AA156" s="178" t="str">
        <f t="shared" ca="1" si="59"/>
        <v/>
      </c>
    </row>
    <row r="157" spans="1:27" ht="12.95" customHeight="1" x14ac:dyDescent="0.2">
      <c r="A157" s="217" t="str">
        <f ca="1">IF(OR(ISBLANK('Tournament Info'!$B$11),'Tournament Info'!$B$11&lt;&gt;4),"",INDIRECT(ADDRESS(ROW(),3,1,1,"Optimal Seating "&amp;'Tournament Info'!$B$11-1&amp;"R+F")))</f>
        <v/>
      </c>
      <c r="B157" s="218" t="str">
        <f ca="1">IF(ISNUMBER(A157),VLOOKUP(A157,Methuselahs!$A$7:$E$206,2,FALSE),"")</f>
        <v/>
      </c>
      <c r="C157" s="219" t="str">
        <f ca="1">IF(ISNUMBER(A157),VLOOKUP(A157,Methuselahs!$A$7:$E$206,3,FALSE),"")</f>
        <v/>
      </c>
      <c r="D157" s="220" t="str">
        <f t="shared" ca="1" si="48"/>
        <v/>
      </c>
      <c r="E157" s="221"/>
      <c r="F157" s="273">
        <f t="shared" si="49"/>
        <v>0</v>
      </c>
      <c r="G157" s="222" t="str">
        <f t="shared" ca="1" si="50"/>
        <v/>
      </c>
      <c r="H157" s="223" t="str">
        <f ca="1">IF(ISNUMBER(A157),IF(OR($S157=$U157,NOT(ISNA(MATCH($D157*5+$V$4,Override!$C$6:$C$125,0)))),$Q157,0),"")</f>
        <v/>
      </c>
      <c r="I157" s="284" t="str">
        <f t="shared" ca="1" si="51"/>
        <v/>
      </c>
      <c r="J157" s="224">
        <f ca="1">COUNT(A157:A161)</f>
        <v>0</v>
      </c>
      <c r="K157" s="225" t="str">
        <f ca="1">IF(ISNUMBER(A157),RANK(F157,F157:F161),"")</f>
        <v/>
      </c>
      <c r="L157" s="226">
        <f ca="1">IF(J157=5,VLOOKUP(K157,TPMatrix!$A$6:$B$10,2,FALSE),IF(J157=4,VLOOKUP(K157,TPMatrix!$D$6:$E$9,2,FALSE),0))</f>
        <v>0</v>
      </c>
      <c r="M157" s="226">
        <f ca="1">IF(COUNTIF(K157:K161,K157)&gt;=2,IF(J157=5,VLOOKUP(K157+1,TPMatrix!$A$6:$B$10,2,FALSE),IF(J157=4,VLOOKUP(K157+1,TPMatrix!$D$6:$E$9,2,FALSE),0)),"")</f>
        <v>0</v>
      </c>
      <c r="N157" s="226">
        <f ca="1">IF(COUNTIF(K157:K161,K157)&gt;=3,IF(J157=5,VLOOKUP(K157+2,TPMatrix!$A$6:$B$10,2,FALSE),IF(J157=4,VLOOKUP(K157+2,TPMatrix!$D$6:$E$9,2,FALSE),0)),"")</f>
        <v>0</v>
      </c>
      <c r="O157" s="226">
        <f ca="1">IF(COUNTIF(K157:K161,K157)&gt;=4,IF(J157=5,VLOOKUP(K157+3,TPMatrix!$A$6:$B$10,2,FALSE),IF(J157=4,VLOOKUP(K157+3,TPMatrix!$D$6:$E$9,2,FALSE),0)),"")</f>
        <v>0</v>
      </c>
      <c r="P157" s="226">
        <f ca="1">IF(COUNTIF(K157:K161,K157)&gt;=5,IF(J157=5,VLOOKUP(K157+4,TPMatrix!$A$6:$B$10,2,FALSE),IF(J157=4,VLOOKUP(K157+4,TPMatrix!$D$6:$E$9,2,FALSE),0)),"")</f>
        <v>0</v>
      </c>
      <c r="Q157" s="226">
        <f t="shared" ca="1" si="52"/>
        <v>0</v>
      </c>
      <c r="R157" s="227">
        <f t="shared" ca="1" si="53"/>
        <v>5</v>
      </c>
      <c r="S157" s="228">
        <f t="shared" ca="1" si="54"/>
        <v>0</v>
      </c>
      <c r="T157" s="229">
        <f t="shared" si="55"/>
        <v>0</v>
      </c>
      <c r="U157" s="230">
        <f t="shared" ca="1" si="56"/>
        <v>0</v>
      </c>
      <c r="W157" s="178" t="str">
        <f t="shared" ca="1" si="57"/>
        <v/>
      </c>
      <c r="X157" s="178" t="str">
        <f ca="1">IF(ISNUMBER($A157),$W157*(Methuselahs!$A$4+1)+$A157,"")</f>
        <v/>
      </c>
      <c r="Y157" s="178" t="str">
        <f t="shared" ca="1" si="58"/>
        <v/>
      </c>
      <c r="Z157" s="178" t="str">
        <f ca="1">IF(ISNUMBER($A157),VLOOKUP($A157,Methuselahs!$A$7:$X$206,5),"")</f>
        <v/>
      </c>
      <c r="AA157" s="178" t="str">
        <f t="shared" ca="1" si="59"/>
        <v/>
      </c>
    </row>
    <row r="158" spans="1:27" ht="12.95" customHeight="1" x14ac:dyDescent="0.2">
      <c r="A158" s="231" t="str">
        <f ca="1">IF(OR(ISBLANK('Tournament Info'!$B$11),'Tournament Info'!$B$11&lt;&gt;4),"",INDIRECT(ADDRESS(ROW(),3,1,1,"Optimal Seating "&amp;'Tournament Info'!$B$11-1&amp;"R+F")))</f>
        <v/>
      </c>
      <c r="B158" s="232" t="str">
        <f ca="1">IF(ISNUMBER(A158),VLOOKUP(A158,Methuselahs!$A$7:$E$206,2,FALSE),"")</f>
        <v/>
      </c>
      <c r="C158" s="233" t="str">
        <f ca="1">IF(ISNUMBER(A158),VLOOKUP(A158,Methuselahs!$A$7:$E$206,3,FALSE),"")</f>
        <v/>
      </c>
      <c r="D158" s="234" t="str">
        <f t="shared" ca="1" si="48"/>
        <v/>
      </c>
      <c r="E158" s="235"/>
      <c r="F158" s="275">
        <f t="shared" si="49"/>
        <v>0</v>
      </c>
      <c r="G158" s="236" t="str">
        <f t="shared" ca="1" si="50"/>
        <v/>
      </c>
      <c r="H158" s="237" t="str">
        <f ca="1">IF(ISNUMBER(A158),IF(OR($S158=$U158,NOT(ISNA(MATCH($D158*5+$V$4,Override!$C$6:$C$125,0)))),$Q158,0),"")</f>
        <v/>
      </c>
      <c r="I158" s="285" t="str">
        <f t="shared" ca="1" si="51"/>
        <v/>
      </c>
      <c r="J158" s="238">
        <f ca="1">COUNT(A157:A161)</f>
        <v>0</v>
      </c>
      <c r="K158" s="239" t="str">
        <f ca="1">IF(ISNUMBER(A158),RANK(F158,F157:F161),"")</f>
        <v/>
      </c>
      <c r="L158" s="240">
        <f ca="1">IF(J158=5,VLOOKUP(K158,TPMatrix!$A$6:$B$10,2,FALSE),IF(J158=4,VLOOKUP(K158,TPMatrix!$D$6:$E$9,2,FALSE),0))</f>
        <v>0</v>
      </c>
      <c r="M158" s="240">
        <f ca="1">IF(COUNTIF(K157:K161,K158)&gt;=2,IF(J158=5,VLOOKUP(K158+1,TPMatrix!$A$6:$B$10,2,FALSE),IF(J158=4,VLOOKUP(K158+1,TPMatrix!$D$6:$E$9,2,FALSE),0)),"")</f>
        <v>0</v>
      </c>
      <c r="N158" s="240">
        <f ca="1">IF(COUNTIF(K157:K161,K158)&gt;=3,IF(J158=5,VLOOKUP(K158+2,TPMatrix!$A$6:$B$10,2,FALSE),IF(J158=4,VLOOKUP(K158+2,TPMatrix!$D$6:$E$9,2,FALSE),0)),"")</f>
        <v>0</v>
      </c>
      <c r="O158" s="240">
        <f ca="1">IF(COUNTIF(K157:K161,K158)&gt;=4,IF(J158=5,VLOOKUP(K158+3,TPMatrix!$A$6:$B$10,2,FALSE),IF(J158=4,VLOOKUP(K158+3,TPMatrix!$D$6:$E$9,2,FALSE),0)),"")</f>
        <v>0</v>
      </c>
      <c r="P158" s="240">
        <f ca="1">IF(COUNTIF(K157:K161,K158)&gt;=5,IF(J158=5,VLOOKUP(K158+4,TPMatrix!$A$6:$B$10,2,FALSE),IF(J158=4,VLOOKUP(K158+4,TPMatrix!$D$6:$E$9,2,FALSE),0)),"")</f>
        <v>0</v>
      </c>
      <c r="Q158" s="240">
        <f t="shared" ca="1" si="52"/>
        <v>0</v>
      </c>
      <c r="R158" s="241">
        <f t="shared" ca="1" si="53"/>
        <v>5</v>
      </c>
      <c r="S158" s="239">
        <f t="shared" ca="1" si="54"/>
        <v>0</v>
      </c>
      <c r="T158" s="240">
        <f t="shared" si="55"/>
        <v>0</v>
      </c>
      <c r="U158" s="241">
        <f t="shared" ca="1" si="56"/>
        <v>0</v>
      </c>
      <c r="W158" s="178" t="str">
        <f t="shared" ca="1" si="57"/>
        <v/>
      </c>
      <c r="X158" s="178" t="str">
        <f ca="1">IF(ISNUMBER($A158),$W158*(Methuselahs!$A$4+1)+$A158,"")</f>
        <v/>
      </c>
      <c r="Y158" s="178" t="str">
        <f t="shared" ca="1" si="58"/>
        <v/>
      </c>
      <c r="Z158" s="178" t="str">
        <f ca="1">IF(ISNUMBER($A158),VLOOKUP($A158,Methuselahs!$A$7:$X$206,5),"")</f>
        <v/>
      </c>
      <c r="AA158" s="178" t="str">
        <f t="shared" ca="1" si="59"/>
        <v/>
      </c>
    </row>
    <row r="159" spans="1:27" ht="12.95" customHeight="1" x14ac:dyDescent="0.2">
      <c r="A159" s="242" t="str">
        <f ca="1">IF(OR(ISBLANK('Tournament Info'!$B$11),'Tournament Info'!$B$11&lt;&gt;4),"",INDIRECT(ADDRESS(ROW(),3,1,1,"Optimal Seating "&amp;'Tournament Info'!$B$11-1&amp;"R+F")))</f>
        <v/>
      </c>
      <c r="B159" s="218" t="str">
        <f ca="1">IF(ISNUMBER(A159),VLOOKUP(A159,Methuselahs!$A$7:$E$206,2,FALSE),"")</f>
        <v/>
      </c>
      <c r="C159" s="243" t="str">
        <f ca="1">IF(ISNUMBER(A159),VLOOKUP(A159,Methuselahs!$A$7:$E$206,3,FALSE),"")</f>
        <v/>
      </c>
      <c r="D159" s="244" t="str">
        <f t="shared" ca="1" si="48"/>
        <v/>
      </c>
      <c r="E159" s="245"/>
      <c r="F159" s="277">
        <f t="shared" si="49"/>
        <v>0</v>
      </c>
      <c r="G159" s="246" t="str">
        <f t="shared" ca="1" si="50"/>
        <v/>
      </c>
      <c r="H159" s="247" t="str">
        <f ca="1">IF(ISNUMBER(A159),IF(OR($S159=$U159,NOT(ISNA(MATCH($D159*5+$V$4,Override!$C$6:$C$125,0)))),$Q159,0),"")</f>
        <v/>
      </c>
      <c r="I159" s="121" t="str">
        <f t="shared" ca="1" si="51"/>
        <v/>
      </c>
      <c r="J159" s="248">
        <f ca="1">COUNT(A157:A161)</f>
        <v>0</v>
      </c>
      <c r="K159" s="249" t="str">
        <f ca="1">IF(ISNUMBER(A159),RANK(F159,F157:F161),"")</f>
        <v/>
      </c>
      <c r="L159" s="250">
        <f ca="1">IF(J159=5,VLOOKUP(K159,TPMatrix!$A$6:$B$10,2,FALSE),IF(J159=4,VLOOKUP(K159,TPMatrix!$D$6:$E$9,2,FALSE),0))</f>
        <v>0</v>
      </c>
      <c r="M159" s="250">
        <f ca="1">IF(COUNTIF(K157:K161,K159)&gt;=2,IF(J159=5,VLOOKUP(K159+1,TPMatrix!$A$6:$B$10,2,FALSE),IF(J159=4,VLOOKUP(K159+1,TPMatrix!$D$6:$E$9,2,FALSE),0)),"")</f>
        <v>0</v>
      </c>
      <c r="N159" s="250">
        <f ca="1">IF(COUNTIF(K157:K161,K159)&gt;=3,IF(J159=5,VLOOKUP(K159+2,TPMatrix!$A$6:$B$10,2,FALSE),IF(J159=4,VLOOKUP(K159+2,TPMatrix!$D$6:$E$9,2,FALSE),0)),"")</f>
        <v>0</v>
      </c>
      <c r="O159" s="250">
        <f ca="1">IF(COUNTIF(K157:K161,K159)&gt;=4,IF(J159=5,VLOOKUP(K159+3,TPMatrix!$A$6:$B$10,2,FALSE),IF(J159=4,VLOOKUP(K159+3,TPMatrix!$D$6:$E$9,2,FALSE),0)),"")</f>
        <v>0</v>
      </c>
      <c r="P159" s="250">
        <f ca="1">IF(COUNTIF(K157:K161,K159)&gt;=5,IF(J159=5,VLOOKUP(K159+4,TPMatrix!$A$6:$B$10,2,FALSE),IF(J159=4,VLOOKUP(K159+4,TPMatrix!$D$6:$E$9,2,FALSE),0)),"")</f>
        <v>0</v>
      </c>
      <c r="Q159" s="250">
        <f t="shared" ca="1" si="52"/>
        <v>0</v>
      </c>
      <c r="R159" s="251">
        <f t="shared" ca="1" si="53"/>
        <v>5</v>
      </c>
      <c r="S159" s="249">
        <f t="shared" ca="1" si="54"/>
        <v>0</v>
      </c>
      <c r="T159" s="250">
        <f t="shared" si="55"/>
        <v>0</v>
      </c>
      <c r="U159" s="251">
        <f t="shared" ca="1" si="56"/>
        <v>0</v>
      </c>
      <c r="W159" s="178" t="str">
        <f t="shared" ca="1" si="57"/>
        <v/>
      </c>
      <c r="X159" s="178" t="str">
        <f ca="1">IF(ISNUMBER($A159),$W159*(Methuselahs!$A$4+1)+$A159,"")</f>
        <v/>
      </c>
      <c r="Y159" s="178" t="str">
        <f t="shared" ca="1" si="58"/>
        <v/>
      </c>
      <c r="Z159" s="178" t="str">
        <f ca="1">IF(ISNUMBER($A159),VLOOKUP($A159,Methuselahs!$A$7:$X$206,5),"")</f>
        <v/>
      </c>
      <c r="AA159" s="178" t="str">
        <f t="shared" ca="1" si="59"/>
        <v/>
      </c>
    </row>
    <row r="160" spans="1:27" ht="12.95" customHeight="1" x14ac:dyDescent="0.2">
      <c r="A160" s="252" t="str">
        <f ca="1">IF(OR(ISBLANK('Tournament Info'!$B$11),'Tournament Info'!$B$11&lt;&gt;4),"",INDIRECT(ADDRESS(ROW(),3,1,1,"Optimal Seating "&amp;'Tournament Info'!$B$11-1&amp;"R+F")))</f>
        <v/>
      </c>
      <c r="B160" s="253" t="str">
        <f ca="1">IF(ISNUMBER(A160),VLOOKUP(A160,Methuselahs!$A$7:$E$206,2,FALSE),"")</f>
        <v/>
      </c>
      <c r="C160" s="254" t="str">
        <f ca="1">IF(ISNUMBER(A160),VLOOKUP(A160,Methuselahs!$A$7:$E$206,3,FALSE),"")</f>
        <v/>
      </c>
      <c r="D160" s="255" t="str">
        <f t="shared" ca="1" si="48"/>
        <v/>
      </c>
      <c r="E160" s="256"/>
      <c r="F160" s="279">
        <f t="shared" si="49"/>
        <v>0</v>
      </c>
      <c r="G160" s="236" t="str">
        <f t="shared" ca="1" si="50"/>
        <v/>
      </c>
      <c r="H160" s="237" t="str">
        <f ca="1">IF(ISNUMBER(A160),IF(OR($S160=$U160,NOT(ISNA(MATCH($D160*5+$V$4,Override!$C$6:$C$125,0)))),$Q160,0),"")</f>
        <v/>
      </c>
      <c r="I160" s="285" t="str">
        <f t="shared" ca="1" si="51"/>
        <v/>
      </c>
      <c r="J160" s="257">
        <f ca="1">COUNT(A157:A161)</f>
        <v>0</v>
      </c>
      <c r="K160" s="239" t="str">
        <f ca="1">IF(ISNUMBER(A160),RANK(F160,F157:F161),"")</f>
        <v/>
      </c>
      <c r="L160" s="240">
        <f ca="1">IF(J160=5,VLOOKUP(K160,TPMatrix!$A$6:$B$10,2,FALSE),IF(J160=4,VLOOKUP(K160,TPMatrix!$D$6:$E$9,2,FALSE),0))</f>
        <v>0</v>
      </c>
      <c r="M160" s="240">
        <f ca="1">IF(COUNTIF(K157:K161,K160)&gt;=2,IF(J160=5,VLOOKUP(K160+1,TPMatrix!$A$6:$B$10,2,FALSE),IF(J160=4,VLOOKUP(K160+1,TPMatrix!$D$6:$E$9,2,FALSE),0)),"")</f>
        <v>0</v>
      </c>
      <c r="N160" s="240">
        <f ca="1">IF(COUNTIF(K157:K161,K160)&gt;=3,IF(J160=5,VLOOKUP(K160+2,TPMatrix!$A$6:$B$10,2,FALSE),IF(J160=4,VLOOKUP(K160+2,TPMatrix!$D$6:$E$9,2,FALSE),0)),"")</f>
        <v>0</v>
      </c>
      <c r="O160" s="240">
        <f ca="1">IF(COUNTIF(K157:K161,K160)&gt;=4,IF(J160=5,VLOOKUP(K160+3,TPMatrix!$A$6:$B$10,2,FALSE),IF(J160=4,VLOOKUP(K160+3,TPMatrix!$D$6:$E$9,2,FALSE),0)),"")</f>
        <v>0</v>
      </c>
      <c r="P160" s="240">
        <f ca="1">IF(COUNTIF(K157:K161,K160)&gt;=5,IF(J160=5,VLOOKUP(K160+4,TPMatrix!$A$6:$B$10,2,FALSE),IF(J160=4,VLOOKUP(K160+4,TPMatrix!$D$6:$E$9,2,FALSE),0)),"")</f>
        <v>0</v>
      </c>
      <c r="Q160" s="240">
        <f t="shared" ca="1" si="52"/>
        <v>0</v>
      </c>
      <c r="R160" s="241">
        <f t="shared" ca="1" si="53"/>
        <v>5</v>
      </c>
      <c r="S160" s="239">
        <f t="shared" ca="1" si="54"/>
        <v>0</v>
      </c>
      <c r="T160" s="240">
        <f t="shared" si="55"/>
        <v>0</v>
      </c>
      <c r="U160" s="241">
        <f t="shared" ca="1" si="56"/>
        <v>0</v>
      </c>
      <c r="W160" s="178" t="str">
        <f t="shared" ca="1" si="57"/>
        <v/>
      </c>
      <c r="X160" s="178" t="str">
        <f ca="1">IF(ISNUMBER($A160),$W160*(Methuselahs!$A$4+1)+$A160,"")</f>
        <v/>
      </c>
      <c r="Y160" s="178" t="str">
        <f t="shared" ca="1" si="58"/>
        <v/>
      </c>
      <c r="Z160" s="178" t="str">
        <f ca="1">IF(ISNUMBER($A160),VLOOKUP($A160,Methuselahs!$A$7:$X$206,5),"")</f>
        <v/>
      </c>
      <c r="AA160" s="178" t="str">
        <f t="shared" ca="1" si="59"/>
        <v/>
      </c>
    </row>
    <row r="161" spans="1:27" ht="12.95" customHeight="1" x14ac:dyDescent="0.2">
      <c r="A161" s="258" t="str">
        <f ca="1">IF(OR(ISBLANK('Tournament Info'!$B$11),'Tournament Info'!$B$11&lt;&gt;4),"",INDIRECT(ADDRESS(ROW(),3,1,1,"Optimal Seating "&amp;'Tournament Info'!$B$11-1&amp;"R+F")))</f>
        <v/>
      </c>
      <c r="B161" s="259" t="str">
        <f ca="1">IF(ISNUMBER(A161),VLOOKUP(A161,Methuselahs!$A$7:$E$206,2,FALSE),"")</f>
        <v/>
      </c>
      <c r="C161" s="260" t="str">
        <f ca="1">IF(ISNUMBER(A161),VLOOKUP(A161,Methuselahs!$A$7:$E$206,3,FALSE),"")</f>
        <v/>
      </c>
      <c r="D161" s="261" t="str">
        <f t="shared" ca="1" si="48"/>
        <v/>
      </c>
      <c r="E161" s="262"/>
      <c r="F161" s="280">
        <f t="shared" si="49"/>
        <v>0</v>
      </c>
      <c r="G161" s="246" t="str">
        <f t="shared" ca="1" si="50"/>
        <v/>
      </c>
      <c r="H161" s="247" t="str">
        <f ca="1">IF(ISNUMBER(A161),IF(OR($S161=$U161,NOT(ISNA(MATCH($D161*5+$V$4,Override!$C$6:$C$125,0)))),$Q161,0),"")</f>
        <v/>
      </c>
      <c r="I161" s="121" t="str">
        <f t="shared" ca="1" si="51"/>
        <v/>
      </c>
      <c r="J161" s="263">
        <f ca="1">COUNT(A157:A161)</f>
        <v>0</v>
      </c>
      <c r="K161" s="264" t="str">
        <f ca="1">IF(ISNUMBER(A161),RANK(F161,F157:F161),"")</f>
        <v/>
      </c>
      <c r="L161" s="265">
        <f ca="1">IF(J161=5,VLOOKUP(K161,TPMatrix!$A$6:$B$10,2,FALSE),IF(J161=4,VLOOKUP(K161,TPMatrix!$D$6:$E$9,2,FALSE),0))</f>
        <v>0</v>
      </c>
      <c r="M161" s="265">
        <f ca="1">IF(COUNTIF(K157:K161,K161)&gt;=2,IF(J161=5,VLOOKUP(K161+1,TPMatrix!$A$6:$B$10,2,FALSE),IF(J161=4,VLOOKUP(K161+1,TPMatrix!$D$6:$E$9,2,FALSE),0)),"")</f>
        <v>0</v>
      </c>
      <c r="N161" s="265">
        <f ca="1">IF(COUNTIF(K157:K161,K161)&gt;=3,IF(J161=5,VLOOKUP(K161+2,TPMatrix!$A$6:$B$10,2,FALSE),IF(J161=4,VLOOKUP(K161+2,TPMatrix!$D$6:$E$9,2,FALSE),0)),"")</f>
        <v>0</v>
      </c>
      <c r="O161" s="265">
        <f ca="1">IF(COUNTIF(K157:K161,K161)&gt;=4,IF(J161=5,VLOOKUP(K161+3,TPMatrix!$A$6:$B$10,2,FALSE),IF(J161=4,VLOOKUP(K161+3,TPMatrix!$D$6:$E$9,2,FALSE),0)),"")</f>
        <v>0</v>
      </c>
      <c r="P161" s="265">
        <f ca="1">IF(COUNTIF(K157:K161,K161)&gt;=5,IF(J161=5,VLOOKUP(K161+4,TPMatrix!$A$6:$B$10,2,FALSE),IF(J161=4,VLOOKUP(K161+4,TPMatrix!$D$6:$E$9,2,FALSE),0)),"")</f>
        <v>0</v>
      </c>
      <c r="Q161" s="265">
        <f t="shared" ca="1" si="52"/>
        <v>0</v>
      </c>
      <c r="R161" s="266">
        <f t="shared" ca="1" si="53"/>
        <v>5</v>
      </c>
      <c r="S161" s="264">
        <f t="shared" ca="1" si="54"/>
        <v>0</v>
      </c>
      <c r="T161" s="265">
        <f t="shared" si="55"/>
        <v>0</v>
      </c>
      <c r="U161" s="266">
        <f t="shared" ca="1" si="56"/>
        <v>0</v>
      </c>
      <c r="W161" s="178" t="str">
        <f t="shared" ca="1" si="57"/>
        <v/>
      </c>
      <c r="X161" s="178" t="str">
        <f ca="1">IF(ISNUMBER($A161),$W161*(Methuselahs!$A$4+1)+$A161,"")</f>
        <v/>
      </c>
      <c r="Y161" s="178" t="str">
        <f t="shared" ca="1" si="58"/>
        <v/>
      </c>
      <c r="Z161" s="178" t="str">
        <f ca="1">IF(ISNUMBER($A161),VLOOKUP($A161,Methuselahs!$A$7:$X$206,5),"")</f>
        <v/>
      </c>
      <c r="AA161" s="178" t="str">
        <f t="shared" ca="1" si="59"/>
        <v/>
      </c>
    </row>
    <row r="162" spans="1:27" ht="12.95" customHeight="1" x14ac:dyDescent="0.2">
      <c r="A162" s="217" t="str">
        <f ca="1">IF(OR(ISBLANK('Tournament Info'!$B$11),'Tournament Info'!$B$11&lt;&gt;4),"",INDIRECT(ADDRESS(ROW(),3,1,1,"Optimal Seating "&amp;'Tournament Info'!$B$11-1&amp;"R+F")))</f>
        <v/>
      </c>
      <c r="B162" s="218" t="str">
        <f ca="1">IF(ISNUMBER(A162),VLOOKUP(A162,Methuselahs!$A$7:$E$206,2,FALSE),"")</f>
        <v/>
      </c>
      <c r="C162" s="219" t="str">
        <f ca="1">IF(ISNUMBER(A162),VLOOKUP(A162,Methuselahs!$A$7:$E$206,3,FALSE),"")</f>
        <v/>
      </c>
      <c r="D162" s="220" t="str">
        <f t="shared" ca="1" si="48"/>
        <v/>
      </c>
      <c r="E162" s="221"/>
      <c r="F162" s="273">
        <f t="shared" si="49"/>
        <v>0</v>
      </c>
      <c r="G162" s="222" t="str">
        <f t="shared" ca="1" si="50"/>
        <v/>
      </c>
      <c r="H162" s="223" t="str">
        <f ca="1">IF(ISNUMBER(A162),IF(OR($S162=$U162,NOT(ISNA(MATCH($D162*5+$V$4,Override!$C$6:$C$125,0)))),$Q162,0),"")</f>
        <v/>
      </c>
      <c r="I162" s="284" t="str">
        <f t="shared" ca="1" si="51"/>
        <v/>
      </c>
      <c r="J162" s="224">
        <f ca="1">COUNT(A162:A166)</f>
        <v>0</v>
      </c>
      <c r="K162" s="225" t="str">
        <f ca="1">IF(ISNUMBER(A162),RANK(F162,F162:F166),"")</f>
        <v/>
      </c>
      <c r="L162" s="226">
        <f ca="1">IF(J162=5,VLOOKUP(K162,TPMatrix!$A$6:$B$10,2,FALSE),IF(J162=4,VLOOKUP(K162,TPMatrix!$D$6:$E$9,2,FALSE),0))</f>
        <v>0</v>
      </c>
      <c r="M162" s="226">
        <f ca="1">IF(COUNTIF(K162:K166,K162)&gt;=2,IF(J162=5,VLOOKUP(K162+1,TPMatrix!$A$6:$B$10,2,FALSE),IF(J162=4,VLOOKUP(K162+1,TPMatrix!$D$6:$E$9,2,FALSE),0)),"")</f>
        <v>0</v>
      </c>
      <c r="N162" s="226">
        <f ca="1">IF(COUNTIF(K162:K166,K162)&gt;=3,IF(J162=5,VLOOKUP(K162+2,TPMatrix!$A$6:$B$10,2,FALSE),IF(J162=4,VLOOKUP(K162+2,TPMatrix!$D$6:$E$9,2,FALSE),0)),"")</f>
        <v>0</v>
      </c>
      <c r="O162" s="226">
        <f ca="1">IF(COUNTIF(K162:K166,K162)&gt;=4,IF(J162=5,VLOOKUP(K162+3,TPMatrix!$A$6:$B$10,2,FALSE),IF(J162=4,VLOOKUP(K162+3,TPMatrix!$D$6:$E$9,2,FALSE),0)),"")</f>
        <v>0</v>
      </c>
      <c r="P162" s="226">
        <f ca="1">IF(COUNTIF(K162:K166,K162)&gt;=5,IF(J162=5,VLOOKUP(K162+4,TPMatrix!$A$6:$B$10,2,FALSE),IF(J162=4,VLOOKUP(K162+4,TPMatrix!$D$6:$E$9,2,FALSE),0)),"")</f>
        <v>0</v>
      </c>
      <c r="Q162" s="226">
        <f t="shared" ca="1" si="52"/>
        <v>0</v>
      </c>
      <c r="R162" s="227">
        <f t="shared" ca="1" si="53"/>
        <v>5</v>
      </c>
      <c r="S162" s="228">
        <f t="shared" ca="1" si="54"/>
        <v>0</v>
      </c>
      <c r="T162" s="229">
        <f t="shared" si="55"/>
        <v>0</v>
      </c>
      <c r="U162" s="230">
        <f t="shared" ca="1" si="56"/>
        <v>0</v>
      </c>
      <c r="W162" s="178" t="str">
        <f t="shared" ca="1" si="57"/>
        <v/>
      </c>
      <c r="X162" s="178" t="str">
        <f ca="1">IF(ISNUMBER($A162),$W162*(Methuselahs!$A$4+1)+$A162,"")</f>
        <v/>
      </c>
      <c r="Y162" s="178" t="str">
        <f t="shared" ca="1" si="58"/>
        <v/>
      </c>
      <c r="Z162" s="178" t="str">
        <f ca="1">IF(ISNUMBER($A162),VLOOKUP($A162,Methuselahs!$A$7:$X$206,5),"")</f>
        <v/>
      </c>
      <c r="AA162" s="178" t="str">
        <f t="shared" ca="1" si="59"/>
        <v/>
      </c>
    </row>
    <row r="163" spans="1:27" ht="12.95" customHeight="1" x14ac:dyDescent="0.2">
      <c r="A163" s="231" t="str">
        <f ca="1">IF(OR(ISBLANK('Tournament Info'!$B$11),'Tournament Info'!$B$11&lt;&gt;4),"",INDIRECT(ADDRESS(ROW(),3,1,1,"Optimal Seating "&amp;'Tournament Info'!$B$11-1&amp;"R+F")))</f>
        <v/>
      </c>
      <c r="B163" s="232" t="str">
        <f ca="1">IF(ISNUMBER(A163),VLOOKUP(A163,Methuselahs!$A$7:$E$206,2,FALSE),"")</f>
        <v/>
      </c>
      <c r="C163" s="233" t="str">
        <f ca="1">IF(ISNUMBER(A163),VLOOKUP(A163,Methuselahs!$A$7:$E$206,3,FALSE),"")</f>
        <v/>
      </c>
      <c r="D163" s="234" t="str">
        <f t="shared" ca="1" si="48"/>
        <v/>
      </c>
      <c r="E163" s="235"/>
      <c r="F163" s="275">
        <f t="shared" si="49"/>
        <v>0</v>
      </c>
      <c r="G163" s="236" t="str">
        <f t="shared" ca="1" si="50"/>
        <v/>
      </c>
      <c r="H163" s="237" t="str">
        <f ca="1">IF(ISNUMBER(A163),IF(OR($S163=$U163,NOT(ISNA(MATCH($D163*5+$V$4,Override!$C$6:$C$125,0)))),$Q163,0),"")</f>
        <v/>
      </c>
      <c r="I163" s="285" t="str">
        <f t="shared" ca="1" si="51"/>
        <v/>
      </c>
      <c r="J163" s="238">
        <f ca="1">COUNT(A162:A166)</f>
        <v>0</v>
      </c>
      <c r="K163" s="239" t="str">
        <f ca="1">IF(ISNUMBER(A163),RANK(F163,F162:F166),"")</f>
        <v/>
      </c>
      <c r="L163" s="240">
        <f ca="1">IF(J163=5,VLOOKUP(K163,TPMatrix!$A$6:$B$10,2,FALSE),IF(J163=4,VLOOKUP(K163,TPMatrix!$D$6:$E$9,2,FALSE),0))</f>
        <v>0</v>
      </c>
      <c r="M163" s="240">
        <f ca="1">IF(COUNTIF(K162:K166,K163)&gt;=2,IF(J163=5,VLOOKUP(K163+1,TPMatrix!$A$6:$B$10,2,FALSE),IF(J163=4,VLOOKUP(K163+1,TPMatrix!$D$6:$E$9,2,FALSE),0)),"")</f>
        <v>0</v>
      </c>
      <c r="N163" s="240">
        <f ca="1">IF(COUNTIF(K162:K166,K163)&gt;=3,IF(J163=5,VLOOKUP(K163+2,TPMatrix!$A$6:$B$10,2,FALSE),IF(J163=4,VLOOKUP(K163+2,TPMatrix!$D$6:$E$9,2,FALSE),0)),"")</f>
        <v>0</v>
      </c>
      <c r="O163" s="240">
        <f ca="1">IF(COUNTIF(K162:K166,K163)&gt;=4,IF(J163=5,VLOOKUP(K163+3,TPMatrix!$A$6:$B$10,2,FALSE),IF(J163=4,VLOOKUP(K163+3,TPMatrix!$D$6:$E$9,2,FALSE),0)),"")</f>
        <v>0</v>
      </c>
      <c r="P163" s="240">
        <f ca="1">IF(COUNTIF(K162:K166,K163)&gt;=5,IF(J163=5,VLOOKUP(K163+4,TPMatrix!$A$6:$B$10,2,FALSE),IF(J163=4,VLOOKUP(K163+4,TPMatrix!$D$6:$E$9,2,FALSE),0)),"")</f>
        <v>0</v>
      </c>
      <c r="Q163" s="240">
        <f t="shared" ca="1" si="52"/>
        <v>0</v>
      </c>
      <c r="R163" s="241">
        <f t="shared" ca="1" si="53"/>
        <v>5</v>
      </c>
      <c r="S163" s="239">
        <f t="shared" ca="1" si="54"/>
        <v>0</v>
      </c>
      <c r="T163" s="240">
        <f t="shared" si="55"/>
        <v>0</v>
      </c>
      <c r="U163" s="241">
        <f t="shared" ca="1" si="56"/>
        <v>0</v>
      </c>
      <c r="W163" s="178" t="str">
        <f t="shared" ca="1" si="57"/>
        <v/>
      </c>
      <c r="X163" s="178" t="str">
        <f ca="1">IF(ISNUMBER($A163),$W163*(Methuselahs!$A$4+1)+$A163,"")</f>
        <v/>
      </c>
      <c r="Y163" s="178" t="str">
        <f t="shared" ca="1" si="58"/>
        <v/>
      </c>
      <c r="Z163" s="178" t="str">
        <f ca="1">IF(ISNUMBER($A163),VLOOKUP($A163,Methuselahs!$A$7:$X$206,5),"")</f>
        <v/>
      </c>
      <c r="AA163" s="178" t="str">
        <f t="shared" ca="1" si="59"/>
        <v/>
      </c>
    </row>
    <row r="164" spans="1:27" ht="12.95" customHeight="1" x14ac:dyDescent="0.2">
      <c r="A164" s="242" t="str">
        <f ca="1">IF(OR(ISBLANK('Tournament Info'!$B$11),'Tournament Info'!$B$11&lt;&gt;4),"",INDIRECT(ADDRESS(ROW(),3,1,1,"Optimal Seating "&amp;'Tournament Info'!$B$11-1&amp;"R+F")))</f>
        <v/>
      </c>
      <c r="B164" s="218" t="str">
        <f ca="1">IF(ISNUMBER(A164),VLOOKUP(A164,Methuselahs!$A$7:$E$206,2,FALSE),"")</f>
        <v/>
      </c>
      <c r="C164" s="243" t="str">
        <f ca="1">IF(ISNUMBER(A164),VLOOKUP(A164,Methuselahs!$A$7:$E$206,3,FALSE),"")</f>
        <v/>
      </c>
      <c r="D164" s="244" t="str">
        <f t="shared" ca="1" si="48"/>
        <v/>
      </c>
      <c r="E164" s="245"/>
      <c r="F164" s="277">
        <f t="shared" si="49"/>
        <v>0</v>
      </c>
      <c r="G164" s="246" t="str">
        <f t="shared" ca="1" si="50"/>
        <v/>
      </c>
      <c r="H164" s="247" t="str">
        <f ca="1">IF(ISNUMBER(A164),IF(OR($S164=$U164,NOT(ISNA(MATCH($D164*5+$V$4,Override!$C$6:$C$125,0)))),$Q164,0),"")</f>
        <v/>
      </c>
      <c r="I164" s="121" t="str">
        <f t="shared" ca="1" si="51"/>
        <v/>
      </c>
      <c r="J164" s="248">
        <f ca="1">COUNT(A162:A166)</f>
        <v>0</v>
      </c>
      <c r="K164" s="249" t="str">
        <f ca="1">IF(ISNUMBER(A164),RANK(F164,F162:F166),"")</f>
        <v/>
      </c>
      <c r="L164" s="250">
        <f ca="1">IF(J164=5,VLOOKUP(K164,TPMatrix!$A$6:$B$10,2,FALSE),IF(J164=4,VLOOKUP(K164,TPMatrix!$D$6:$E$9,2,FALSE),0))</f>
        <v>0</v>
      </c>
      <c r="M164" s="250">
        <f ca="1">IF(COUNTIF(K162:K166,K164)&gt;=2,IF(J164=5,VLOOKUP(K164+1,TPMatrix!$A$6:$B$10,2,FALSE),IF(J164=4,VLOOKUP(K164+1,TPMatrix!$D$6:$E$9,2,FALSE),0)),"")</f>
        <v>0</v>
      </c>
      <c r="N164" s="250">
        <f ca="1">IF(COUNTIF(K162:K166,K164)&gt;=3,IF(J164=5,VLOOKUP(K164+2,TPMatrix!$A$6:$B$10,2,FALSE),IF(J164=4,VLOOKUP(K164+2,TPMatrix!$D$6:$E$9,2,FALSE),0)),"")</f>
        <v>0</v>
      </c>
      <c r="O164" s="250">
        <f ca="1">IF(COUNTIF(K162:K166,K164)&gt;=4,IF(J164=5,VLOOKUP(K164+3,TPMatrix!$A$6:$B$10,2,FALSE),IF(J164=4,VLOOKUP(K164+3,TPMatrix!$D$6:$E$9,2,FALSE),0)),"")</f>
        <v>0</v>
      </c>
      <c r="P164" s="250">
        <f ca="1">IF(COUNTIF(K162:K166,K164)&gt;=5,IF(J164=5,VLOOKUP(K164+4,TPMatrix!$A$6:$B$10,2,FALSE),IF(J164=4,VLOOKUP(K164+4,TPMatrix!$D$6:$E$9,2,FALSE),0)),"")</f>
        <v>0</v>
      </c>
      <c r="Q164" s="250">
        <f t="shared" ca="1" si="52"/>
        <v>0</v>
      </c>
      <c r="R164" s="251">
        <f t="shared" ca="1" si="53"/>
        <v>5</v>
      </c>
      <c r="S164" s="249">
        <f t="shared" ca="1" si="54"/>
        <v>0</v>
      </c>
      <c r="T164" s="250">
        <f t="shared" si="55"/>
        <v>0</v>
      </c>
      <c r="U164" s="251">
        <f t="shared" ca="1" si="56"/>
        <v>0</v>
      </c>
      <c r="W164" s="178" t="str">
        <f t="shared" ca="1" si="57"/>
        <v/>
      </c>
      <c r="X164" s="178" t="str">
        <f ca="1">IF(ISNUMBER($A164),$W164*(Methuselahs!$A$4+1)+$A164,"")</f>
        <v/>
      </c>
      <c r="Y164" s="178" t="str">
        <f t="shared" ca="1" si="58"/>
        <v/>
      </c>
      <c r="Z164" s="178" t="str">
        <f ca="1">IF(ISNUMBER($A164),VLOOKUP($A164,Methuselahs!$A$7:$X$206,5),"")</f>
        <v/>
      </c>
      <c r="AA164" s="178" t="str">
        <f t="shared" ca="1" si="59"/>
        <v/>
      </c>
    </row>
    <row r="165" spans="1:27" ht="12.95" customHeight="1" x14ac:dyDescent="0.2">
      <c r="A165" s="252" t="str">
        <f ca="1">IF(OR(ISBLANK('Tournament Info'!$B$11),'Tournament Info'!$B$11&lt;&gt;4),"",INDIRECT(ADDRESS(ROW(),3,1,1,"Optimal Seating "&amp;'Tournament Info'!$B$11-1&amp;"R+F")))</f>
        <v/>
      </c>
      <c r="B165" s="253" t="str">
        <f ca="1">IF(ISNUMBER(A165),VLOOKUP(A165,Methuselahs!$A$7:$E$206,2,FALSE),"")</f>
        <v/>
      </c>
      <c r="C165" s="254" t="str">
        <f ca="1">IF(ISNUMBER(A165),VLOOKUP(A165,Methuselahs!$A$7:$E$206,3,FALSE),"")</f>
        <v/>
      </c>
      <c r="D165" s="255" t="str">
        <f t="shared" ca="1" si="48"/>
        <v/>
      </c>
      <c r="E165" s="256"/>
      <c r="F165" s="279">
        <f t="shared" si="49"/>
        <v>0</v>
      </c>
      <c r="G165" s="236" t="str">
        <f t="shared" ca="1" si="50"/>
        <v/>
      </c>
      <c r="H165" s="237" t="str">
        <f ca="1">IF(ISNUMBER(A165),IF(OR($S165=$U165,NOT(ISNA(MATCH($D165*5+$V$4,Override!$C$6:$C$125,0)))),$Q165,0),"")</f>
        <v/>
      </c>
      <c r="I165" s="285" t="str">
        <f t="shared" ca="1" si="51"/>
        <v/>
      </c>
      <c r="J165" s="257">
        <f ca="1">COUNT(A162:A166)</f>
        <v>0</v>
      </c>
      <c r="K165" s="239" t="str">
        <f ca="1">IF(ISNUMBER(A165),RANK(F165,F162:F166),"")</f>
        <v/>
      </c>
      <c r="L165" s="240">
        <f ca="1">IF(J165=5,VLOOKUP(K165,TPMatrix!$A$6:$B$10,2,FALSE),IF(J165=4,VLOOKUP(K165,TPMatrix!$D$6:$E$9,2,FALSE),0))</f>
        <v>0</v>
      </c>
      <c r="M165" s="240">
        <f ca="1">IF(COUNTIF(K162:K166,K165)&gt;=2,IF(J165=5,VLOOKUP(K165+1,TPMatrix!$A$6:$B$10,2,FALSE),IF(J165=4,VLOOKUP(K165+1,TPMatrix!$D$6:$E$9,2,FALSE),0)),"")</f>
        <v>0</v>
      </c>
      <c r="N165" s="240">
        <f ca="1">IF(COUNTIF(K162:K166,K165)&gt;=3,IF(J165=5,VLOOKUP(K165+2,TPMatrix!$A$6:$B$10,2,FALSE),IF(J165=4,VLOOKUP(K165+2,TPMatrix!$D$6:$E$9,2,FALSE),0)),"")</f>
        <v>0</v>
      </c>
      <c r="O165" s="240">
        <f ca="1">IF(COUNTIF(K162:K166,K165)&gt;=4,IF(J165=5,VLOOKUP(K165+3,TPMatrix!$A$6:$B$10,2,FALSE),IF(J165=4,VLOOKUP(K165+3,TPMatrix!$D$6:$E$9,2,FALSE),0)),"")</f>
        <v>0</v>
      </c>
      <c r="P165" s="240">
        <f ca="1">IF(COUNTIF(K162:K166,K165)&gt;=5,IF(J165=5,VLOOKUP(K165+4,TPMatrix!$A$6:$B$10,2,FALSE),IF(J165=4,VLOOKUP(K165+4,TPMatrix!$D$6:$E$9,2,FALSE),0)),"")</f>
        <v>0</v>
      </c>
      <c r="Q165" s="240">
        <f t="shared" ca="1" si="52"/>
        <v>0</v>
      </c>
      <c r="R165" s="241">
        <f t="shared" ca="1" si="53"/>
        <v>5</v>
      </c>
      <c r="S165" s="239">
        <f t="shared" ca="1" si="54"/>
        <v>0</v>
      </c>
      <c r="T165" s="240">
        <f t="shared" si="55"/>
        <v>0</v>
      </c>
      <c r="U165" s="241">
        <f t="shared" ca="1" si="56"/>
        <v>0</v>
      </c>
      <c r="W165" s="178" t="str">
        <f t="shared" ca="1" si="57"/>
        <v/>
      </c>
      <c r="X165" s="178" t="str">
        <f ca="1">IF(ISNUMBER($A165),$W165*(Methuselahs!$A$4+1)+$A165,"")</f>
        <v/>
      </c>
      <c r="Y165" s="178" t="str">
        <f t="shared" ca="1" si="58"/>
        <v/>
      </c>
      <c r="Z165" s="178" t="str">
        <f ca="1">IF(ISNUMBER($A165),VLOOKUP($A165,Methuselahs!$A$7:$X$206,5),"")</f>
        <v/>
      </c>
      <c r="AA165" s="178" t="str">
        <f t="shared" ca="1" si="59"/>
        <v/>
      </c>
    </row>
    <row r="166" spans="1:27" ht="12.95" customHeight="1" x14ac:dyDescent="0.2">
      <c r="A166" s="258" t="str">
        <f ca="1">IF(OR(ISBLANK('Tournament Info'!$B$11),'Tournament Info'!$B$11&lt;&gt;4),"",INDIRECT(ADDRESS(ROW(),3,1,1,"Optimal Seating "&amp;'Tournament Info'!$B$11-1&amp;"R+F")))</f>
        <v/>
      </c>
      <c r="B166" s="259" t="str">
        <f ca="1">IF(ISNUMBER(A166),VLOOKUP(A166,Methuselahs!$A$7:$E$206,2,FALSE),"")</f>
        <v/>
      </c>
      <c r="C166" s="260" t="str">
        <f ca="1">IF(ISNUMBER(A166),VLOOKUP(A166,Methuselahs!$A$7:$E$206,3,FALSE),"")</f>
        <v/>
      </c>
      <c r="D166" s="261" t="str">
        <f t="shared" ca="1" si="48"/>
        <v/>
      </c>
      <c r="E166" s="262"/>
      <c r="F166" s="280">
        <f t="shared" si="49"/>
        <v>0</v>
      </c>
      <c r="G166" s="246" t="str">
        <f t="shared" ca="1" si="50"/>
        <v/>
      </c>
      <c r="H166" s="247" t="str">
        <f ca="1">IF(ISNUMBER(A166),IF(OR($S166=$U166,NOT(ISNA(MATCH($D166*5+$V$4,Override!$C$6:$C$125,0)))),$Q166,0),"")</f>
        <v/>
      </c>
      <c r="I166" s="121" t="str">
        <f t="shared" ca="1" si="51"/>
        <v/>
      </c>
      <c r="J166" s="263">
        <f ca="1">COUNT(A162:A166)</f>
        <v>0</v>
      </c>
      <c r="K166" s="264" t="str">
        <f ca="1">IF(ISNUMBER(A166),RANK(F166,F162:F166),"")</f>
        <v/>
      </c>
      <c r="L166" s="265">
        <f ca="1">IF(J166=5,VLOOKUP(K166,TPMatrix!$A$6:$B$10,2,FALSE),IF(J166=4,VLOOKUP(K166,TPMatrix!$D$6:$E$9,2,FALSE),0))</f>
        <v>0</v>
      </c>
      <c r="M166" s="265">
        <f ca="1">IF(COUNTIF(K162:K166,K166)&gt;=2,IF(J166=5,VLOOKUP(K166+1,TPMatrix!$A$6:$B$10,2,FALSE),IF(J166=4,VLOOKUP(K166+1,TPMatrix!$D$6:$E$9,2,FALSE),0)),"")</f>
        <v>0</v>
      </c>
      <c r="N166" s="265">
        <f ca="1">IF(COUNTIF(K162:K166,K166)&gt;=3,IF(J166=5,VLOOKUP(K166+2,TPMatrix!$A$6:$B$10,2,FALSE),IF(J166=4,VLOOKUP(K166+2,TPMatrix!$D$6:$E$9,2,FALSE),0)),"")</f>
        <v>0</v>
      </c>
      <c r="O166" s="265">
        <f ca="1">IF(COUNTIF(K162:K166,K166)&gt;=4,IF(J166=5,VLOOKUP(K166+3,TPMatrix!$A$6:$B$10,2,FALSE),IF(J166=4,VLOOKUP(K166+3,TPMatrix!$D$6:$E$9,2,FALSE),0)),"")</f>
        <v>0</v>
      </c>
      <c r="P166" s="265">
        <f ca="1">IF(COUNTIF(K162:K166,K166)&gt;=5,IF(J166=5,VLOOKUP(K166+4,TPMatrix!$A$6:$B$10,2,FALSE),IF(J166=4,VLOOKUP(K166+4,TPMatrix!$D$6:$E$9,2,FALSE),0)),"")</f>
        <v>0</v>
      </c>
      <c r="Q166" s="265">
        <f t="shared" ca="1" si="52"/>
        <v>0</v>
      </c>
      <c r="R166" s="266">
        <f t="shared" ca="1" si="53"/>
        <v>5</v>
      </c>
      <c r="S166" s="264">
        <f t="shared" ca="1" si="54"/>
        <v>0</v>
      </c>
      <c r="T166" s="265">
        <f t="shared" si="55"/>
        <v>0</v>
      </c>
      <c r="U166" s="266">
        <f t="shared" ca="1" si="56"/>
        <v>0</v>
      </c>
      <c r="W166" s="178" t="str">
        <f t="shared" ca="1" si="57"/>
        <v/>
      </c>
      <c r="X166" s="178" t="str">
        <f ca="1">IF(ISNUMBER($A166),$W166*(Methuselahs!$A$4+1)+$A166,"")</f>
        <v/>
      </c>
      <c r="Y166" s="178" t="str">
        <f t="shared" ca="1" si="58"/>
        <v/>
      </c>
      <c r="Z166" s="178" t="str">
        <f ca="1">IF(ISNUMBER($A166),VLOOKUP($A166,Methuselahs!$A$7:$X$206,5),"")</f>
        <v/>
      </c>
      <c r="AA166" s="178" t="str">
        <f t="shared" ca="1" si="59"/>
        <v/>
      </c>
    </row>
    <row r="167" spans="1:27" ht="12.95" customHeight="1" x14ac:dyDescent="0.2">
      <c r="A167" s="217" t="str">
        <f ca="1">IF(OR(ISBLANK('Tournament Info'!$B$11),'Tournament Info'!$B$11&lt;&gt;4),"",INDIRECT(ADDRESS(ROW(),3,1,1,"Optimal Seating "&amp;'Tournament Info'!$B$11-1&amp;"R+F")))</f>
        <v/>
      </c>
      <c r="B167" s="218" t="str">
        <f ca="1">IF(ISNUMBER(A167),VLOOKUP(A167,Methuselahs!$A$7:$E$206,2,FALSE),"")</f>
        <v/>
      </c>
      <c r="C167" s="219" t="str">
        <f ca="1">IF(ISNUMBER(A167),VLOOKUP(A167,Methuselahs!$A$7:$E$206,3,FALSE),"")</f>
        <v/>
      </c>
      <c r="D167" s="220" t="str">
        <f t="shared" ref="D167:D198" ca="1" si="60">IF(ISNUMBER(A167),FLOOR((ROW()-ROW($A$7))/5,1)+1,"")</f>
        <v/>
      </c>
      <c r="E167" s="221"/>
      <c r="F167" s="273">
        <f t="shared" ref="F167:F198" si="61">IF(ISNUMBER(E167),E167,0)</f>
        <v>0</v>
      </c>
      <c r="G167" s="222" t="str">
        <f t="shared" ref="G167:G198" ca="1" si="62">IF(ISNUMBER($A167),IF(AND($F167&gt;=2,$H167=60),1,0),"")</f>
        <v/>
      </c>
      <c r="H167" s="223" t="str">
        <f ca="1">IF(ISNUMBER(A167),IF(OR($S167=$U167,NOT(ISNA(MATCH($D167*5+$V$4,Override!$C$6:$C$125,0)))),$Q167,0),"")</f>
        <v/>
      </c>
      <c r="I167" s="284" t="str">
        <f t="shared" ref="I167:I198" ca="1" si="63">IF(ISNUMBER(A167),IF(J167=5,K167,IF(AND(J167=4,OR(K167=4,K167=3)),K167+1,K167)),"")</f>
        <v/>
      </c>
      <c r="J167" s="224">
        <f ca="1">COUNT(A167:A171)</f>
        <v>0</v>
      </c>
      <c r="K167" s="225" t="str">
        <f ca="1">IF(ISNUMBER(A167),RANK(F167,F167:F171),"")</f>
        <v/>
      </c>
      <c r="L167" s="226">
        <f ca="1">IF(J167=5,VLOOKUP(K167,TPMatrix!$A$6:$B$10,2,FALSE),IF(J167=4,VLOOKUP(K167,TPMatrix!$D$6:$E$9,2,FALSE),0))</f>
        <v>0</v>
      </c>
      <c r="M167" s="226">
        <f ca="1">IF(COUNTIF(K167:K171,K167)&gt;=2,IF(J167=5,VLOOKUP(K167+1,TPMatrix!$A$6:$B$10,2,FALSE),IF(J167=4,VLOOKUP(K167+1,TPMatrix!$D$6:$E$9,2,FALSE),0)),"")</f>
        <v>0</v>
      </c>
      <c r="N167" s="226">
        <f ca="1">IF(COUNTIF(K167:K171,K167)&gt;=3,IF(J167=5,VLOOKUP(K167+2,TPMatrix!$A$6:$B$10,2,FALSE),IF(J167=4,VLOOKUP(K167+2,TPMatrix!$D$6:$E$9,2,FALSE),0)),"")</f>
        <v>0</v>
      </c>
      <c r="O167" s="226">
        <f ca="1">IF(COUNTIF(K167:K171,K167)&gt;=4,IF(J167=5,VLOOKUP(K167+3,TPMatrix!$A$6:$B$10,2,FALSE),IF(J167=4,VLOOKUP(K167+3,TPMatrix!$D$6:$E$9,2,FALSE),0)),"")</f>
        <v>0</v>
      </c>
      <c r="P167" s="226">
        <f ca="1">IF(COUNTIF(K167:K171,K167)&gt;=5,IF(J167=5,VLOOKUP(K167+4,TPMatrix!$A$6:$B$10,2,FALSE),IF(J167=4,VLOOKUP(K167+4,TPMatrix!$D$6:$E$9,2,FALSE),0)),"")</f>
        <v>0</v>
      </c>
      <c r="Q167" s="226">
        <f t="shared" ref="Q167:Q198" ca="1" si="64">SUM(L167:P167)/COUNT(L167:P167)</f>
        <v>0</v>
      </c>
      <c r="R167" s="227">
        <f t="shared" ref="R167:R198" ca="1" si="65">COUNT(L167:P167)</f>
        <v>5</v>
      </c>
      <c r="S167" s="228">
        <f t="shared" ref="S167:S198" ca="1" si="66">IF(ISNUMBER($A167),COUNTIF($D$7:$D$206,$D167),0)</f>
        <v>0</v>
      </c>
      <c r="T167" s="229">
        <f t="shared" ref="T167:T198" si="67">CEILING($F167,1)</f>
        <v>0</v>
      </c>
      <c r="U167" s="230">
        <f t="shared" ref="U167:U198" ca="1" si="68">SUM(OFFSET(T167,-MOD(ROW()-ROW($U$7),5),0,5,1))</f>
        <v>0</v>
      </c>
      <c r="W167" s="178" t="str">
        <f t="shared" ref="W167:W198" ca="1" si="69">$I167</f>
        <v/>
      </c>
      <c r="X167" s="178" t="str">
        <f ca="1">IF(ISNUMBER($A167),$W167*(Methuselahs!$A$4+1)+$A167,"")</f>
        <v/>
      </c>
      <c r="Y167" s="178" t="str">
        <f t="shared" ref="Y167:Y198" ca="1" si="70">IF(ISNUMBER($A167),RANK($X167,$X167:$X171,1),"")</f>
        <v/>
      </c>
      <c r="Z167" s="178" t="str">
        <f ca="1">IF(ISNUMBER($A167),VLOOKUP($A167,Methuselahs!$A$7:$X$206,5),"")</f>
        <v/>
      </c>
      <c r="AA167" s="178" t="str">
        <f t="shared" ref="AA167:AA198" ca="1" si="71">$I167</f>
        <v/>
      </c>
    </row>
    <row r="168" spans="1:27" ht="12.95" customHeight="1" x14ac:dyDescent="0.2">
      <c r="A168" s="231" t="str">
        <f ca="1">IF(OR(ISBLANK('Tournament Info'!$B$11),'Tournament Info'!$B$11&lt;&gt;4),"",INDIRECT(ADDRESS(ROW(),3,1,1,"Optimal Seating "&amp;'Tournament Info'!$B$11-1&amp;"R+F")))</f>
        <v/>
      </c>
      <c r="B168" s="232" t="str">
        <f ca="1">IF(ISNUMBER(A168),VLOOKUP(A168,Methuselahs!$A$7:$E$206,2,FALSE),"")</f>
        <v/>
      </c>
      <c r="C168" s="233" t="str">
        <f ca="1">IF(ISNUMBER(A168),VLOOKUP(A168,Methuselahs!$A$7:$E$206,3,FALSE),"")</f>
        <v/>
      </c>
      <c r="D168" s="234" t="str">
        <f t="shared" ca="1" si="60"/>
        <v/>
      </c>
      <c r="E168" s="235"/>
      <c r="F168" s="275">
        <f t="shared" si="61"/>
        <v>0</v>
      </c>
      <c r="G168" s="236" t="str">
        <f t="shared" ca="1" si="62"/>
        <v/>
      </c>
      <c r="H168" s="237" t="str">
        <f ca="1">IF(ISNUMBER(A168),IF(OR($S168=$U168,NOT(ISNA(MATCH($D168*5+$V$4,Override!$C$6:$C$125,0)))),$Q168,0),"")</f>
        <v/>
      </c>
      <c r="I168" s="285" t="str">
        <f t="shared" ca="1" si="63"/>
        <v/>
      </c>
      <c r="J168" s="238">
        <f ca="1">COUNT(A167:A171)</f>
        <v>0</v>
      </c>
      <c r="K168" s="239" t="str">
        <f ca="1">IF(ISNUMBER(A168),RANK(F168,F167:F171),"")</f>
        <v/>
      </c>
      <c r="L168" s="240">
        <f ca="1">IF(J168=5,VLOOKUP(K168,TPMatrix!$A$6:$B$10,2,FALSE),IF(J168=4,VLOOKUP(K168,TPMatrix!$D$6:$E$9,2,FALSE),0))</f>
        <v>0</v>
      </c>
      <c r="M168" s="240">
        <f ca="1">IF(COUNTIF(K167:K171,K168)&gt;=2,IF(J168=5,VLOOKUP(K168+1,TPMatrix!$A$6:$B$10,2,FALSE),IF(J168=4,VLOOKUP(K168+1,TPMatrix!$D$6:$E$9,2,FALSE),0)),"")</f>
        <v>0</v>
      </c>
      <c r="N168" s="240">
        <f ca="1">IF(COUNTIF(K167:K171,K168)&gt;=3,IF(J168=5,VLOOKUP(K168+2,TPMatrix!$A$6:$B$10,2,FALSE),IF(J168=4,VLOOKUP(K168+2,TPMatrix!$D$6:$E$9,2,FALSE),0)),"")</f>
        <v>0</v>
      </c>
      <c r="O168" s="240">
        <f ca="1">IF(COUNTIF(K167:K171,K168)&gt;=4,IF(J168=5,VLOOKUP(K168+3,TPMatrix!$A$6:$B$10,2,FALSE),IF(J168=4,VLOOKUP(K168+3,TPMatrix!$D$6:$E$9,2,FALSE),0)),"")</f>
        <v>0</v>
      </c>
      <c r="P168" s="240">
        <f ca="1">IF(COUNTIF(K167:K171,K168)&gt;=5,IF(J168=5,VLOOKUP(K168+4,TPMatrix!$A$6:$B$10,2,FALSE),IF(J168=4,VLOOKUP(K168+4,TPMatrix!$D$6:$E$9,2,FALSE),0)),"")</f>
        <v>0</v>
      </c>
      <c r="Q168" s="240">
        <f t="shared" ca="1" si="64"/>
        <v>0</v>
      </c>
      <c r="R168" s="241">
        <f t="shared" ca="1" si="65"/>
        <v>5</v>
      </c>
      <c r="S168" s="239">
        <f t="shared" ca="1" si="66"/>
        <v>0</v>
      </c>
      <c r="T168" s="240">
        <f t="shared" si="67"/>
        <v>0</v>
      </c>
      <c r="U168" s="241">
        <f t="shared" ca="1" si="68"/>
        <v>0</v>
      </c>
      <c r="W168" s="178" t="str">
        <f t="shared" ca="1" si="69"/>
        <v/>
      </c>
      <c r="X168" s="178" t="str">
        <f ca="1">IF(ISNUMBER($A168),$W168*(Methuselahs!$A$4+1)+$A168,"")</f>
        <v/>
      </c>
      <c r="Y168" s="178" t="str">
        <f t="shared" ca="1" si="70"/>
        <v/>
      </c>
      <c r="Z168" s="178" t="str">
        <f ca="1">IF(ISNUMBER($A168),VLOOKUP($A168,Methuselahs!$A$7:$X$206,5),"")</f>
        <v/>
      </c>
      <c r="AA168" s="178" t="str">
        <f t="shared" ca="1" si="71"/>
        <v/>
      </c>
    </row>
    <row r="169" spans="1:27" ht="12.95" customHeight="1" x14ac:dyDescent="0.2">
      <c r="A169" s="242" t="str">
        <f ca="1">IF(OR(ISBLANK('Tournament Info'!$B$11),'Tournament Info'!$B$11&lt;&gt;4),"",INDIRECT(ADDRESS(ROW(),3,1,1,"Optimal Seating "&amp;'Tournament Info'!$B$11-1&amp;"R+F")))</f>
        <v/>
      </c>
      <c r="B169" s="218" t="str">
        <f ca="1">IF(ISNUMBER(A169),VLOOKUP(A169,Methuselahs!$A$7:$E$206,2,FALSE),"")</f>
        <v/>
      </c>
      <c r="C169" s="243" t="str">
        <f ca="1">IF(ISNUMBER(A169),VLOOKUP(A169,Methuselahs!$A$7:$E$206,3,FALSE),"")</f>
        <v/>
      </c>
      <c r="D169" s="244" t="str">
        <f t="shared" ca="1" si="60"/>
        <v/>
      </c>
      <c r="E169" s="245"/>
      <c r="F169" s="277">
        <f t="shared" si="61"/>
        <v>0</v>
      </c>
      <c r="G169" s="246" t="str">
        <f t="shared" ca="1" si="62"/>
        <v/>
      </c>
      <c r="H169" s="247" t="str">
        <f ca="1">IF(ISNUMBER(A169),IF(OR($S169=$U169,NOT(ISNA(MATCH($D169*5+$V$4,Override!$C$6:$C$125,0)))),$Q169,0),"")</f>
        <v/>
      </c>
      <c r="I169" s="121" t="str">
        <f t="shared" ca="1" si="63"/>
        <v/>
      </c>
      <c r="J169" s="248">
        <f ca="1">COUNT(A167:A171)</f>
        <v>0</v>
      </c>
      <c r="K169" s="249" t="str">
        <f ca="1">IF(ISNUMBER(A169),RANK(F169,F167:F171),"")</f>
        <v/>
      </c>
      <c r="L169" s="250">
        <f ca="1">IF(J169=5,VLOOKUP(K169,TPMatrix!$A$6:$B$10,2,FALSE),IF(J169=4,VLOOKUP(K169,TPMatrix!$D$6:$E$9,2,FALSE),0))</f>
        <v>0</v>
      </c>
      <c r="M169" s="250">
        <f ca="1">IF(COUNTIF(K167:K171,K169)&gt;=2,IF(J169=5,VLOOKUP(K169+1,TPMatrix!$A$6:$B$10,2,FALSE),IF(J169=4,VLOOKUP(K169+1,TPMatrix!$D$6:$E$9,2,FALSE),0)),"")</f>
        <v>0</v>
      </c>
      <c r="N169" s="250">
        <f ca="1">IF(COUNTIF(K167:K171,K169)&gt;=3,IF(J169=5,VLOOKUP(K169+2,TPMatrix!$A$6:$B$10,2,FALSE),IF(J169=4,VLOOKUP(K169+2,TPMatrix!$D$6:$E$9,2,FALSE),0)),"")</f>
        <v>0</v>
      </c>
      <c r="O169" s="250">
        <f ca="1">IF(COUNTIF(K167:K171,K169)&gt;=4,IF(J169=5,VLOOKUP(K169+3,TPMatrix!$A$6:$B$10,2,FALSE),IF(J169=4,VLOOKUP(K169+3,TPMatrix!$D$6:$E$9,2,FALSE),0)),"")</f>
        <v>0</v>
      </c>
      <c r="P169" s="250">
        <f ca="1">IF(COUNTIF(K167:K171,K169)&gt;=5,IF(J169=5,VLOOKUP(K169+4,TPMatrix!$A$6:$B$10,2,FALSE),IF(J169=4,VLOOKUP(K169+4,TPMatrix!$D$6:$E$9,2,FALSE),0)),"")</f>
        <v>0</v>
      </c>
      <c r="Q169" s="250">
        <f t="shared" ca="1" si="64"/>
        <v>0</v>
      </c>
      <c r="R169" s="251">
        <f t="shared" ca="1" si="65"/>
        <v>5</v>
      </c>
      <c r="S169" s="249">
        <f t="shared" ca="1" si="66"/>
        <v>0</v>
      </c>
      <c r="T169" s="250">
        <f t="shared" si="67"/>
        <v>0</v>
      </c>
      <c r="U169" s="251">
        <f t="shared" ca="1" si="68"/>
        <v>0</v>
      </c>
      <c r="W169" s="178" t="str">
        <f t="shared" ca="1" si="69"/>
        <v/>
      </c>
      <c r="X169" s="178" t="str">
        <f ca="1">IF(ISNUMBER($A169),$W169*(Methuselahs!$A$4+1)+$A169,"")</f>
        <v/>
      </c>
      <c r="Y169" s="178" t="str">
        <f t="shared" ca="1" si="70"/>
        <v/>
      </c>
      <c r="Z169" s="178" t="str">
        <f ca="1">IF(ISNUMBER($A169),VLOOKUP($A169,Methuselahs!$A$7:$X$206,5),"")</f>
        <v/>
      </c>
      <c r="AA169" s="178" t="str">
        <f t="shared" ca="1" si="71"/>
        <v/>
      </c>
    </row>
    <row r="170" spans="1:27" ht="12.95" customHeight="1" x14ac:dyDescent="0.2">
      <c r="A170" s="252" t="str">
        <f ca="1">IF(OR(ISBLANK('Tournament Info'!$B$11),'Tournament Info'!$B$11&lt;&gt;4),"",INDIRECT(ADDRESS(ROW(),3,1,1,"Optimal Seating "&amp;'Tournament Info'!$B$11-1&amp;"R+F")))</f>
        <v/>
      </c>
      <c r="B170" s="253" t="str">
        <f ca="1">IF(ISNUMBER(A170),VLOOKUP(A170,Methuselahs!$A$7:$E$206,2,FALSE),"")</f>
        <v/>
      </c>
      <c r="C170" s="254" t="str">
        <f ca="1">IF(ISNUMBER(A170),VLOOKUP(A170,Methuselahs!$A$7:$E$206,3,FALSE),"")</f>
        <v/>
      </c>
      <c r="D170" s="255" t="str">
        <f t="shared" ca="1" si="60"/>
        <v/>
      </c>
      <c r="E170" s="256"/>
      <c r="F170" s="279">
        <f t="shared" si="61"/>
        <v>0</v>
      </c>
      <c r="G170" s="236" t="str">
        <f t="shared" ca="1" si="62"/>
        <v/>
      </c>
      <c r="H170" s="237" t="str">
        <f ca="1">IF(ISNUMBER(A170),IF(OR($S170=$U170,NOT(ISNA(MATCH($D170*5+$V$4,Override!$C$6:$C$125,0)))),$Q170,0),"")</f>
        <v/>
      </c>
      <c r="I170" s="285" t="str">
        <f t="shared" ca="1" si="63"/>
        <v/>
      </c>
      <c r="J170" s="257">
        <f ca="1">COUNT(A167:A171)</f>
        <v>0</v>
      </c>
      <c r="K170" s="239" t="str">
        <f ca="1">IF(ISNUMBER(A170),RANK(F170,F167:F171),"")</f>
        <v/>
      </c>
      <c r="L170" s="240">
        <f ca="1">IF(J170=5,VLOOKUP(K170,TPMatrix!$A$6:$B$10,2,FALSE),IF(J170=4,VLOOKUP(K170,TPMatrix!$D$6:$E$9,2,FALSE),0))</f>
        <v>0</v>
      </c>
      <c r="M170" s="240">
        <f ca="1">IF(COUNTIF(K167:K171,K170)&gt;=2,IF(J170=5,VLOOKUP(K170+1,TPMatrix!$A$6:$B$10,2,FALSE),IF(J170=4,VLOOKUP(K170+1,TPMatrix!$D$6:$E$9,2,FALSE),0)),"")</f>
        <v>0</v>
      </c>
      <c r="N170" s="240">
        <f ca="1">IF(COUNTIF(K167:K171,K170)&gt;=3,IF(J170=5,VLOOKUP(K170+2,TPMatrix!$A$6:$B$10,2,FALSE),IF(J170=4,VLOOKUP(K170+2,TPMatrix!$D$6:$E$9,2,FALSE),0)),"")</f>
        <v>0</v>
      </c>
      <c r="O170" s="240">
        <f ca="1">IF(COUNTIF(K167:K171,K170)&gt;=4,IF(J170=5,VLOOKUP(K170+3,TPMatrix!$A$6:$B$10,2,FALSE),IF(J170=4,VLOOKUP(K170+3,TPMatrix!$D$6:$E$9,2,FALSE),0)),"")</f>
        <v>0</v>
      </c>
      <c r="P170" s="240">
        <f ca="1">IF(COUNTIF(K167:K171,K170)&gt;=5,IF(J170=5,VLOOKUP(K170+4,TPMatrix!$A$6:$B$10,2,FALSE),IF(J170=4,VLOOKUP(K170+4,TPMatrix!$D$6:$E$9,2,FALSE),0)),"")</f>
        <v>0</v>
      </c>
      <c r="Q170" s="240">
        <f t="shared" ca="1" si="64"/>
        <v>0</v>
      </c>
      <c r="R170" s="241">
        <f t="shared" ca="1" si="65"/>
        <v>5</v>
      </c>
      <c r="S170" s="239">
        <f t="shared" ca="1" si="66"/>
        <v>0</v>
      </c>
      <c r="T170" s="240">
        <f t="shared" si="67"/>
        <v>0</v>
      </c>
      <c r="U170" s="241">
        <f t="shared" ca="1" si="68"/>
        <v>0</v>
      </c>
      <c r="W170" s="178" t="str">
        <f t="shared" ca="1" si="69"/>
        <v/>
      </c>
      <c r="X170" s="178" t="str">
        <f ca="1">IF(ISNUMBER($A170),$W170*(Methuselahs!$A$4+1)+$A170,"")</f>
        <v/>
      </c>
      <c r="Y170" s="178" t="str">
        <f t="shared" ca="1" si="70"/>
        <v/>
      </c>
      <c r="Z170" s="178" t="str">
        <f ca="1">IF(ISNUMBER($A170),VLOOKUP($A170,Methuselahs!$A$7:$X$206,5),"")</f>
        <v/>
      </c>
      <c r="AA170" s="178" t="str">
        <f t="shared" ca="1" si="71"/>
        <v/>
      </c>
    </row>
    <row r="171" spans="1:27" ht="12.95" customHeight="1" x14ac:dyDescent="0.2">
      <c r="A171" s="258" t="str">
        <f ca="1">IF(OR(ISBLANK('Tournament Info'!$B$11),'Tournament Info'!$B$11&lt;&gt;4),"",INDIRECT(ADDRESS(ROW(),3,1,1,"Optimal Seating "&amp;'Tournament Info'!$B$11-1&amp;"R+F")))</f>
        <v/>
      </c>
      <c r="B171" s="259" t="str">
        <f ca="1">IF(ISNUMBER(A171),VLOOKUP(A171,Methuselahs!$A$7:$E$206,2,FALSE),"")</f>
        <v/>
      </c>
      <c r="C171" s="260" t="str">
        <f ca="1">IF(ISNUMBER(A171),VLOOKUP(A171,Methuselahs!$A$7:$E$206,3,FALSE),"")</f>
        <v/>
      </c>
      <c r="D171" s="261" t="str">
        <f t="shared" ca="1" si="60"/>
        <v/>
      </c>
      <c r="E171" s="262"/>
      <c r="F171" s="280">
        <f t="shared" si="61"/>
        <v>0</v>
      </c>
      <c r="G171" s="246" t="str">
        <f t="shared" ca="1" si="62"/>
        <v/>
      </c>
      <c r="H171" s="247" t="str">
        <f ca="1">IF(ISNUMBER(A171),IF(OR($S171=$U171,NOT(ISNA(MATCH($D171*5+$V$4,Override!$C$6:$C$125,0)))),$Q171,0),"")</f>
        <v/>
      </c>
      <c r="I171" s="121" t="str">
        <f t="shared" ca="1" si="63"/>
        <v/>
      </c>
      <c r="J171" s="263">
        <f ca="1">COUNT(A167:A171)</f>
        <v>0</v>
      </c>
      <c r="K171" s="264" t="str">
        <f ca="1">IF(ISNUMBER(A171),RANK(F171,F167:F171),"")</f>
        <v/>
      </c>
      <c r="L171" s="265">
        <f ca="1">IF(J171=5,VLOOKUP(K171,TPMatrix!$A$6:$B$10,2,FALSE),IF(J171=4,VLOOKUP(K171,TPMatrix!$D$6:$E$9,2,FALSE),0))</f>
        <v>0</v>
      </c>
      <c r="M171" s="265">
        <f ca="1">IF(COUNTIF(K167:K171,K171)&gt;=2,IF(J171=5,VLOOKUP(K171+1,TPMatrix!$A$6:$B$10,2,FALSE),IF(J171=4,VLOOKUP(K171+1,TPMatrix!$D$6:$E$9,2,FALSE),0)),"")</f>
        <v>0</v>
      </c>
      <c r="N171" s="265">
        <f ca="1">IF(COUNTIF(K167:K171,K171)&gt;=3,IF(J171=5,VLOOKUP(K171+2,TPMatrix!$A$6:$B$10,2,FALSE),IF(J171=4,VLOOKUP(K171+2,TPMatrix!$D$6:$E$9,2,FALSE),0)),"")</f>
        <v>0</v>
      </c>
      <c r="O171" s="265">
        <f ca="1">IF(COUNTIF(K167:K171,K171)&gt;=4,IF(J171=5,VLOOKUP(K171+3,TPMatrix!$A$6:$B$10,2,FALSE),IF(J171=4,VLOOKUP(K171+3,TPMatrix!$D$6:$E$9,2,FALSE),0)),"")</f>
        <v>0</v>
      </c>
      <c r="P171" s="265">
        <f ca="1">IF(COUNTIF(K167:K171,K171)&gt;=5,IF(J171=5,VLOOKUP(K171+4,TPMatrix!$A$6:$B$10,2,FALSE),IF(J171=4,VLOOKUP(K171+4,TPMatrix!$D$6:$E$9,2,FALSE),0)),"")</f>
        <v>0</v>
      </c>
      <c r="Q171" s="265">
        <f t="shared" ca="1" si="64"/>
        <v>0</v>
      </c>
      <c r="R171" s="266">
        <f t="shared" ca="1" si="65"/>
        <v>5</v>
      </c>
      <c r="S171" s="264">
        <f t="shared" ca="1" si="66"/>
        <v>0</v>
      </c>
      <c r="T171" s="265">
        <f t="shared" si="67"/>
        <v>0</v>
      </c>
      <c r="U171" s="266">
        <f t="shared" ca="1" si="68"/>
        <v>0</v>
      </c>
      <c r="W171" s="178" t="str">
        <f t="shared" ca="1" si="69"/>
        <v/>
      </c>
      <c r="X171" s="178" t="str">
        <f ca="1">IF(ISNUMBER($A171),$W171*(Methuselahs!$A$4+1)+$A171,"")</f>
        <v/>
      </c>
      <c r="Y171" s="178" t="str">
        <f t="shared" ca="1" si="70"/>
        <v/>
      </c>
      <c r="Z171" s="178" t="str">
        <f ca="1">IF(ISNUMBER($A171),VLOOKUP($A171,Methuselahs!$A$7:$X$206,5),"")</f>
        <v/>
      </c>
      <c r="AA171" s="178" t="str">
        <f t="shared" ca="1" si="71"/>
        <v/>
      </c>
    </row>
    <row r="172" spans="1:27" ht="12.95" customHeight="1" x14ac:dyDescent="0.2">
      <c r="A172" s="217" t="str">
        <f ca="1">IF(OR(ISBLANK('Tournament Info'!$B$11),'Tournament Info'!$B$11&lt;&gt;4),"",INDIRECT(ADDRESS(ROW(),3,1,1,"Optimal Seating "&amp;'Tournament Info'!$B$11-1&amp;"R+F")))</f>
        <v/>
      </c>
      <c r="B172" s="218" t="str">
        <f ca="1">IF(ISNUMBER(A172),VLOOKUP(A172,Methuselahs!$A$7:$E$206,2,FALSE),"")</f>
        <v/>
      </c>
      <c r="C172" s="219" t="str">
        <f ca="1">IF(ISNUMBER(A172),VLOOKUP(A172,Methuselahs!$A$7:$E$206,3,FALSE),"")</f>
        <v/>
      </c>
      <c r="D172" s="220" t="str">
        <f t="shared" ca="1" si="60"/>
        <v/>
      </c>
      <c r="E172" s="221"/>
      <c r="F172" s="273">
        <f t="shared" si="61"/>
        <v>0</v>
      </c>
      <c r="G172" s="222" t="str">
        <f t="shared" ca="1" si="62"/>
        <v/>
      </c>
      <c r="H172" s="223" t="str">
        <f ca="1">IF(ISNUMBER(A172),IF(OR($S172=$U172,NOT(ISNA(MATCH($D172*5+$V$4,Override!$C$6:$C$125,0)))),$Q172,0),"")</f>
        <v/>
      </c>
      <c r="I172" s="284" t="str">
        <f t="shared" ca="1" si="63"/>
        <v/>
      </c>
      <c r="J172" s="224">
        <f ca="1">COUNT(A172:A176)</f>
        <v>0</v>
      </c>
      <c r="K172" s="225" t="str">
        <f ca="1">IF(ISNUMBER(A172),RANK(F172,F172:F176),"")</f>
        <v/>
      </c>
      <c r="L172" s="226">
        <f ca="1">IF(J172=5,VLOOKUP(K172,TPMatrix!$A$6:$B$10,2,FALSE),IF(J172=4,VLOOKUP(K172,TPMatrix!$D$6:$E$9,2,FALSE),0))</f>
        <v>0</v>
      </c>
      <c r="M172" s="226">
        <f ca="1">IF(COUNTIF(K172:K176,K172)&gt;=2,IF(J172=5,VLOOKUP(K172+1,TPMatrix!$A$6:$B$10,2,FALSE),IF(J172=4,VLOOKUP(K172+1,TPMatrix!$D$6:$E$9,2,FALSE),0)),"")</f>
        <v>0</v>
      </c>
      <c r="N172" s="226">
        <f ca="1">IF(COUNTIF(K172:K176,K172)&gt;=3,IF(J172=5,VLOOKUP(K172+2,TPMatrix!$A$6:$B$10,2,FALSE),IF(J172=4,VLOOKUP(K172+2,TPMatrix!$D$6:$E$9,2,FALSE),0)),"")</f>
        <v>0</v>
      </c>
      <c r="O172" s="226">
        <f ca="1">IF(COUNTIF(K172:K176,K172)&gt;=4,IF(J172=5,VLOOKUP(K172+3,TPMatrix!$A$6:$B$10,2,FALSE),IF(J172=4,VLOOKUP(K172+3,TPMatrix!$D$6:$E$9,2,FALSE),0)),"")</f>
        <v>0</v>
      </c>
      <c r="P172" s="226">
        <f ca="1">IF(COUNTIF(K172:K176,K172)&gt;=5,IF(J172=5,VLOOKUP(K172+4,TPMatrix!$A$6:$B$10,2,FALSE),IF(J172=4,VLOOKUP(K172+4,TPMatrix!$D$6:$E$9,2,FALSE),0)),"")</f>
        <v>0</v>
      </c>
      <c r="Q172" s="226">
        <f t="shared" ca="1" si="64"/>
        <v>0</v>
      </c>
      <c r="R172" s="227">
        <f t="shared" ca="1" si="65"/>
        <v>5</v>
      </c>
      <c r="S172" s="228">
        <f t="shared" ca="1" si="66"/>
        <v>0</v>
      </c>
      <c r="T172" s="229">
        <f t="shared" si="67"/>
        <v>0</v>
      </c>
      <c r="U172" s="230">
        <f t="shared" ca="1" si="68"/>
        <v>0</v>
      </c>
      <c r="W172" s="178" t="str">
        <f t="shared" ca="1" si="69"/>
        <v/>
      </c>
      <c r="X172" s="178" t="str">
        <f ca="1">IF(ISNUMBER($A172),$W172*(Methuselahs!$A$4+1)+$A172,"")</f>
        <v/>
      </c>
      <c r="Y172" s="178" t="str">
        <f t="shared" ca="1" si="70"/>
        <v/>
      </c>
      <c r="Z172" s="178" t="str">
        <f ca="1">IF(ISNUMBER($A172),VLOOKUP($A172,Methuselahs!$A$7:$X$206,5),"")</f>
        <v/>
      </c>
      <c r="AA172" s="178" t="str">
        <f t="shared" ca="1" si="71"/>
        <v/>
      </c>
    </row>
    <row r="173" spans="1:27" ht="12.95" customHeight="1" x14ac:dyDescent="0.2">
      <c r="A173" s="231" t="str">
        <f ca="1">IF(OR(ISBLANK('Tournament Info'!$B$11),'Tournament Info'!$B$11&lt;&gt;4),"",INDIRECT(ADDRESS(ROW(),3,1,1,"Optimal Seating "&amp;'Tournament Info'!$B$11-1&amp;"R+F")))</f>
        <v/>
      </c>
      <c r="B173" s="232" t="str">
        <f ca="1">IF(ISNUMBER(A173),VLOOKUP(A173,Methuselahs!$A$7:$E$206,2,FALSE),"")</f>
        <v/>
      </c>
      <c r="C173" s="233" t="str">
        <f ca="1">IF(ISNUMBER(A173),VLOOKUP(A173,Methuselahs!$A$7:$E$206,3,FALSE),"")</f>
        <v/>
      </c>
      <c r="D173" s="234" t="str">
        <f t="shared" ca="1" si="60"/>
        <v/>
      </c>
      <c r="E173" s="235"/>
      <c r="F173" s="275">
        <f t="shared" si="61"/>
        <v>0</v>
      </c>
      <c r="G173" s="236" t="str">
        <f t="shared" ca="1" si="62"/>
        <v/>
      </c>
      <c r="H173" s="237" t="str">
        <f ca="1">IF(ISNUMBER(A173),IF(OR($S173=$U173,NOT(ISNA(MATCH($D173*5+$V$4,Override!$C$6:$C$125,0)))),$Q173,0),"")</f>
        <v/>
      </c>
      <c r="I173" s="285" t="str">
        <f t="shared" ca="1" si="63"/>
        <v/>
      </c>
      <c r="J173" s="238">
        <f ca="1">COUNT(A172:A176)</f>
        <v>0</v>
      </c>
      <c r="K173" s="239" t="str">
        <f ca="1">IF(ISNUMBER(A173),RANK(F173,F172:F176),"")</f>
        <v/>
      </c>
      <c r="L173" s="240">
        <f ca="1">IF(J173=5,VLOOKUP(K173,TPMatrix!$A$6:$B$10,2,FALSE),IF(J173=4,VLOOKUP(K173,TPMatrix!$D$6:$E$9,2,FALSE),0))</f>
        <v>0</v>
      </c>
      <c r="M173" s="240">
        <f ca="1">IF(COUNTIF(K172:K176,K173)&gt;=2,IF(J173=5,VLOOKUP(K173+1,TPMatrix!$A$6:$B$10,2,FALSE),IF(J173=4,VLOOKUP(K173+1,TPMatrix!$D$6:$E$9,2,FALSE),0)),"")</f>
        <v>0</v>
      </c>
      <c r="N173" s="240">
        <f ca="1">IF(COUNTIF(K172:K176,K173)&gt;=3,IF(J173=5,VLOOKUP(K173+2,TPMatrix!$A$6:$B$10,2,FALSE),IF(J173=4,VLOOKUP(K173+2,TPMatrix!$D$6:$E$9,2,FALSE),0)),"")</f>
        <v>0</v>
      </c>
      <c r="O173" s="240">
        <f ca="1">IF(COUNTIF(K172:K176,K173)&gt;=4,IF(J173=5,VLOOKUP(K173+3,TPMatrix!$A$6:$B$10,2,FALSE),IF(J173=4,VLOOKUP(K173+3,TPMatrix!$D$6:$E$9,2,FALSE),0)),"")</f>
        <v>0</v>
      </c>
      <c r="P173" s="240">
        <f ca="1">IF(COUNTIF(K172:K176,K173)&gt;=5,IF(J173=5,VLOOKUP(K173+4,TPMatrix!$A$6:$B$10,2,FALSE),IF(J173=4,VLOOKUP(K173+4,TPMatrix!$D$6:$E$9,2,FALSE),0)),"")</f>
        <v>0</v>
      </c>
      <c r="Q173" s="240">
        <f t="shared" ca="1" si="64"/>
        <v>0</v>
      </c>
      <c r="R173" s="241">
        <f t="shared" ca="1" si="65"/>
        <v>5</v>
      </c>
      <c r="S173" s="239">
        <f t="shared" ca="1" si="66"/>
        <v>0</v>
      </c>
      <c r="T173" s="240">
        <f t="shared" si="67"/>
        <v>0</v>
      </c>
      <c r="U173" s="241">
        <f t="shared" ca="1" si="68"/>
        <v>0</v>
      </c>
      <c r="W173" s="178" t="str">
        <f t="shared" ca="1" si="69"/>
        <v/>
      </c>
      <c r="X173" s="178" t="str">
        <f ca="1">IF(ISNUMBER($A173),$W173*(Methuselahs!$A$4+1)+$A173,"")</f>
        <v/>
      </c>
      <c r="Y173" s="178" t="str">
        <f t="shared" ca="1" si="70"/>
        <v/>
      </c>
      <c r="Z173" s="178" t="str">
        <f ca="1">IF(ISNUMBER($A173),VLOOKUP($A173,Methuselahs!$A$7:$X$206,5),"")</f>
        <v/>
      </c>
      <c r="AA173" s="178" t="str">
        <f t="shared" ca="1" si="71"/>
        <v/>
      </c>
    </row>
    <row r="174" spans="1:27" ht="12.95" customHeight="1" x14ac:dyDescent="0.2">
      <c r="A174" s="242" t="str">
        <f ca="1">IF(OR(ISBLANK('Tournament Info'!$B$11),'Tournament Info'!$B$11&lt;&gt;4),"",INDIRECT(ADDRESS(ROW(),3,1,1,"Optimal Seating "&amp;'Tournament Info'!$B$11-1&amp;"R+F")))</f>
        <v/>
      </c>
      <c r="B174" s="218" t="str">
        <f ca="1">IF(ISNUMBER(A174),VLOOKUP(A174,Methuselahs!$A$7:$E$206,2,FALSE),"")</f>
        <v/>
      </c>
      <c r="C174" s="243" t="str">
        <f ca="1">IF(ISNUMBER(A174),VLOOKUP(A174,Methuselahs!$A$7:$E$206,3,FALSE),"")</f>
        <v/>
      </c>
      <c r="D174" s="244" t="str">
        <f t="shared" ca="1" si="60"/>
        <v/>
      </c>
      <c r="E174" s="245"/>
      <c r="F174" s="277">
        <f t="shared" si="61"/>
        <v>0</v>
      </c>
      <c r="G174" s="246" t="str">
        <f t="shared" ca="1" si="62"/>
        <v/>
      </c>
      <c r="H174" s="247" t="str">
        <f ca="1">IF(ISNUMBER(A174),IF(OR($S174=$U174,NOT(ISNA(MATCH($D174*5+$V$4,Override!$C$6:$C$125,0)))),$Q174,0),"")</f>
        <v/>
      </c>
      <c r="I174" s="121" t="str">
        <f t="shared" ca="1" si="63"/>
        <v/>
      </c>
      <c r="J174" s="248">
        <f ca="1">COUNT(A172:A176)</f>
        <v>0</v>
      </c>
      <c r="K174" s="249" t="str">
        <f ca="1">IF(ISNUMBER(A174),RANK(F174,F172:F176),"")</f>
        <v/>
      </c>
      <c r="L174" s="250">
        <f ca="1">IF(J174=5,VLOOKUP(K174,TPMatrix!$A$6:$B$10,2,FALSE),IF(J174=4,VLOOKUP(K174,TPMatrix!$D$6:$E$9,2,FALSE),0))</f>
        <v>0</v>
      </c>
      <c r="M174" s="250">
        <f ca="1">IF(COUNTIF(K172:K176,K174)&gt;=2,IF(J174=5,VLOOKUP(K174+1,TPMatrix!$A$6:$B$10,2,FALSE),IF(J174=4,VLOOKUP(K174+1,TPMatrix!$D$6:$E$9,2,FALSE),0)),"")</f>
        <v>0</v>
      </c>
      <c r="N174" s="250">
        <f ca="1">IF(COUNTIF(K172:K176,K174)&gt;=3,IF(J174=5,VLOOKUP(K174+2,TPMatrix!$A$6:$B$10,2,FALSE),IF(J174=4,VLOOKUP(K174+2,TPMatrix!$D$6:$E$9,2,FALSE),0)),"")</f>
        <v>0</v>
      </c>
      <c r="O174" s="250">
        <f ca="1">IF(COUNTIF(K172:K176,K174)&gt;=4,IF(J174=5,VLOOKUP(K174+3,TPMatrix!$A$6:$B$10,2,FALSE),IF(J174=4,VLOOKUP(K174+3,TPMatrix!$D$6:$E$9,2,FALSE),0)),"")</f>
        <v>0</v>
      </c>
      <c r="P174" s="250">
        <f ca="1">IF(COUNTIF(K172:K176,K174)&gt;=5,IF(J174=5,VLOOKUP(K174+4,TPMatrix!$A$6:$B$10,2,FALSE),IF(J174=4,VLOOKUP(K174+4,TPMatrix!$D$6:$E$9,2,FALSE),0)),"")</f>
        <v>0</v>
      </c>
      <c r="Q174" s="250">
        <f t="shared" ca="1" si="64"/>
        <v>0</v>
      </c>
      <c r="R174" s="251">
        <f t="shared" ca="1" si="65"/>
        <v>5</v>
      </c>
      <c r="S174" s="249">
        <f t="shared" ca="1" si="66"/>
        <v>0</v>
      </c>
      <c r="T174" s="250">
        <f t="shared" si="67"/>
        <v>0</v>
      </c>
      <c r="U174" s="251">
        <f t="shared" ca="1" si="68"/>
        <v>0</v>
      </c>
      <c r="W174" s="178" t="str">
        <f t="shared" ca="1" si="69"/>
        <v/>
      </c>
      <c r="X174" s="178" t="str">
        <f ca="1">IF(ISNUMBER($A174),$W174*(Methuselahs!$A$4+1)+$A174,"")</f>
        <v/>
      </c>
      <c r="Y174" s="178" t="str">
        <f t="shared" ca="1" si="70"/>
        <v/>
      </c>
      <c r="Z174" s="178" t="str">
        <f ca="1">IF(ISNUMBER($A174),VLOOKUP($A174,Methuselahs!$A$7:$X$206,5),"")</f>
        <v/>
      </c>
      <c r="AA174" s="178" t="str">
        <f t="shared" ca="1" si="71"/>
        <v/>
      </c>
    </row>
    <row r="175" spans="1:27" ht="12.95" customHeight="1" x14ac:dyDescent="0.2">
      <c r="A175" s="252" t="str">
        <f ca="1">IF(OR(ISBLANK('Tournament Info'!$B$11),'Tournament Info'!$B$11&lt;&gt;4),"",INDIRECT(ADDRESS(ROW(),3,1,1,"Optimal Seating "&amp;'Tournament Info'!$B$11-1&amp;"R+F")))</f>
        <v/>
      </c>
      <c r="B175" s="253" t="str">
        <f ca="1">IF(ISNUMBER(A175),VLOOKUP(A175,Methuselahs!$A$7:$E$206,2,FALSE),"")</f>
        <v/>
      </c>
      <c r="C175" s="254" t="str">
        <f ca="1">IF(ISNUMBER(A175),VLOOKUP(A175,Methuselahs!$A$7:$E$206,3,FALSE),"")</f>
        <v/>
      </c>
      <c r="D175" s="255" t="str">
        <f t="shared" ca="1" si="60"/>
        <v/>
      </c>
      <c r="E175" s="256"/>
      <c r="F175" s="279">
        <f t="shared" si="61"/>
        <v>0</v>
      </c>
      <c r="G175" s="236" t="str">
        <f t="shared" ca="1" si="62"/>
        <v/>
      </c>
      <c r="H175" s="237" t="str">
        <f ca="1">IF(ISNUMBER(A175),IF(OR($S175=$U175,NOT(ISNA(MATCH($D175*5+$V$4,Override!$C$6:$C$125,0)))),$Q175,0),"")</f>
        <v/>
      </c>
      <c r="I175" s="285" t="str">
        <f t="shared" ca="1" si="63"/>
        <v/>
      </c>
      <c r="J175" s="257">
        <f ca="1">COUNT(A172:A176)</f>
        <v>0</v>
      </c>
      <c r="K175" s="239" t="str">
        <f ca="1">IF(ISNUMBER(A175),RANK(F175,F172:F176),"")</f>
        <v/>
      </c>
      <c r="L175" s="240">
        <f ca="1">IF(J175=5,VLOOKUP(K175,TPMatrix!$A$6:$B$10,2,FALSE),IF(J175=4,VLOOKUP(K175,TPMatrix!$D$6:$E$9,2,FALSE),0))</f>
        <v>0</v>
      </c>
      <c r="M175" s="240">
        <f ca="1">IF(COUNTIF(K172:K176,K175)&gt;=2,IF(J175=5,VLOOKUP(K175+1,TPMatrix!$A$6:$B$10,2,FALSE),IF(J175=4,VLOOKUP(K175+1,TPMatrix!$D$6:$E$9,2,FALSE),0)),"")</f>
        <v>0</v>
      </c>
      <c r="N175" s="240">
        <f ca="1">IF(COUNTIF(K172:K176,K175)&gt;=3,IF(J175=5,VLOOKUP(K175+2,TPMatrix!$A$6:$B$10,2,FALSE),IF(J175=4,VLOOKUP(K175+2,TPMatrix!$D$6:$E$9,2,FALSE),0)),"")</f>
        <v>0</v>
      </c>
      <c r="O175" s="240">
        <f ca="1">IF(COUNTIF(K172:K176,K175)&gt;=4,IF(J175=5,VLOOKUP(K175+3,TPMatrix!$A$6:$B$10,2,FALSE),IF(J175=4,VLOOKUP(K175+3,TPMatrix!$D$6:$E$9,2,FALSE),0)),"")</f>
        <v>0</v>
      </c>
      <c r="P175" s="240">
        <f ca="1">IF(COUNTIF(K172:K176,K175)&gt;=5,IF(J175=5,VLOOKUP(K175+4,TPMatrix!$A$6:$B$10,2,FALSE),IF(J175=4,VLOOKUP(K175+4,TPMatrix!$D$6:$E$9,2,FALSE),0)),"")</f>
        <v>0</v>
      </c>
      <c r="Q175" s="240">
        <f t="shared" ca="1" si="64"/>
        <v>0</v>
      </c>
      <c r="R175" s="241">
        <f t="shared" ca="1" si="65"/>
        <v>5</v>
      </c>
      <c r="S175" s="239">
        <f t="shared" ca="1" si="66"/>
        <v>0</v>
      </c>
      <c r="T175" s="240">
        <f t="shared" si="67"/>
        <v>0</v>
      </c>
      <c r="U175" s="241">
        <f t="shared" ca="1" si="68"/>
        <v>0</v>
      </c>
      <c r="W175" s="178" t="str">
        <f t="shared" ca="1" si="69"/>
        <v/>
      </c>
      <c r="X175" s="178" t="str">
        <f ca="1">IF(ISNUMBER($A175),$W175*(Methuselahs!$A$4+1)+$A175,"")</f>
        <v/>
      </c>
      <c r="Y175" s="178" t="str">
        <f t="shared" ca="1" si="70"/>
        <v/>
      </c>
      <c r="Z175" s="178" t="str">
        <f ca="1">IF(ISNUMBER($A175),VLOOKUP($A175,Methuselahs!$A$7:$X$206,5),"")</f>
        <v/>
      </c>
      <c r="AA175" s="178" t="str">
        <f t="shared" ca="1" si="71"/>
        <v/>
      </c>
    </row>
    <row r="176" spans="1:27" ht="12.95" customHeight="1" x14ac:dyDescent="0.2">
      <c r="A176" s="258" t="str">
        <f ca="1">IF(OR(ISBLANK('Tournament Info'!$B$11),'Tournament Info'!$B$11&lt;&gt;4),"",INDIRECT(ADDRESS(ROW(),3,1,1,"Optimal Seating "&amp;'Tournament Info'!$B$11-1&amp;"R+F")))</f>
        <v/>
      </c>
      <c r="B176" s="259" t="str">
        <f ca="1">IF(ISNUMBER(A176),VLOOKUP(A176,Methuselahs!$A$7:$E$206,2,FALSE),"")</f>
        <v/>
      </c>
      <c r="C176" s="260" t="str">
        <f ca="1">IF(ISNUMBER(A176),VLOOKUP(A176,Methuselahs!$A$7:$E$206,3,FALSE),"")</f>
        <v/>
      </c>
      <c r="D176" s="261" t="str">
        <f t="shared" ca="1" si="60"/>
        <v/>
      </c>
      <c r="E176" s="262"/>
      <c r="F176" s="280">
        <f t="shared" si="61"/>
        <v>0</v>
      </c>
      <c r="G176" s="246" t="str">
        <f t="shared" ca="1" si="62"/>
        <v/>
      </c>
      <c r="H176" s="247" t="str">
        <f ca="1">IF(ISNUMBER(A176),IF(OR($S176=$U176,NOT(ISNA(MATCH($D176*5+$V$4,Override!$C$6:$C$125,0)))),$Q176,0),"")</f>
        <v/>
      </c>
      <c r="I176" s="121" t="str">
        <f t="shared" ca="1" si="63"/>
        <v/>
      </c>
      <c r="J176" s="263">
        <f ca="1">COUNT(A172:A176)</f>
        <v>0</v>
      </c>
      <c r="K176" s="264" t="str">
        <f ca="1">IF(ISNUMBER(A176),RANK(F176,F172:F176),"")</f>
        <v/>
      </c>
      <c r="L176" s="265">
        <f ca="1">IF(J176=5,VLOOKUP(K176,TPMatrix!$A$6:$B$10,2,FALSE),IF(J176=4,VLOOKUP(K176,TPMatrix!$D$6:$E$9,2,FALSE),0))</f>
        <v>0</v>
      </c>
      <c r="M176" s="265">
        <f ca="1">IF(COUNTIF(K172:K176,K176)&gt;=2,IF(J176=5,VLOOKUP(K176+1,TPMatrix!$A$6:$B$10,2,FALSE),IF(J176=4,VLOOKUP(K176+1,TPMatrix!$D$6:$E$9,2,FALSE),0)),"")</f>
        <v>0</v>
      </c>
      <c r="N176" s="265">
        <f ca="1">IF(COUNTIF(K172:K176,K176)&gt;=3,IF(J176=5,VLOOKUP(K176+2,TPMatrix!$A$6:$B$10,2,FALSE),IF(J176=4,VLOOKUP(K176+2,TPMatrix!$D$6:$E$9,2,FALSE),0)),"")</f>
        <v>0</v>
      </c>
      <c r="O176" s="265">
        <f ca="1">IF(COUNTIF(K172:K176,K176)&gt;=4,IF(J176=5,VLOOKUP(K176+3,TPMatrix!$A$6:$B$10,2,FALSE),IF(J176=4,VLOOKUP(K176+3,TPMatrix!$D$6:$E$9,2,FALSE),0)),"")</f>
        <v>0</v>
      </c>
      <c r="P176" s="265">
        <f ca="1">IF(COUNTIF(K172:K176,K176)&gt;=5,IF(J176=5,VLOOKUP(K176+4,TPMatrix!$A$6:$B$10,2,FALSE),IF(J176=4,VLOOKUP(K176+4,TPMatrix!$D$6:$E$9,2,FALSE),0)),"")</f>
        <v>0</v>
      </c>
      <c r="Q176" s="265">
        <f t="shared" ca="1" si="64"/>
        <v>0</v>
      </c>
      <c r="R176" s="266">
        <f t="shared" ca="1" si="65"/>
        <v>5</v>
      </c>
      <c r="S176" s="264">
        <f t="shared" ca="1" si="66"/>
        <v>0</v>
      </c>
      <c r="T176" s="265">
        <f t="shared" si="67"/>
        <v>0</v>
      </c>
      <c r="U176" s="266">
        <f t="shared" ca="1" si="68"/>
        <v>0</v>
      </c>
      <c r="W176" s="178" t="str">
        <f t="shared" ca="1" si="69"/>
        <v/>
      </c>
      <c r="X176" s="178" t="str">
        <f ca="1">IF(ISNUMBER($A176),$W176*(Methuselahs!$A$4+1)+$A176,"")</f>
        <v/>
      </c>
      <c r="Y176" s="178" t="str">
        <f t="shared" ca="1" si="70"/>
        <v/>
      </c>
      <c r="Z176" s="178" t="str">
        <f ca="1">IF(ISNUMBER($A176),VLOOKUP($A176,Methuselahs!$A$7:$X$206,5),"")</f>
        <v/>
      </c>
      <c r="AA176" s="178" t="str">
        <f t="shared" ca="1" si="71"/>
        <v/>
      </c>
    </row>
    <row r="177" spans="1:27" ht="12.95" customHeight="1" x14ac:dyDescent="0.2">
      <c r="A177" s="217" t="str">
        <f ca="1">IF(OR(ISBLANK('Tournament Info'!$B$11),'Tournament Info'!$B$11&lt;&gt;4),"",INDIRECT(ADDRESS(ROW(),3,1,1,"Optimal Seating "&amp;'Tournament Info'!$B$11-1&amp;"R+F")))</f>
        <v/>
      </c>
      <c r="B177" s="218" t="str">
        <f ca="1">IF(ISNUMBER(A177),VLOOKUP(A177,Methuselahs!$A$7:$E$206,2,FALSE),"")</f>
        <v/>
      </c>
      <c r="C177" s="219" t="str">
        <f ca="1">IF(ISNUMBER(A177),VLOOKUP(A177,Methuselahs!$A$7:$E$206,3,FALSE),"")</f>
        <v/>
      </c>
      <c r="D177" s="220" t="str">
        <f t="shared" ca="1" si="60"/>
        <v/>
      </c>
      <c r="E177" s="221"/>
      <c r="F177" s="273">
        <f t="shared" si="61"/>
        <v>0</v>
      </c>
      <c r="G177" s="222" t="str">
        <f t="shared" ca="1" si="62"/>
        <v/>
      </c>
      <c r="H177" s="223" t="str">
        <f ca="1">IF(ISNUMBER(A177),IF(OR($S177=$U177,NOT(ISNA(MATCH($D177*5+$V$4,Override!$C$6:$C$125,0)))),$Q177,0),"")</f>
        <v/>
      </c>
      <c r="I177" s="284" t="str">
        <f t="shared" ca="1" si="63"/>
        <v/>
      </c>
      <c r="J177" s="224">
        <f ca="1">COUNT(A177:A181)</f>
        <v>0</v>
      </c>
      <c r="K177" s="225" t="str">
        <f ca="1">IF(ISNUMBER(A177),RANK(F177,F177:F181),"")</f>
        <v/>
      </c>
      <c r="L177" s="226">
        <f ca="1">IF(J177=5,VLOOKUP(K177,TPMatrix!$A$6:$B$10,2,FALSE),IF(J177=4,VLOOKUP(K177,TPMatrix!$D$6:$E$9,2,FALSE),0))</f>
        <v>0</v>
      </c>
      <c r="M177" s="226">
        <f ca="1">IF(COUNTIF(K177:K181,K177)&gt;=2,IF(J177=5,VLOOKUP(K177+1,TPMatrix!$A$6:$B$10,2,FALSE),IF(J177=4,VLOOKUP(K177+1,TPMatrix!$D$6:$E$9,2,FALSE),0)),"")</f>
        <v>0</v>
      </c>
      <c r="N177" s="226">
        <f ca="1">IF(COUNTIF(K177:K181,K177)&gt;=3,IF(J177=5,VLOOKUP(K177+2,TPMatrix!$A$6:$B$10,2,FALSE),IF(J177=4,VLOOKUP(K177+2,TPMatrix!$D$6:$E$9,2,FALSE),0)),"")</f>
        <v>0</v>
      </c>
      <c r="O177" s="226">
        <f ca="1">IF(COUNTIF(K177:K181,K177)&gt;=4,IF(J177=5,VLOOKUP(K177+3,TPMatrix!$A$6:$B$10,2,FALSE),IF(J177=4,VLOOKUP(K177+3,TPMatrix!$D$6:$E$9,2,FALSE),0)),"")</f>
        <v>0</v>
      </c>
      <c r="P177" s="226">
        <f ca="1">IF(COUNTIF(K177:K181,K177)&gt;=5,IF(J177=5,VLOOKUP(K177+4,TPMatrix!$A$6:$B$10,2,FALSE),IF(J177=4,VLOOKUP(K177+4,TPMatrix!$D$6:$E$9,2,FALSE),0)),"")</f>
        <v>0</v>
      </c>
      <c r="Q177" s="226">
        <f t="shared" ca="1" si="64"/>
        <v>0</v>
      </c>
      <c r="R177" s="227">
        <f t="shared" ca="1" si="65"/>
        <v>5</v>
      </c>
      <c r="S177" s="228">
        <f t="shared" ca="1" si="66"/>
        <v>0</v>
      </c>
      <c r="T177" s="229">
        <f t="shared" si="67"/>
        <v>0</v>
      </c>
      <c r="U177" s="230">
        <f t="shared" ca="1" si="68"/>
        <v>0</v>
      </c>
      <c r="W177" s="178" t="str">
        <f t="shared" ca="1" si="69"/>
        <v/>
      </c>
      <c r="X177" s="178" t="str">
        <f ca="1">IF(ISNUMBER($A177),$W177*(Methuselahs!$A$4+1)+$A177,"")</f>
        <v/>
      </c>
      <c r="Y177" s="178" t="str">
        <f t="shared" ca="1" si="70"/>
        <v/>
      </c>
      <c r="Z177" s="178" t="str">
        <f ca="1">IF(ISNUMBER($A177),VLOOKUP($A177,Methuselahs!$A$7:$X$206,5),"")</f>
        <v/>
      </c>
      <c r="AA177" s="178" t="str">
        <f t="shared" ca="1" si="71"/>
        <v/>
      </c>
    </row>
    <row r="178" spans="1:27" ht="12.95" customHeight="1" x14ac:dyDescent="0.2">
      <c r="A178" s="231" t="str">
        <f ca="1">IF(OR(ISBLANK('Tournament Info'!$B$11),'Tournament Info'!$B$11&lt;&gt;4),"",INDIRECT(ADDRESS(ROW(),3,1,1,"Optimal Seating "&amp;'Tournament Info'!$B$11-1&amp;"R+F")))</f>
        <v/>
      </c>
      <c r="B178" s="232" t="str">
        <f ca="1">IF(ISNUMBER(A178),VLOOKUP(A178,Methuselahs!$A$7:$E$206,2,FALSE),"")</f>
        <v/>
      </c>
      <c r="C178" s="233" t="str">
        <f ca="1">IF(ISNUMBER(A178),VLOOKUP(A178,Methuselahs!$A$7:$E$206,3,FALSE),"")</f>
        <v/>
      </c>
      <c r="D178" s="234" t="str">
        <f t="shared" ca="1" si="60"/>
        <v/>
      </c>
      <c r="E178" s="235"/>
      <c r="F178" s="275">
        <f t="shared" si="61"/>
        <v>0</v>
      </c>
      <c r="G178" s="236" t="str">
        <f t="shared" ca="1" si="62"/>
        <v/>
      </c>
      <c r="H178" s="237" t="str">
        <f ca="1">IF(ISNUMBER(A178),IF(OR($S178=$U178,NOT(ISNA(MATCH($D178*5+$V$4,Override!$C$6:$C$125,0)))),$Q178,0),"")</f>
        <v/>
      </c>
      <c r="I178" s="285" t="str">
        <f t="shared" ca="1" si="63"/>
        <v/>
      </c>
      <c r="J178" s="238">
        <f ca="1">COUNT(A177:A181)</f>
        <v>0</v>
      </c>
      <c r="K178" s="239" t="str">
        <f ca="1">IF(ISNUMBER(A178),RANK(F178,F177:F181),"")</f>
        <v/>
      </c>
      <c r="L178" s="240">
        <f ca="1">IF(J178=5,VLOOKUP(K178,TPMatrix!$A$6:$B$10,2,FALSE),IF(J178=4,VLOOKUP(K178,TPMatrix!$D$6:$E$9,2,FALSE),0))</f>
        <v>0</v>
      </c>
      <c r="M178" s="240">
        <f ca="1">IF(COUNTIF(K177:K181,K178)&gt;=2,IF(J178=5,VLOOKUP(K178+1,TPMatrix!$A$6:$B$10,2,FALSE),IF(J178=4,VLOOKUP(K178+1,TPMatrix!$D$6:$E$9,2,FALSE),0)),"")</f>
        <v>0</v>
      </c>
      <c r="N178" s="240">
        <f ca="1">IF(COUNTIF(K177:K181,K178)&gt;=3,IF(J178=5,VLOOKUP(K178+2,TPMatrix!$A$6:$B$10,2,FALSE),IF(J178=4,VLOOKUP(K178+2,TPMatrix!$D$6:$E$9,2,FALSE),0)),"")</f>
        <v>0</v>
      </c>
      <c r="O178" s="240">
        <f ca="1">IF(COUNTIF(K177:K181,K178)&gt;=4,IF(J178=5,VLOOKUP(K178+3,TPMatrix!$A$6:$B$10,2,FALSE),IF(J178=4,VLOOKUP(K178+3,TPMatrix!$D$6:$E$9,2,FALSE),0)),"")</f>
        <v>0</v>
      </c>
      <c r="P178" s="240">
        <f ca="1">IF(COUNTIF(K177:K181,K178)&gt;=5,IF(J178=5,VLOOKUP(K178+4,TPMatrix!$A$6:$B$10,2,FALSE),IF(J178=4,VLOOKUP(K178+4,TPMatrix!$D$6:$E$9,2,FALSE),0)),"")</f>
        <v>0</v>
      </c>
      <c r="Q178" s="240">
        <f t="shared" ca="1" si="64"/>
        <v>0</v>
      </c>
      <c r="R178" s="241">
        <f t="shared" ca="1" si="65"/>
        <v>5</v>
      </c>
      <c r="S178" s="239">
        <f t="shared" ca="1" si="66"/>
        <v>0</v>
      </c>
      <c r="T178" s="240">
        <f t="shared" si="67"/>
        <v>0</v>
      </c>
      <c r="U178" s="241">
        <f t="shared" ca="1" si="68"/>
        <v>0</v>
      </c>
      <c r="W178" s="178" t="str">
        <f t="shared" ca="1" si="69"/>
        <v/>
      </c>
      <c r="X178" s="178" t="str">
        <f ca="1">IF(ISNUMBER($A178),$W178*(Methuselahs!$A$4+1)+$A178,"")</f>
        <v/>
      </c>
      <c r="Y178" s="178" t="str">
        <f t="shared" ca="1" si="70"/>
        <v/>
      </c>
      <c r="Z178" s="178" t="str">
        <f ca="1">IF(ISNUMBER($A178),VLOOKUP($A178,Methuselahs!$A$7:$X$206,5),"")</f>
        <v/>
      </c>
      <c r="AA178" s="178" t="str">
        <f t="shared" ca="1" si="71"/>
        <v/>
      </c>
    </row>
    <row r="179" spans="1:27" ht="12.95" customHeight="1" x14ac:dyDescent="0.2">
      <c r="A179" s="242" t="str">
        <f ca="1">IF(OR(ISBLANK('Tournament Info'!$B$11),'Tournament Info'!$B$11&lt;&gt;4),"",INDIRECT(ADDRESS(ROW(),3,1,1,"Optimal Seating "&amp;'Tournament Info'!$B$11-1&amp;"R+F")))</f>
        <v/>
      </c>
      <c r="B179" s="218" t="str">
        <f ca="1">IF(ISNUMBER(A179),VLOOKUP(A179,Methuselahs!$A$7:$E$206,2,FALSE),"")</f>
        <v/>
      </c>
      <c r="C179" s="243" t="str">
        <f ca="1">IF(ISNUMBER(A179),VLOOKUP(A179,Methuselahs!$A$7:$E$206,3,FALSE),"")</f>
        <v/>
      </c>
      <c r="D179" s="244" t="str">
        <f t="shared" ca="1" si="60"/>
        <v/>
      </c>
      <c r="E179" s="245"/>
      <c r="F179" s="277">
        <f t="shared" si="61"/>
        <v>0</v>
      </c>
      <c r="G179" s="246" t="str">
        <f t="shared" ca="1" si="62"/>
        <v/>
      </c>
      <c r="H179" s="247" t="str">
        <f ca="1">IF(ISNUMBER(A179),IF(OR($S179=$U179,NOT(ISNA(MATCH($D179*5+$V$4,Override!$C$6:$C$125,0)))),$Q179,0),"")</f>
        <v/>
      </c>
      <c r="I179" s="121" t="str">
        <f t="shared" ca="1" si="63"/>
        <v/>
      </c>
      <c r="J179" s="248">
        <f ca="1">COUNT(A177:A181)</f>
        <v>0</v>
      </c>
      <c r="K179" s="249" t="str">
        <f ca="1">IF(ISNUMBER(A179),RANK(F179,F177:F181),"")</f>
        <v/>
      </c>
      <c r="L179" s="250">
        <f ca="1">IF(J179=5,VLOOKUP(K179,TPMatrix!$A$6:$B$10,2,FALSE),IF(J179=4,VLOOKUP(K179,TPMatrix!$D$6:$E$9,2,FALSE),0))</f>
        <v>0</v>
      </c>
      <c r="M179" s="250">
        <f ca="1">IF(COUNTIF(K177:K181,K179)&gt;=2,IF(J179=5,VLOOKUP(K179+1,TPMatrix!$A$6:$B$10,2,FALSE),IF(J179=4,VLOOKUP(K179+1,TPMatrix!$D$6:$E$9,2,FALSE),0)),"")</f>
        <v>0</v>
      </c>
      <c r="N179" s="250">
        <f ca="1">IF(COUNTIF(K177:K181,K179)&gt;=3,IF(J179=5,VLOOKUP(K179+2,TPMatrix!$A$6:$B$10,2,FALSE),IF(J179=4,VLOOKUP(K179+2,TPMatrix!$D$6:$E$9,2,FALSE),0)),"")</f>
        <v>0</v>
      </c>
      <c r="O179" s="250">
        <f ca="1">IF(COUNTIF(K177:K181,K179)&gt;=4,IF(J179=5,VLOOKUP(K179+3,TPMatrix!$A$6:$B$10,2,FALSE),IF(J179=4,VLOOKUP(K179+3,TPMatrix!$D$6:$E$9,2,FALSE),0)),"")</f>
        <v>0</v>
      </c>
      <c r="P179" s="250">
        <f ca="1">IF(COUNTIF(K177:K181,K179)&gt;=5,IF(J179=5,VLOOKUP(K179+4,TPMatrix!$A$6:$B$10,2,FALSE),IF(J179=4,VLOOKUP(K179+4,TPMatrix!$D$6:$E$9,2,FALSE),0)),"")</f>
        <v>0</v>
      </c>
      <c r="Q179" s="250">
        <f t="shared" ca="1" si="64"/>
        <v>0</v>
      </c>
      <c r="R179" s="251">
        <f t="shared" ca="1" si="65"/>
        <v>5</v>
      </c>
      <c r="S179" s="249">
        <f t="shared" ca="1" si="66"/>
        <v>0</v>
      </c>
      <c r="T179" s="250">
        <f t="shared" si="67"/>
        <v>0</v>
      </c>
      <c r="U179" s="251">
        <f t="shared" ca="1" si="68"/>
        <v>0</v>
      </c>
      <c r="W179" s="178" t="str">
        <f t="shared" ca="1" si="69"/>
        <v/>
      </c>
      <c r="X179" s="178" t="str">
        <f ca="1">IF(ISNUMBER($A179),$W179*(Methuselahs!$A$4+1)+$A179,"")</f>
        <v/>
      </c>
      <c r="Y179" s="178" t="str">
        <f t="shared" ca="1" si="70"/>
        <v/>
      </c>
      <c r="Z179" s="178" t="str">
        <f ca="1">IF(ISNUMBER($A179),VLOOKUP($A179,Methuselahs!$A$7:$X$206,5),"")</f>
        <v/>
      </c>
      <c r="AA179" s="178" t="str">
        <f t="shared" ca="1" si="71"/>
        <v/>
      </c>
    </row>
    <row r="180" spans="1:27" ht="12.95" customHeight="1" x14ac:dyDescent="0.2">
      <c r="A180" s="252" t="str">
        <f ca="1">IF(OR(ISBLANK('Tournament Info'!$B$11),'Tournament Info'!$B$11&lt;&gt;4),"",INDIRECT(ADDRESS(ROW(),3,1,1,"Optimal Seating "&amp;'Tournament Info'!$B$11-1&amp;"R+F")))</f>
        <v/>
      </c>
      <c r="B180" s="253" t="str">
        <f ca="1">IF(ISNUMBER(A180),VLOOKUP(A180,Methuselahs!$A$7:$E$206,2,FALSE),"")</f>
        <v/>
      </c>
      <c r="C180" s="254" t="str">
        <f ca="1">IF(ISNUMBER(A180),VLOOKUP(A180,Methuselahs!$A$7:$E$206,3,FALSE),"")</f>
        <v/>
      </c>
      <c r="D180" s="255" t="str">
        <f t="shared" ca="1" si="60"/>
        <v/>
      </c>
      <c r="E180" s="256"/>
      <c r="F180" s="279">
        <f t="shared" si="61"/>
        <v>0</v>
      </c>
      <c r="G180" s="236" t="str">
        <f t="shared" ca="1" si="62"/>
        <v/>
      </c>
      <c r="H180" s="237" t="str">
        <f ca="1">IF(ISNUMBER(A180),IF(OR($S180=$U180,NOT(ISNA(MATCH($D180*5+$V$4,Override!$C$6:$C$125,0)))),$Q180,0),"")</f>
        <v/>
      </c>
      <c r="I180" s="285" t="str">
        <f t="shared" ca="1" si="63"/>
        <v/>
      </c>
      <c r="J180" s="257">
        <f ca="1">COUNT(A177:A181)</f>
        <v>0</v>
      </c>
      <c r="K180" s="239" t="str">
        <f ca="1">IF(ISNUMBER(A180),RANK(F180,F177:F181),"")</f>
        <v/>
      </c>
      <c r="L180" s="240">
        <f ca="1">IF(J180=5,VLOOKUP(K180,TPMatrix!$A$6:$B$10,2,FALSE),IF(J180=4,VLOOKUP(K180,TPMatrix!$D$6:$E$9,2,FALSE),0))</f>
        <v>0</v>
      </c>
      <c r="M180" s="240">
        <f ca="1">IF(COUNTIF(K177:K181,K180)&gt;=2,IF(J180=5,VLOOKUP(K180+1,TPMatrix!$A$6:$B$10,2,FALSE),IF(J180=4,VLOOKUP(K180+1,TPMatrix!$D$6:$E$9,2,FALSE),0)),"")</f>
        <v>0</v>
      </c>
      <c r="N180" s="240">
        <f ca="1">IF(COUNTIF(K177:K181,K180)&gt;=3,IF(J180=5,VLOOKUP(K180+2,TPMatrix!$A$6:$B$10,2,FALSE),IF(J180=4,VLOOKUP(K180+2,TPMatrix!$D$6:$E$9,2,FALSE),0)),"")</f>
        <v>0</v>
      </c>
      <c r="O180" s="240">
        <f ca="1">IF(COUNTIF(K177:K181,K180)&gt;=4,IF(J180=5,VLOOKUP(K180+3,TPMatrix!$A$6:$B$10,2,FALSE),IF(J180=4,VLOOKUP(K180+3,TPMatrix!$D$6:$E$9,2,FALSE),0)),"")</f>
        <v>0</v>
      </c>
      <c r="P180" s="240">
        <f ca="1">IF(COUNTIF(K177:K181,K180)&gt;=5,IF(J180=5,VLOOKUP(K180+4,TPMatrix!$A$6:$B$10,2,FALSE),IF(J180=4,VLOOKUP(K180+4,TPMatrix!$D$6:$E$9,2,FALSE),0)),"")</f>
        <v>0</v>
      </c>
      <c r="Q180" s="240">
        <f t="shared" ca="1" si="64"/>
        <v>0</v>
      </c>
      <c r="R180" s="241">
        <f t="shared" ca="1" si="65"/>
        <v>5</v>
      </c>
      <c r="S180" s="239">
        <f t="shared" ca="1" si="66"/>
        <v>0</v>
      </c>
      <c r="T180" s="240">
        <f t="shared" si="67"/>
        <v>0</v>
      </c>
      <c r="U180" s="241">
        <f t="shared" ca="1" si="68"/>
        <v>0</v>
      </c>
      <c r="W180" s="178" t="str">
        <f t="shared" ca="1" si="69"/>
        <v/>
      </c>
      <c r="X180" s="178" t="str">
        <f ca="1">IF(ISNUMBER($A180),$W180*(Methuselahs!$A$4+1)+$A180,"")</f>
        <v/>
      </c>
      <c r="Y180" s="178" t="str">
        <f t="shared" ca="1" si="70"/>
        <v/>
      </c>
      <c r="Z180" s="178" t="str">
        <f ca="1">IF(ISNUMBER($A180),VLOOKUP($A180,Methuselahs!$A$7:$X$206,5),"")</f>
        <v/>
      </c>
      <c r="AA180" s="178" t="str">
        <f t="shared" ca="1" si="71"/>
        <v/>
      </c>
    </row>
    <row r="181" spans="1:27" ht="12.95" customHeight="1" x14ac:dyDescent="0.2">
      <c r="A181" s="258" t="str">
        <f ca="1">IF(OR(ISBLANK('Tournament Info'!$B$11),'Tournament Info'!$B$11&lt;&gt;4),"",INDIRECT(ADDRESS(ROW(),3,1,1,"Optimal Seating "&amp;'Tournament Info'!$B$11-1&amp;"R+F")))</f>
        <v/>
      </c>
      <c r="B181" s="259" t="str">
        <f ca="1">IF(ISNUMBER(A181),VLOOKUP(A181,Methuselahs!$A$7:$E$206,2,FALSE),"")</f>
        <v/>
      </c>
      <c r="C181" s="260" t="str">
        <f ca="1">IF(ISNUMBER(A181),VLOOKUP(A181,Methuselahs!$A$7:$E$206,3,FALSE),"")</f>
        <v/>
      </c>
      <c r="D181" s="261" t="str">
        <f t="shared" ca="1" si="60"/>
        <v/>
      </c>
      <c r="E181" s="262"/>
      <c r="F181" s="280">
        <f t="shared" si="61"/>
        <v>0</v>
      </c>
      <c r="G181" s="246" t="str">
        <f t="shared" ca="1" si="62"/>
        <v/>
      </c>
      <c r="H181" s="247" t="str">
        <f ca="1">IF(ISNUMBER(A181),IF(OR($S181=$U181,NOT(ISNA(MATCH($D181*5+$V$4,Override!$C$6:$C$125,0)))),$Q181,0),"")</f>
        <v/>
      </c>
      <c r="I181" s="121" t="str">
        <f t="shared" ca="1" si="63"/>
        <v/>
      </c>
      <c r="J181" s="263">
        <f ca="1">COUNT(A177:A181)</f>
        <v>0</v>
      </c>
      <c r="K181" s="264" t="str">
        <f ca="1">IF(ISNUMBER(A181),RANK(F181,F177:F181),"")</f>
        <v/>
      </c>
      <c r="L181" s="265">
        <f ca="1">IF(J181=5,VLOOKUP(K181,TPMatrix!$A$6:$B$10,2,FALSE),IF(J181=4,VLOOKUP(K181,TPMatrix!$D$6:$E$9,2,FALSE),0))</f>
        <v>0</v>
      </c>
      <c r="M181" s="265">
        <f ca="1">IF(COUNTIF(K177:K181,K181)&gt;=2,IF(J181=5,VLOOKUP(K181+1,TPMatrix!$A$6:$B$10,2,FALSE),IF(J181=4,VLOOKUP(K181+1,TPMatrix!$D$6:$E$9,2,FALSE),0)),"")</f>
        <v>0</v>
      </c>
      <c r="N181" s="265">
        <f ca="1">IF(COUNTIF(K177:K181,K181)&gt;=3,IF(J181=5,VLOOKUP(K181+2,TPMatrix!$A$6:$B$10,2,FALSE),IF(J181=4,VLOOKUP(K181+2,TPMatrix!$D$6:$E$9,2,FALSE),0)),"")</f>
        <v>0</v>
      </c>
      <c r="O181" s="265">
        <f ca="1">IF(COUNTIF(K177:K181,K181)&gt;=4,IF(J181=5,VLOOKUP(K181+3,TPMatrix!$A$6:$B$10,2,FALSE),IF(J181=4,VLOOKUP(K181+3,TPMatrix!$D$6:$E$9,2,FALSE),0)),"")</f>
        <v>0</v>
      </c>
      <c r="P181" s="265">
        <f ca="1">IF(COUNTIF(K177:K181,K181)&gt;=5,IF(J181=5,VLOOKUP(K181+4,TPMatrix!$A$6:$B$10,2,FALSE),IF(J181=4,VLOOKUP(K181+4,TPMatrix!$D$6:$E$9,2,FALSE),0)),"")</f>
        <v>0</v>
      </c>
      <c r="Q181" s="265">
        <f t="shared" ca="1" si="64"/>
        <v>0</v>
      </c>
      <c r="R181" s="266">
        <f t="shared" ca="1" si="65"/>
        <v>5</v>
      </c>
      <c r="S181" s="264">
        <f t="shared" ca="1" si="66"/>
        <v>0</v>
      </c>
      <c r="T181" s="265">
        <f t="shared" si="67"/>
        <v>0</v>
      </c>
      <c r="U181" s="266">
        <f t="shared" ca="1" si="68"/>
        <v>0</v>
      </c>
      <c r="W181" s="178" t="str">
        <f t="shared" ca="1" si="69"/>
        <v/>
      </c>
      <c r="X181" s="178" t="str">
        <f ca="1">IF(ISNUMBER($A181),$W181*(Methuselahs!$A$4+1)+$A181,"")</f>
        <v/>
      </c>
      <c r="Y181" s="178" t="str">
        <f t="shared" ca="1" si="70"/>
        <v/>
      </c>
      <c r="Z181" s="178" t="str">
        <f ca="1">IF(ISNUMBER($A181),VLOOKUP($A181,Methuselahs!$A$7:$X$206,5),"")</f>
        <v/>
      </c>
      <c r="AA181" s="178" t="str">
        <f t="shared" ca="1" si="71"/>
        <v/>
      </c>
    </row>
    <row r="182" spans="1:27" ht="12.95" customHeight="1" x14ac:dyDescent="0.2">
      <c r="A182" s="217" t="str">
        <f ca="1">IF(OR(ISBLANK('Tournament Info'!$B$11),'Tournament Info'!$B$11&lt;&gt;4),"",INDIRECT(ADDRESS(ROW(),3,1,1,"Optimal Seating "&amp;'Tournament Info'!$B$11-1&amp;"R+F")))</f>
        <v/>
      </c>
      <c r="B182" s="218" t="str">
        <f ca="1">IF(ISNUMBER(A182),VLOOKUP(A182,Methuselahs!$A$7:$E$206,2,FALSE),"")</f>
        <v/>
      </c>
      <c r="C182" s="219" t="str">
        <f ca="1">IF(ISNUMBER(A182),VLOOKUP(A182,Methuselahs!$A$7:$E$206,3,FALSE),"")</f>
        <v/>
      </c>
      <c r="D182" s="220" t="str">
        <f t="shared" ca="1" si="60"/>
        <v/>
      </c>
      <c r="E182" s="221"/>
      <c r="F182" s="273">
        <f t="shared" si="61"/>
        <v>0</v>
      </c>
      <c r="G182" s="222" t="str">
        <f t="shared" ca="1" si="62"/>
        <v/>
      </c>
      <c r="H182" s="223" t="str">
        <f ca="1">IF(ISNUMBER(A182),IF(OR($S182=$U182,NOT(ISNA(MATCH($D182*5+$V$4,Override!$C$6:$C$125,0)))),$Q182,0),"")</f>
        <v/>
      </c>
      <c r="I182" s="284" t="str">
        <f t="shared" ca="1" si="63"/>
        <v/>
      </c>
      <c r="J182" s="224">
        <f ca="1">COUNT(A182:A186)</f>
        <v>0</v>
      </c>
      <c r="K182" s="225" t="str">
        <f ca="1">IF(ISNUMBER(A182),RANK(F182,F182:F186),"")</f>
        <v/>
      </c>
      <c r="L182" s="226">
        <f ca="1">IF(J182=5,VLOOKUP(K182,TPMatrix!$A$6:$B$10,2,FALSE),IF(J182=4,VLOOKUP(K182,TPMatrix!$D$6:$E$9,2,FALSE),0))</f>
        <v>0</v>
      </c>
      <c r="M182" s="226">
        <f ca="1">IF(COUNTIF(K182:K186,K182)&gt;=2,IF(J182=5,VLOOKUP(K182+1,TPMatrix!$A$6:$B$10,2,FALSE),IF(J182=4,VLOOKUP(K182+1,TPMatrix!$D$6:$E$9,2,FALSE),0)),"")</f>
        <v>0</v>
      </c>
      <c r="N182" s="226">
        <f ca="1">IF(COUNTIF(K182:K186,K182)&gt;=3,IF(J182=5,VLOOKUP(K182+2,TPMatrix!$A$6:$B$10,2,FALSE),IF(J182=4,VLOOKUP(K182+2,TPMatrix!$D$6:$E$9,2,FALSE),0)),"")</f>
        <v>0</v>
      </c>
      <c r="O182" s="226">
        <f ca="1">IF(COUNTIF(K182:K186,K182)&gt;=4,IF(J182=5,VLOOKUP(K182+3,TPMatrix!$A$6:$B$10,2,FALSE),IF(J182=4,VLOOKUP(K182+3,TPMatrix!$D$6:$E$9,2,FALSE),0)),"")</f>
        <v>0</v>
      </c>
      <c r="P182" s="226">
        <f ca="1">IF(COUNTIF(K182:K186,K182)&gt;=5,IF(J182=5,VLOOKUP(K182+4,TPMatrix!$A$6:$B$10,2,FALSE),IF(J182=4,VLOOKUP(K182+4,TPMatrix!$D$6:$E$9,2,FALSE),0)),"")</f>
        <v>0</v>
      </c>
      <c r="Q182" s="226">
        <f t="shared" ca="1" si="64"/>
        <v>0</v>
      </c>
      <c r="R182" s="227">
        <f t="shared" ca="1" si="65"/>
        <v>5</v>
      </c>
      <c r="S182" s="228">
        <f t="shared" ca="1" si="66"/>
        <v>0</v>
      </c>
      <c r="T182" s="229">
        <f t="shared" si="67"/>
        <v>0</v>
      </c>
      <c r="U182" s="230">
        <f t="shared" ca="1" si="68"/>
        <v>0</v>
      </c>
      <c r="W182" s="178" t="str">
        <f t="shared" ca="1" si="69"/>
        <v/>
      </c>
      <c r="X182" s="178" t="str">
        <f ca="1">IF(ISNUMBER($A182),$W182*(Methuselahs!$A$4+1)+$A182,"")</f>
        <v/>
      </c>
      <c r="Y182" s="178" t="str">
        <f t="shared" ca="1" si="70"/>
        <v/>
      </c>
      <c r="Z182" s="178" t="str">
        <f ca="1">IF(ISNUMBER($A182),VLOOKUP($A182,Methuselahs!$A$7:$X$206,5),"")</f>
        <v/>
      </c>
      <c r="AA182" s="178" t="str">
        <f t="shared" ca="1" si="71"/>
        <v/>
      </c>
    </row>
    <row r="183" spans="1:27" ht="12.95" customHeight="1" x14ac:dyDescent="0.2">
      <c r="A183" s="231" t="str">
        <f ca="1">IF(OR(ISBLANK('Tournament Info'!$B$11),'Tournament Info'!$B$11&lt;&gt;4),"",INDIRECT(ADDRESS(ROW(),3,1,1,"Optimal Seating "&amp;'Tournament Info'!$B$11-1&amp;"R+F")))</f>
        <v/>
      </c>
      <c r="B183" s="232" t="str">
        <f ca="1">IF(ISNUMBER(A183),VLOOKUP(A183,Methuselahs!$A$7:$E$206,2,FALSE),"")</f>
        <v/>
      </c>
      <c r="C183" s="233" t="str">
        <f ca="1">IF(ISNUMBER(A183),VLOOKUP(A183,Methuselahs!$A$7:$E$206,3,FALSE),"")</f>
        <v/>
      </c>
      <c r="D183" s="234" t="str">
        <f t="shared" ca="1" si="60"/>
        <v/>
      </c>
      <c r="E183" s="235"/>
      <c r="F183" s="275">
        <f t="shared" si="61"/>
        <v>0</v>
      </c>
      <c r="G183" s="236" t="str">
        <f t="shared" ca="1" si="62"/>
        <v/>
      </c>
      <c r="H183" s="237" t="str">
        <f ca="1">IF(ISNUMBER(A183),IF(OR($S183=$U183,NOT(ISNA(MATCH($D183*5+$V$4,Override!$C$6:$C$125,0)))),$Q183,0),"")</f>
        <v/>
      </c>
      <c r="I183" s="285" t="str">
        <f t="shared" ca="1" si="63"/>
        <v/>
      </c>
      <c r="J183" s="238">
        <f ca="1">COUNT(A182:A186)</f>
        <v>0</v>
      </c>
      <c r="K183" s="239" t="str">
        <f ca="1">IF(ISNUMBER(A183),RANK(F183,F182:F186),"")</f>
        <v/>
      </c>
      <c r="L183" s="240">
        <f ca="1">IF(J183=5,VLOOKUP(K183,TPMatrix!$A$6:$B$10,2,FALSE),IF(J183=4,VLOOKUP(K183,TPMatrix!$D$6:$E$9,2,FALSE),0))</f>
        <v>0</v>
      </c>
      <c r="M183" s="240">
        <f ca="1">IF(COUNTIF(K182:K186,K183)&gt;=2,IF(J183=5,VLOOKUP(K183+1,TPMatrix!$A$6:$B$10,2,FALSE),IF(J183=4,VLOOKUP(K183+1,TPMatrix!$D$6:$E$9,2,FALSE),0)),"")</f>
        <v>0</v>
      </c>
      <c r="N183" s="240">
        <f ca="1">IF(COUNTIF(K182:K186,K183)&gt;=3,IF(J183=5,VLOOKUP(K183+2,TPMatrix!$A$6:$B$10,2,FALSE),IF(J183=4,VLOOKUP(K183+2,TPMatrix!$D$6:$E$9,2,FALSE),0)),"")</f>
        <v>0</v>
      </c>
      <c r="O183" s="240">
        <f ca="1">IF(COUNTIF(K182:K186,K183)&gt;=4,IF(J183=5,VLOOKUP(K183+3,TPMatrix!$A$6:$B$10,2,FALSE),IF(J183=4,VLOOKUP(K183+3,TPMatrix!$D$6:$E$9,2,FALSE),0)),"")</f>
        <v>0</v>
      </c>
      <c r="P183" s="240">
        <f ca="1">IF(COUNTIF(K182:K186,K183)&gt;=5,IF(J183=5,VLOOKUP(K183+4,TPMatrix!$A$6:$B$10,2,FALSE),IF(J183=4,VLOOKUP(K183+4,TPMatrix!$D$6:$E$9,2,FALSE),0)),"")</f>
        <v>0</v>
      </c>
      <c r="Q183" s="240">
        <f t="shared" ca="1" si="64"/>
        <v>0</v>
      </c>
      <c r="R183" s="241">
        <f t="shared" ca="1" si="65"/>
        <v>5</v>
      </c>
      <c r="S183" s="239">
        <f t="shared" ca="1" si="66"/>
        <v>0</v>
      </c>
      <c r="T183" s="240">
        <f t="shared" si="67"/>
        <v>0</v>
      </c>
      <c r="U183" s="241">
        <f t="shared" ca="1" si="68"/>
        <v>0</v>
      </c>
      <c r="W183" s="178" t="str">
        <f t="shared" ca="1" si="69"/>
        <v/>
      </c>
      <c r="X183" s="178" t="str">
        <f ca="1">IF(ISNUMBER($A183),$W183*(Methuselahs!$A$4+1)+$A183,"")</f>
        <v/>
      </c>
      <c r="Y183" s="178" t="str">
        <f t="shared" ca="1" si="70"/>
        <v/>
      </c>
      <c r="Z183" s="178" t="str">
        <f ca="1">IF(ISNUMBER($A183),VLOOKUP($A183,Methuselahs!$A$7:$X$206,5),"")</f>
        <v/>
      </c>
      <c r="AA183" s="178" t="str">
        <f t="shared" ca="1" si="71"/>
        <v/>
      </c>
    </row>
    <row r="184" spans="1:27" ht="12.95" customHeight="1" x14ac:dyDescent="0.2">
      <c r="A184" s="242" t="str">
        <f ca="1">IF(OR(ISBLANK('Tournament Info'!$B$11),'Tournament Info'!$B$11&lt;&gt;4),"",INDIRECT(ADDRESS(ROW(),3,1,1,"Optimal Seating "&amp;'Tournament Info'!$B$11-1&amp;"R+F")))</f>
        <v/>
      </c>
      <c r="B184" s="218" t="str">
        <f ca="1">IF(ISNUMBER(A184),VLOOKUP(A184,Methuselahs!$A$7:$E$206,2,FALSE),"")</f>
        <v/>
      </c>
      <c r="C184" s="243" t="str">
        <f ca="1">IF(ISNUMBER(A184),VLOOKUP(A184,Methuselahs!$A$7:$E$206,3,FALSE),"")</f>
        <v/>
      </c>
      <c r="D184" s="244" t="str">
        <f t="shared" ca="1" si="60"/>
        <v/>
      </c>
      <c r="E184" s="245"/>
      <c r="F184" s="277">
        <f t="shared" si="61"/>
        <v>0</v>
      </c>
      <c r="G184" s="246" t="str">
        <f t="shared" ca="1" si="62"/>
        <v/>
      </c>
      <c r="H184" s="247" t="str">
        <f ca="1">IF(ISNUMBER(A184),IF(OR($S184=$U184,NOT(ISNA(MATCH($D184*5+$V$4,Override!$C$6:$C$125,0)))),$Q184,0),"")</f>
        <v/>
      </c>
      <c r="I184" s="121" t="str">
        <f t="shared" ca="1" si="63"/>
        <v/>
      </c>
      <c r="J184" s="248">
        <f ca="1">COUNT(A182:A186)</f>
        <v>0</v>
      </c>
      <c r="K184" s="249" t="str">
        <f ca="1">IF(ISNUMBER(A184),RANK(F184,F182:F186),"")</f>
        <v/>
      </c>
      <c r="L184" s="250">
        <f ca="1">IF(J184=5,VLOOKUP(K184,TPMatrix!$A$6:$B$10,2,FALSE),IF(J184=4,VLOOKUP(K184,TPMatrix!$D$6:$E$9,2,FALSE),0))</f>
        <v>0</v>
      </c>
      <c r="M184" s="250">
        <f ca="1">IF(COUNTIF(K182:K186,K184)&gt;=2,IF(J184=5,VLOOKUP(K184+1,TPMatrix!$A$6:$B$10,2,FALSE),IF(J184=4,VLOOKUP(K184+1,TPMatrix!$D$6:$E$9,2,FALSE),0)),"")</f>
        <v>0</v>
      </c>
      <c r="N184" s="250">
        <f ca="1">IF(COUNTIF(K182:K186,K184)&gt;=3,IF(J184=5,VLOOKUP(K184+2,TPMatrix!$A$6:$B$10,2,FALSE),IF(J184=4,VLOOKUP(K184+2,TPMatrix!$D$6:$E$9,2,FALSE),0)),"")</f>
        <v>0</v>
      </c>
      <c r="O184" s="250">
        <f ca="1">IF(COUNTIF(K182:K186,K184)&gt;=4,IF(J184=5,VLOOKUP(K184+3,TPMatrix!$A$6:$B$10,2,FALSE),IF(J184=4,VLOOKUP(K184+3,TPMatrix!$D$6:$E$9,2,FALSE),0)),"")</f>
        <v>0</v>
      </c>
      <c r="P184" s="250">
        <f ca="1">IF(COUNTIF(K182:K186,K184)&gt;=5,IF(J184=5,VLOOKUP(K184+4,TPMatrix!$A$6:$B$10,2,FALSE),IF(J184=4,VLOOKUP(K184+4,TPMatrix!$D$6:$E$9,2,FALSE),0)),"")</f>
        <v>0</v>
      </c>
      <c r="Q184" s="250">
        <f t="shared" ca="1" si="64"/>
        <v>0</v>
      </c>
      <c r="R184" s="251">
        <f t="shared" ca="1" si="65"/>
        <v>5</v>
      </c>
      <c r="S184" s="249">
        <f t="shared" ca="1" si="66"/>
        <v>0</v>
      </c>
      <c r="T184" s="250">
        <f t="shared" si="67"/>
        <v>0</v>
      </c>
      <c r="U184" s="251">
        <f t="shared" ca="1" si="68"/>
        <v>0</v>
      </c>
      <c r="W184" s="178" t="str">
        <f t="shared" ca="1" si="69"/>
        <v/>
      </c>
      <c r="X184" s="178" t="str">
        <f ca="1">IF(ISNUMBER($A184),$W184*(Methuselahs!$A$4+1)+$A184,"")</f>
        <v/>
      </c>
      <c r="Y184" s="178" t="str">
        <f t="shared" ca="1" si="70"/>
        <v/>
      </c>
      <c r="Z184" s="178" t="str">
        <f ca="1">IF(ISNUMBER($A184),VLOOKUP($A184,Methuselahs!$A$7:$X$206,5),"")</f>
        <v/>
      </c>
      <c r="AA184" s="178" t="str">
        <f t="shared" ca="1" si="71"/>
        <v/>
      </c>
    </row>
    <row r="185" spans="1:27" ht="12.95" customHeight="1" x14ac:dyDescent="0.2">
      <c r="A185" s="252" t="str">
        <f ca="1">IF(OR(ISBLANK('Tournament Info'!$B$11),'Tournament Info'!$B$11&lt;&gt;4),"",INDIRECT(ADDRESS(ROW(),3,1,1,"Optimal Seating "&amp;'Tournament Info'!$B$11-1&amp;"R+F")))</f>
        <v/>
      </c>
      <c r="B185" s="253" t="str">
        <f ca="1">IF(ISNUMBER(A185),VLOOKUP(A185,Methuselahs!$A$7:$E$206,2,FALSE),"")</f>
        <v/>
      </c>
      <c r="C185" s="254" t="str">
        <f ca="1">IF(ISNUMBER(A185),VLOOKUP(A185,Methuselahs!$A$7:$E$206,3,FALSE),"")</f>
        <v/>
      </c>
      <c r="D185" s="255" t="str">
        <f t="shared" ca="1" si="60"/>
        <v/>
      </c>
      <c r="E185" s="256"/>
      <c r="F185" s="279">
        <f t="shared" si="61"/>
        <v>0</v>
      </c>
      <c r="G185" s="236" t="str">
        <f t="shared" ca="1" si="62"/>
        <v/>
      </c>
      <c r="H185" s="237" t="str">
        <f ca="1">IF(ISNUMBER(A185),IF(OR($S185=$U185,NOT(ISNA(MATCH($D185*5+$V$4,Override!$C$6:$C$125,0)))),$Q185,0),"")</f>
        <v/>
      </c>
      <c r="I185" s="285" t="str">
        <f t="shared" ca="1" si="63"/>
        <v/>
      </c>
      <c r="J185" s="257">
        <f ca="1">COUNT(A182:A186)</f>
        <v>0</v>
      </c>
      <c r="K185" s="239" t="str">
        <f ca="1">IF(ISNUMBER(A185),RANK(F185,F182:F186),"")</f>
        <v/>
      </c>
      <c r="L185" s="240">
        <f ca="1">IF(J185=5,VLOOKUP(K185,TPMatrix!$A$6:$B$10,2,FALSE),IF(J185=4,VLOOKUP(K185,TPMatrix!$D$6:$E$9,2,FALSE),0))</f>
        <v>0</v>
      </c>
      <c r="M185" s="240">
        <f ca="1">IF(COUNTIF(K182:K186,K185)&gt;=2,IF(J185=5,VLOOKUP(K185+1,TPMatrix!$A$6:$B$10,2,FALSE),IF(J185=4,VLOOKUP(K185+1,TPMatrix!$D$6:$E$9,2,FALSE),0)),"")</f>
        <v>0</v>
      </c>
      <c r="N185" s="240">
        <f ca="1">IF(COUNTIF(K182:K186,K185)&gt;=3,IF(J185=5,VLOOKUP(K185+2,TPMatrix!$A$6:$B$10,2,FALSE),IF(J185=4,VLOOKUP(K185+2,TPMatrix!$D$6:$E$9,2,FALSE),0)),"")</f>
        <v>0</v>
      </c>
      <c r="O185" s="240">
        <f ca="1">IF(COUNTIF(K182:K186,K185)&gt;=4,IF(J185=5,VLOOKUP(K185+3,TPMatrix!$A$6:$B$10,2,FALSE),IF(J185=4,VLOOKUP(K185+3,TPMatrix!$D$6:$E$9,2,FALSE),0)),"")</f>
        <v>0</v>
      </c>
      <c r="P185" s="240">
        <f ca="1">IF(COUNTIF(K182:K186,K185)&gt;=5,IF(J185=5,VLOOKUP(K185+4,TPMatrix!$A$6:$B$10,2,FALSE),IF(J185=4,VLOOKUP(K185+4,TPMatrix!$D$6:$E$9,2,FALSE),0)),"")</f>
        <v>0</v>
      </c>
      <c r="Q185" s="240">
        <f t="shared" ca="1" si="64"/>
        <v>0</v>
      </c>
      <c r="R185" s="241">
        <f t="shared" ca="1" si="65"/>
        <v>5</v>
      </c>
      <c r="S185" s="239">
        <f t="shared" ca="1" si="66"/>
        <v>0</v>
      </c>
      <c r="T185" s="240">
        <f t="shared" si="67"/>
        <v>0</v>
      </c>
      <c r="U185" s="241">
        <f t="shared" ca="1" si="68"/>
        <v>0</v>
      </c>
      <c r="W185" s="178" t="str">
        <f t="shared" ca="1" si="69"/>
        <v/>
      </c>
      <c r="X185" s="178" t="str">
        <f ca="1">IF(ISNUMBER($A185),$W185*(Methuselahs!$A$4+1)+$A185,"")</f>
        <v/>
      </c>
      <c r="Y185" s="178" t="str">
        <f t="shared" ca="1" si="70"/>
        <v/>
      </c>
      <c r="Z185" s="178" t="str">
        <f ca="1">IF(ISNUMBER($A185),VLOOKUP($A185,Methuselahs!$A$7:$X$206,5),"")</f>
        <v/>
      </c>
      <c r="AA185" s="178" t="str">
        <f t="shared" ca="1" si="71"/>
        <v/>
      </c>
    </row>
    <row r="186" spans="1:27" ht="12.95" customHeight="1" x14ac:dyDescent="0.2">
      <c r="A186" s="258" t="str">
        <f ca="1">IF(OR(ISBLANK('Tournament Info'!$B$11),'Tournament Info'!$B$11&lt;&gt;4),"",INDIRECT(ADDRESS(ROW(),3,1,1,"Optimal Seating "&amp;'Tournament Info'!$B$11-1&amp;"R+F")))</f>
        <v/>
      </c>
      <c r="B186" s="259" t="str">
        <f ca="1">IF(ISNUMBER(A186),VLOOKUP(A186,Methuselahs!$A$7:$E$206,2,FALSE),"")</f>
        <v/>
      </c>
      <c r="C186" s="260" t="str">
        <f ca="1">IF(ISNUMBER(A186),VLOOKUP(A186,Methuselahs!$A$7:$E$206,3,FALSE),"")</f>
        <v/>
      </c>
      <c r="D186" s="261" t="str">
        <f t="shared" ca="1" si="60"/>
        <v/>
      </c>
      <c r="E186" s="262"/>
      <c r="F186" s="280">
        <f t="shared" si="61"/>
        <v>0</v>
      </c>
      <c r="G186" s="246" t="str">
        <f t="shared" ca="1" si="62"/>
        <v/>
      </c>
      <c r="H186" s="247" t="str">
        <f ca="1">IF(ISNUMBER(A186),IF(OR($S186=$U186,NOT(ISNA(MATCH($D186*5+$V$4,Override!$C$6:$C$125,0)))),$Q186,0),"")</f>
        <v/>
      </c>
      <c r="I186" s="121" t="str">
        <f t="shared" ca="1" si="63"/>
        <v/>
      </c>
      <c r="J186" s="263">
        <f ca="1">COUNT(A182:A186)</f>
        <v>0</v>
      </c>
      <c r="K186" s="264" t="str">
        <f ca="1">IF(ISNUMBER(A186),RANK(F186,F182:F186),"")</f>
        <v/>
      </c>
      <c r="L186" s="265">
        <f ca="1">IF(J186=5,VLOOKUP(K186,TPMatrix!$A$6:$B$10,2,FALSE),IF(J186=4,VLOOKUP(K186,TPMatrix!$D$6:$E$9,2,FALSE),0))</f>
        <v>0</v>
      </c>
      <c r="M186" s="265">
        <f ca="1">IF(COUNTIF(K182:K186,K186)&gt;=2,IF(J186=5,VLOOKUP(K186+1,TPMatrix!$A$6:$B$10,2,FALSE),IF(J186=4,VLOOKUP(K186+1,TPMatrix!$D$6:$E$9,2,FALSE),0)),"")</f>
        <v>0</v>
      </c>
      <c r="N186" s="265">
        <f ca="1">IF(COUNTIF(K182:K186,K186)&gt;=3,IF(J186=5,VLOOKUP(K186+2,TPMatrix!$A$6:$B$10,2,FALSE),IF(J186=4,VLOOKUP(K186+2,TPMatrix!$D$6:$E$9,2,FALSE),0)),"")</f>
        <v>0</v>
      </c>
      <c r="O186" s="265">
        <f ca="1">IF(COUNTIF(K182:K186,K186)&gt;=4,IF(J186=5,VLOOKUP(K186+3,TPMatrix!$A$6:$B$10,2,FALSE),IF(J186=4,VLOOKUP(K186+3,TPMatrix!$D$6:$E$9,2,FALSE),0)),"")</f>
        <v>0</v>
      </c>
      <c r="P186" s="265">
        <f ca="1">IF(COUNTIF(K182:K186,K186)&gt;=5,IF(J186=5,VLOOKUP(K186+4,TPMatrix!$A$6:$B$10,2,FALSE),IF(J186=4,VLOOKUP(K186+4,TPMatrix!$D$6:$E$9,2,FALSE),0)),"")</f>
        <v>0</v>
      </c>
      <c r="Q186" s="265">
        <f t="shared" ca="1" si="64"/>
        <v>0</v>
      </c>
      <c r="R186" s="266">
        <f t="shared" ca="1" si="65"/>
        <v>5</v>
      </c>
      <c r="S186" s="264">
        <f t="shared" ca="1" si="66"/>
        <v>0</v>
      </c>
      <c r="T186" s="265">
        <f t="shared" si="67"/>
        <v>0</v>
      </c>
      <c r="U186" s="266">
        <f t="shared" ca="1" si="68"/>
        <v>0</v>
      </c>
      <c r="W186" s="178" t="str">
        <f t="shared" ca="1" si="69"/>
        <v/>
      </c>
      <c r="X186" s="178" t="str">
        <f ca="1">IF(ISNUMBER($A186),$W186*(Methuselahs!$A$4+1)+$A186,"")</f>
        <v/>
      </c>
      <c r="Y186" s="178" t="str">
        <f t="shared" ca="1" si="70"/>
        <v/>
      </c>
      <c r="Z186" s="178" t="str">
        <f ca="1">IF(ISNUMBER($A186),VLOOKUP($A186,Methuselahs!$A$7:$X$206,5),"")</f>
        <v/>
      </c>
      <c r="AA186" s="178" t="str">
        <f t="shared" ca="1" si="71"/>
        <v/>
      </c>
    </row>
    <row r="187" spans="1:27" ht="12.95" customHeight="1" x14ac:dyDescent="0.2">
      <c r="A187" s="217" t="str">
        <f ca="1">IF(OR(ISBLANK('Tournament Info'!$B$11),'Tournament Info'!$B$11&lt;&gt;4),"",INDIRECT(ADDRESS(ROW(),3,1,1,"Optimal Seating "&amp;'Tournament Info'!$B$11-1&amp;"R+F")))</f>
        <v/>
      </c>
      <c r="B187" s="218" t="str">
        <f ca="1">IF(ISNUMBER(A187),VLOOKUP(A187,Methuselahs!$A$7:$E$206,2,FALSE),"")</f>
        <v/>
      </c>
      <c r="C187" s="219" t="str">
        <f ca="1">IF(ISNUMBER(A187),VLOOKUP(A187,Methuselahs!$A$7:$E$206,3,FALSE),"")</f>
        <v/>
      </c>
      <c r="D187" s="220" t="str">
        <f t="shared" ca="1" si="60"/>
        <v/>
      </c>
      <c r="E187" s="221"/>
      <c r="F187" s="273">
        <f t="shared" si="61"/>
        <v>0</v>
      </c>
      <c r="G187" s="222" t="str">
        <f t="shared" ca="1" si="62"/>
        <v/>
      </c>
      <c r="H187" s="223" t="str">
        <f ca="1">IF(ISNUMBER(A187),IF(OR($S187=$U187,NOT(ISNA(MATCH($D187*5+$V$4,Override!$C$6:$C$125,0)))),$Q187,0),"")</f>
        <v/>
      </c>
      <c r="I187" s="284" t="str">
        <f t="shared" ca="1" si="63"/>
        <v/>
      </c>
      <c r="J187" s="224">
        <f ca="1">COUNT(A187:A191)</f>
        <v>0</v>
      </c>
      <c r="K187" s="225" t="str">
        <f ca="1">IF(ISNUMBER(A187),RANK(F187,F187:F191),"")</f>
        <v/>
      </c>
      <c r="L187" s="226">
        <f ca="1">IF(J187=5,VLOOKUP(K187,TPMatrix!$A$6:$B$10,2,FALSE),IF(J187=4,VLOOKUP(K187,TPMatrix!$D$6:$E$9,2,FALSE),0))</f>
        <v>0</v>
      </c>
      <c r="M187" s="226">
        <f ca="1">IF(COUNTIF(K187:K191,K187)&gt;=2,IF(J187=5,VLOOKUP(K187+1,TPMatrix!$A$6:$B$10,2,FALSE),IF(J187=4,VLOOKUP(K187+1,TPMatrix!$D$6:$E$9,2,FALSE),0)),"")</f>
        <v>0</v>
      </c>
      <c r="N187" s="226">
        <f ca="1">IF(COUNTIF(K187:K191,K187)&gt;=3,IF(J187=5,VLOOKUP(K187+2,TPMatrix!$A$6:$B$10,2,FALSE),IF(J187=4,VLOOKUP(K187+2,TPMatrix!$D$6:$E$9,2,FALSE),0)),"")</f>
        <v>0</v>
      </c>
      <c r="O187" s="226">
        <f ca="1">IF(COUNTIF(K187:K191,K187)&gt;=4,IF(J187=5,VLOOKUP(K187+3,TPMatrix!$A$6:$B$10,2,FALSE),IF(J187=4,VLOOKUP(K187+3,TPMatrix!$D$6:$E$9,2,FALSE),0)),"")</f>
        <v>0</v>
      </c>
      <c r="P187" s="226">
        <f ca="1">IF(COUNTIF(K187:K191,K187)&gt;=5,IF(J187=5,VLOOKUP(K187+4,TPMatrix!$A$6:$B$10,2,FALSE),IF(J187=4,VLOOKUP(K187+4,TPMatrix!$D$6:$E$9,2,FALSE),0)),"")</f>
        <v>0</v>
      </c>
      <c r="Q187" s="226">
        <f t="shared" ca="1" si="64"/>
        <v>0</v>
      </c>
      <c r="R187" s="227">
        <f t="shared" ca="1" si="65"/>
        <v>5</v>
      </c>
      <c r="S187" s="228">
        <f t="shared" ca="1" si="66"/>
        <v>0</v>
      </c>
      <c r="T187" s="229">
        <f t="shared" si="67"/>
        <v>0</v>
      </c>
      <c r="U187" s="230">
        <f t="shared" ca="1" si="68"/>
        <v>0</v>
      </c>
      <c r="W187" s="178" t="str">
        <f t="shared" ca="1" si="69"/>
        <v/>
      </c>
      <c r="X187" s="178" t="str">
        <f ca="1">IF(ISNUMBER($A187),$W187*(Methuselahs!$A$4+1)+$A187,"")</f>
        <v/>
      </c>
      <c r="Y187" s="178" t="str">
        <f t="shared" ca="1" si="70"/>
        <v/>
      </c>
      <c r="Z187" s="178" t="str">
        <f ca="1">IF(ISNUMBER($A187),VLOOKUP($A187,Methuselahs!$A$7:$X$206,5),"")</f>
        <v/>
      </c>
      <c r="AA187" s="178" t="str">
        <f t="shared" ca="1" si="71"/>
        <v/>
      </c>
    </row>
    <row r="188" spans="1:27" ht="12.95" customHeight="1" x14ac:dyDescent="0.2">
      <c r="A188" s="231" t="str">
        <f ca="1">IF(OR(ISBLANK('Tournament Info'!$B$11),'Tournament Info'!$B$11&lt;&gt;4),"",INDIRECT(ADDRESS(ROW(),3,1,1,"Optimal Seating "&amp;'Tournament Info'!$B$11-1&amp;"R+F")))</f>
        <v/>
      </c>
      <c r="B188" s="232" t="str">
        <f ca="1">IF(ISNUMBER(A188),VLOOKUP(A188,Methuselahs!$A$7:$E$206,2,FALSE),"")</f>
        <v/>
      </c>
      <c r="C188" s="233" t="str">
        <f ca="1">IF(ISNUMBER(A188),VLOOKUP(A188,Methuselahs!$A$7:$E$206,3,FALSE),"")</f>
        <v/>
      </c>
      <c r="D188" s="234" t="str">
        <f t="shared" ca="1" si="60"/>
        <v/>
      </c>
      <c r="E188" s="235"/>
      <c r="F188" s="275">
        <f t="shared" si="61"/>
        <v>0</v>
      </c>
      <c r="G188" s="236" t="str">
        <f t="shared" ca="1" si="62"/>
        <v/>
      </c>
      <c r="H188" s="237" t="str">
        <f ca="1">IF(ISNUMBER(A188),IF(OR($S188=$U188,NOT(ISNA(MATCH($D188*5+$V$4,Override!$C$6:$C$125,0)))),$Q188,0),"")</f>
        <v/>
      </c>
      <c r="I188" s="285" t="str">
        <f t="shared" ca="1" si="63"/>
        <v/>
      </c>
      <c r="J188" s="238">
        <f ca="1">COUNT(A187:A191)</f>
        <v>0</v>
      </c>
      <c r="K188" s="239" t="str">
        <f ca="1">IF(ISNUMBER(A188),RANK(F188,F187:F191),"")</f>
        <v/>
      </c>
      <c r="L188" s="240">
        <f ca="1">IF(J188=5,VLOOKUP(K188,TPMatrix!$A$6:$B$10,2,FALSE),IF(J188=4,VLOOKUP(K188,TPMatrix!$D$6:$E$9,2,FALSE),0))</f>
        <v>0</v>
      </c>
      <c r="M188" s="240">
        <f ca="1">IF(COUNTIF(K187:K191,K188)&gt;=2,IF(J188=5,VLOOKUP(K188+1,TPMatrix!$A$6:$B$10,2,FALSE),IF(J188=4,VLOOKUP(K188+1,TPMatrix!$D$6:$E$9,2,FALSE),0)),"")</f>
        <v>0</v>
      </c>
      <c r="N188" s="240">
        <f ca="1">IF(COUNTIF(K187:K191,K188)&gt;=3,IF(J188=5,VLOOKUP(K188+2,TPMatrix!$A$6:$B$10,2,FALSE),IF(J188=4,VLOOKUP(K188+2,TPMatrix!$D$6:$E$9,2,FALSE),0)),"")</f>
        <v>0</v>
      </c>
      <c r="O188" s="240">
        <f ca="1">IF(COUNTIF(K187:K191,K188)&gt;=4,IF(J188=5,VLOOKUP(K188+3,TPMatrix!$A$6:$B$10,2,FALSE),IF(J188=4,VLOOKUP(K188+3,TPMatrix!$D$6:$E$9,2,FALSE),0)),"")</f>
        <v>0</v>
      </c>
      <c r="P188" s="240">
        <f ca="1">IF(COUNTIF(K187:K191,K188)&gt;=5,IF(J188=5,VLOOKUP(K188+4,TPMatrix!$A$6:$B$10,2,FALSE),IF(J188=4,VLOOKUP(K188+4,TPMatrix!$D$6:$E$9,2,FALSE),0)),"")</f>
        <v>0</v>
      </c>
      <c r="Q188" s="240">
        <f t="shared" ca="1" si="64"/>
        <v>0</v>
      </c>
      <c r="R188" s="241">
        <f t="shared" ca="1" si="65"/>
        <v>5</v>
      </c>
      <c r="S188" s="239">
        <f t="shared" ca="1" si="66"/>
        <v>0</v>
      </c>
      <c r="T188" s="240">
        <f t="shared" si="67"/>
        <v>0</v>
      </c>
      <c r="U188" s="241">
        <f t="shared" ca="1" si="68"/>
        <v>0</v>
      </c>
      <c r="W188" s="178" t="str">
        <f t="shared" ca="1" si="69"/>
        <v/>
      </c>
      <c r="X188" s="178" t="str">
        <f ca="1">IF(ISNUMBER($A188),$W188*(Methuselahs!$A$4+1)+$A188,"")</f>
        <v/>
      </c>
      <c r="Y188" s="178" t="str">
        <f t="shared" ca="1" si="70"/>
        <v/>
      </c>
      <c r="Z188" s="178" t="str">
        <f ca="1">IF(ISNUMBER($A188),VLOOKUP($A188,Methuselahs!$A$7:$X$206,5),"")</f>
        <v/>
      </c>
      <c r="AA188" s="178" t="str">
        <f t="shared" ca="1" si="71"/>
        <v/>
      </c>
    </row>
    <row r="189" spans="1:27" ht="12.95" customHeight="1" x14ac:dyDescent="0.2">
      <c r="A189" s="242" t="str">
        <f ca="1">IF(OR(ISBLANK('Tournament Info'!$B$11),'Tournament Info'!$B$11&lt;&gt;4),"",INDIRECT(ADDRESS(ROW(),3,1,1,"Optimal Seating "&amp;'Tournament Info'!$B$11-1&amp;"R+F")))</f>
        <v/>
      </c>
      <c r="B189" s="218" t="str">
        <f ca="1">IF(ISNUMBER(A189),VLOOKUP(A189,Methuselahs!$A$7:$E$206,2,FALSE),"")</f>
        <v/>
      </c>
      <c r="C189" s="243" t="str">
        <f ca="1">IF(ISNUMBER(A189),VLOOKUP(A189,Methuselahs!$A$7:$E$206,3,FALSE),"")</f>
        <v/>
      </c>
      <c r="D189" s="244" t="str">
        <f t="shared" ca="1" si="60"/>
        <v/>
      </c>
      <c r="E189" s="245"/>
      <c r="F189" s="277">
        <f t="shared" si="61"/>
        <v>0</v>
      </c>
      <c r="G189" s="246" t="str">
        <f t="shared" ca="1" si="62"/>
        <v/>
      </c>
      <c r="H189" s="247" t="str">
        <f ca="1">IF(ISNUMBER(A189),IF(OR($S189=$U189,NOT(ISNA(MATCH($D189*5+$V$4,Override!$C$6:$C$125,0)))),$Q189,0),"")</f>
        <v/>
      </c>
      <c r="I189" s="121" t="str">
        <f t="shared" ca="1" si="63"/>
        <v/>
      </c>
      <c r="J189" s="248">
        <f ca="1">COUNT(A187:A191)</f>
        <v>0</v>
      </c>
      <c r="K189" s="249" t="str">
        <f ca="1">IF(ISNUMBER(A189),RANK(F189,F187:F191),"")</f>
        <v/>
      </c>
      <c r="L189" s="250">
        <f ca="1">IF(J189=5,VLOOKUP(K189,TPMatrix!$A$6:$B$10,2,FALSE),IF(J189=4,VLOOKUP(K189,TPMatrix!$D$6:$E$9,2,FALSE),0))</f>
        <v>0</v>
      </c>
      <c r="M189" s="250">
        <f ca="1">IF(COUNTIF(K187:K191,K189)&gt;=2,IF(J189=5,VLOOKUP(K189+1,TPMatrix!$A$6:$B$10,2,FALSE),IF(J189=4,VLOOKUP(K189+1,TPMatrix!$D$6:$E$9,2,FALSE),0)),"")</f>
        <v>0</v>
      </c>
      <c r="N189" s="250">
        <f ca="1">IF(COUNTIF(K187:K191,K189)&gt;=3,IF(J189=5,VLOOKUP(K189+2,TPMatrix!$A$6:$B$10,2,FALSE),IF(J189=4,VLOOKUP(K189+2,TPMatrix!$D$6:$E$9,2,FALSE),0)),"")</f>
        <v>0</v>
      </c>
      <c r="O189" s="250">
        <f ca="1">IF(COUNTIF(K187:K191,K189)&gt;=4,IF(J189=5,VLOOKUP(K189+3,TPMatrix!$A$6:$B$10,2,FALSE),IF(J189=4,VLOOKUP(K189+3,TPMatrix!$D$6:$E$9,2,FALSE),0)),"")</f>
        <v>0</v>
      </c>
      <c r="P189" s="250">
        <f ca="1">IF(COUNTIF(K187:K191,K189)&gt;=5,IF(J189=5,VLOOKUP(K189+4,TPMatrix!$A$6:$B$10,2,FALSE),IF(J189=4,VLOOKUP(K189+4,TPMatrix!$D$6:$E$9,2,FALSE),0)),"")</f>
        <v>0</v>
      </c>
      <c r="Q189" s="250">
        <f t="shared" ca="1" si="64"/>
        <v>0</v>
      </c>
      <c r="R189" s="251">
        <f t="shared" ca="1" si="65"/>
        <v>5</v>
      </c>
      <c r="S189" s="249">
        <f t="shared" ca="1" si="66"/>
        <v>0</v>
      </c>
      <c r="T189" s="250">
        <f t="shared" si="67"/>
        <v>0</v>
      </c>
      <c r="U189" s="251">
        <f t="shared" ca="1" si="68"/>
        <v>0</v>
      </c>
      <c r="W189" s="178" t="str">
        <f t="shared" ca="1" si="69"/>
        <v/>
      </c>
      <c r="X189" s="178" t="str">
        <f ca="1">IF(ISNUMBER($A189),$W189*(Methuselahs!$A$4+1)+$A189,"")</f>
        <v/>
      </c>
      <c r="Y189" s="178" t="str">
        <f t="shared" ca="1" si="70"/>
        <v/>
      </c>
      <c r="Z189" s="178" t="str">
        <f ca="1">IF(ISNUMBER($A189),VLOOKUP($A189,Methuselahs!$A$7:$X$206,5),"")</f>
        <v/>
      </c>
      <c r="AA189" s="178" t="str">
        <f t="shared" ca="1" si="71"/>
        <v/>
      </c>
    </row>
    <row r="190" spans="1:27" ht="12.95" customHeight="1" x14ac:dyDescent="0.2">
      <c r="A190" s="252" t="str">
        <f ca="1">IF(OR(ISBLANK('Tournament Info'!$B$11),'Tournament Info'!$B$11&lt;&gt;4),"",INDIRECT(ADDRESS(ROW(),3,1,1,"Optimal Seating "&amp;'Tournament Info'!$B$11-1&amp;"R+F")))</f>
        <v/>
      </c>
      <c r="B190" s="253" t="str">
        <f ca="1">IF(ISNUMBER(A190),VLOOKUP(A190,Methuselahs!$A$7:$E$206,2,FALSE),"")</f>
        <v/>
      </c>
      <c r="C190" s="254" t="str">
        <f ca="1">IF(ISNUMBER(A190),VLOOKUP(A190,Methuselahs!$A$7:$E$206,3,FALSE),"")</f>
        <v/>
      </c>
      <c r="D190" s="255" t="str">
        <f t="shared" ca="1" si="60"/>
        <v/>
      </c>
      <c r="E190" s="256"/>
      <c r="F190" s="279">
        <f t="shared" si="61"/>
        <v>0</v>
      </c>
      <c r="G190" s="236" t="str">
        <f t="shared" ca="1" si="62"/>
        <v/>
      </c>
      <c r="H190" s="237" t="str">
        <f ca="1">IF(ISNUMBER(A190),IF(OR($S190=$U190,NOT(ISNA(MATCH($D190*5+$V$4,Override!$C$6:$C$125,0)))),$Q190,0),"")</f>
        <v/>
      </c>
      <c r="I190" s="285" t="str">
        <f t="shared" ca="1" si="63"/>
        <v/>
      </c>
      <c r="J190" s="257">
        <f ca="1">COUNT(A187:A191)</f>
        <v>0</v>
      </c>
      <c r="K190" s="239" t="str">
        <f ca="1">IF(ISNUMBER(A190),RANK(F190,F187:F191),"")</f>
        <v/>
      </c>
      <c r="L190" s="240">
        <f ca="1">IF(J190=5,VLOOKUP(K190,TPMatrix!$A$6:$B$10,2,FALSE),IF(J190=4,VLOOKUP(K190,TPMatrix!$D$6:$E$9,2,FALSE),0))</f>
        <v>0</v>
      </c>
      <c r="M190" s="240">
        <f ca="1">IF(COUNTIF(K187:K191,K190)&gt;=2,IF(J190=5,VLOOKUP(K190+1,TPMatrix!$A$6:$B$10,2,FALSE),IF(J190=4,VLOOKUP(K190+1,TPMatrix!$D$6:$E$9,2,FALSE),0)),"")</f>
        <v>0</v>
      </c>
      <c r="N190" s="240">
        <f ca="1">IF(COUNTIF(K187:K191,K190)&gt;=3,IF(J190=5,VLOOKUP(K190+2,TPMatrix!$A$6:$B$10,2,FALSE),IF(J190=4,VLOOKUP(K190+2,TPMatrix!$D$6:$E$9,2,FALSE),0)),"")</f>
        <v>0</v>
      </c>
      <c r="O190" s="240">
        <f ca="1">IF(COUNTIF(K187:K191,K190)&gt;=4,IF(J190=5,VLOOKUP(K190+3,TPMatrix!$A$6:$B$10,2,FALSE),IF(J190=4,VLOOKUP(K190+3,TPMatrix!$D$6:$E$9,2,FALSE),0)),"")</f>
        <v>0</v>
      </c>
      <c r="P190" s="240">
        <f ca="1">IF(COUNTIF(K187:K191,K190)&gt;=5,IF(J190=5,VLOOKUP(K190+4,TPMatrix!$A$6:$B$10,2,FALSE),IF(J190=4,VLOOKUP(K190+4,TPMatrix!$D$6:$E$9,2,FALSE),0)),"")</f>
        <v>0</v>
      </c>
      <c r="Q190" s="240">
        <f t="shared" ca="1" si="64"/>
        <v>0</v>
      </c>
      <c r="R190" s="241">
        <f t="shared" ca="1" si="65"/>
        <v>5</v>
      </c>
      <c r="S190" s="239">
        <f t="shared" ca="1" si="66"/>
        <v>0</v>
      </c>
      <c r="T190" s="240">
        <f t="shared" si="67"/>
        <v>0</v>
      </c>
      <c r="U190" s="241">
        <f t="shared" ca="1" si="68"/>
        <v>0</v>
      </c>
      <c r="W190" s="178" t="str">
        <f t="shared" ca="1" si="69"/>
        <v/>
      </c>
      <c r="X190" s="178" t="str">
        <f ca="1">IF(ISNUMBER($A190),$W190*(Methuselahs!$A$4+1)+$A190,"")</f>
        <v/>
      </c>
      <c r="Y190" s="178" t="str">
        <f t="shared" ca="1" si="70"/>
        <v/>
      </c>
      <c r="Z190" s="178" t="str">
        <f ca="1">IF(ISNUMBER($A190),VLOOKUP($A190,Methuselahs!$A$7:$X$206,5),"")</f>
        <v/>
      </c>
      <c r="AA190" s="178" t="str">
        <f t="shared" ca="1" si="71"/>
        <v/>
      </c>
    </row>
    <row r="191" spans="1:27" ht="12.95" customHeight="1" x14ac:dyDescent="0.2">
      <c r="A191" s="258" t="str">
        <f ca="1">IF(OR(ISBLANK('Tournament Info'!$B$11),'Tournament Info'!$B$11&lt;&gt;4),"",INDIRECT(ADDRESS(ROW(),3,1,1,"Optimal Seating "&amp;'Tournament Info'!$B$11-1&amp;"R+F")))</f>
        <v/>
      </c>
      <c r="B191" s="259" t="str">
        <f ca="1">IF(ISNUMBER(A191),VLOOKUP(A191,Methuselahs!$A$7:$E$206,2,FALSE),"")</f>
        <v/>
      </c>
      <c r="C191" s="260" t="str">
        <f ca="1">IF(ISNUMBER(A191),VLOOKUP(A191,Methuselahs!$A$7:$E$206,3,FALSE),"")</f>
        <v/>
      </c>
      <c r="D191" s="261" t="str">
        <f t="shared" ca="1" si="60"/>
        <v/>
      </c>
      <c r="E191" s="262"/>
      <c r="F191" s="280">
        <f t="shared" si="61"/>
        <v>0</v>
      </c>
      <c r="G191" s="246" t="str">
        <f t="shared" ca="1" si="62"/>
        <v/>
      </c>
      <c r="H191" s="247" t="str">
        <f ca="1">IF(ISNUMBER(A191),IF(OR($S191=$U191,NOT(ISNA(MATCH($D191*5+$V$4,Override!$C$6:$C$125,0)))),$Q191,0),"")</f>
        <v/>
      </c>
      <c r="I191" s="121" t="str">
        <f t="shared" ca="1" si="63"/>
        <v/>
      </c>
      <c r="J191" s="263">
        <f ca="1">COUNT(A187:A191)</f>
        <v>0</v>
      </c>
      <c r="K191" s="264" t="str">
        <f ca="1">IF(ISNUMBER(A191),RANK(F191,F187:F191),"")</f>
        <v/>
      </c>
      <c r="L191" s="265">
        <f ca="1">IF(J191=5,VLOOKUP(K191,TPMatrix!$A$6:$B$10,2,FALSE),IF(J191=4,VLOOKUP(K191,TPMatrix!$D$6:$E$9,2,FALSE),0))</f>
        <v>0</v>
      </c>
      <c r="M191" s="265">
        <f ca="1">IF(COUNTIF(K187:K191,K191)&gt;=2,IF(J191=5,VLOOKUP(K191+1,TPMatrix!$A$6:$B$10,2,FALSE),IF(J191=4,VLOOKUP(K191+1,TPMatrix!$D$6:$E$9,2,FALSE),0)),"")</f>
        <v>0</v>
      </c>
      <c r="N191" s="265">
        <f ca="1">IF(COUNTIF(K187:K191,K191)&gt;=3,IF(J191=5,VLOOKUP(K191+2,TPMatrix!$A$6:$B$10,2,FALSE),IF(J191=4,VLOOKUP(K191+2,TPMatrix!$D$6:$E$9,2,FALSE),0)),"")</f>
        <v>0</v>
      </c>
      <c r="O191" s="265">
        <f ca="1">IF(COUNTIF(K187:K191,K191)&gt;=4,IF(J191=5,VLOOKUP(K191+3,TPMatrix!$A$6:$B$10,2,FALSE),IF(J191=4,VLOOKUP(K191+3,TPMatrix!$D$6:$E$9,2,FALSE),0)),"")</f>
        <v>0</v>
      </c>
      <c r="P191" s="265">
        <f ca="1">IF(COUNTIF(K187:K191,K191)&gt;=5,IF(J191=5,VLOOKUP(K191+4,TPMatrix!$A$6:$B$10,2,FALSE),IF(J191=4,VLOOKUP(K191+4,TPMatrix!$D$6:$E$9,2,FALSE),0)),"")</f>
        <v>0</v>
      </c>
      <c r="Q191" s="265">
        <f t="shared" ca="1" si="64"/>
        <v>0</v>
      </c>
      <c r="R191" s="266">
        <f t="shared" ca="1" si="65"/>
        <v>5</v>
      </c>
      <c r="S191" s="264">
        <f t="shared" ca="1" si="66"/>
        <v>0</v>
      </c>
      <c r="T191" s="265">
        <f t="shared" si="67"/>
        <v>0</v>
      </c>
      <c r="U191" s="266">
        <f t="shared" ca="1" si="68"/>
        <v>0</v>
      </c>
      <c r="W191" s="178" t="str">
        <f t="shared" ca="1" si="69"/>
        <v/>
      </c>
      <c r="X191" s="178" t="str">
        <f ca="1">IF(ISNUMBER($A191),$W191*(Methuselahs!$A$4+1)+$A191,"")</f>
        <v/>
      </c>
      <c r="Y191" s="178" t="str">
        <f t="shared" ca="1" si="70"/>
        <v/>
      </c>
      <c r="Z191" s="178" t="str">
        <f ca="1">IF(ISNUMBER($A191),VLOOKUP($A191,Methuselahs!$A$7:$X$206,5),"")</f>
        <v/>
      </c>
      <c r="AA191" s="178" t="str">
        <f t="shared" ca="1" si="71"/>
        <v/>
      </c>
    </row>
    <row r="192" spans="1:27" ht="12.95" customHeight="1" x14ac:dyDescent="0.2">
      <c r="A192" s="217" t="str">
        <f ca="1">IF(OR(ISBLANK('Tournament Info'!$B$11),'Tournament Info'!$B$11&lt;&gt;4),"",INDIRECT(ADDRESS(ROW(),3,1,1,"Optimal Seating "&amp;'Tournament Info'!$B$11-1&amp;"R+F")))</f>
        <v/>
      </c>
      <c r="B192" s="218" t="str">
        <f ca="1">IF(ISNUMBER(A192),VLOOKUP(A192,Methuselahs!$A$7:$E$206,2,FALSE),"")</f>
        <v/>
      </c>
      <c r="C192" s="219" t="str">
        <f ca="1">IF(ISNUMBER(A192),VLOOKUP(A192,Methuselahs!$A$7:$E$206,3,FALSE),"")</f>
        <v/>
      </c>
      <c r="D192" s="220" t="str">
        <f t="shared" ca="1" si="60"/>
        <v/>
      </c>
      <c r="E192" s="221"/>
      <c r="F192" s="273">
        <f t="shared" si="61"/>
        <v>0</v>
      </c>
      <c r="G192" s="222" t="str">
        <f t="shared" ca="1" si="62"/>
        <v/>
      </c>
      <c r="H192" s="223" t="str">
        <f ca="1">IF(ISNUMBER(A192),IF(OR($S192=$U192,NOT(ISNA(MATCH($D192*5+$V$4,Override!$C$6:$C$125,0)))),$Q192,0),"")</f>
        <v/>
      </c>
      <c r="I192" s="284" t="str">
        <f t="shared" ca="1" si="63"/>
        <v/>
      </c>
      <c r="J192" s="224">
        <f ca="1">COUNT(A192:A196)</f>
        <v>0</v>
      </c>
      <c r="K192" s="225" t="str">
        <f ca="1">IF(ISNUMBER(A192),RANK(F192,F192:F196),"")</f>
        <v/>
      </c>
      <c r="L192" s="226">
        <f ca="1">IF(J192=5,VLOOKUP(K192,TPMatrix!$A$6:$B$10,2,FALSE),IF(J192=4,VLOOKUP(K192,TPMatrix!$D$6:$E$9,2,FALSE),0))</f>
        <v>0</v>
      </c>
      <c r="M192" s="226">
        <f ca="1">IF(COUNTIF(K192:K196,K192)&gt;=2,IF(J192=5,VLOOKUP(K192+1,TPMatrix!$A$6:$B$10,2,FALSE),IF(J192=4,VLOOKUP(K192+1,TPMatrix!$D$6:$E$9,2,FALSE),0)),"")</f>
        <v>0</v>
      </c>
      <c r="N192" s="226">
        <f ca="1">IF(COUNTIF(K192:K196,K192)&gt;=3,IF(J192=5,VLOOKUP(K192+2,TPMatrix!$A$6:$B$10,2,FALSE),IF(J192=4,VLOOKUP(K192+2,TPMatrix!$D$6:$E$9,2,FALSE),0)),"")</f>
        <v>0</v>
      </c>
      <c r="O192" s="226">
        <f ca="1">IF(COUNTIF(K192:K196,K192)&gt;=4,IF(J192=5,VLOOKUP(K192+3,TPMatrix!$A$6:$B$10,2,FALSE),IF(J192=4,VLOOKUP(K192+3,TPMatrix!$D$6:$E$9,2,FALSE),0)),"")</f>
        <v>0</v>
      </c>
      <c r="P192" s="226">
        <f ca="1">IF(COUNTIF(K192:K196,K192)&gt;=5,IF(J192=5,VLOOKUP(K192+4,TPMatrix!$A$6:$B$10,2,FALSE),IF(J192=4,VLOOKUP(K192+4,TPMatrix!$D$6:$E$9,2,FALSE),0)),"")</f>
        <v>0</v>
      </c>
      <c r="Q192" s="226">
        <f t="shared" ca="1" si="64"/>
        <v>0</v>
      </c>
      <c r="R192" s="227">
        <f t="shared" ca="1" si="65"/>
        <v>5</v>
      </c>
      <c r="S192" s="228">
        <f t="shared" ca="1" si="66"/>
        <v>0</v>
      </c>
      <c r="T192" s="229">
        <f t="shared" si="67"/>
        <v>0</v>
      </c>
      <c r="U192" s="230">
        <f t="shared" ca="1" si="68"/>
        <v>0</v>
      </c>
      <c r="W192" s="178" t="str">
        <f t="shared" ca="1" si="69"/>
        <v/>
      </c>
      <c r="X192" s="178" t="str">
        <f ca="1">IF(ISNUMBER($A192),$W192*(Methuselahs!$A$4+1)+$A192,"")</f>
        <v/>
      </c>
      <c r="Y192" s="178" t="str">
        <f t="shared" ca="1" si="70"/>
        <v/>
      </c>
      <c r="Z192" s="178" t="str">
        <f ca="1">IF(ISNUMBER($A192),VLOOKUP($A192,Methuselahs!$A$7:$X$206,5),"")</f>
        <v/>
      </c>
      <c r="AA192" s="178" t="str">
        <f t="shared" ca="1" si="71"/>
        <v/>
      </c>
    </row>
    <row r="193" spans="1:27" ht="12.95" customHeight="1" x14ac:dyDescent="0.2">
      <c r="A193" s="231" t="str">
        <f ca="1">IF(OR(ISBLANK('Tournament Info'!$B$11),'Tournament Info'!$B$11&lt;&gt;4),"",INDIRECT(ADDRESS(ROW(),3,1,1,"Optimal Seating "&amp;'Tournament Info'!$B$11-1&amp;"R+F")))</f>
        <v/>
      </c>
      <c r="B193" s="232" t="str">
        <f ca="1">IF(ISNUMBER(A193),VLOOKUP(A193,Methuselahs!$A$7:$E$206,2,FALSE),"")</f>
        <v/>
      </c>
      <c r="C193" s="233" t="str">
        <f ca="1">IF(ISNUMBER(A193),VLOOKUP(A193,Methuselahs!$A$7:$E$206,3,FALSE),"")</f>
        <v/>
      </c>
      <c r="D193" s="234" t="str">
        <f t="shared" ca="1" si="60"/>
        <v/>
      </c>
      <c r="E193" s="235"/>
      <c r="F193" s="275">
        <f t="shared" si="61"/>
        <v>0</v>
      </c>
      <c r="G193" s="236" t="str">
        <f t="shared" ca="1" si="62"/>
        <v/>
      </c>
      <c r="H193" s="237" t="str">
        <f ca="1">IF(ISNUMBER(A193),IF(OR($S193=$U193,NOT(ISNA(MATCH($D193*5+$V$4,Override!$C$6:$C$125,0)))),$Q193,0),"")</f>
        <v/>
      </c>
      <c r="I193" s="285" t="str">
        <f t="shared" ca="1" si="63"/>
        <v/>
      </c>
      <c r="J193" s="238">
        <f ca="1">COUNT(A192:A196)</f>
        <v>0</v>
      </c>
      <c r="K193" s="239" t="str">
        <f ca="1">IF(ISNUMBER(A193),RANK(F193,F192:F196),"")</f>
        <v/>
      </c>
      <c r="L193" s="240">
        <f ca="1">IF(J193=5,VLOOKUP(K193,TPMatrix!$A$6:$B$10,2,FALSE),IF(J193=4,VLOOKUP(K193,TPMatrix!$D$6:$E$9,2,FALSE),0))</f>
        <v>0</v>
      </c>
      <c r="M193" s="240">
        <f ca="1">IF(COUNTIF(K192:K196,K193)&gt;=2,IF(J193=5,VLOOKUP(K193+1,TPMatrix!$A$6:$B$10,2,FALSE),IF(J193=4,VLOOKUP(K193+1,TPMatrix!$D$6:$E$9,2,FALSE),0)),"")</f>
        <v>0</v>
      </c>
      <c r="N193" s="240">
        <f ca="1">IF(COUNTIF(K192:K196,K193)&gt;=3,IF(J193=5,VLOOKUP(K193+2,TPMatrix!$A$6:$B$10,2,FALSE),IF(J193=4,VLOOKUP(K193+2,TPMatrix!$D$6:$E$9,2,FALSE),0)),"")</f>
        <v>0</v>
      </c>
      <c r="O193" s="240">
        <f ca="1">IF(COUNTIF(K192:K196,K193)&gt;=4,IF(J193=5,VLOOKUP(K193+3,TPMatrix!$A$6:$B$10,2,FALSE),IF(J193=4,VLOOKUP(K193+3,TPMatrix!$D$6:$E$9,2,FALSE),0)),"")</f>
        <v>0</v>
      </c>
      <c r="P193" s="240">
        <f ca="1">IF(COUNTIF(K192:K196,K193)&gt;=5,IF(J193=5,VLOOKUP(K193+4,TPMatrix!$A$6:$B$10,2,FALSE),IF(J193=4,VLOOKUP(K193+4,TPMatrix!$D$6:$E$9,2,FALSE),0)),"")</f>
        <v>0</v>
      </c>
      <c r="Q193" s="240">
        <f t="shared" ca="1" si="64"/>
        <v>0</v>
      </c>
      <c r="R193" s="241">
        <f t="shared" ca="1" si="65"/>
        <v>5</v>
      </c>
      <c r="S193" s="239">
        <f t="shared" ca="1" si="66"/>
        <v>0</v>
      </c>
      <c r="T193" s="240">
        <f t="shared" si="67"/>
        <v>0</v>
      </c>
      <c r="U193" s="241">
        <f t="shared" ca="1" si="68"/>
        <v>0</v>
      </c>
      <c r="W193" s="178" t="str">
        <f t="shared" ca="1" si="69"/>
        <v/>
      </c>
      <c r="X193" s="178" t="str">
        <f ca="1">IF(ISNUMBER($A193),$W193*(Methuselahs!$A$4+1)+$A193,"")</f>
        <v/>
      </c>
      <c r="Y193" s="178" t="str">
        <f t="shared" ca="1" si="70"/>
        <v/>
      </c>
      <c r="Z193" s="178" t="str">
        <f ca="1">IF(ISNUMBER($A193),VLOOKUP($A193,Methuselahs!$A$7:$X$206,5),"")</f>
        <v/>
      </c>
      <c r="AA193" s="178" t="str">
        <f t="shared" ca="1" si="71"/>
        <v/>
      </c>
    </row>
    <row r="194" spans="1:27" ht="12.95" customHeight="1" x14ac:dyDescent="0.2">
      <c r="A194" s="242" t="str">
        <f ca="1">IF(OR(ISBLANK('Tournament Info'!$B$11),'Tournament Info'!$B$11&lt;&gt;4),"",INDIRECT(ADDRESS(ROW(),3,1,1,"Optimal Seating "&amp;'Tournament Info'!$B$11-1&amp;"R+F")))</f>
        <v/>
      </c>
      <c r="B194" s="218" t="str">
        <f ca="1">IF(ISNUMBER(A194),VLOOKUP(A194,Methuselahs!$A$7:$E$206,2,FALSE),"")</f>
        <v/>
      </c>
      <c r="C194" s="243" t="str">
        <f ca="1">IF(ISNUMBER(A194),VLOOKUP(A194,Methuselahs!$A$7:$E$206,3,FALSE),"")</f>
        <v/>
      </c>
      <c r="D194" s="244" t="str">
        <f t="shared" ca="1" si="60"/>
        <v/>
      </c>
      <c r="E194" s="245"/>
      <c r="F194" s="277">
        <f t="shared" si="61"/>
        <v>0</v>
      </c>
      <c r="G194" s="246" t="str">
        <f t="shared" ca="1" si="62"/>
        <v/>
      </c>
      <c r="H194" s="247" t="str">
        <f ca="1">IF(ISNUMBER(A194),IF(OR($S194=$U194,NOT(ISNA(MATCH($D194*5+$V$4,Override!$C$6:$C$125,0)))),$Q194,0),"")</f>
        <v/>
      </c>
      <c r="I194" s="121" t="str">
        <f t="shared" ca="1" si="63"/>
        <v/>
      </c>
      <c r="J194" s="248">
        <f ca="1">COUNT(A192:A196)</f>
        <v>0</v>
      </c>
      <c r="K194" s="249" t="str">
        <f ca="1">IF(ISNUMBER(A194),RANK(F194,F192:F196),"")</f>
        <v/>
      </c>
      <c r="L194" s="250">
        <f ca="1">IF(J194=5,VLOOKUP(K194,TPMatrix!$A$6:$B$10,2,FALSE),IF(J194=4,VLOOKUP(K194,TPMatrix!$D$6:$E$9,2,FALSE),0))</f>
        <v>0</v>
      </c>
      <c r="M194" s="250">
        <f ca="1">IF(COUNTIF(K192:K196,K194)&gt;=2,IF(J194=5,VLOOKUP(K194+1,TPMatrix!$A$6:$B$10,2,FALSE),IF(J194=4,VLOOKUP(K194+1,TPMatrix!$D$6:$E$9,2,FALSE),0)),"")</f>
        <v>0</v>
      </c>
      <c r="N194" s="250">
        <f ca="1">IF(COUNTIF(K192:K196,K194)&gt;=3,IF(J194=5,VLOOKUP(K194+2,TPMatrix!$A$6:$B$10,2,FALSE),IF(J194=4,VLOOKUP(K194+2,TPMatrix!$D$6:$E$9,2,FALSE),0)),"")</f>
        <v>0</v>
      </c>
      <c r="O194" s="250">
        <f ca="1">IF(COUNTIF(K192:K196,K194)&gt;=4,IF(J194=5,VLOOKUP(K194+3,TPMatrix!$A$6:$B$10,2,FALSE),IF(J194=4,VLOOKUP(K194+3,TPMatrix!$D$6:$E$9,2,FALSE),0)),"")</f>
        <v>0</v>
      </c>
      <c r="P194" s="250">
        <f ca="1">IF(COUNTIF(K192:K196,K194)&gt;=5,IF(J194=5,VLOOKUP(K194+4,TPMatrix!$A$6:$B$10,2,FALSE),IF(J194=4,VLOOKUP(K194+4,TPMatrix!$D$6:$E$9,2,FALSE),0)),"")</f>
        <v>0</v>
      </c>
      <c r="Q194" s="250">
        <f t="shared" ca="1" si="64"/>
        <v>0</v>
      </c>
      <c r="R194" s="251">
        <f t="shared" ca="1" si="65"/>
        <v>5</v>
      </c>
      <c r="S194" s="249">
        <f t="shared" ca="1" si="66"/>
        <v>0</v>
      </c>
      <c r="T194" s="250">
        <f t="shared" si="67"/>
        <v>0</v>
      </c>
      <c r="U194" s="251">
        <f t="shared" ca="1" si="68"/>
        <v>0</v>
      </c>
      <c r="W194" s="178" t="str">
        <f t="shared" ca="1" si="69"/>
        <v/>
      </c>
      <c r="X194" s="178" t="str">
        <f ca="1">IF(ISNUMBER($A194),$W194*(Methuselahs!$A$4+1)+$A194,"")</f>
        <v/>
      </c>
      <c r="Y194" s="178" t="str">
        <f t="shared" ca="1" si="70"/>
        <v/>
      </c>
      <c r="Z194" s="178" t="str">
        <f ca="1">IF(ISNUMBER($A194),VLOOKUP($A194,Methuselahs!$A$7:$X$206,5),"")</f>
        <v/>
      </c>
      <c r="AA194" s="178" t="str">
        <f t="shared" ca="1" si="71"/>
        <v/>
      </c>
    </row>
    <row r="195" spans="1:27" ht="12.95" customHeight="1" x14ac:dyDescent="0.2">
      <c r="A195" s="252" t="str">
        <f ca="1">IF(OR(ISBLANK('Tournament Info'!$B$11),'Tournament Info'!$B$11&lt;&gt;4),"",INDIRECT(ADDRESS(ROW(),3,1,1,"Optimal Seating "&amp;'Tournament Info'!$B$11-1&amp;"R+F")))</f>
        <v/>
      </c>
      <c r="B195" s="253" t="str">
        <f ca="1">IF(ISNUMBER(A195),VLOOKUP(A195,Methuselahs!$A$7:$E$206,2,FALSE),"")</f>
        <v/>
      </c>
      <c r="C195" s="254" t="str">
        <f ca="1">IF(ISNUMBER(A195),VLOOKUP(A195,Methuselahs!$A$7:$E$206,3,FALSE),"")</f>
        <v/>
      </c>
      <c r="D195" s="255" t="str">
        <f t="shared" ca="1" si="60"/>
        <v/>
      </c>
      <c r="E195" s="256"/>
      <c r="F195" s="279">
        <f t="shared" si="61"/>
        <v>0</v>
      </c>
      <c r="G195" s="236" t="str">
        <f t="shared" ca="1" si="62"/>
        <v/>
      </c>
      <c r="H195" s="237" t="str">
        <f ca="1">IF(ISNUMBER(A195),IF(OR($S195=$U195,NOT(ISNA(MATCH($D195*5+$V$4,Override!$C$6:$C$125,0)))),$Q195,0),"")</f>
        <v/>
      </c>
      <c r="I195" s="285" t="str">
        <f t="shared" ca="1" si="63"/>
        <v/>
      </c>
      <c r="J195" s="257">
        <f ca="1">COUNT(A192:A196)</f>
        <v>0</v>
      </c>
      <c r="K195" s="239" t="str">
        <f ca="1">IF(ISNUMBER(A195),RANK(F195,F192:F196),"")</f>
        <v/>
      </c>
      <c r="L195" s="240">
        <f ca="1">IF(J195=5,VLOOKUP(K195,TPMatrix!$A$6:$B$10,2,FALSE),IF(J195=4,VLOOKUP(K195,TPMatrix!$D$6:$E$9,2,FALSE),0))</f>
        <v>0</v>
      </c>
      <c r="M195" s="240">
        <f ca="1">IF(COUNTIF(K192:K196,K195)&gt;=2,IF(J195=5,VLOOKUP(K195+1,TPMatrix!$A$6:$B$10,2,FALSE),IF(J195=4,VLOOKUP(K195+1,TPMatrix!$D$6:$E$9,2,FALSE),0)),"")</f>
        <v>0</v>
      </c>
      <c r="N195" s="240">
        <f ca="1">IF(COUNTIF(K192:K196,K195)&gt;=3,IF(J195=5,VLOOKUP(K195+2,TPMatrix!$A$6:$B$10,2,FALSE),IF(J195=4,VLOOKUP(K195+2,TPMatrix!$D$6:$E$9,2,FALSE),0)),"")</f>
        <v>0</v>
      </c>
      <c r="O195" s="240">
        <f ca="1">IF(COUNTIF(K192:K196,K195)&gt;=4,IF(J195=5,VLOOKUP(K195+3,TPMatrix!$A$6:$B$10,2,FALSE),IF(J195=4,VLOOKUP(K195+3,TPMatrix!$D$6:$E$9,2,FALSE),0)),"")</f>
        <v>0</v>
      </c>
      <c r="P195" s="240">
        <f ca="1">IF(COUNTIF(K192:K196,K195)&gt;=5,IF(J195=5,VLOOKUP(K195+4,TPMatrix!$A$6:$B$10,2,FALSE),IF(J195=4,VLOOKUP(K195+4,TPMatrix!$D$6:$E$9,2,FALSE),0)),"")</f>
        <v>0</v>
      </c>
      <c r="Q195" s="240">
        <f t="shared" ca="1" si="64"/>
        <v>0</v>
      </c>
      <c r="R195" s="241">
        <f t="shared" ca="1" si="65"/>
        <v>5</v>
      </c>
      <c r="S195" s="239">
        <f t="shared" ca="1" si="66"/>
        <v>0</v>
      </c>
      <c r="T195" s="240">
        <f t="shared" si="67"/>
        <v>0</v>
      </c>
      <c r="U195" s="241">
        <f t="shared" ca="1" si="68"/>
        <v>0</v>
      </c>
      <c r="W195" s="178" t="str">
        <f t="shared" ca="1" si="69"/>
        <v/>
      </c>
      <c r="X195" s="178" t="str">
        <f ca="1">IF(ISNUMBER($A195),$W195*(Methuselahs!$A$4+1)+$A195,"")</f>
        <v/>
      </c>
      <c r="Y195" s="178" t="str">
        <f t="shared" ca="1" si="70"/>
        <v/>
      </c>
      <c r="Z195" s="178" t="str">
        <f ca="1">IF(ISNUMBER($A195),VLOOKUP($A195,Methuselahs!$A$7:$X$206,5),"")</f>
        <v/>
      </c>
      <c r="AA195" s="178" t="str">
        <f t="shared" ca="1" si="71"/>
        <v/>
      </c>
    </row>
    <row r="196" spans="1:27" ht="12.95" customHeight="1" x14ac:dyDescent="0.2">
      <c r="A196" s="258" t="str">
        <f ca="1">IF(OR(ISBLANK('Tournament Info'!$B$11),'Tournament Info'!$B$11&lt;&gt;4),"",INDIRECT(ADDRESS(ROW(),3,1,1,"Optimal Seating "&amp;'Tournament Info'!$B$11-1&amp;"R+F")))</f>
        <v/>
      </c>
      <c r="B196" s="259" t="str">
        <f ca="1">IF(ISNUMBER(A196),VLOOKUP(A196,Methuselahs!$A$7:$E$206,2,FALSE),"")</f>
        <v/>
      </c>
      <c r="C196" s="260" t="str">
        <f ca="1">IF(ISNUMBER(A196),VLOOKUP(A196,Methuselahs!$A$7:$E$206,3,FALSE),"")</f>
        <v/>
      </c>
      <c r="D196" s="261" t="str">
        <f t="shared" ca="1" si="60"/>
        <v/>
      </c>
      <c r="E196" s="262"/>
      <c r="F196" s="280">
        <f t="shared" si="61"/>
        <v>0</v>
      </c>
      <c r="G196" s="246" t="str">
        <f t="shared" ca="1" si="62"/>
        <v/>
      </c>
      <c r="H196" s="247" t="str">
        <f ca="1">IF(ISNUMBER(A196),IF(OR($S196=$U196,NOT(ISNA(MATCH($D196*5+$V$4,Override!$C$6:$C$125,0)))),$Q196,0),"")</f>
        <v/>
      </c>
      <c r="I196" s="121" t="str">
        <f t="shared" ca="1" si="63"/>
        <v/>
      </c>
      <c r="J196" s="263">
        <f ca="1">COUNT(A192:A196)</f>
        <v>0</v>
      </c>
      <c r="K196" s="264" t="str">
        <f ca="1">IF(ISNUMBER(A196),RANK(F196,F192:F196),"")</f>
        <v/>
      </c>
      <c r="L196" s="265">
        <f ca="1">IF(J196=5,VLOOKUP(K196,TPMatrix!$A$6:$B$10,2,FALSE),IF(J196=4,VLOOKUP(K196,TPMatrix!$D$6:$E$9,2,FALSE),0))</f>
        <v>0</v>
      </c>
      <c r="M196" s="265">
        <f ca="1">IF(COUNTIF(K192:K196,K196)&gt;=2,IF(J196=5,VLOOKUP(K196+1,TPMatrix!$A$6:$B$10,2,FALSE),IF(J196=4,VLOOKUP(K196+1,TPMatrix!$D$6:$E$9,2,FALSE),0)),"")</f>
        <v>0</v>
      </c>
      <c r="N196" s="265">
        <f ca="1">IF(COUNTIF(K192:K196,K196)&gt;=3,IF(J196=5,VLOOKUP(K196+2,TPMatrix!$A$6:$B$10,2,FALSE),IF(J196=4,VLOOKUP(K196+2,TPMatrix!$D$6:$E$9,2,FALSE),0)),"")</f>
        <v>0</v>
      </c>
      <c r="O196" s="265">
        <f ca="1">IF(COUNTIF(K192:K196,K196)&gt;=4,IF(J196=5,VLOOKUP(K196+3,TPMatrix!$A$6:$B$10,2,FALSE),IF(J196=4,VLOOKUP(K196+3,TPMatrix!$D$6:$E$9,2,FALSE),0)),"")</f>
        <v>0</v>
      </c>
      <c r="P196" s="265">
        <f ca="1">IF(COUNTIF(K192:K196,K196)&gt;=5,IF(J196=5,VLOOKUP(K196+4,TPMatrix!$A$6:$B$10,2,FALSE),IF(J196=4,VLOOKUP(K196+4,TPMatrix!$D$6:$E$9,2,FALSE),0)),"")</f>
        <v>0</v>
      </c>
      <c r="Q196" s="265">
        <f t="shared" ca="1" si="64"/>
        <v>0</v>
      </c>
      <c r="R196" s="266">
        <f t="shared" ca="1" si="65"/>
        <v>5</v>
      </c>
      <c r="S196" s="264">
        <f t="shared" ca="1" si="66"/>
        <v>0</v>
      </c>
      <c r="T196" s="265">
        <f t="shared" si="67"/>
        <v>0</v>
      </c>
      <c r="U196" s="266">
        <f t="shared" ca="1" si="68"/>
        <v>0</v>
      </c>
      <c r="W196" s="178" t="str">
        <f t="shared" ca="1" si="69"/>
        <v/>
      </c>
      <c r="X196" s="178" t="str">
        <f ca="1">IF(ISNUMBER($A196),$W196*(Methuselahs!$A$4+1)+$A196,"")</f>
        <v/>
      </c>
      <c r="Y196" s="178" t="str">
        <f t="shared" ca="1" si="70"/>
        <v/>
      </c>
      <c r="Z196" s="178" t="str">
        <f ca="1">IF(ISNUMBER($A196),VLOOKUP($A196,Methuselahs!$A$7:$X$206,5),"")</f>
        <v/>
      </c>
      <c r="AA196" s="178" t="str">
        <f t="shared" ca="1" si="71"/>
        <v/>
      </c>
    </row>
    <row r="197" spans="1:27" ht="12.95" customHeight="1" x14ac:dyDescent="0.2">
      <c r="A197" s="217" t="str">
        <f ca="1">IF(OR(ISBLANK('Tournament Info'!$B$11),'Tournament Info'!$B$11&lt;&gt;4),"",INDIRECT(ADDRESS(ROW(),3,1,1,"Optimal Seating "&amp;'Tournament Info'!$B$11-1&amp;"R+F")))</f>
        <v/>
      </c>
      <c r="B197" s="218" t="str">
        <f ca="1">IF(ISNUMBER(A197),VLOOKUP(A197,Methuselahs!$A$7:$E$206,2,FALSE),"")</f>
        <v/>
      </c>
      <c r="C197" s="219" t="str">
        <f ca="1">IF(ISNUMBER(A197),VLOOKUP(A197,Methuselahs!$A$7:$E$206,3,FALSE),"")</f>
        <v/>
      </c>
      <c r="D197" s="220" t="str">
        <f t="shared" ca="1" si="60"/>
        <v/>
      </c>
      <c r="E197" s="221"/>
      <c r="F197" s="273">
        <f t="shared" si="61"/>
        <v>0</v>
      </c>
      <c r="G197" s="222" t="str">
        <f t="shared" ca="1" si="62"/>
        <v/>
      </c>
      <c r="H197" s="223" t="str">
        <f ca="1">IF(ISNUMBER(A197),IF(OR($S197=$U197,NOT(ISNA(MATCH($D197*5+$V$4,Override!$C$6:$C$125,0)))),$Q197,0),"")</f>
        <v/>
      </c>
      <c r="I197" s="284" t="str">
        <f t="shared" ca="1" si="63"/>
        <v/>
      </c>
      <c r="J197" s="224">
        <f ca="1">COUNT(A197:A201)</f>
        <v>0</v>
      </c>
      <c r="K197" s="225" t="str">
        <f ca="1">IF(ISNUMBER(A197),RANK(F197,F197:F201),"")</f>
        <v/>
      </c>
      <c r="L197" s="226">
        <f ca="1">IF(J197=5,VLOOKUP(K197,TPMatrix!$A$6:$B$10,2,FALSE),IF(J197=4,VLOOKUP(K197,TPMatrix!$D$6:$E$9,2,FALSE),0))</f>
        <v>0</v>
      </c>
      <c r="M197" s="226">
        <f ca="1">IF(COUNTIF(K197:K201,K197)&gt;=2,IF(J197=5,VLOOKUP(K197+1,TPMatrix!$A$6:$B$10,2,FALSE),IF(J197=4,VLOOKUP(K197+1,TPMatrix!$D$6:$E$9,2,FALSE),0)),"")</f>
        <v>0</v>
      </c>
      <c r="N197" s="226">
        <f ca="1">IF(COUNTIF(K197:K201,K197)&gt;=3,IF(J197=5,VLOOKUP(K197+2,TPMatrix!$A$6:$B$10,2,FALSE),IF(J197=4,VLOOKUP(K197+2,TPMatrix!$D$6:$E$9,2,FALSE),0)),"")</f>
        <v>0</v>
      </c>
      <c r="O197" s="226">
        <f ca="1">IF(COUNTIF(K197:K201,K197)&gt;=4,IF(J197=5,VLOOKUP(K197+3,TPMatrix!$A$6:$B$10,2,FALSE),IF(J197=4,VLOOKUP(K197+3,TPMatrix!$D$6:$E$9,2,FALSE),0)),"")</f>
        <v>0</v>
      </c>
      <c r="P197" s="226">
        <f ca="1">IF(COUNTIF(K197:K201,K197)&gt;=5,IF(J197=5,VLOOKUP(K197+4,TPMatrix!$A$6:$B$10,2,FALSE),IF(J197=4,VLOOKUP(K197+4,TPMatrix!$D$6:$E$9,2,FALSE),0)),"")</f>
        <v>0</v>
      </c>
      <c r="Q197" s="226">
        <f t="shared" ca="1" si="64"/>
        <v>0</v>
      </c>
      <c r="R197" s="227">
        <f t="shared" ca="1" si="65"/>
        <v>5</v>
      </c>
      <c r="S197" s="228">
        <f t="shared" ca="1" si="66"/>
        <v>0</v>
      </c>
      <c r="T197" s="229">
        <f t="shared" si="67"/>
        <v>0</v>
      </c>
      <c r="U197" s="230">
        <f t="shared" ca="1" si="68"/>
        <v>0</v>
      </c>
      <c r="W197" s="178" t="str">
        <f t="shared" ca="1" si="69"/>
        <v/>
      </c>
      <c r="X197" s="178" t="str">
        <f ca="1">IF(ISNUMBER($A197),$W197*(Methuselahs!$A$4+1)+$A197,"")</f>
        <v/>
      </c>
      <c r="Y197" s="178" t="str">
        <f t="shared" ca="1" si="70"/>
        <v/>
      </c>
      <c r="Z197" s="178" t="str">
        <f ca="1">IF(ISNUMBER($A197),VLOOKUP($A197,Methuselahs!$A$7:$X$206,5),"")</f>
        <v/>
      </c>
      <c r="AA197" s="178" t="str">
        <f t="shared" ca="1" si="71"/>
        <v/>
      </c>
    </row>
    <row r="198" spans="1:27" ht="12.95" customHeight="1" x14ac:dyDescent="0.2">
      <c r="A198" s="231" t="str">
        <f ca="1">IF(OR(ISBLANK('Tournament Info'!$B$11),'Tournament Info'!$B$11&lt;&gt;4),"",INDIRECT(ADDRESS(ROW(),3,1,1,"Optimal Seating "&amp;'Tournament Info'!$B$11-1&amp;"R+F")))</f>
        <v/>
      </c>
      <c r="B198" s="232" t="str">
        <f ca="1">IF(ISNUMBER(A198),VLOOKUP(A198,Methuselahs!$A$7:$E$206,2,FALSE),"")</f>
        <v/>
      </c>
      <c r="C198" s="233" t="str">
        <f ca="1">IF(ISNUMBER(A198),VLOOKUP(A198,Methuselahs!$A$7:$E$206,3,FALSE),"")</f>
        <v/>
      </c>
      <c r="D198" s="234" t="str">
        <f t="shared" ca="1" si="60"/>
        <v/>
      </c>
      <c r="E198" s="235"/>
      <c r="F198" s="275">
        <f t="shared" si="61"/>
        <v>0</v>
      </c>
      <c r="G198" s="236" t="str">
        <f t="shared" ca="1" si="62"/>
        <v/>
      </c>
      <c r="H198" s="237" t="str">
        <f ca="1">IF(ISNUMBER(A198),IF(OR($S198=$U198,NOT(ISNA(MATCH($D198*5+$V$4,Override!$C$6:$C$125,0)))),$Q198,0),"")</f>
        <v/>
      </c>
      <c r="I198" s="285" t="str">
        <f t="shared" ca="1" si="63"/>
        <v/>
      </c>
      <c r="J198" s="238">
        <f ca="1">COUNT(A197:A201)</f>
        <v>0</v>
      </c>
      <c r="K198" s="239" t="str">
        <f ca="1">IF(ISNUMBER(A198),RANK(F198,F197:F201),"")</f>
        <v/>
      </c>
      <c r="L198" s="240">
        <f ca="1">IF(J198=5,VLOOKUP(K198,TPMatrix!$A$6:$B$10,2,FALSE),IF(J198=4,VLOOKUP(K198,TPMatrix!$D$6:$E$9,2,FALSE),0))</f>
        <v>0</v>
      </c>
      <c r="M198" s="240">
        <f ca="1">IF(COUNTIF(K197:K201,K198)&gt;=2,IF(J198=5,VLOOKUP(K198+1,TPMatrix!$A$6:$B$10,2,FALSE),IF(J198=4,VLOOKUP(K198+1,TPMatrix!$D$6:$E$9,2,FALSE),0)),"")</f>
        <v>0</v>
      </c>
      <c r="N198" s="240">
        <f ca="1">IF(COUNTIF(K197:K201,K198)&gt;=3,IF(J198=5,VLOOKUP(K198+2,TPMatrix!$A$6:$B$10,2,FALSE),IF(J198=4,VLOOKUP(K198+2,TPMatrix!$D$6:$E$9,2,FALSE),0)),"")</f>
        <v>0</v>
      </c>
      <c r="O198" s="240">
        <f ca="1">IF(COUNTIF(K197:K201,K198)&gt;=4,IF(J198=5,VLOOKUP(K198+3,TPMatrix!$A$6:$B$10,2,FALSE),IF(J198=4,VLOOKUP(K198+3,TPMatrix!$D$6:$E$9,2,FALSE),0)),"")</f>
        <v>0</v>
      </c>
      <c r="P198" s="240">
        <f ca="1">IF(COUNTIF(K197:K201,K198)&gt;=5,IF(J198=5,VLOOKUP(K198+4,TPMatrix!$A$6:$B$10,2,FALSE),IF(J198=4,VLOOKUP(K198+4,TPMatrix!$D$6:$E$9,2,FALSE),0)),"")</f>
        <v>0</v>
      </c>
      <c r="Q198" s="240">
        <f t="shared" ca="1" si="64"/>
        <v>0</v>
      </c>
      <c r="R198" s="241">
        <f t="shared" ca="1" si="65"/>
        <v>5</v>
      </c>
      <c r="S198" s="239">
        <f t="shared" ca="1" si="66"/>
        <v>0</v>
      </c>
      <c r="T198" s="240">
        <f t="shared" si="67"/>
        <v>0</v>
      </c>
      <c r="U198" s="241">
        <f t="shared" ca="1" si="68"/>
        <v>0</v>
      </c>
      <c r="W198" s="178" t="str">
        <f t="shared" ca="1" si="69"/>
        <v/>
      </c>
      <c r="X198" s="178" t="str">
        <f ca="1">IF(ISNUMBER($A198),$W198*(Methuselahs!$A$4+1)+$A198,"")</f>
        <v/>
      </c>
      <c r="Y198" s="178" t="str">
        <f t="shared" ca="1" si="70"/>
        <v/>
      </c>
      <c r="Z198" s="178" t="str">
        <f ca="1">IF(ISNUMBER($A198),VLOOKUP($A198,Methuselahs!$A$7:$X$206,5),"")</f>
        <v/>
      </c>
      <c r="AA198" s="178" t="str">
        <f t="shared" ca="1" si="71"/>
        <v/>
      </c>
    </row>
    <row r="199" spans="1:27" ht="12.95" customHeight="1" x14ac:dyDescent="0.2">
      <c r="A199" s="242" t="str">
        <f ca="1">IF(OR(ISBLANK('Tournament Info'!$B$11),'Tournament Info'!$B$11&lt;&gt;4),"",INDIRECT(ADDRESS(ROW(),3,1,1,"Optimal Seating "&amp;'Tournament Info'!$B$11-1&amp;"R+F")))</f>
        <v/>
      </c>
      <c r="B199" s="218" t="str">
        <f ca="1">IF(ISNUMBER(A199),VLOOKUP(A199,Methuselahs!$A$7:$E$206,2,FALSE),"")</f>
        <v/>
      </c>
      <c r="C199" s="243" t="str">
        <f ca="1">IF(ISNUMBER(A199),VLOOKUP(A199,Methuselahs!$A$7:$E$206,3,FALSE),"")</f>
        <v/>
      </c>
      <c r="D199" s="244" t="str">
        <f t="shared" ref="D199:D206" ca="1" si="72">IF(ISNUMBER(A199),FLOOR((ROW()-ROW($A$7))/5,1)+1,"")</f>
        <v/>
      </c>
      <c r="E199" s="245"/>
      <c r="F199" s="277">
        <f t="shared" ref="F199:F206" si="73">IF(ISNUMBER(E199),E199,0)</f>
        <v>0</v>
      </c>
      <c r="G199" s="246" t="str">
        <f t="shared" ref="G199:G206" ca="1" si="74">IF(ISNUMBER($A199),IF(AND($F199&gt;=2,$H199=60),1,0),"")</f>
        <v/>
      </c>
      <c r="H199" s="247" t="str">
        <f ca="1">IF(ISNUMBER(A199),IF(OR($S199=$U199,NOT(ISNA(MATCH($D199*5+$V$4,Override!$C$6:$C$125,0)))),$Q199,0),"")</f>
        <v/>
      </c>
      <c r="I199" s="121" t="str">
        <f t="shared" ref="I199:I206" ca="1" si="75">IF(ISNUMBER(A199),IF(J199=5,K199,IF(AND(J199=4,OR(K199=4,K199=3)),K199+1,K199)),"")</f>
        <v/>
      </c>
      <c r="J199" s="248">
        <f ca="1">COUNT(A197:A201)</f>
        <v>0</v>
      </c>
      <c r="K199" s="249" t="str">
        <f ca="1">IF(ISNUMBER(A199),RANK(F199,F197:F201),"")</f>
        <v/>
      </c>
      <c r="L199" s="250">
        <f ca="1">IF(J199=5,VLOOKUP(K199,TPMatrix!$A$6:$B$10,2,FALSE),IF(J199=4,VLOOKUP(K199,TPMatrix!$D$6:$E$9,2,FALSE),0))</f>
        <v>0</v>
      </c>
      <c r="M199" s="250">
        <f ca="1">IF(COUNTIF(K197:K201,K199)&gt;=2,IF(J199=5,VLOOKUP(K199+1,TPMatrix!$A$6:$B$10,2,FALSE),IF(J199=4,VLOOKUP(K199+1,TPMatrix!$D$6:$E$9,2,FALSE),0)),"")</f>
        <v>0</v>
      </c>
      <c r="N199" s="250">
        <f ca="1">IF(COUNTIF(K197:K201,K199)&gt;=3,IF(J199=5,VLOOKUP(K199+2,TPMatrix!$A$6:$B$10,2,FALSE),IF(J199=4,VLOOKUP(K199+2,TPMatrix!$D$6:$E$9,2,FALSE),0)),"")</f>
        <v>0</v>
      </c>
      <c r="O199" s="250">
        <f ca="1">IF(COUNTIF(K197:K201,K199)&gt;=4,IF(J199=5,VLOOKUP(K199+3,TPMatrix!$A$6:$B$10,2,FALSE),IF(J199=4,VLOOKUP(K199+3,TPMatrix!$D$6:$E$9,2,FALSE),0)),"")</f>
        <v>0</v>
      </c>
      <c r="P199" s="250">
        <f ca="1">IF(COUNTIF(K197:K201,K199)&gt;=5,IF(J199=5,VLOOKUP(K199+4,TPMatrix!$A$6:$B$10,2,FALSE),IF(J199=4,VLOOKUP(K199+4,TPMatrix!$D$6:$E$9,2,FALSE),0)),"")</f>
        <v>0</v>
      </c>
      <c r="Q199" s="250">
        <f t="shared" ref="Q199:Q206" ca="1" si="76">SUM(L199:P199)/COUNT(L199:P199)</f>
        <v>0</v>
      </c>
      <c r="R199" s="251">
        <f t="shared" ref="R199:R206" ca="1" si="77">COUNT(L199:P199)</f>
        <v>5</v>
      </c>
      <c r="S199" s="249">
        <f t="shared" ref="S199:S206" ca="1" si="78">IF(ISNUMBER($A199),COUNTIF($D$7:$D$206,$D199),0)</f>
        <v>0</v>
      </c>
      <c r="T199" s="250">
        <f t="shared" ref="T199:T206" si="79">CEILING($F199,1)</f>
        <v>0</v>
      </c>
      <c r="U199" s="251">
        <f t="shared" ref="U199:U206" ca="1" si="80">SUM(OFFSET(T199,-MOD(ROW()-ROW($U$7),5),0,5,1))</f>
        <v>0</v>
      </c>
      <c r="W199" s="178" t="str">
        <f t="shared" ref="W199:W206" ca="1" si="81">$I199</f>
        <v/>
      </c>
      <c r="X199" s="178" t="str">
        <f ca="1">IF(ISNUMBER($A199),$W199*(Methuselahs!$A$4+1)+$A199,"")</f>
        <v/>
      </c>
      <c r="Y199" s="178" t="str">
        <f t="shared" ref="Y199:Y206" ca="1" si="82">IF(ISNUMBER($A199),RANK($X199,$X199:$X203,1),"")</f>
        <v/>
      </c>
      <c r="Z199" s="178" t="str">
        <f ca="1">IF(ISNUMBER($A199),VLOOKUP($A199,Methuselahs!$A$7:$X$206,5),"")</f>
        <v/>
      </c>
      <c r="AA199" s="178" t="str">
        <f t="shared" ref="AA199:AA206" ca="1" si="83">$I199</f>
        <v/>
      </c>
    </row>
    <row r="200" spans="1:27" ht="12.95" customHeight="1" x14ac:dyDescent="0.2">
      <c r="A200" s="252" t="str">
        <f ca="1">IF(OR(ISBLANK('Tournament Info'!$B$11),'Tournament Info'!$B$11&lt;&gt;4),"",INDIRECT(ADDRESS(ROW(),3,1,1,"Optimal Seating "&amp;'Tournament Info'!$B$11-1&amp;"R+F")))</f>
        <v/>
      </c>
      <c r="B200" s="253" t="str">
        <f ca="1">IF(ISNUMBER(A200),VLOOKUP(A200,Methuselahs!$A$7:$E$206,2,FALSE),"")</f>
        <v/>
      </c>
      <c r="C200" s="254" t="str">
        <f ca="1">IF(ISNUMBER(A200),VLOOKUP(A200,Methuselahs!$A$7:$E$206,3,FALSE),"")</f>
        <v/>
      </c>
      <c r="D200" s="255" t="str">
        <f t="shared" ca="1" si="72"/>
        <v/>
      </c>
      <c r="E200" s="256"/>
      <c r="F200" s="279">
        <f t="shared" si="73"/>
        <v>0</v>
      </c>
      <c r="G200" s="236" t="str">
        <f t="shared" ca="1" si="74"/>
        <v/>
      </c>
      <c r="H200" s="237" t="str">
        <f ca="1">IF(ISNUMBER(A200),IF(OR($S200=$U200,NOT(ISNA(MATCH($D200*5+$V$4,Override!$C$6:$C$125,0)))),$Q200,0),"")</f>
        <v/>
      </c>
      <c r="I200" s="285" t="str">
        <f t="shared" ca="1" si="75"/>
        <v/>
      </c>
      <c r="J200" s="257">
        <f ca="1">COUNT(A197:A201)</f>
        <v>0</v>
      </c>
      <c r="K200" s="239" t="str">
        <f ca="1">IF(ISNUMBER(A200),RANK(F200,F197:F201),"")</f>
        <v/>
      </c>
      <c r="L200" s="240">
        <f ca="1">IF(J200=5,VLOOKUP(K200,TPMatrix!$A$6:$B$10,2,FALSE),IF(J200=4,VLOOKUP(K200,TPMatrix!$D$6:$E$9,2,FALSE),0))</f>
        <v>0</v>
      </c>
      <c r="M200" s="240">
        <f ca="1">IF(COUNTIF(K197:K201,K200)&gt;=2,IF(J200=5,VLOOKUP(K200+1,TPMatrix!$A$6:$B$10,2,FALSE),IF(J200=4,VLOOKUP(K200+1,TPMatrix!$D$6:$E$9,2,FALSE),0)),"")</f>
        <v>0</v>
      </c>
      <c r="N200" s="240">
        <f ca="1">IF(COUNTIF(K197:K201,K200)&gt;=3,IF(J200=5,VLOOKUP(K200+2,TPMatrix!$A$6:$B$10,2,FALSE),IF(J200=4,VLOOKUP(K200+2,TPMatrix!$D$6:$E$9,2,FALSE),0)),"")</f>
        <v>0</v>
      </c>
      <c r="O200" s="240">
        <f ca="1">IF(COUNTIF(K197:K201,K200)&gt;=4,IF(J200=5,VLOOKUP(K200+3,TPMatrix!$A$6:$B$10,2,FALSE),IF(J200=4,VLOOKUP(K200+3,TPMatrix!$D$6:$E$9,2,FALSE),0)),"")</f>
        <v>0</v>
      </c>
      <c r="P200" s="240">
        <f ca="1">IF(COUNTIF(K197:K201,K200)&gt;=5,IF(J200=5,VLOOKUP(K200+4,TPMatrix!$A$6:$B$10,2,FALSE),IF(J200=4,VLOOKUP(K200+4,TPMatrix!$D$6:$E$9,2,FALSE),0)),"")</f>
        <v>0</v>
      </c>
      <c r="Q200" s="240">
        <f t="shared" ca="1" si="76"/>
        <v>0</v>
      </c>
      <c r="R200" s="241">
        <f t="shared" ca="1" si="77"/>
        <v>5</v>
      </c>
      <c r="S200" s="239">
        <f t="shared" ca="1" si="78"/>
        <v>0</v>
      </c>
      <c r="T200" s="240">
        <f t="shared" si="79"/>
        <v>0</v>
      </c>
      <c r="U200" s="241">
        <f t="shared" ca="1" si="80"/>
        <v>0</v>
      </c>
      <c r="W200" s="178" t="str">
        <f t="shared" ca="1" si="81"/>
        <v/>
      </c>
      <c r="X200" s="178" t="str">
        <f ca="1">IF(ISNUMBER($A200),$W200*(Methuselahs!$A$4+1)+$A200,"")</f>
        <v/>
      </c>
      <c r="Y200" s="178" t="str">
        <f t="shared" ca="1" si="82"/>
        <v/>
      </c>
      <c r="Z200" s="178" t="str">
        <f ca="1">IF(ISNUMBER($A200),VLOOKUP($A200,Methuselahs!$A$7:$X$206,5),"")</f>
        <v/>
      </c>
      <c r="AA200" s="178" t="str">
        <f t="shared" ca="1" si="83"/>
        <v/>
      </c>
    </row>
    <row r="201" spans="1:27" ht="12.95" customHeight="1" thickBot="1" x14ac:dyDescent="0.25">
      <c r="A201" s="258" t="str">
        <f ca="1">IF(OR(ISBLANK('Tournament Info'!$B$11),'Tournament Info'!$B$11&lt;&gt;4),"",INDIRECT(ADDRESS(ROW(),3,1,1,"Optimal Seating "&amp;'Tournament Info'!$B$11-1&amp;"R+F")))</f>
        <v/>
      </c>
      <c r="B201" s="259" t="str">
        <f ca="1">IF(ISNUMBER(A201),VLOOKUP(A201,Methuselahs!$A$7:$E$206,2,FALSE),"")</f>
        <v/>
      </c>
      <c r="C201" s="260" t="str">
        <f ca="1">IF(ISNUMBER(A201),VLOOKUP(A201,Methuselahs!$A$7:$E$206,3,FALSE),"")</f>
        <v/>
      </c>
      <c r="D201" s="261" t="str">
        <f t="shared" ca="1" si="72"/>
        <v/>
      </c>
      <c r="E201" s="262"/>
      <c r="F201" s="280">
        <f t="shared" si="73"/>
        <v>0</v>
      </c>
      <c r="G201" s="246" t="str">
        <f t="shared" ca="1" si="74"/>
        <v/>
      </c>
      <c r="H201" s="247" t="str">
        <f ca="1">IF(ISNUMBER(A201),IF(OR($S201=$U201,NOT(ISNA(MATCH($D201*5+$V$4,Override!$C$6:$C$125,0)))),$Q201,0),"")</f>
        <v/>
      </c>
      <c r="I201" s="121" t="str">
        <f t="shared" ca="1" si="75"/>
        <v/>
      </c>
      <c r="J201" s="263">
        <f ca="1">COUNT(A197:A201)</f>
        <v>0</v>
      </c>
      <c r="K201" s="264" t="str">
        <f ca="1">IF(ISNUMBER(A201),RANK(F201,F197:F201),"")</f>
        <v/>
      </c>
      <c r="L201" s="265">
        <f ca="1">IF(J201=5,VLOOKUP(K201,TPMatrix!$A$6:$B$10,2,FALSE),IF(J201=4,VLOOKUP(K201,TPMatrix!$D$6:$E$9,2,FALSE),0))</f>
        <v>0</v>
      </c>
      <c r="M201" s="265">
        <f ca="1">IF(COUNTIF(K197:K201,K201)&gt;=2,IF(J201=5,VLOOKUP(K201+1,TPMatrix!$A$6:$B$10,2,FALSE),IF(J201=4,VLOOKUP(K201+1,TPMatrix!$D$6:$E$9,2,FALSE),0)),"")</f>
        <v>0</v>
      </c>
      <c r="N201" s="265">
        <f ca="1">IF(COUNTIF(K197:K201,K201)&gt;=3,IF(J201=5,VLOOKUP(K201+2,TPMatrix!$A$6:$B$10,2,FALSE),IF(J201=4,VLOOKUP(K201+2,TPMatrix!$D$6:$E$9,2,FALSE),0)),"")</f>
        <v>0</v>
      </c>
      <c r="O201" s="265">
        <f ca="1">IF(COUNTIF(K197:K201,K201)&gt;=4,IF(J201=5,VLOOKUP(K201+3,TPMatrix!$A$6:$B$10,2,FALSE),IF(J201=4,VLOOKUP(K201+3,TPMatrix!$D$6:$E$9,2,FALSE),0)),"")</f>
        <v>0</v>
      </c>
      <c r="P201" s="265">
        <f ca="1">IF(COUNTIF(K197:K201,K201)&gt;=5,IF(J201=5,VLOOKUP(K201+4,TPMatrix!$A$6:$B$10,2,FALSE),IF(J201=4,VLOOKUP(K201+4,TPMatrix!$D$6:$E$9,2,FALSE),0)),"")</f>
        <v>0</v>
      </c>
      <c r="Q201" s="265">
        <f t="shared" ca="1" si="76"/>
        <v>0</v>
      </c>
      <c r="R201" s="266">
        <f t="shared" ca="1" si="77"/>
        <v>5</v>
      </c>
      <c r="S201" s="264">
        <f t="shared" ca="1" si="78"/>
        <v>0</v>
      </c>
      <c r="T201" s="265">
        <f t="shared" si="79"/>
        <v>0</v>
      </c>
      <c r="U201" s="266">
        <f t="shared" ca="1" si="80"/>
        <v>0</v>
      </c>
      <c r="W201" s="178" t="str">
        <f t="shared" ca="1" si="81"/>
        <v/>
      </c>
      <c r="X201" s="178" t="str">
        <f ca="1">IF(ISNUMBER($A201),$W201*(Methuselahs!$A$4+1)+$A201,"")</f>
        <v/>
      </c>
      <c r="Y201" s="178" t="str">
        <f t="shared" ca="1" si="82"/>
        <v/>
      </c>
      <c r="Z201" s="178" t="str">
        <f ca="1">IF(ISNUMBER($A201),VLOOKUP($A201,Methuselahs!$A$7:$X$206,5),"")</f>
        <v/>
      </c>
      <c r="AA201" s="178" t="str">
        <f t="shared" ca="1" si="83"/>
        <v/>
      </c>
    </row>
    <row r="202" spans="1:27" ht="12.95" customHeight="1" thickTop="1" x14ac:dyDescent="0.2">
      <c r="A202" s="217" t="str">
        <f ca="1">IF(OR(ISBLANK('Tournament Info'!$B$11),'Tournament Info'!$B$11&lt;&gt;4),"",INDIRECT(ADDRESS(ROW(),3,1,1,"Optimal Seating "&amp;'Tournament Info'!$B$11-1&amp;"R+F")))</f>
        <v/>
      </c>
      <c r="B202" s="267" t="str">
        <f ca="1">IF(ISNUMBER(A202),VLOOKUP(A202,Methuselahs!$A$7:$E$206,2,FALSE),"")</f>
        <v/>
      </c>
      <c r="C202" s="219" t="str">
        <f ca="1">IF(ISNUMBER(A202),VLOOKUP(A202,Methuselahs!$A$7:$E$206,3,FALSE),"")</f>
        <v/>
      </c>
      <c r="D202" s="220" t="str">
        <f t="shared" ca="1" si="72"/>
        <v/>
      </c>
      <c r="E202" s="221"/>
      <c r="F202" s="273">
        <f t="shared" si="73"/>
        <v>0</v>
      </c>
      <c r="G202" s="222" t="str">
        <f t="shared" ca="1" si="74"/>
        <v/>
      </c>
      <c r="H202" s="223" t="str">
        <f ca="1">IF(ISNUMBER(A202),IF(OR($S202=$U202,NOT(ISNA(MATCH($D202*5+$V$4,Override!$C$6:$C$125,0)))),$Q202,0),"")</f>
        <v/>
      </c>
      <c r="I202" s="284" t="str">
        <f t="shared" ca="1" si="75"/>
        <v/>
      </c>
      <c r="J202" s="224">
        <f ca="1">COUNT(A202:A206)</f>
        <v>0</v>
      </c>
      <c r="K202" s="225" t="str">
        <f ca="1">IF(ISNUMBER(A202),RANK(F202,F202:F206),"")</f>
        <v/>
      </c>
      <c r="L202" s="226">
        <f ca="1">IF(J202=5,VLOOKUP(K202,TPMatrix!$A$6:$B$10,2,FALSE),IF(J202=4,VLOOKUP(K202,TPMatrix!$D$6:$E$9,2,FALSE),0))</f>
        <v>0</v>
      </c>
      <c r="M202" s="226">
        <f ca="1">IF(COUNTIF(K202:K206,K202)&gt;=2,IF(J202=5,VLOOKUP(K202+1,TPMatrix!$A$6:$B$10,2,FALSE),IF(J202=4,VLOOKUP(K202+1,TPMatrix!$D$6:$E$9,2,FALSE),0)),"")</f>
        <v>0</v>
      </c>
      <c r="N202" s="226">
        <f ca="1">IF(COUNTIF(K202:K206,K202)&gt;=3,IF(J202=5,VLOOKUP(K202+2,TPMatrix!$A$6:$B$10,2,FALSE),IF(J202=4,VLOOKUP(K202+2,TPMatrix!$D$6:$E$9,2,FALSE),0)),"")</f>
        <v>0</v>
      </c>
      <c r="O202" s="226">
        <f ca="1">IF(COUNTIF(K202:K206,K202)&gt;=4,IF(J202=5,VLOOKUP(K202+3,TPMatrix!$A$6:$B$10,2,FALSE),IF(J202=4,VLOOKUP(K202+3,TPMatrix!$D$6:$E$9,2,FALSE),0)),"")</f>
        <v>0</v>
      </c>
      <c r="P202" s="226">
        <f ca="1">IF(COUNTIF(K202:K206,K202)&gt;=5,IF(J202=5,VLOOKUP(K202+4,TPMatrix!$A$6:$B$10,2,FALSE),IF(J202=4,VLOOKUP(K202+4,TPMatrix!$D$6:$E$9,2,FALSE),0)),"")</f>
        <v>0</v>
      </c>
      <c r="Q202" s="226">
        <f t="shared" ca="1" si="76"/>
        <v>0</v>
      </c>
      <c r="R202" s="227">
        <f t="shared" ca="1" si="77"/>
        <v>5</v>
      </c>
      <c r="S202" s="228">
        <f t="shared" ca="1" si="78"/>
        <v>0</v>
      </c>
      <c r="T202" s="229">
        <f t="shared" si="79"/>
        <v>0</v>
      </c>
      <c r="U202" s="230">
        <f t="shared" ca="1" si="80"/>
        <v>0</v>
      </c>
      <c r="W202" s="178" t="str">
        <f t="shared" ca="1" si="81"/>
        <v/>
      </c>
      <c r="X202" s="178" t="str">
        <f ca="1">IF(ISNUMBER($A202),$W202*(Methuselahs!$A$4+1)+$A202,"")</f>
        <v/>
      </c>
      <c r="Y202" s="178" t="str">
        <f t="shared" ca="1" si="82"/>
        <v/>
      </c>
      <c r="Z202" s="178" t="str">
        <f ca="1">IF(ISNUMBER($A202),VLOOKUP($A202,Methuselahs!$A$7:$X$206,5),"")</f>
        <v/>
      </c>
      <c r="AA202" s="178" t="str">
        <f t="shared" ca="1" si="83"/>
        <v/>
      </c>
    </row>
    <row r="203" spans="1:27" ht="12.95" customHeight="1" x14ac:dyDescent="0.2">
      <c r="A203" s="231" t="str">
        <f ca="1">IF(OR(ISBLANK('Tournament Info'!$B$11),'Tournament Info'!$B$11&lt;&gt;4),"",INDIRECT(ADDRESS(ROW(),3,1,1,"Optimal Seating "&amp;'Tournament Info'!$B$11-1&amp;"R+F")))</f>
        <v/>
      </c>
      <c r="B203" s="232" t="str">
        <f ca="1">IF(ISNUMBER(A203),VLOOKUP(A203,Methuselahs!$A$7:$E$206,2,FALSE),"")</f>
        <v/>
      </c>
      <c r="C203" s="233" t="str">
        <f ca="1">IF(ISNUMBER(A203),VLOOKUP(A203,Methuselahs!$A$7:$E$206,3,FALSE),"")</f>
        <v/>
      </c>
      <c r="D203" s="234" t="str">
        <f t="shared" ca="1" si="72"/>
        <v/>
      </c>
      <c r="E203" s="235"/>
      <c r="F203" s="275">
        <f t="shared" si="73"/>
        <v>0</v>
      </c>
      <c r="G203" s="236" t="str">
        <f t="shared" ca="1" si="74"/>
        <v/>
      </c>
      <c r="H203" s="237" t="str">
        <f ca="1">IF(ISNUMBER(A203),IF(OR($S203=$U203,NOT(ISNA(MATCH($D203*5+$V$4,Override!$C$6:$C$125,0)))),$Q203,0),"")</f>
        <v/>
      </c>
      <c r="I203" s="285" t="str">
        <f t="shared" ca="1" si="75"/>
        <v/>
      </c>
      <c r="J203" s="238">
        <f ca="1">COUNT(A202:A206)</f>
        <v>0</v>
      </c>
      <c r="K203" s="239" t="str">
        <f ca="1">IF(ISNUMBER(A203),RANK(F203,F202:F206),"")</f>
        <v/>
      </c>
      <c r="L203" s="240">
        <f ca="1">IF(J203=5,VLOOKUP(K203,TPMatrix!$A$6:$B$10,2,FALSE),IF(J203=4,VLOOKUP(K203,TPMatrix!$D$6:$E$9,2,FALSE),0))</f>
        <v>0</v>
      </c>
      <c r="M203" s="240">
        <f ca="1">IF(COUNTIF(K202:K206,K203)&gt;=2,IF(J203=5,VLOOKUP(K203+1,TPMatrix!$A$6:$B$10,2,FALSE),IF(J203=4,VLOOKUP(K203+1,TPMatrix!$D$6:$E$9,2,FALSE),0)),"")</f>
        <v>0</v>
      </c>
      <c r="N203" s="240">
        <f ca="1">IF(COUNTIF(K202:K206,K203)&gt;=3,IF(J203=5,VLOOKUP(K203+2,TPMatrix!$A$6:$B$10,2,FALSE),IF(J203=4,VLOOKUP(K203+2,TPMatrix!$D$6:$E$9,2,FALSE),0)),"")</f>
        <v>0</v>
      </c>
      <c r="O203" s="240">
        <f ca="1">IF(COUNTIF(K202:K206,K203)&gt;=4,IF(J203=5,VLOOKUP(K203+3,TPMatrix!$A$6:$B$10,2,FALSE),IF(J203=4,VLOOKUP(K203+3,TPMatrix!$D$6:$E$9,2,FALSE),0)),"")</f>
        <v>0</v>
      </c>
      <c r="P203" s="240">
        <f ca="1">IF(COUNTIF(K202:K206,K203)&gt;=5,IF(J203=5,VLOOKUP(K203+4,TPMatrix!$A$6:$B$10,2,FALSE),IF(J203=4,VLOOKUP(K203+4,TPMatrix!$D$6:$E$9,2,FALSE),0)),"")</f>
        <v>0</v>
      </c>
      <c r="Q203" s="240">
        <f t="shared" ca="1" si="76"/>
        <v>0</v>
      </c>
      <c r="R203" s="241">
        <f t="shared" ca="1" si="77"/>
        <v>5</v>
      </c>
      <c r="S203" s="239">
        <f t="shared" ca="1" si="78"/>
        <v>0</v>
      </c>
      <c r="T203" s="240">
        <f t="shared" si="79"/>
        <v>0</v>
      </c>
      <c r="U203" s="241">
        <f t="shared" ca="1" si="80"/>
        <v>0</v>
      </c>
      <c r="W203" s="178" t="str">
        <f t="shared" ca="1" si="81"/>
        <v/>
      </c>
      <c r="X203" s="178" t="str">
        <f ca="1">IF(ISNUMBER($A203),$W203*(Methuselahs!$A$4+1)+$A203,"")</f>
        <v/>
      </c>
      <c r="Y203" s="178" t="str">
        <f t="shared" ca="1" si="82"/>
        <v/>
      </c>
      <c r="Z203" s="178" t="str">
        <f ca="1">IF(ISNUMBER($A203),VLOOKUP($A203,Methuselahs!$A$7:$X$206,5),"")</f>
        <v/>
      </c>
      <c r="AA203" s="178" t="str">
        <f t="shared" ca="1" si="83"/>
        <v/>
      </c>
    </row>
    <row r="204" spans="1:27" ht="12.95" customHeight="1" x14ac:dyDescent="0.2">
      <c r="A204" s="242" t="str">
        <f ca="1">IF(OR(ISBLANK('Tournament Info'!$B$11),'Tournament Info'!$B$11&lt;&gt;4),"",INDIRECT(ADDRESS(ROW(),3,1,1,"Optimal Seating "&amp;'Tournament Info'!$B$11-1&amp;"R+F")))</f>
        <v/>
      </c>
      <c r="B204" s="218" t="str">
        <f ca="1">IF(ISNUMBER(A204),VLOOKUP(A204,Methuselahs!$A$7:$E$206,2,FALSE),"")</f>
        <v/>
      </c>
      <c r="C204" s="243" t="str">
        <f ca="1">IF(ISNUMBER(A204),VLOOKUP(A204,Methuselahs!$A$7:$E$206,3,FALSE),"")</f>
        <v/>
      </c>
      <c r="D204" s="244" t="str">
        <f t="shared" ca="1" si="72"/>
        <v/>
      </c>
      <c r="E204" s="245"/>
      <c r="F204" s="277">
        <f t="shared" si="73"/>
        <v>0</v>
      </c>
      <c r="G204" s="246" t="str">
        <f t="shared" ca="1" si="74"/>
        <v/>
      </c>
      <c r="H204" s="247" t="str">
        <f ca="1">IF(ISNUMBER(A204),IF(OR($S204=$U204,NOT(ISNA(MATCH($D204*5+$V$4,Override!$C$6:$C$125,0)))),$Q204,0),"")</f>
        <v/>
      </c>
      <c r="I204" s="121" t="str">
        <f t="shared" ca="1" si="75"/>
        <v/>
      </c>
      <c r="J204" s="248">
        <f ca="1">COUNT(A202:A206)</f>
        <v>0</v>
      </c>
      <c r="K204" s="249" t="str">
        <f ca="1">IF(ISNUMBER(A204),RANK(F204,F202:F206),"")</f>
        <v/>
      </c>
      <c r="L204" s="250">
        <f ca="1">IF(J204=5,VLOOKUP(K204,TPMatrix!$A$6:$B$10,2,FALSE),IF(J204=4,VLOOKUP(K204,TPMatrix!$D$6:$E$9,2,FALSE),0))</f>
        <v>0</v>
      </c>
      <c r="M204" s="250">
        <f ca="1">IF(COUNTIF(K202:K206,K204)&gt;=2,IF(J204=5,VLOOKUP(K204+1,TPMatrix!$A$6:$B$10,2,FALSE),IF(J204=4,VLOOKUP(K204+1,TPMatrix!$D$6:$E$9,2,FALSE),0)),"")</f>
        <v>0</v>
      </c>
      <c r="N204" s="250">
        <f ca="1">IF(COUNTIF(K202:K206,K204)&gt;=3,IF(J204=5,VLOOKUP(K204+2,TPMatrix!$A$6:$B$10,2,FALSE),IF(J204=4,VLOOKUP(K204+2,TPMatrix!$D$6:$E$9,2,FALSE),0)),"")</f>
        <v>0</v>
      </c>
      <c r="O204" s="250">
        <f ca="1">IF(COUNTIF(K202:K206,K204)&gt;=4,IF(J204=5,VLOOKUP(K204+3,TPMatrix!$A$6:$B$10,2,FALSE),IF(J204=4,VLOOKUP(K204+3,TPMatrix!$D$6:$E$9,2,FALSE),0)),"")</f>
        <v>0</v>
      </c>
      <c r="P204" s="250">
        <f ca="1">IF(COUNTIF(K202:K206,K204)&gt;=5,IF(J204=5,VLOOKUP(K204+4,TPMatrix!$A$6:$B$10,2,FALSE),IF(J204=4,VLOOKUP(K204+4,TPMatrix!$D$6:$E$9,2,FALSE),0)),"")</f>
        <v>0</v>
      </c>
      <c r="Q204" s="250">
        <f t="shared" ca="1" si="76"/>
        <v>0</v>
      </c>
      <c r="R204" s="251">
        <f t="shared" ca="1" si="77"/>
        <v>5</v>
      </c>
      <c r="S204" s="249">
        <f t="shared" ca="1" si="78"/>
        <v>0</v>
      </c>
      <c r="T204" s="250">
        <f t="shared" si="79"/>
        <v>0</v>
      </c>
      <c r="U204" s="251">
        <f t="shared" ca="1" si="80"/>
        <v>0</v>
      </c>
      <c r="W204" s="178" t="str">
        <f t="shared" ca="1" si="81"/>
        <v/>
      </c>
      <c r="X204" s="178" t="str">
        <f ca="1">IF(ISNUMBER($A204),$W204*(Methuselahs!$A$4+1)+$A204,"")</f>
        <v/>
      </c>
      <c r="Y204" s="178" t="str">
        <f t="shared" ca="1" si="82"/>
        <v/>
      </c>
      <c r="Z204" s="178" t="str">
        <f ca="1">IF(ISNUMBER($A204),VLOOKUP($A204,Methuselahs!$A$7:$X$206,5),"")</f>
        <v/>
      </c>
      <c r="AA204" s="178" t="str">
        <f t="shared" ca="1" si="83"/>
        <v/>
      </c>
    </row>
    <row r="205" spans="1:27" ht="12.95" customHeight="1" x14ac:dyDescent="0.2">
      <c r="A205" s="252" t="str">
        <f ca="1">IF(OR(ISBLANK('Tournament Info'!$B$11),'Tournament Info'!$B$11&lt;&gt;4),"",INDIRECT(ADDRESS(ROW(),3,1,1,"Optimal Seating "&amp;'Tournament Info'!$B$11-1&amp;"R+F")))</f>
        <v/>
      </c>
      <c r="B205" s="253" t="str">
        <f ca="1">IF(ISNUMBER(A205),VLOOKUP(A205,Methuselahs!$A$7:$E$206,2,FALSE),"")</f>
        <v/>
      </c>
      <c r="C205" s="254" t="str">
        <f ca="1">IF(ISNUMBER(A205),VLOOKUP(A205,Methuselahs!$A$7:$E$206,3,FALSE),"")</f>
        <v/>
      </c>
      <c r="D205" s="255" t="str">
        <f t="shared" ca="1" si="72"/>
        <v/>
      </c>
      <c r="E205" s="256"/>
      <c r="F205" s="279">
        <f t="shared" si="73"/>
        <v>0</v>
      </c>
      <c r="G205" s="236" t="str">
        <f t="shared" ca="1" si="74"/>
        <v/>
      </c>
      <c r="H205" s="237" t="str">
        <f ca="1">IF(ISNUMBER(A205),IF(OR($S205=$U205,NOT(ISNA(MATCH($D205*5+$V$4,Override!$C$6:$C$125,0)))),$Q205,0),"")</f>
        <v/>
      </c>
      <c r="I205" s="285" t="str">
        <f t="shared" ca="1" si="75"/>
        <v/>
      </c>
      <c r="J205" s="257">
        <f ca="1">COUNT(A202:A206)</f>
        <v>0</v>
      </c>
      <c r="K205" s="239" t="str">
        <f ca="1">IF(ISNUMBER(A205),RANK(F205,F202:F206),"")</f>
        <v/>
      </c>
      <c r="L205" s="240">
        <f ca="1">IF(J205=5,VLOOKUP(K205,TPMatrix!$A$6:$B$10,2,FALSE),IF(J205=4,VLOOKUP(K205,TPMatrix!$D$6:$E$9,2,FALSE),0))</f>
        <v>0</v>
      </c>
      <c r="M205" s="240">
        <f ca="1">IF(COUNTIF(K202:K206,K205)&gt;=2,IF(J205=5,VLOOKUP(K205+1,TPMatrix!$A$6:$B$10,2,FALSE),IF(J205=4,VLOOKUP(K205+1,TPMatrix!$D$6:$E$9,2,FALSE),0)),"")</f>
        <v>0</v>
      </c>
      <c r="N205" s="240">
        <f ca="1">IF(COUNTIF(K202:K206,K205)&gt;=3,IF(J205=5,VLOOKUP(K205+2,TPMatrix!$A$6:$B$10,2,FALSE),IF(J205=4,VLOOKUP(K205+2,TPMatrix!$D$6:$E$9,2,FALSE),0)),"")</f>
        <v>0</v>
      </c>
      <c r="O205" s="240">
        <f ca="1">IF(COUNTIF(K202:K206,K205)&gt;=4,IF(J205=5,VLOOKUP(K205+3,TPMatrix!$A$6:$B$10,2,FALSE),IF(J205=4,VLOOKUP(K205+3,TPMatrix!$D$6:$E$9,2,FALSE),0)),"")</f>
        <v>0</v>
      </c>
      <c r="P205" s="240">
        <f ca="1">IF(COUNTIF(K202:K206,K205)&gt;=5,IF(J205=5,VLOOKUP(K205+4,TPMatrix!$A$6:$B$10,2,FALSE),IF(J205=4,VLOOKUP(K205+4,TPMatrix!$D$6:$E$9,2,FALSE),0)),"")</f>
        <v>0</v>
      </c>
      <c r="Q205" s="240">
        <f t="shared" ca="1" si="76"/>
        <v>0</v>
      </c>
      <c r="R205" s="241">
        <f t="shared" ca="1" si="77"/>
        <v>5</v>
      </c>
      <c r="S205" s="239">
        <f t="shared" ca="1" si="78"/>
        <v>0</v>
      </c>
      <c r="T205" s="240">
        <f t="shared" si="79"/>
        <v>0</v>
      </c>
      <c r="U205" s="241">
        <f t="shared" ca="1" si="80"/>
        <v>0</v>
      </c>
      <c r="W205" s="178" t="str">
        <f t="shared" ca="1" si="81"/>
        <v/>
      </c>
      <c r="X205" s="178" t="str">
        <f ca="1">IF(ISNUMBER($A205),$W205*(Methuselahs!$A$4+1)+$A205,"")</f>
        <v/>
      </c>
      <c r="Y205" s="178" t="str">
        <f t="shared" ca="1" si="82"/>
        <v/>
      </c>
      <c r="Z205" s="178" t="str">
        <f ca="1">IF(ISNUMBER($A205),VLOOKUP($A205,Methuselahs!$A$7:$X$206,5),"")</f>
        <v/>
      </c>
      <c r="AA205" s="178" t="str">
        <f t="shared" ca="1" si="83"/>
        <v/>
      </c>
    </row>
    <row r="206" spans="1:27" ht="12.95" customHeight="1" x14ac:dyDescent="0.2">
      <c r="A206" s="258" t="str">
        <f ca="1">IF(OR(ISBLANK('Tournament Info'!$B$11),'Tournament Info'!$B$11&lt;&gt;4),"",INDIRECT(ADDRESS(ROW(),3,1,1,"Optimal Seating "&amp;'Tournament Info'!$B$11-1&amp;"R+F")))</f>
        <v/>
      </c>
      <c r="B206" s="259" t="str">
        <f ca="1">IF(ISNUMBER(A206),VLOOKUP(A206,Methuselahs!$A$7:$E$206,2,FALSE),"")</f>
        <v/>
      </c>
      <c r="C206" s="260" t="str">
        <f ca="1">IF(ISNUMBER(A206),VLOOKUP(A206,Methuselahs!$A$7:$E$206,3,FALSE),"")</f>
        <v/>
      </c>
      <c r="D206" s="261" t="str">
        <f t="shared" ca="1" si="72"/>
        <v/>
      </c>
      <c r="E206" s="262"/>
      <c r="F206" s="280">
        <f t="shared" si="73"/>
        <v>0</v>
      </c>
      <c r="G206" s="268" t="str">
        <f t="shared" ca="1" si="74"/>
        <v/>
      </c>
      <c r="H206" s="269" t="str">
        <f ca="1">IF(ISNUMBER(A206),IF(OR($S206=$U206,NOT(ISNA(MATCH($D206*5+$V$4,Override!$C$6:$C$125,0)))),$Q206,0),"")</f>
        <v/>
      </c>
      <c r="I206" s="286" t="str">
        <f t="shared" ca="1" si="75"/>
        <v/>
      </c>
      <c r="J206" s="263">
        <f ca="1">COUNT(A202:A206)</f>
        <v>0</v>
      </c>
      <c r="K206" s="264" t="str">
        <f ca="1">IF(ISNUMBER(A206),RANK(F206,F202:F206),"")</f>
        <v/>
      </c>
      <c r="L206" s="265">
        <f ca="1">IF(J206=5,VLOOKUP(K206,TPMatrix!$A$6:$B$10,2,FALSE),IF(J206=4,VLOOKUP(K206,TPMatrix!$D$6:$E$9,2,FALSE),0))</f>
        <v>0</v>
      </c>
      <c r="M206" s="265">
        <f ca="1">IF(COUNTIF(K202:K206,K206)&gt;=2,IF(J206=5,VLOOKUP(K206+1,TPMatrix!$A$6:$B$10,2,FALSE),IF(J206=4,VLOOKUP(K206+1,TPMatrix!$D$6:$E$9,2,FALSE),0)),"")</f>
        <v>0</v>
      </c>
      <c r="N206" s="265">
        <f ca="1">IF(COUNTIF(K202:K206,K206)&gt;=3,IF(J206=5,VLOOKUP(K206+2,TPMatrix!$A$6:$B$10,2,FALSE),IF(J206=4,VLOOKUP(K206+2,TPMatrix!$D$6:$E$9,2,FALSE),0)),"")</f>
        <v>0</v>
      </c>
      <c r="O206" s="265">
        <f ca="1">IF(COUNTIF(K202:K206,K206)&gt;=4,IF(J206=5,VLOOKUP(K206+3,TPMatrix!$A$6:$B$10,2,FALSE),IF(J206=4,VLOOKUP(K206+3,TPMatrix!$D$6:$E$9,2,FALSE),0)),"")</f>
        <v>0</v>
      </c>
      <c r="P206" s="265">
        <f ca="1">IF(COUNTIF(K202:K206,K206)&gt;=5,IF(J206=5,VLOOKUP(K206+4,TPMatrix!$A$6:$B$10,2,FALSE),IF(J206=4,VLOOKUP(K206+4,TPMatrix!$D$6:$E$9,2,FALSE),0)),"")</f>
        <v>0</v>
      </c>
      <c r="Q206" s="265">
        <f t="shared" ca="1" si="76"/>
        <v>0</v>
      </c>
      <c r="R206" s="266">
        <f t="shared" ca="1" si="77"/>
        <v>5</v>
      </c>
      <c r="S206" s="264">
        <f t="shared" ca="1" si="78"/>
        <v>0</v>
      </c>
      <c r="T206" s="265">
        <f t="shared" si="79"/>
        <v>0</v>
      </c>
      <c r="U206" s="266">
        <f t="shared" ca="1" si="80"/>
        <v>0</v>
      </c>
      <c r="W206" s="178" t="str">
        <f t="shared" ca="1" si="81"/>
        <v/>
      </c>
      <c r="X206" s="178" t="str">
        <f ca="1">IF(ISNUMBER($A206),$W206*(Methuselahs!$A$4+1)+$A206,"")</f>
        <v/>
      </c>
      <c r="Y206" s="178" t="str">
        <f t="shared" ca="1" si="82"/>
        <v/>
      </c>
      <c r="Z206" s="178" t="str">
        <f ca="1">IF(ISNUMBER($A206),VLOOKUP($A206,Methuselahs!$A$7:$X$206,5),"")</f>
        <v/>
      </c>
      <c r="AA206" s="178" t="str">
        <f t="shared" ca="1" si="83"/>
        <v/>
      </c>
    </row>
  </sheetData>
  <sheetProtection sheet="1" objects="1" scenarios="1"/>
  <pageMargins left="0.74791666666666667" right="0.74791666666666667" top="0.98402777777777783" bottom="0.98402777777777783" header="0.51180555555555562" footer="0.51180555555555562"/>
  <pageSetup firstPageNumber="0" orientation="landscape"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17"/>
  <sheetViews>
    <sheetView workbookViewId="0">
      <selection activeCell="A14" sqref="A14"/>
    </sheetView>
  </sheetViews>
  <sheetFormatPr defaultColWidth="8.85546875" defaultRowHeight="12.75" x14ac:dyDescent="0.2"/>
  <cols>
    <col min="1" max="1" width="3" style="175" customWidth="1"/>
    <col min="2" max="2" width="16.7109375" style="175" customWidth="1"/>
    <col min="3" max="3" width="18" style="175" customWidth="1"/>
    <col min="4" max="4" width="6.85546875" style="176" customWidth="1"/>
    <col min="5" max="5" width="9.140625" style="175" hidden="1" customWidth="1"/>
    <col min="6" max="6" width="9.140625" style="175" customWidth="1"/>
    <col min="7" max="7" width="7.7109375" style="175" hidden="1" customWidth="1"/>
    <col min="8" max="9" width="7.7109375" style="175" customWidth="1"/>
    <col min="10" max="10" width="9.7109375" style="175" customWidth="1"/>
    <col min="11" max="11" width="4" style="177" hidden="1" customWidth="1"/>
    <col min="12" max="17" width="10.85546875" style="178" hidden="1" customWidth="1"/>
    <col min="18" max="18" width="7.140625" style="178" hidden="1" customWidth="1"/>
    <col min="19" max="19" width="9.7109375" style="178" hidden="1" customWidth="1"/>
    <col min="20" max="21" width="11.7109375" style="178" hidden="1" customWidth="1"/>
    <col min="22" max="22" width="9.28515625" style="178" hidden="1" customWidth="1"/>
    <col min="23" max="24" width="8.85546875" style="178" hidden="1" customWidth="1"/>
    <col min="25" max="25" width="9.28515625" style="178" hidden="1" customWidth="1"/>
    <col min="26" max="27" width="8.85546875" style="178" customWidth="1"/>
    <col min="28" max="28" width="9.140625" style="178" customWidth="1"/>
    <col min="29" max="16384" width="8.85546875" style="178"/>
  </cols>
  <sheetData>
    <row r="1" spans="1:27" ht="25.5" x14ac:dyDescent="0.35">
      <c r="A1" s="44" t="str">
        <f>IF(ISBLANK('Tournament Info'!B3),"Vampire: The Eternal Struggle Tournament",'Tournament Info'!B3)</f>
        <v>Vampire: The Eternal Struggle Tournament</v>
      </c>
      <c r="B1" s="45"/>
      <c r="C1" s="45"/>
      <c r="D1" s="48"/>
      <c r="E1" s="47"/>
      <c r="F1" s="47"/>
      <c r="G1" s="47"/>
      <c r="H1" s="47"/>
      <c r="I1" s="47"/>
      <c r="J1" s="47"/>
      <c r="K1" s="179"/>
    </row>
    <row r="2" spans="1:27" ht="13.7" customHeight="1" x14ac:dyDescent="0.3">
      <c r="A2" s="178"/>
      <c r="B2" s="45"/>
      <c r="C2" s="45"/>
      <c r="D2" s="48"/>
      <c r="E2" s="47"/>
      <c r="F2" s="47"/>
      <c r="I2" s="47"/>
      <c r="J2" s="47" t="s">
        <v>129</v>
      </c>
      <c r="K2" s="179"/>
      <c r="AA2" s="180"/>
    </row>
    <row r="3" spans="1:27" s="52" customFormat="1" ht="15" customHeight="1" x14ac:dyDescent="0.3">
      <c r="A3" s="181" t="s">
        <v>160</v>
      </c>
      <c r="B3" s="182"/>
      <c r="C3" s="182"/>
      <c r="D3" s="184"/>
      <c r="E3" s="183"/>
      <c r="F3" s="183"/>
      <c r="I3" s="183"/>
      <c r="J3" s="52" t="s">
        <v>131</v>
      </c>
      <c r="K3" s="287"/>
      <c r="U3" s="185" t="s">
        <v>158</v>
      </c>
      <c r="W3" s="52" t="s">
        <v>161</v>
      </c>
      <c r="X3" s="52" t="s">
        <v>121</v>
      </c>
      <c r="AA3" s="186"/>
    </row>
    <row r="4" spans="1:27" s="52" customFormat="1" ht="12.95" customHeight="1" x14ac:dyDescent="0.3">
      <c r="A4" s="181"/>
      <c r="B4" s="182"/>
      <c r="C4" s="182"/>
      <c r="D4" s="184"/>
      <c r="E4" s="183"/>
      <c r="F4" s="183"/>
      <c r="G4" s="183"/>
      <c r="H4" s="183"/>
      <c r="I4" s="183"/>
      <c r="K4" s="287"/>
      <c r="U4" s="288">
        <v>4</v>
      </c>
      <c r="X4" s="52">
        <v>90</v>
      </c>
    </row>
    <row r="5" spans="1:27" s="52" customFormat="1" ht="19.5" customHeight="1" x14ac:dyDescent="0.25">
      <c r="A5" s="289" t="str">
        <f ca="1">IF(COUNTIF('Round 3'!$H$7:$H$206,0)&gt;0,"Current Leaders","Finalists")</f>
        <v>Finalists</v>
      </c>
      <c r="B5" s="290"/>
      <c r="C5" s="290"/>
      <c r="D5" s="291" t="s">
        <v>162</v>
      </c>
      <c r="K5" s="292"/>
      <c r="X5" s="52">
        <v>30</v>
      </c>
    </row>
    <row r="6" spans="1:27" s="52" customFormat="1" ht="13.7" customHeight="1" x14ac:dyDescent="0.2">
      <c r="A6" s="225" t="str">
        <f>IF(ISNA(VLOOKUP($D6,Methuselahs!$S$7:$T$206,2,FALSE)),"",VLOOKUP($D6,Methuselahs!$S$7:$T$206,2,FALSE))</f>
        <v/>
      </c>
      <c r="B6" s="218" t="str">
        <f>IF(ISNUMBER($A6),VLOOKUP($A6,Methuselahs!$A$7:$E$206,2,FALSE),"")</f>
        <v/>
      </c>
      <c r="C6" s="218" t="str">
        <f>IF(ISNUMBER($A6),VLOOKUP($A6,Methuselahs!$A$7:$E$206,3,FALSE),"")</f>
        <v/>
      </c>
      <c r="D6" s="293">
        <v>1</v>
      </c>
      <c r="K6" s="292"/>
      <c r="V6" s="294"/>
      <c r="W6" s="52" t="e">
        <f>Methuselahs!$Z$2</f>
        <v>#N/A</v>
      </c>
      <c r="X6" s="52">
        <v>30</v>
      </c>
      <c r="Y6" s="294"/>
    </row>
    <row r="7" spans="1:27" s="52" customFormat="1" ht="13.7" customHeight="1" x14ac:dyDescent="0.2">
      <c r="A7" s="295" t="str">
        <f>IF(ISNA(VLOOKUP($D7,Methuselahs!$S$7:$T$206,2,FALSE)),"",VLOOKUP($D7,Methuselahs!$S$7:$T$206,2,FALSE))</f>
        <v/>
      </c>
      <c r="B7" s="232" t="str">
        <f>IF(ISNUMBER($A7),VLOOKUP($A7,Methuselahs!$A$7:$E$206,2,FALSE),"")</f>
        <v/>
      </c>
      <c r="C7" s="232" t="str">
        <f>IF(ISNUMBER($A7),VLOOKUP($A7,Methuselahs!$A$7:$E$206,3,FALSE),"")</f>
        <v/>
      </c>
      <c r="D7" s="296">
        <v>2</v>
      </c>
      <c r="E7" s="183"/>
      <c r="F7" s="183"/>
      <c r="G7" s="183"/>
      <c r="H7" s="183"/>
      <c r="I7" s="183"/>
      <c r="K7" s="287"/>
      <c r="X7" s="52">
        <v>30</v>
      </c>
    </row>
    <row r="8" spans="1:27" s="52" customFormat="1" ht="13.7" customHeight="1" x14ac:dyDescent="0.2">
      <c r="A8" s="249" t="str">
        <f>IF(ISNA(VLOOKUP($D8,Methuselahs!$S$7:$T$206,2,FALSE)),"",VLOOKUP($D8,Methuselahs!$S$7:$T$206,2,FALSE))</f>
        <v/>
      </c>
      <c r="B8" s="218" t="str">
        <f>IF(ISNUMBER($A8),VLOOKUP($A8,Methuselahs!$A$7:$E$206,2,FALSE),"")</f>
        <v/>
      </c>
      <c r="C8" s="218" t="str">
        <f>IF(ISNUMBER($A8),VLOOKUP($A8,Methuselahs!$A$7:$E$206,3,FALSE),"")</f>
        <v/>
      </c>
      <c r="D8" s="297">
        <v>3</v>
      </c>
      <c r="E8" s="183"/>
      <c r="F8" s="183"/>
      <c r="G8" s="183"/>
      <c r="H8" s="183"/>
      <c r="I8" s="183"/>
      <c r="K8" s="287"/>
      <c r="V8" s="294"/>
      <c r="W8" s="294"/>
      <c r="X8" s="52">
        <v>30</v>
      </c>
      <c r="Y8" s="294"/>
    </row>
    <row r="9" spans="1:27" s="52" customFormat="1" ht="13.7" customHeight="1" x14ac:dyDescent="0.2">
      <c r="A9" s="239" t="str">
        <f>IF(ISNA(VLOOKUP($D9,Methuselahs!$S$7:$T$206,2,FALSE)),"",VLOOKUP($D9,Methuselahs!$S$7:$T$206,2,FALSE))</f>
        <v/>
      </c>
      <c r="B9" s="253" t="str">
        <f>IF(ISNUMBER($A9),VLOOKUP($A9,Methuselahs!$A$7:$E$206,2,FALSE),"")</f>
        <v/>
      </c>
      <c r="C9" s="253" t="str">
        <f>IF(ISNUMBER($A9),VLOOKUP($A9,Methuselahs!$A$7:$E$206,3,FALSE),"")</f>
        <v/>
      </c>
      <c r="D9" s="298">
        <v>4</v>
      </c>
      <c r="E9" s="183"/>
      <c r="F9" s="183"/>
      <c r="G9" s="183"/>
      <c r="H9" s="183"/>
      <c r="I9" s="183"/>
      <c r="K9" s="299"/>
    </row>
    <row r="10" spans="1:27" s="52" customFormat="1" ht="13.7" customHeight="1" x14ac:dyDescent="0.2">
      <c r="A10" s="264" t="str">
        <f>IF(ISNA(VLOOKUP($D10,Methuselahs!$S$7:$T$206,2,FALSE)),"",VLOOKUP($D10,Methuselahs!$S$7:$T$206,2,FALSE))</f>
        <v/>
      </c>
      <c r="B10" s="259" t="str">
        <f>IF(ISNUMBER($A10),VLOOKUP($A10,Methuselahs!$A$7:$E$206,2,FALSE),"")</f>
        <v/>
      </c>
      <c r="C10" s="259" t="str">
        <f>IF(ISNUMBER($A10),VLOOKUP($A10,Methuselahs!$A$7:$E$206,3,FALSE),"")</f>
        <v/>
      </c>
      <c r="D10" s="300">
        <v>5</v>
      </c>
      <c r="E10" s="183"/>
      <c r="F10" s="183"/>
      <c r="G10" s="183"/>
      <c r="H10" s="183"/>
      <c r="I10" s="183"/>
      <c r="K10" s="287"/>
    </row>
    <row r="11" spans="1:27" ht="13.7" customHeight="1" x14ac:dyDescent="0.3">
      <c r="A11" s="47"/>
      <c r="B11" s="45"/>
      <c r="C11" s="45"/>
      <c r="D11" s="48"/>
      <c r="E11" s="47"/>
      <c r="F11" s="47"/>
      <c r="G11" s="47"/>
      <c r="H11" s="47"/>
      <c r="I11" s="47"/>
      <c r="J11" s="47"/>
      <c r="K11" s="179"/>
      <c r="W11" s="52"/>
      <c r="X11" s="52"/>
    </row>
    <row r="12" spans="1:27" s="399" customFormat="1" ht="20.100000000000001" customHeight="1" x14ac:dyDescent="0.2">
      <c r="A12" s="387" t="s">
        <v>132</v>
      </c>
      <c r="B12" s="388"/>
      <c r="C12" s="388"/>
      <c r="D12" s="389"/>
      <c r="E12" s="390"/>
      <c r="F12" s="386" t="s">
        <v>163</v>
      </c>
      <c r="G12" s="391"/>
      <c r="H12" s="391"/>
      <c r="I12" s="392"/>
      <c r="J12" s="393"/>
      <c r="K12" s="394"/>
      <c r="L12" s="395" t="s">
        <v>134</v>
      </c>
      <c r="M12" s="396"/>
      <c r="N12" s="396"/>
      <c r="O12" s="396"/>
      <c r="P12" s="396"/>
      <c r="Q12" s="396"/>
      <c r="R12" s="396"/>
      <c r="S12" s="397"/>
      <c r="T12" s="398" t="s">
        <v>164</v>
      </c>
      <c r="U12" s="398" t="s">
        <v>151</v>
      </c>
      <c r="Z12" s="400"/>
    </row>
    <row r="13" spans="1:27" s="415" customFormat="1" ht="12.95" customHeight="1" x14ac:dyDescent="0.2">
      <c r="A13" s="401" t="s">
        <v>124</v>
      </c>
      <c r="B13" s="402" t="s">
        <v>136</v>
      </c>
      <c r="C13" s="403" t="s">
        <v>137</v>
      </c>
      <c r="D13" s="404" t="s">
        <v>138</v>
      </c>
      <c r="E13" s="405" t="s">
        <v>140</v>
      </c>
      <c r="F13" s="406" t="s">
        <v>106</v>
      </c>
      <c r="G13" s="406" t="s">
        <v>106</v>
      </c>
      <c r="H13" s="406" t="s">
        <v>139</v>
      </c>
      <c r="I13" s="406" t="s">
        <v>107</v>
      </c>
      <c r="J13" s="407" t="s">
        <v>165</v>
      </c>
      <c r="K13" s="408" t="s">
        <v>141</v>
      </c>
      <c r="L13" s="409" t="s">
        <v>142</v>
      </c>
      <c r="M13" s="410" t="s">
        <v>143</v>
      </c>
      <c r="N13" s="410" t="s">
        <v>144</v>
      </c>
      <c r="O13" s="410" t="s">
        <v>145</v>
      </c>
      <c r="P13" s="410" t="s">
        <v>146</v>
      </c>
      <c r="Q13" s="410" t="s">
        <v>147</v>
      </c>
      <c r="R13" s="410" t="s">
        <v>148</v>
      </c>
      <c r="S13" s="411" t="s">
        <v>149</v>
      </c>
      <c r="T13" s="412">
        <v>5</v>
      </c>
      <c r="U13" s="412">
        <f>SUM(U14:U18)</f>
        <v>0</v>
      </c>
      <c r="V13" s="413" t="s">
        <v>153</v>
      </c>
      <c r="W13" s="413"/>
      <c r="X13" s="413"/>
      <c r="Y13" s="413" t="s">
        <v>153</v>
      </c>
      <c r="Z13" s="414" t="s">
        <v>121</v>
      </c>
    </row>
    <row r="14" spans="1:27" s="399" customFormat="1" ht="12.95" customHeight="1" thickTop="1" x14ac:dyDescent="0.2">
      <c r="A14" s="416"/>
      <c r="B14" s="417" t="str">
        <f>IF(ISBLANK(A14),"",VLOOKUP(A14,Methuselahs!$A$7:$E$206,2,FALSE))</f>
        <v/>
      </c>
      <c r="C14" s="418" t="str">
        <f>IF(ISBLANK(A14),"",VLOOKUP(A14,Methuselahs!$A$7:$E$206,3,FALSE))</f>
        <v/>
      </c>
      <c r="D14" s="419" t="str">
        <f>IF(ISBLANK(A14),"",1)</f>
        <v/>
      </c>
      <c r="E14" s="420" t="str">
        <f>IF(ISBLANK(A14),"",IF(K14=5,L14,IF(AND(K14=4,OR(L14=4,L14=3)),L14+1,L14)))</f>
        <v/>
      </c>
      <c r="F14" s="421"/>
      <c r="G14" s="422">
        <f>IF(ISNUMBER(F14),F14,0)</f>
        <v>0</v>
      </c>
      <c r="H14" s="423" t="str">
        <f>IF(ISNUMBER($A14),IF(AND($F14&gt;=2,$I14=60,$K14=$U$13),1,0),"")</f>
        <v/>
      </c>
      <c r="I14" s="424" t="str">
        <f>IF(ISBLANK(A14),"",R14)</f>
        <v/>
      </c>
      <c r="J14" s="425" t="str">
        <f>Y14</f>
        <v/>
      </c>
      <c r="K14" s="426">
        <f>COUNT(A14:A18)</f>
        <v>0</v>
      </c>
      <c r="L14" s="427" t="str">
        <f>IF(ISBLANK(A14),"",RANK($G14,$G$14:$G$18))</f>
        <v/>
      </c>
      <c r="M14" s="428">
        <f>IF(K14=5,VLOOKUP(L14,TPMatrix!$A$6:$B$10,2,FALSE),IF(K14=4,VLOOKUP(L14,TPMatrix!$D$6:$E$9,2,FALSE),0))</f>
        <v>0</v>
      </c>
      <c r="N14" s="428">
        <f>IF(COUNTIF(L14:L18,L14)&gt;=2,IF(K14=5,VLOOKUP(L14+1,TPMatrix!$A$6:$B$10,2,FALSE),IF(K14=4,VLOOKUP(L14+1,TPMatrix!$D$6:$E$9,2,FALSE),0)),"")</f>
        <v>0</v>
      </c>
      <c r="O14" s="428">
        <f>IF(COUNTIF(L14:L18,L14)&gt;=3,IF(K14=5,VLOOKUP(L14+2,TPMatrix!$A$6:$B$10,2,FALSE),IF(K14=4,VLOOKUP(L14+2,TPMatrix!$D$6:$E$9,2,FALSE),0)),"")</f>
        <v>0</v>
      </c>
      <c r="P14" s="428">
        <f>IF(COUNTIF(L14:L18,L14)&gt;=4,IF(K14=5,VLOOKUP(L14+3,TPMatrix!$A$6:$B$10,2,FALSE),IF(K14=4,VLOOKUP(L14+3,TPMatrix!$D$6:$E$9,2,FALSE),0)),"")</f>
        <v>0</v>
      </c>
      <c r="Q14" s="428">
        <f>IF(COUNTIF(L14:L18,L14)&gt;=5,IF(K14=5,VLOOKUP(L14+4,TPMatrix!$A$6:$B$10,2,FALSE),IF(K14=4,VLOOKUP(L14+4,TPMatrix!$D$6:$E$9,2,FALSE),0)),"")</f>
        <v>0</v>
      </c>
      <c r="R14" s="428">
        <f>SUM(M14:Q14)/COUNT(M14:Q14)</f>
        <v>0</v>
      </c>
      <c r="S14" s="429">
        <f>COUNT(M14:Q14)</f>
        <v>5</v>
      </c>
      <c r="T14" s="430" t="str">
        <f>IF(ISNUMBER($A14),$G14*$T$13*2+$T$13-VLOOKUP($A14,$A$6:$D$10,4,FALSE),"")</f>
        <v/>
      </c>
      <c r="U14" s="431">
        <f>CEILING($G14,1)</f>
        <v>0</v>
      </c>
      <c r="V14" s="432" t="str">
        <f>IF(ISBLANK($A14),"",RANK($T14,$T$14:$T$18))</f>
        <v/>
      </c>
      <c r="Y14" s="433" t="str">
        <f>IF(ISBLANK($A14),"",MIN($V14,2))</f>
        <v/>
      </c>
      <c r="Z14" s="434" t="str">
        <f>IF(N($J14)&gt;0,INDEX($X$4:$X$8,$J14)*$W$6,"")</f>
        <v/>
      </c>
    </row>
    <row r="15" spans="1:27" s="399" customFormat="1" ht="12.95" customHeight="1" x14ac:dyDescent="0.2">
      <c r="A15" s="435"/>
      <c r="B15" s="436" t="str">
        <f>IF(ISBLANK(A15),"",VLOOKUP(A15,Methuselahs!$A$7:$E$206,2,FALSE))</f>
        <v/>
      </c>
      <c r="C15" s="437" t="str">
        <f>IF(ISBLANK(A15),"",VLOOKUP(A15,Methuselahs!$A$7:$E$206,3,FALSE))</f>
        <v/>
      </c>
      <c r="D15" s="438" t="str">
        <f>IF(ISBLANK(A15),"",1)</f>
        <v/>
      </c>
      <c r="E15" s="439" t="str">
        <f>IF(ISBLANK(A15),"",IF(K15=5,L15,IF(AND(K15=4,OR(L15=4,L15=3)),L15+1,L15)))</f>
        <v/>
      </c>
      <c r="F15" s="440"/>
      <c r="G15" s="441">
        <f>IF(ISNUMBER(F15),F15,0)</f>
        <v>0</v>
      </c>
      <c r="H15" s="442" t="str">
        <f>IF(ISNUMBER($A15),IF(AND($F15&gt;=2,$I15=60,$K15=$U$13),1,0),"")</f>
        <v/>
      </c>
      <c r="I15" s="443" t="str">
        <f>IF(ISBLANK(A15),"",R15)</f>
        <v/>
      </c>
      <c r="J15" s="444" t="str">
        <f>Y15</f>
        <v/>
      </c>
      <c r="K15" s="445">
        <f>$K$14</f>
        <v>0</v>
      </c>
      <c r="L15" s="446" t="str">
        <f>IF(ISBLANK(A15),"",RANK($G15,$G$14:$G$18))</f>
        <v/>
      </c>
      <c r="M15" s="447">
        <f>IF(K15=5,VLOOKUP(L15,TPMatrix!$A$6:$B$10,2,FALSE),IF(K15=4,VLOOKUP(L15,TPMatrix!$D$6:$E$9,2,FALSE),0))</f>
        <v>0</v>
      </c>
      <c r="N15" s="447">
        <f>IF(COUNTIF(L14:L18,L15)&gt;=2,IF(K15=5,VLOOKUP(L15+1,TPMatrix!$A$6:$B$10,2,FALSE),IF(K15=4,VLOOKUP(L15+1,TPMatrix!$D$6:$E$9,2,FALSE),0)),"")</f>
        <v>0</v>
      </c>
      <c r="O15" s="447">
        <f>IF(COUNTIF(L14:L18,L15)&gt;=3,IF(K15=5,VLOOKUP(L15+2,TPMatrix!$A$6:$B$10,2,FALSE),IF(K15=4,VLOOKUP(L15+2,TPMatrix!$D$6:$E$9,2,FALSE),0)),"")</f>
        <v>0</v>
      </c>
      <c r="P15" s="447">
        <f>IF(COUNTIF(L14:L18,L15)&gt;=4,IF(K15=5,VLOOKUP(L15+3,TPMatrix!$A$6:$B$10,2,FALSE),IF(K15=4,VLOOKUP(L15+3,TPMatrix!$D$6:$E$9,2,FALSE),0)),"")</f>
        <v>0</v>
      </c>
      <c r="Q15" s="447">
        <f>IF(COUNTIF(L14:L18,L15)&gt;=5,IF(K15=5,VLOOKUP(L15+4,TPMatrix!$A$6:$B$10,2,FALSE),IF(K15=4,VLOOKUP(L15+4,TPMatrix!$D$6:$E$9,2,FALSE),0)),"")</f>
        <v>0</v>
      </c>
      <c r="R15" s="447">
        <f>SUM(M15:Q15)/COUNT(M15:Q15)</f>
        <v>0</v>
      </c>
      <c r="S15" s="448">
        <f>COUNT(M15:Q15)</f>
        <v>5</v>
      </c>
      <c r="T15" s="449" t="str">
        <f>IF(ISNUMBER($A15),$G15*$T$13*2+$T$13-VLOOKUP($A15,$A$6:$D$10,4,FALSE),"")</f>
        <v/>
      </c>
      <c r="U15" s="450">
        <f>CEILING($G15,1)</f>
        <v>0</v>
      </c>
      <c r="V15" s="432" t="str">
        <f>IF(ISBLANK($A15),"",RANK($T15,$T$14:$T$18))</f>
        <v/>
      </c>
      <c r="Y15" s="433" t="str">
        <f>IF(ISBLANK($A15),"",MIN($V15,2))</f>
        <v/>
      </c>
      <c r="Z15" s="451" t="str">
        <f>IF(N($J15)&gt;0,INDEX($X$4:$X$8,$J15)*$W$6,"")</f>
        <v/>
      </c>
    </row>
    <row r="16" spans="1:27" s="399" customFormat="1" ht="12.95" customHeight="1" x14ac:dyDescent="0.2">
      <c r="A16" s="452"/>
      <c r="B16" s="417" t="str">
        <f>IF(ISBLANK(A16),"",VLOOKUP(A16,Methuselahs!$A$7:$E$206,2,FALSE))</f>
        <v/>
      </c>
      <c r="C16" s="453" t="str">
        <f>IF(ISBLANK(A16),"",VLOOKUP(A16,Methuselahs!$A$7:$E$206,3,FALSE))</f>
        <v/>
      </c>
      <c r="D16" s="454" t="str">
        <f>IF(ISBLANK(A16),"",1)</f>
        <v/>
      </c>
      <c r="E16" s="455" t="str">
        <f>IF(ISBLANK(A16),"",IF(K16=5,L16,IF(AND(K16=4,OR(L16=4,L16=3)),L16+1,L16)))</f>
        <v/>
      </c>
      <c r="F16" s="456"/>
      <c r="G16" s="457">
        <f>IF(ISNUMBER(F16),F16,0)</f>
        <v>0</v>
      </c>
      <c r="H16" s="458" t="str">
        <f>IF(ISNUMBER($A16),IF(AND($F16&gt;=2,$I16=60,$K16=$U$13),1,0),"")</f>
        <v/>
      </c>
      <c r="I16" s="459" t="str">
        <f>IF(ISBLANK(A16),"",R16)</f>
        <v/>
      </c>
      <c r="J16" s="460" t="str">
        <f>Y16</f>
        <v/>
      </c>
      <c r="K16" s="461">
        <f>$K$14</f>
        <v>0</v>
      </c>
      <c r="L16" s="462" t="str">
        <f>IF(ISBLANK(A16),"",RANK($G16,$G$14:$G$18))</f>
        <v/>
      </c>
      <c r="M16" s="463">
        <f>IF(K16=5,VLOOKUP(L16,TPMatrix!$A$6:$B$10,2,FALSE),IF(K16=4,VLOOKUP(L16,TPMatrix!$D$6:$E$9,2,FALSE),0))</f>
        <v>0</v>
      </c>
      <c r="N16" s="463">
        <f>IF(COUNTIF(L14:L18,L16)&gt;=2,IF(K16=5,VLOOKUP(L16+1,TPMatrix!$A$6:$B$10,2,FALSE),IF(K16=4,VLOOKUP(L16+1,TPMatrix!$D$6:$E$9,2,FALSE),0)),"")</f>
        <v>0</v>
      </c>
      <c r="O16" s="463">
        <f>IF(COUNTIF(L14:L18,L16)&gt;=3,IF(K16=5,VLOOKUP(L16+2,TPMatrix!$A$6:$B$10,2,FALSE),IF(K16=4,VLOOKUP(L16+2,TPMatrix!$D$6:$E$9,2,FALSE),0)),"")</f>
        <v>0</v>
      </c>
      <c r="P16" s="463">
        <f>IF(COUNTIF(L14:L18,L16)&gt;=4,IF(K16=5,VLOOKUP(L16+3,TPMatrix!$A$6:$B$10,2,FALSE),IF(K16=4,VLOOKUP(L16+3,TPMatrix!$D$6:$E$9,2,FALSE),0)),"")</f>
        <v>0</v>
      </c>
      <c r="Q16" s="463">
        <f>IF(COUNTIF(L14:L18,L16)&gt;=5,IF(K16=5,VLOOKUP(L16+4,TPMatrix!$A$6:$B$10,2,FALSE),IF(K16=4,VLOOKUP(L16+4,TPMatrix!$D$6:$E$9,2,FALSE),0)),"")</f>
        <v>0</v>
      </c>
      <c r="R16" s="463">
        <f>SUM(M16:Q16)/COUNT(M16:Q16)</f>
        <v>0</v>
      </c>
      <c r="S16" s="464">
        <f>COUNT(M16:Q16)</f>
        <v>5</v>
      </c>
      <c r="T16" s="465" t="str">
        <f>IF(ISNUMBER($A16),$G16*$T$13*2+$T$13-VLOOKUP($A16,$A$6:$D$10,4,FALSE),"")</f>
        <v/>
      </c>
      <c r="U16" s="466">
        <f>CEILING($G16,1)</f>
        <v>0</v>
      </c>
      <c r="V16" s="432" t="str">
        <f>IF(ISBLANK($A16),"",RANK($T16,$T$14:$T$18))</f>
        <v/>
      </c>
      <c r="Y16" s="433" t="str">
        <f>IF(ISBLANK($A16),"",MIN($V16,2))</f>
        <v/>
      </c>
      <c r="Z16" s="467" t="str">
        <f>IF(N($J16)&gt;0,INDEX($X$4:$X$8,$J16)*$W$6,"")</f>
        <v/>
      </c>
    </row>
    <row r="17" spans="1:26" s="399" customFormat="1" ht="12.95" customHeight="1" x14ac:dyDescent="0.2">
      <c r="A17" s="468"/>
      <c r="B17" s="469" t="str">
        <f>IF(ISBLANK(A17),"",VLOOKUP(A17,Methuselahs!$A$7:$E$206,2,FALSE))</f>
        <v/>
      </c>
      <c r="C17" s="470" t="str">
        <f>IF(ISBLANK(A17),"",VLOOKUP(A17,Methuselahs!$A$7:$E$206,3,FALSE))</f>
        <v/>
      </c>
      <c r="D17" s="471" t="str">
        <f>IF(ISBLANK(A17),"",1)</f>
        <v/>
      </c>
      <c r="E17" s="439" t="str">
        <f>IF(ISBLANK(A17),"",IF(K17=5,L17,IF(AND(K17=4,OR(L17=4,L17=3)),L17+1,L17)))</f>
        <v/>
      </c>
      <c r="F17" s="440"/>
      <c r="G17" s="472">
        <f>IF(ISNUMBER(F17),F17,0)</f>
        <v>0</v>
      </c>
      <c r="H17" s="473" t="str">
        <f>IF(ISNUMBER($A17),IF(AND($F17&gt;=2,$I17=60,$K17=$U$13),1,0),"")</f>
        <v/>
      </c>
      <c r="I17" s="443" t="str">
        <f>IF(ISBLANK(A17),"",R17)</f>
        <v/>
      </c>
      <c r="J17" s="474" t="str">
        <f>Y17</f>
        <v/>
      </c>
      <c r="K17" s="475">
        <f>$K$14</f>
        <v>0</v>
      </c>
      <c r="L17" s="446" t="str">
        <f>IF(ISBLANK(A17),"",RANK($G17,$G$14:$G$18))</f>
        <v/>
      </c>
      <c r="M17" s="447">
        <f>IF(K17=5,VLOOKUP(L17,TPMatrix!$A$6:$B$10,2,FALSE),IF(K17=4,VLOOKUP(L17,TPMatrix!$D$6:$E$9,2,FALSE),0))</f>
        <v>0</v>
      </c>
      <c r="N17" s="447">
        <f>IF(COUNTIF(L14:L18,L17)&gt;=2,IF(K17=5,VLOOKUP(L17+1,TPMatrix!$A$6:$B$10,2,FALSE),IF(K17=4,VLOOKUP(L17+1,TPMatrix!$D$6:$E$9,2,FALSE),0)),"")</f>
        <v>0</v>
      </c>
      <c r="O17" s="447">
        <f>IF(COUNTIF(L14:L18,L17)&gt;=3,IF(K17=5,VLOOKUP(L17+2,TPMatrix!$A$6:$B$10,2,FALSE),IF(K17=4,VLOOKUP(L17+2,TPMatrix!$D$6:$E$9,2,FALSE),0)),"")</f>
        <v>0</v>
      </c>
      <c r="P17" s="447">
        <f>IF(COUNTIF(L14:L18,L17)&gt;=4,IF(K17=5,VLOOKUP(L17+3,TPMatrix!$A$6:$B$10,2,FALSE),IF(K17=4,VLOOKUP(L17+3,TPMatrix!$D$6:$E$9,2,FALSE),0)),"")</f>
        <v>0</v>
      </c>
      <c r="Q17" s="447">
        <f>IF(COUNTIF(L14:L18,L17)&gt;=5,IF(K17=5,VLOOKUP(L17+4,TPMatrix!$A$6:$B$10,2,FALSE),IF(K17=4,VLOOKUP(L17+4,TPMatrix!$D$6:$E$9,2,FALSE),0)),"")</f>
        <v>0</v>
      </c>
      <c r="R17" s="447">
        <f>SUM(M17:Q17)/COUNT(M17:Q17)</f>
        <v>0</v>
      </c>
      <c r="S17" s="448">
        <f>COUNT(M17:Q17)</f>
        <v>5</v>
      </c>
      <c r="T17" s="476" t="str">
        <f>IF(ISNUMBER($A17),$G17*$T$13*2+$T$13-VLOOKUP($A17,$A$6:$D$10,4,FALSE),"")</f>
        <v/>
      </c>
      <c r="U17" s="477">
        <f>CEILING($G17,1)</f>
        <v>0</v>
      </c>
      <c r="V17" s="432" t="str">
        <f>IF(ISBLANK($A17),"",RANK($T17,$T$14:$T$18))</f>
        <v/>
      </c>
      <c r="Y17" s="433" t="str">
        <f>IF(ISBLANK($A17),"",MIN($V17,2))</f>
        <v/>
      </c>
      <c r="Z17" s="478" t="str">
        <f>IF(N($J17)&gt;0,INDEX($X$4:$X$8,$J17)*$W$6,"")</f>
        <v/>
      </c>
    </row>
    <row r="18" spans="1:26" s="399" customFormat="1" ht="12.95" customHeight="1" thickBot="1" x14ac:dyDescent="0.25">
      <c r="A18" s="479"/>
      <c r="B18" s="480" t="str">
        <f>IF(ISBLANK(A18),"",VLOOKUP(A18,Methuselahs!$A$7:$E$206,2,FALSE))</f>
        <v/>
      </c>
      <c r="C18" s="481" t="str">
        <f>IF(ISBLANK(A18),"",VLOOKUP(A18,Methuselahs!$A$7:$E$206,3,FALSE))</f>
        <v/>
      </c>
      <c r="D18" s="482" t="str">
        <f>IF(ISBLANK(A18),"",1)</f>
        <v/>
      </c>
      <c r="E18" s="483" t="str">
        <f>IF(ISBLANK(A18),"",IF(K18=5,L18,IF(AND(K18=4,OR(L18=4,L18=3)),L18+1,L18)))</f>
        <v/>
      </c>
      <c r="F18" s="484"/>
      <c r="G18" s="485">
        <f>IF(ISNUMBER(F18),F18,0)</f>
        <v>0</v>
      </c>
      <c r="H18" s="486" t="str">
        <f>IF(ISNUMBER($A18),IF(AND($F18&gt;=2,$I18=60,$K18=$U$13),1,0),"")</f>
        <v/>
      </c>
      <c r="I18" s="487" t="str">
        <f>IF(ISBLANK(A18),"",R18)</f>
        <v/>
      </c>
      <c r="J18" s="488" t="str">
        <f>Y18</f>
        <v/>
      </c>
      <c r="K18" s="489">
        <f>$K$14</f>
        <v>0</v>
      </c>
      <c r="L18" s="490" t="str">
        <f>IF(ISBLANK(A18),"",RANK($G18,$G$14:$G$18))</f>
        <v/>
      </c>
      <c r="M18" s="491">
        <f>IF(K18=5,VLOOKUP(L18,TPMatrix!$A$6:$B$10,2,FALSE),IF(K18=4,VLOOKUP(L18,TPMatrix!$D$6:$E$9,2,FALSE),0))</f>
        <v>0</v>
      </c>
      <c r="N18" s="491">
        <f>IF(COUNTIF(L14:L18,L18)&gt;=2,IF(K18=5,VLOOKUP(L18+1,TPMatrix!$A$6:$B$10,2,FALSE),IF(K18=4,VLOOKUP(L18+1,TPMatrix!$D$6:$E$9,2,FALSE),0)),"")</f>
        <v>0</v>
      </c>
      <c r="O18" s="491">
        <f>IF(COUNTIF(L14:L18,L18)&gt;=3,IF(K18=5,VLOOKUP(L18+2,TPMatrix!$A$6:$B$10,2,FALSE),IF(K18=4,VLOOKUP(L18+2,TPMatrix!$D$6:$E$9,2,FALSE),0)),"")</f>
        <v>0</v>
      </c>
      <c r="P18" s="491">
        <f>IF(COUNTIF(L14:L18,L18)&gt;=4,IF(K18=5,VLOOKUP(L18+3,TPMatrix!$A$6:$B$10,2,FALSE),IF(K18=4,VLOOKUP(L18+3,TPMatrix!$D$6:$E$9,2,FALSE),0)),"")</f>
        <v>0</v>
      </c>
      <c r="Q18" s="491">
        <f>IF(COUNTIF(L14:L18,L18)&gt;=5,IF(K18=5,VLOOKUP(L18+4,TPMatrix!$A$6:$B$10,2,FALSE),IF(K18=4,VLOOKUP(L18+4,TPMatrix!$D$6:$E$9,2,FALSE),0)),"")</f>
        <v>0</v>
      </c>
      <c r="R18" s="491">
        <f>SUM(M18:Q18)/COUNT(M18:Q18)</f>
        <v>0</v>
      </c>
      <c r="S18" s="492">
        <f>COUNT(M18:Q18)</f>
        <v>5</v>
      </c>
      <c r="T18" s="493" t="str">
        <f>IF(ISNUMBER($A18),$G18*$T$13*2+$T$13-VLOOKUP($A18,$A$6:$D$10,4,FALSE),"")</f>
        <v/>
      </c>
      <c r="U18" s="494">
        <f>CEILING($G18,1)</f>
        <v>0</v>
      </c>
      <c r="V18" s="432" t="str">
        <f>IF(ISBLANK($A18),"",RANK($T18,$T$14:$T$18))</f>
        <v/>
      </c>
      <c r="Y18" s="433" t="str">
        <f>IF(ISBLANK($A18),"",MIN($V18,2))</f>
        <v/>
      </c>
      <c r="Z18" s="495" t="str">
        <f>IF(N($J18)&gt;0,INDEX($X$4:$X$8,$J18)*$W$6,"")</f>
        <v/>
      </c>
    </row>
    <row r="19" spans="1:26" ht="13.5" thickTop="1" x14ac:dyDescent="0.2">
      <c r="A19" s="178"/>
      <c r="B19" s="178"/>
      <c r="C19" s="178"/>
      <c r="D19" s="178"/>
      <c r="E19" s="178"/>
      <c r="F19" s="178"/>
      <c r="G19" s="178"/>
      <c r="H19" s="178"/>
      <c r="I19" s="178"/>
      <c r="J19" s="178"/>
      <c r="K19" s="178"/>
      <c r="U19" s="301"/>
      <c r="W19" s="52" t="str">
        <f>IF(ISBLANK($A19),"",$V19*(Methuselahs!$A$4+1)+$A19)</f>
        <v/>
      </c>
      <c r="X19" s="52" t="str">
        <f>IF(ISBLANK($A19),"",RANK($W19,$W17:$W21,1))</f>
        <v/>
      </c>
    </row>
    <row r="20" spans="1:26" x14ac:dyDescent="0.2">
      <c r="A20" s="178"/>
      <c r="B20" s="178"/>
      <c r="C20" s="178"/>
      <c r="D20" s="178"/>
      <c r="E20" s="178"/>
      <c r="F20" s="178"/>
      <c r="G20" s="178"/>
      <c r="H20" s="178"/>
      <c r="I20" s="178"/>
      <c r="J20" s="178"/>
      <c r="K20" s="178"/>
      <c r="W20" s="52" t="str">
        <f>IF(ISBLANK($A20),"",$V20*(Methuselahs!$A$4+1)+$A20)</f>
        <v/>
      </c>
      <c r="X20" s="52" t="str">
        <f>IF(ISBLANK($A20),"",RANK($W20,$W17:$W21,1))</f>
        <v/>
      </c>
    </row>
    <row r="21" spans="1:26" x14ac:dyDescent="0.2">
      <c r="A21" s="178"/>
      <c r="B21" s="178"/>
      <c r="C21" s="178"/>
      <c r="D21" s="178"/>
      <c r="E21" s="178"/>
      <c r="F21" s="178"/>
      <c r="G21" s="178"/>
      <c r="H21" s="178"/>
      <c r="I21" s="178"/>
      <c r="J21" s="302"/>
      <c r="K21" s="178"/>
      <c r="W21" s="52" t="str">
        <f>IF(ISBLANK($A21),"",$V21*(Methuselahs!$A$4+1)+$A21)</f>
        <v/>
      </c>
      <c r="X21" s="52" t="str">
        <f>IF(ISBLANK($A21),"",RANK($W21,$W17:$W21,1))</f>
        <v/>
      </c>
    </row>
    <row r="22" spans="1:26" x14ac:dyDescent="0.2">
      <c r="A22" s="178"/>
      <c r="B22" s="178"/>
      <c r="C22" s="178"/>
      <c r="D22" s="178"/>
      <c r="E22" s="178"/>
      <c r="F22" s="178"/>
      <c r="G22" s="178"/>
      <c r="H22" s="178"/>
      <c r="I22" s="178"/>
      <c r="J22" s="178"/>
      <c r="K22" s="178"/>
      <c r="W22" s="52" t="str">
        <f>IF(ISBLANK($A22),"",$V22*(Methuselahs!$A$4+1)+$A22)</f>
        <v/>
      </c>
      <c r="X22" s="52" t="str">
        <f>IF(ISBLANK($A22),"",RANK($W22,$W22:$W26,1))</f>
        <v/>
      </c>
    </row>
    <row r="23" spans="1:26" x14ac:dyDescent="0.2">
      <c r="A23" s="178"/>
      <c r="B23" s="178"/>
      <c r="C23" s="178"/>
      <c r="D23" s="178"/>
      <c r="E23" s="178"/>
      <c r="F23" s="178"/>
      <c r="G23" s="178"/>
      <c r="H23" s="178"/>
      <c r="I23" s="178"/>
      <c r="J23" s="178"/>
      <c r="K23" s="178"/>
      <c r="W23" s="52" t="str">
        <f>IF(ISBLANK($A23),"",$V23*(Methuselahs!$A$4+1)+$A23)</f>
        <v/>
      </c>
      <c r="X23" s="52" t="str">
        <f>IF(ISBLANK($A23),"",RANK($W23,$W22:$W26,1))</f>
        <v/>
      </c>
    </row>
    <row r="24" spans="1:26" x14ac:dyDescent="0.2">
      <c r="A24" s="178"/>
      <c r="B24" s="178"/>
      <c r="C24" s="178"/>
      <c r="D24" s="178"/>
      <c r="E24" s="178"/>
      <c r="F24" s="178"/>
      <c r="G24" s="178"/>
      <c r="H24" s="178"/>
      <c r="I24" s="178"/>
      <c r="J24" s="178"/>
      <c r="K24" s="178"/>
      <c r="W24" s="52" t="str">
        <f>IF(ISBLANK($A24),"",$V24*(Methuselahs!$A$4+1)+$A24)</f>
        <v/>
      </c>
      <c r="X24" s="52" t="str">
        <f>IF(ISBLANK($A24),"",RANK($W24,$W22:$W26,1))</f>
        <v/>
      </c>
    </row>
    <row r="25" spans="1:26" x14ac:dyDescent="0.2">
      <c r="A25" s="178"/>
      <c r="B25" s="178"/>
      <c r="C25" s="178"/>
      <c r="D25" s="178"/>
      <c r="E25" s="178"/>
      <c r="F25" s="178"/>
      <c r="G25" s="178"/>
      <c r="H25" s="178"/>
      <c r="I25" s="178"/>
      <c r="J25" s="178"/>
      <c r="K25" s="178"/>
      <c r="W25" s="52" t="str">
        <f>IF(ISBLANK($A25),"",$V25*(Methuselahs!$A$4+1)+$A25)</f>
        <v/>
      </c>
      <c r="X25" s="52" t="str">
        <f>IF(ISBLANK($A25),"",RANK($W25,$W22:$W26,1))</f>
        <v/>
      </c>
    </row>
    <row r="26" spans="1:26" x14ac:dyDescent="0.2">
      <c r="A26" s="178"/>
      <c r="B26" s="178"/>
      <c r="C26" s="178"/>
      <c r="D26" s="178"/>
      <c r="E26" s="178"/>
      <c r="F26" s="178"/>
      <c r="G26" s="178"/>
      <c r="H26" s="178"/>
      <c r="I26" s="178"/>
      <c r="J26" s="178"/>
      <c r="K26" s="178"/>
      <c r="W26" s="52" t="str">
        <f>IF(ISBLANK($A26),"",$V26*(Methuselahs!$A$4+1)+$A26)</f>
        <v/>
      </c>
      <c r="X26" s="52" t="str">
        <f>IF(ISBLANK($A26),"",RANK($W26,$W22:$W26,1))</f>
        <v/>
      </c>
    </row>
    <row r="27" spans="1:26" x14ac:dyDescent="0.2">
      <c r="A27" s="178"/>
      <c r="B27" s="178"/>
      <c r="C27" s="178"/>
      <c r="D27" s="178"/>
      <c r="E27" s="178"/>
      <c r="F27" s="178"/>
      <c r="G27" s="178"/>
      <c r="H27" s="178"/>
      <c r="I27" s="178"/>
      <c r="J27" s="178"/>
      <c r="K27" s="178"/>
      <c r="W27" s="52" t="str">
        <f>IF(ISBLANK($A27),"",$V27*(Methuselahs!$A$4+1)+$A27)</f>
        <v/>
      </c>
      <c r="X27" s="52" t="str">
        <f>IF(ISBLANK($A27),"",RANK($W27,$W27:$W31,1))</f>
        <v/>
      </c>
    </row>
    <row r="28" spans="1:26" x14ac:dyDescent="0.2">
      <c r="A28" s="178"/>
      <c r="B28" s="178"/>
      <c r="C28" s="178"/>
      <c r="D28" s="178"/>
      <c r="E28" s="178"/>
      <c r="F28" s="178"/>
      <c r="G28" s="178"/>
      <c r="H28" s="178"/>
      <c r="I28" s="178"/>
      <c r="J28" s="178"/>
      <c r="K28" s="178"/>
      <c r="W28" s="52" t="str">
        <f>IF(ISBLANK($A28),"",$V28*(Methuselahs!$A$4+1)+$A28)</f>
        <v/>
      </c>
      <c r="X28" s="52" t="str">
        <f>IF(ISBLANK($A28),"",RANK($W28,$W27:$W31,1))</f>
        <v/>
      </c>
    </row>
    <row r="29" spans="1:26" x14ac:dyDescent="0.2">
      <c r="A29" s="178"/>
      <c r="B29" s="178"/>
      <c r="C29" s="178"/>
      <c r="D29" s="178"/>
      <c r="E29" s="178"/>
      <c r="F29" s="178"/>
      <c r="G29" s="178"/>
      <c r="H29" s="178"/>
      <c r="I29" s="178"/>
      <c r="J29" s="178"/>
      <c r="K29" s="178"/>
      <c r="W29" s="52" t="str">
        <f>IF(ISBLANK($A29),"",$V29*(Methuselahs!$A$4+1)+$A29)</f>
        <v/>
      </c>
      <c r="X29" s="52" t="str">
        <f>IF(ISBLANK($A29),"",RANK($W29,$W27:$W31,1))</f>
        <v/>
      </c>
    </row>
    <row r="30" spans="1:26" x14ac:dyDescent="0.2">
      <c r="A30" s="178"/>
      <c r="B30" s="178"/>
      <c r="C30" s="178"/>
      <c r="D30" s="178"/>
      <c r="E30" s="178"/>
      <c r="F30" s="178"/>
      <c r="G30" s="178"/>
      <c r="H30" s="178"/>
      <c r="I30" s="178"/>
      <c r="J30" s="178"/>
      <c r="K30" s="178"/>
      <c r="W30" s="52" t="str">
        <f>IF(ISBLANK($A30),"",$V30*(Methuselahs!$A$4+1)+$A30)</f>
        <v/>
      </c>
      <c r="X30" s="52" t="str">
        <f>IF(ISBLANK($A30),"",RANK($W30,$W27:$W31,1))</f>
        <v/>
      </c>
    </row>
    <row r="31" spans="1:26" x14ac:dyDescent="0.2">
      <c r="A31" s="178"/>
      <c r="B31" s="178"/>
      <c r="C31" s="178"/>
      <c r="D31" s="178"/>
      <c r="E31" s="178"/>
      <c r="F31" s="178"/>
      <c r="G31" s="178"/>
      <c r="H31" s="178"/>
      <c r="I31" s="178"/>
      <c r="J31" s="178"/>
      <c r="K31" s="178"/>
      <c r="W31" s="52" t="str">
        <f>IF(ISBLANK($A31),"",$V31*(Methuselahs!$A$4+1)+$A31)</f>
        <v/>
      </c>
      <c r="X31" s="52" t="str">
        <f>IF(ISBLANK($A31),"",RANK($W31,$W27:$W31,1))</f>
        <v/>
      </c>
    </row>
    <row r="32" spans="1:26" x14ac:dyDescent="0.2">
      <c r="A32" s="178"/>
      <c r="B32" s="178"/>
      <c r="C32" s="178"/>
      <c r="D32" s="178"/>
      <c r="E32" s="178"/>
      <c r="F32" s="178"/>
      <c r="G32" s="178"/>
      <c r="H32" s="178"/>
      <c r="I32" s="178"/>
      <c r="J32" s="178"/>
      <c r="K32" s="178"/>
      <c r="W32" s="52" t="str">
        <f>IF(ISBLANK($A32),"",$V32*(Methuselahs!$A$4+1)+$A32)</f>
        <v/>
      </c>
      <c r="X32" s="52" t="str">
        <f>IF(ISBLANK($A32),"",RANK($W32,$W32:$W36,1))</f>
        <v/>
      </c>
    </row>
    <row r="33" spans="23:24" s="178" customFormat="1" x14ac:dyDescent="0.2">
      <c r="W33" s="52" t="str">
        <f>IF(ISBLANK($A33),"",$V33*(Methuselahs!$A$4+1)+$A33)</f>
        <v/>
      </c>
      <c r="X33" s="52" t="str">
        <f>IF(ISBLANK($A33),"",RANK($W33,$W32:$W36,1))</f>
        <v/>
      </c>
    </row>
    <row r="34" spans="23:24" s="178" customFormat="1" x14ac:dyDescent="0.2">
      <c r="W34" s="52" t="str">
        <f>IF(ISBLANK($A34),"",$V34*(Methuselahs!$A$4+1)+$A34)</f>
        <v/>
      </c>
      <c r="X34" s="52" t="str">
        <f>IF(ISBLANK($A34),"",RANK($W34,$W32:$W36,1))</f>
        <v/>
      </c>
    </row>
    <row r="35" spans="23:24" s="178" customFormat="1" x14ac:dyDescent="0.2">
      <c r="W35" s="52" t="str">
        <f>IF(ISBLANK($A35),"",$V35*(Methuselahs!$A$4+1)+$A35)</f>
        <v/>
      </c>
      <c r="X35" s="52" t="str">
        <f>IF(ISBLANK($A35),"",RANK($W35,$W32:$W36,1))</f>
        <v/>
      </c>
    </row>
    <row r="36" spans="23:24" s="178" customFormat="1" x14ac:dyDescent="0.2">
      <c r="W36" s="52" t="str">
        <f>IF(ISBLANK($A36),"",$V36*(Methuselahs!$A$4+1)+$A36)</f>
        <v/>
      </c>
      <c r="X36" s="52" t="str">
        <f>IF(ISBLANK($A36),"",RANK($W36,$W32:$W36,1))</f>
        <v/>
      </c>
    </row>
    <row r="37" spans="23:24" s="178" customFormat="1" x14ac:dyDescent="0.2">
      <c r="W37" s="52" t="str">
        <f>IF(ISBLANK($A37),"",$V37*(Methuselahs!$A$4+1)+$A37)</f>
        <v/>
      </c>
      <c r="X37" s="52" t="str">
        <f>IF(ISBLANK($A37),"",RANK($W37,$W37:$W41,1))</f>
        <v/>
      </c>
    </row>
    <row r="38" spans="23:24" s="178" customFormat="1" x14ac:dyDescent="0.2">
      <c r="W38" s="52" t="str">
        <f>IF(ISBLANK($A38),"",$V38*(Methuselahs!$A$4+1)+$A38)</f>
        <v/>
      </c>
      <c r="X38" s="52" t="str">
        <f>IF(ISBLANK($A38),"",RANK($W38,$W37:$W41,1))</f>
        <v/>
      </c>
    </row>
    <row r="39" spans="23:24" s="178" customFormat="1" x14ac:dyDescent="0.2">
      <c r="W39" s="52" t="str">
        <f>IF(ISBLANK($A39),"",$V39*(Methuselahs!$A$4+1)+$A39)</f>
        <v/>
      </c>
      <c r="X39" s="52" t="str">
        <f>IF(ISBLANK($A39),"",RANK($W39,$W37:$W41,1))</f>
        <v/>
      </c>
    </row>
    <row r="40" spans="23:24" s="178" customFormat="1" x14ac:dyDescent="0.2">
      <c r="W40" s="52" t="str">
        <f>IF(ISBLANK($A40),"",$V40*(Methuselahs!$A$4+1)+$A40)</f>
        <v/>
      </c>
      <c r="X40" s="52" t="str">
        <f>IF(ISBLANK($A40),"",RANK($W40,$W37:$W41,1))</f>
        <v/>
      </c>
    </row>
    <row r="41" spans="23:24" s="178" customFormat="1" x14ac:dyDescent="0.2">
      <c r="W41" s="52" t="str">
        <f>IF(ISBLANK($A41),"",$V41*(Methuselahs!$A$4+1)+$A41)</f>
        <v/>
      </c>
      <c r="X41" s="52" t="str">
        <f>IF(ISBLANK($A41),"",RANK($W41,$W37:$W41,1))</f>
        <v/>
      </c>
    </row>
    <row r="42" spans="23:24" s="178" customFormat="1" x14ac:dyDescent="0.2">
      <c r="W42" s="52" t="str">
        <f>IF(ISBLANK($A42),"",$V42*(Methuselahs!$A$4+1)+$A42)</f>
        <v/>
      </c>
      <c r="X42" s="52" t="str">
        <f>IF(ISBLANK($A42),"",RANK($W42,$W42:$W46,1))</f>
        <v/>
      </c>
    </row>
    <row r="43" spans="23:24" s="178" customFormat="1" x14ac:dyDescent="0.2">
      <c r="W43" s="52" t="str">
        <f>IF(ISBLANK($A43),"",$V43*(Methuselahs!$A$4+1)+$A43)</f>
        <v/>
      </c>
      <c r="X43" s="52" t="str">
        <f>IF(ISBLANK($A43),"",RANK($W43,$W42:$W46,1))</f>
        <v/>
      </c>
    </row>
    <row r="44" spans="23:24" s="178" customFormat="1" x14ac:dyDescent="0.2">
      <c r="W44" s="52" t="str">
        <f>IF(ISBLANK($A44),"",$V44*(Methuselahs!$A$4+1)+$A44)</f>
        <v/>
      </c>
      <c r="X44" s="52" t="str">
        <f>IF(ISBLANK($A44),"",RANK($W44,$W42:$W46,1))</f>
        <v/>
      </c>
    </row>
    <row r="45" spans="23:24" s="178" customFormat="1" x14ac:dyDescent="0.2">
      <c r="W45" s="52" t="str">
        <f>IF(ISBLANK($A45),"",$V45*(Methuselahs!$A$4+1)+$A45)</f>
        <v/>
      </c>
      <c r="X45" s="52" t="str">
        <f>IF(ISBLANK($A45),"",RANK($W45,$W42:$W46,1))</f>
        <v/>
      </c>
    </row>
    <row r="46" spans="23:24" s="178" customFormat="1" x14ac:dyDescent="0.2">
      <c r="W46" s="52" t="str">
        <f>IF(ISBLANK($A46),"",$V46*(Methuselahs!$A$4+1)+$A46)</f>
        <v/>
      </c>
      <c r="X46" s="52" t="str">
        <f>IF(ISBLANK($A46),"",RANK($W46,$W42:$W46,1))</f>
        <v/>
      </c>
    </row>
    <row r="47" spans="23:24" s="178" customFormat="1" x14ac:dyDescent="0.2">
      <c r="W47" s="52" t="str">
        <f>IF(ISBLANK($A47),"",$V47*(Methuselahs!$A$4+1)+$A47)</f>
        <v/>
      </c>
      <c r="X47" s="52" t="str">
        <f>IF(ISBLANK($A47),"",RANK($W47,$W47:$W51,1))</f>
        <v/>
      </c>
    </row>
    <row r="48" spans="23:24" s="178" customFormat="1" x14ac:dyDescent="0.2">
      <c r="W48" s="52" t="str">
        <f>IF(ISBLANK($A48),"",$V48*(Methuselahs!$A$4+1)+$A48)</f>
        <v/>
      </c>
      <c r="X48" s="52" t="str">
        <f>IF(ISBLANK($A48),"",RANK($W48,$W47:$W51,1))</f>
        <v/>
      </c>
    </row>
    <row r="49" spans="23:24" s="178" customFormat="1" x14ac:dyDescent="0.2">
      <c r="W49" s="52" t="str">
        <f>IF(ISBLANK($A49),"",$V49*(Methuselahs!$A$4+1)+$A49)</f>
        <v/>
      </c>
      <c r="X49" s="52" t="str">
        <f>IF(ISBLANK($A49),"",RANK($W49,$W47:$W51,1))</f>
        <v/>
      </c>
    </row>
    <row r="50" spans="23:24" s="178" customFormat="1" x14ac:dyDescent="0.2">
      <c r="W50" s="52" t="str">
        <f>IF(ISBLANK($A50),"",$V50*(Methuselahs!$A$4+1)+$A50)</f>
        <v/>
      </c>
      <c r="X50" s="52" t="str">
        <f>IF(ISBLANK($A50),"",RANK($W50,$W47:$W51,1))</f>
        <v/>
      </c>
    </row>
    <row r="51" spans="23:24" s="178" customFormat="1" x14ac:dyDescent="0.2">
      <c r="W51" s="52" t="str">
        <f>IF(ISBLANK($A51),"",$V51*(Methuselahs!$A$4+1)+$A51)</f>
        <v/>
      </c>
      <c r="X51" s="52" t="str">
        <f>IF(ISBLANK($A51),"",RANK($W51,$W47:$W51,1))</f>
        <v/>
      </c>
    </row>
    <row r="52" spans="23:24" s="178" customFormat="1" x14ac:dyDescent="0.2">
      <c r="W52" s="52" t="str">
        <f>IF(ISBLANK($A52),"",$V52*(Methuselahs!$A$4+1)+$A52)</f>
        <v/>
      </c>
      <c r="X52" s="52" t="str">
        <f>IF(ISBLANK($A52),"",RANK($W52,$W52:$W56,1))</f>
        <v/>
      </c>
    </row>
    <row r="53" spans="23:24" s="178" customFormat="1" x14ac:dyDescent="0.2">
      <c r="W53" s="52" t="str">
        <f>IF(ISBLANK($A53),"",$V53*(Methuselahs!$A$4+1)+$A53)</f>
        <v/>
      </c>
      <c r="X53" s="52" t="str">
        <f>IF(ISBLANK($A53),"",RANK($W53,$W52:$W56,1))</f>
        <v/>
      </c>
    </row>
    <row r="54" spans="23:24" s="178" customFormat="1" x14ac:dyDescent="0.2">
      <c r="W54" s="52" t="str">
        <f>IF(ISBLANK($A54),"",$V54*(Methuselahs!$A$4+1)+$A54)</f>
        <v/>
      </c>
      <c r="X54" s="52" t="str">
        <f>IF(ISBLANK($A54),"",RANK($W54,$W52:$W56,1))</f>
        <v/>
      </c>
    </row>
    <row r="55" spans="23:24" s="178" customFormat="1" x14ac:dyDescent="0.2">
      <c r="W55" s="52" t="str">
        <f>IF(ISBLANK($A55),"",$V55*(Methuselahs!$A$4+1)+$A55)</f>
        <v/>
      </c>
      <c r="X55" s="52" t="str">
        <f>IF(ISBLANK($A55),"",RANK($W55,$W52:$W56,1))</f>
        <v/>
      </c>
    </row>
    <row r="56" spans="23:24" s="178" customFormat="1" x14ac:dyDescent="0.2">
      <c r="W56" s="52" t="str">
        <f>IF(ISBLANK($A56),"",$V56*(Methuselahs!$A$4+1)+$A56)</f>
        <v/>
      </c>
      <c r="X56" s="52" t="str">
        <f>IF(ISBLANK($A56),"",RANK($W56,$W52:$W56,1))</f>
        <v/>
      </c>
    </row>
    <row r="57" spans="23:24" s="178" customFormat="1" x14ac:dyDescent="0.2">
      <c r="W57" s="52" t="str">
        <f>IF(ISBLANK($A57),"",$V57*(Methuselahs!$A$4+1)+$A57)</f>
        <v/>
      </c>
      <c r="X57" s="52" t="str">
        <f>IF(ISBLANK($A57),"",RANK($W57,$W57:$W61,1))</f>
        <v/>
      </c>
    </row>
    <row r="58" spans="23:24" s="178" customFormat="1" x14ac:dyDescent="0.2">
      <c r="W58" s="52" t="str">
        <f>IF(ISBLANK($A58),"",$V58*(Methuselahs!$A$4+1)+$A58)</f>
        <v/>
      </c>
      <c r="X58" s="52" t="str">
        <f>IF(ISBLANK($A58),"",RANK($W58,$W57:$W61,1))</f>
        <v/>
      </c>
    </row>
    <row r="59" spans="23:24" s="178" customFormat="1" x14ac:dyDescent="0.2">
      <c r="W59" s="52" t="str">
        <f>IF(ISBLANK($A59),"",$V59*(Methuselahs!$A$4+1)+$A59)</f>
        <v/>
      </c>
      <c r="X59" s="52" t="str">
        <f>IF(ISBLANK($A59),"",RANK($W59,$W57:$W61,1))</f>
        <v/>
      </c>
    </row>
    <row r="60" spans="23:24" s="178" customFormat="1" x14ac:dyDescent="0.2">
      <c r="W60" s="52" t="str">
        <f>IF(ISBLANK($A60),"",$V60*(Methuselahs!$A$4+1)+$A60)</f>
        <v/>
      </c>
      <c r="X60" s="52" t="str">
        <f>IF(ISBLANK($A60),"",RANK($W60,$W57:$W61,1))</f>
        <v/>
      </c>
    </row>
    <row r="61" spans="23:24" s="178" customFormat="1" x14ac:dyDescent="0.2">
      <c r="W61" s="52" t="str">
        <f>IF(ISBLANK($A61),"",$V61*(Methuselahs!$A$4+1)+$A61)</f>
        <v/>
      </c>
      <c r="X61" s="52" t="str">
        <f>IF(ISBLANK($A61),"",RANK($W61,$W57:$W61,1))</f>
        <v/>
      </c>
    </row>
    <row r="62" spans="23:24" s="178" customFormat="1" x14ac:dyDescent="0.2">
      <c r="W62" s="52" t="str">
        <f>IF(ISBLANK($A62),"",$V62*(Methuselahs!$A$4+1)+$A62)</f>
        <v/>
      </c>
      <c r="X62" s="52" t="str">
        <f>IF(ISBLANK($A62),"",RANK($W62,$W62:$W66,1))</f>
        <v/>
      </c>
    </row>
    <row r="63" spans="23:24" s="178" customFormat="1" x14ac:dyDescent="0.2">
      <c r="W63" s="52" t="str">
        <f>IF(ISBLANK($A63),"",$V63*(Methuselahs!$A$4+1)+$A63)</f>
        <v/>
      </c>
      <c r="X63" s="52" t="str">
        <f>IF(ISBLANK($A63),"",RANK($W63,$W62:$W66,1))</f>
        <v/>
      </c>
    </row>
    <row r="64" spans="23:24" s="178" customFormat="1" x14ac:dyDescent="0.2">
      <c r="W64" s="52" t="str">
        <f>IF(ISBLANK($A64),"",$V64*(Methuselahs!$A$4+1)+$A64)</f>
        <v/>
      </c>
      <c r="X64" s="52" t="str">
        <f>IF(ISBLANK($A64),"",RANK($W64,$W62:$W66,1))</f>
        <v/>
      </c>
    </row>
    <row r="65" spans="23:24" s="178" customFormat="1" x14ac:dyDescent="0.2">
      <c r="W65" s="52" t="str">
        <f>IF(ISBLANK($A65),"",$V65*(Methuselahs!$A$4+1)+$A65)</f>
        <v/>
      </c>
      <c r="X65" s="52" t="str">
        <f>IF(ISBLANK($A65),"",RANK($W65,$W62:$W66,1))</f>
        <v/>
      </c>
    </row>
    <row r="66" spans="23:24" s="178" customFormat="1" x14ac:dyDescent="0.2">
      <c r="W66" s="52" t="str">
        <f>IF(ISBLANK($A66),"",$V66*(Methuselahs!$A$4+1)+$A66)</f>
        <v/>
      </c>
      <c r="X66" s="52" t="str">
        <f>IF(ISBLANK($A66),"",RANK($W66,$W62:$W66,1))</f>
        <v/>
      </c>
    </row>
    <row r="67" spans="23:24" s="178" customFormat="1" x14ac:dyDescent="0.2">
      <c r="W67" s="52" t="str">
        <f>IF(ISBLANK($A67),"",$V67*(Methuselahs!$A$4+1)+$A67)</f>
        <v/>
      </c>
      <c r="X67" s="52" t="str">
        <f>IF(ISBLANK($A67),"",RANK($W67,$W67:$W71,1))</f>
        <v/>
      </c>
    </row>
    <row r="68" spans="23:24" s="178" customFormat="1" x14ac:dyDescent="0.2">
      <c r="W68" s="52" t="str">
        <f>IF(ISBLANK($A68),"",$V68*(Methuselahs!$A$4+1)+$A68)</f>
        <v/>
      </c>
      <c r="X68" s="52" t="str">
        <f>IF(ISBLANK($A68),"",RANK($W68,$W67:$W71,1))</f>
        <v/>
      </c>
    </row>
    <row r="69" spans="23:24" s="178" customFormat="1" x14ac:dyDescent="0.2">
      <c r="W69" s="52" t="str">
        <f>IF(ISBLANK($A69),"",$V69*(Methuselahs!$A$4+1)+$A69)</f>
        <v/>
      </c>
      <c r="X69" s="52" t="str">
        <f>IF(ISBLANK($A69),"",RANK($W69,$W67:$W71,1))</f>
        <v/>
      </c>
    </row>
    <row r="70" spans="23:24" s="178" customFormat="1" x14ac:dyDescent="0.2">
      <c r="W70" s="52" t="str">
        <f>IF(ISBLANK($A70),"",$V70*(Methuselahs!$A$4+1)+$A70)</f>
        <v/>
      </c>
      <c r="X70" s="52" t="str">
        <f>IF(ISBLANK($A70),"",RANK($W70,$W67:$W71,1))</f>
        <v/>
      </c>
    </row>
    <row r="71" spans="23:24" s="178" customFormat="1" x14ac:dyDescent="0.2">
      <c r="W71" s="52" t="str">
        <f>IF(ISBLANK($A71),"",$V71*(Methuselahs!$A$4+1)+$A71)</f>
        <v/>
      </c>
      <c r="X71" s="52" t="str">
        <f>IF(ISBLANK($A71),"",RANK($W71,$W67:$W71,1))</f>
        <v/>
      </c>
    </row>
    <row r="72" spans="23:24" s="178" customFormat="1" x14ac:dyDescent="0.2">
      <c r="W72" s="52" t="str">
        <f>IF(ISBLANK($A72),"",$V72*(Methuselahs!$A$4+1)+$A72)</f>
        <v/>
      </c>
      <c r="X72" s="52" t="str">
        <f>IF(ISBLANK($A72),"",RANK($W72,$W72:$W76,1))</f>
        <v/>
      </c>
    </row>
    <row r="73" spans="23:24" s="178" customFormat="1" x14ac:dyDescent="0.2">
      <c r="W73" s="52" t="str">
        <f>IF(ISBLANK($A73),"",$V73*(Methuselahs!$A$4+1)+$A73)</f>
        <v/>
      </c>
      <c r="X73" s="52" t="str">
        <f>IF(ISBLANK($A73),"",RANK($W73,$W72:$W76,1))</f>
        <v/>
      </c>
    </row>
    <row r="74" spans="23:24" s="178" customFormat="1" x14ac:dyDescent="0.2">
      <c r="W74" s="52" t="str">
        <f>IF(ISBLANK($A74),"",$V74*(Methuselahs!$A$4+1)+$A74)</f>
        <v/>
      </c>
      <c r="X74" s="52" t="str">
        <f>IF(ISBLANK($A74),"",RANK($W74,$W72:$W76,1))</f>
        <v/>
      </c>
    </row>
    <row r="75" spans="23:24" s="178" customFormat="1" x14ac:dyDescent="0.2">
      <c r="W75" s="52" t="str">
        <f>IF(ISBLANK($A75),"",$V75*(Methuselahs!$A$4+1)+$A75)</f>
        <v/>
      </c>
      <c r="X75" s="52" t="str">
        <f>IF(ISBLANK($A75),"",RANK($W75,$W72:$W76,1))</f>
        <v/>
      </c>
    </row>
    <row r="76" spans="23:24" s="178" customFormat="1" x14ac:dyDescent="0.2">
      <c r="W76" s="52" t="str">
        <f>IF(ISBLANK($A76),"",$V76*(Methuselahs!$A$4+1)+$A76)</f>
        <v/>
      </c>
      <c r="X76" s="52" t="str">
        <f>IF(ISBLANK($A76),"",RANK($W76,$W72:$W76,1))</f>
        <v/>
      </c>
    </row>
    <row r="77" spans="23:24" s="178" customFormat="1" x14ac:dyDescent="0.2">
      <c r="W77" s="52" t="str">
        <f>IF(ISBLANK($A77),"",$V77*(Methuselahs!$A$4+1)+$A77)</f>
        <v/>
      </c>
      <c r="X77" s="52" t="str">
        <f>IF(ISBLANK($A77),"",RANK($W77,$W77:$W81,1))</f>
        <v/>
      </c>
    </row>
    <row r="78" spans="23:24" s="178" customFormat="1" x14ac:dyDescent="0.2">
      <c r="W78" s="52" t="str">
        <f>IF(ISBLANK($A78),"",$V78*(Methuselahs!$A$4+1)+$A78)</f>
        <v/>
      </c>
      <c r="X78" s="52" t="str">
        <f>IF(ISBLANK($A78),"",RANK($W78,$W77:$W81,1))</f>
        <v/>
      </c>
    </row>
    <row r="79" spans="23:24" s="178" customFormat="1" x14ac:dyDescent="0.2">
      <c r="W79" s="52" t="str">
        <f>IF(ISBLANK($A79),"",$V79*(Methuselahs!$A$4+1)+$A79)</f>
        <v/>
      </c>
      <c r="X79" s="52" t="str">
        <f>IF(ISBLANK($A79),"",RANK($W79,$W77:$W81,1))</f>
        <v/>
      </c>
    </row>
    <row r="80" spans="23:24" s="178" customFormat="1" x14ac:dyDescent="0.2">
      <c r="W80" s="52" t="str">
        <f>IF(ISBLANK($A80),"",$V80*(Methuselahs!$A$4+1)+$A80)</f>
        <v/>
      </c>
      <c r="X80" s="52" t="str">
        <f>IF(ISBLANK($A80),"",RANK($W80,$W77:$W81,1))</f>
        <v/>
      </c>
    </row>
    <row r="81" spans="23:24" s="178" customFormat="1" x14ac:dyDescent="0.2">
      <c r="W81" s="52" t="str">
        <f>IF(ISBLANK($A81),"",$V81*(Methuselahs!$A$4+1)+$A81)</f>
        <v/>
      </c>
      <c r="X81" s="52" t="str">
        <f>IF(ISBLANK($A81),"",RANK($W81,$W77:$W81,1))</f>
        <v/>
      </c>
    </row>
    <row r="82" spans="23:24" s="178" customFormat="1" x14ac:dyDescent="0.2">
      <c r="W82" s="52" t="str">
        <f>IF(ISBLANK($A82),"",$V82*(Methuselahs!$A$4+1)+$A82)</f>
        <v/>
      </c>
      <c r="X82" s="52" t="str">
        <f>IF(ISBLANK($A82),"",RANK($W82,$W82:$W86,1))</f>
        <v/>
      </c>
    </row>
    <row r="83" spans="23:24" s="178" customFormat="1" x14ac:dyDescent="0.2">
      <c r="W83" s="52" t="str">
        <f>IF(ISBLANK($A83),"",$V83*(Methuselahs!$A$4+1)+$A83)</f>
        <v/>
      </c>
      <c r="X83" s="52" t="str">
        <f>IF(ISBLANK($A83),"",RANK($W83,$W82:$W86,1))</f>
        <v/>
      </c>
    </row>
    <row r="84" spans="23:24" s="178" customFormat="1" x14ac:dyDescent="0.2">
      <c r="W84" s="52" t="str">
        <f>IF(ISBLANK($A84),"",$V84*(Methuselahs!$A$4+1)+$A84)</f>
        <v/>
      </c>
      <c r="X84" s="52" t="str">
        <f>IF(ISBLANK($A84),"",RANK($W84,$W82:$W86,1))</f>
        <v/>
      </c>
    </row>
    <row r="85" spans="23:24" s="178" customFormat="1" x14ac:dyDescent="0.2">
      <c r="W85" s="52" t="str">
        <f>IF(ISBLANK($A85),"",$V85*(Methuselahs!$A$4+1)+$A85)</f>
        <v/>
      </c>
      <c r="X85" s="52" t="str">
        <f>IF(ISBLANK($A85),"",RANK($W85,$W82:$W86,1))</f>
        <v/>
      </c>
    </row>
    <row r="86" spans="23:24" s="178" customFormat="1" x14ac:dyDescent="0.2">
      <c r="W86" s="52" t="str">
        <f>IF(ISBLANK($A86),"",$V86*(Methuselahs!$A$4+1)+$A86)</f>
        <v/>
      </c>
      <c r="X86" s="52" t="str">
        <f>IF(ISBLANK($A86),"",RANK($W86,$W82:$W86,1))</f>
        <v/>
      </c>
    </row>
    <row r="87" spans="23:24" s="178" customFormat="1" x14ac:dyDescent="0.2">
      <c r="W87" s="52" t="str">
        <f>IF(ISBLANK($A87),"",$V87*(Methuselahs!$A$4+1)+$A87)</f>
        <v/>
      </c>
      <c r="X87" s="52" t="str">
        <f>IF(ISBLANK($A87),"",RANK($W87,$W87:$W91,1))</f>
        <v/>
      </c>
    </row>
    <row r="88" spans="23:24" s="178" customFormat="1" x14ac:dyDescent="0.2">
      <c r="W88" s="52" t="str">
        <f>IF(ISBLANK($A88),"",$V88*(Methuselahs!$A$4+1)+$A88)</f>
        <v/>
      </c>
      <c r="X88" s="52" t="str">
        <f>IF(ISBLANK($A88),"",RANK($W88,$W87:$W91,1))</f>
        <v/>
      </c>
    </row>
    <row r="89" spans="23:24" s="178" customFormat="1" x14ac:dyDescent="0.2">
      <c r="W89" s="52" t="str">
        <f>IF(ISBLANK($A89),"",$V89*(Methuselahs!$A$4+1)+$A89)</f>
        <v/>
      </c>
      <c r="X89" s="52" t="str">
        <f>IF(ISBLANK($A89),"",RANK($W89,$W87:$W91,1))</f>
        <v/>
      </c>
    </row>
    <row r="90" spans="23:24" s="178" customFormat="1" x14ac:dyDescent="0.2">
      <c r="W90" s="52" t="str">
        <f>IF(ISBLANK($A90),"",$V90*(Methuselahs!$A$4+1)+$A90)</f>
        <v/>
      </c>
      <c r="X90" s="52" t="str">
        <f>IF(ISBLANK($A90),"",RANK($W90,$W87:$W91,1))</f>
        <v/>
      </c>
    </row>
    <row r="91" spans="23:24" s="178" customFormat="1" x14ac:dyDescent="0.2">
      <c r="W91" s="52" t="str">
        <f>IF(ISBLANK($A91),"",$V91*(Methuselahs!$A$4+1)+$A91)</f>
        <v/>
      </c>
      <c r="X91" s="52" t="str">
        <f>IF(ISBLANK($A91),"",RANK($W91,$W87:$W91,1))</f>
        <v/>
      </c>
    </row>
    <row r="92" spans="23:24" s="178" customFormat="1" x14ac:dyDescent="0.2">
      <c r="W92" s="52" t="str">
        <f>IF(ISBLANK($A92),"",$V92*(Methuselahs!$A$4+1)+$A92)</f>
        <v/>
      </c>
      <c r="X92" s="52" t="str">
        <f>IF(ISBLANK($A92),"",RANK($W92,$W92:$W96,1))</f>
        <v/>
      </c>
    </row>
    <row r="93" spans="23:24" s="178" customFormat="1" x14ac:dyDescent="0.2">
      <c r="W93" s="52" t="str">
        <f>IF(ISBLANK($A93),"",$V93*(Methuselahs!$A$4+1)+$A93)</f>
        <v/>
      </c>
      <c r="X93" s="52" t="str">
        <f>IF(ISBLANK($A93),"",RANK($W93,$W92:$W96,1))</f>
        <v/>
      </c>
    </row>
    <row r="94" spans="23:24" s="178" customFormat="1" x14ac:dyDescent="0.2">
      <c r="W94" s="52" t="str">
        <f>IF(ISBLANK($A94),"",$V94*(Methuselahs!$A$4+1)+$A94)</f>
        <v/>
      </c>
      <c r="X94" s="52" t="str">
        <f>IF(ISBLANK($A94),"",RANK($W94,$W92:$W96,1))</f>
        <v/>
      </c>
    </row>
    <row r="95" spans="23:24" s="178" customFormat="1" x14ac:dyDescent="0.2">
      <c r="W95" s="52" t="str">
        <f>IF(ISBLANK($A95),"",$V95*(Methuselahs!$A$4+1)+$A95)</f>
        <v/>
      </c>
      <c r="X95" s="52" t="str">
        <f>IF(ISBLANK($A95),"",RANK($W95,$W92:$W96,1))</f>
        <v/>
      </c>
    </row>
    <row r="96" spans="23:24" s="178" customFormat="1" x14ac:dyDescent="0.2">
      <c r="W96" s="52" t="str">
        <f>IF(ISBLANK($A96),"",$V96*(Methuselahs!$A$4+1)+$A96)</f>
        <v/>
      </c>
      <c r="X96" s="52" t="str">
        <f>IF(ISBLANK($A96),"",RANK($W96,$W92:$W96,1))</f>
        <v/>
      </c>
    </row>
    <row r="97" spans="23:24" s="178" customFormat="1" x14ac:dyDescent="0.2">
      <c r="W97" s="52" t="str">
        <f>IF(ISBLANK($A97),"",$V97*(Methuselahs!$A$4+1)+$A97)</f>
        <v/>
      </c>
      <c r="X97" s="52" t="str">
        <f>IF(ISBLANK($A97),"",RANK($W97,$W97:$W101,1))</f>
        <v/>
      </c>
    </row>
    <row r="98" spans="23:24" s="178" customFormat="1" x14ac:dyDescent="0.2">
      <c r="W98" s="52" t="str">
        <f>IF(ISBLANK($A98),"",$V98*(Methuselahs!$A$4+1)+$A98)</f>
        <v/>
      </c>
      <c r="X98" s="52" t="str">
        <f>IF(ISBLANK($A98),"",RANK($W98,$W97:$W101,1))</f>
        <v/>
      </c>
    </row>
    <row r="99" spans="23:24" s="178" customFormat="1" x14ac:dyDescent="0.2">
      <c r="W99" s="52" t="str">
        <f>IF(ISBLANK($A99),"",$V99*(Methuselahs!$A$4+1)+$A99)</f>
        <v/>
      </c>
      <c r="X99" s="52" t="str">
        <f>IF(ISBLANK($A99),"",RANK($W99,$W97:$W101,1))</f>
        <v/>
      </c>
    </row>
    <row r="100" spans="23:24" s="178" customFormat="1" x14ac:dyDescent="0.2">
      <c r="W100" s="52" t="str">
        <f>IF(ISBLANK($A100),"",$V100*(Methuselahs!$A$4+1)+$A100)</f>
        <v/>
      </c>
      <c r="X100" s="52" t="str">
        <f>IF(ISBLANK($A100),"",RANK($W100,$W97:$W101,1))</f>
        <v/>
      </c>
    </row>
    <row r="101" spans="23:24" s="178" customFormat="1" x14ac:dyDescent="0.2">
      <c r="W101" s="52" t="str">
        <f>IF(ISBLANK($A101),"",$V101*(Methuselahs!$A$4+1)+$A101)</f>
        <v/>
      </c>
      <c r="X101" s="52" t="str">
        <f>IF(ISBLANK($A101),"",RANK($W101,$W97:$W101,1))</f>
        <v/>
      </c>
    </row>
    <row r="102" spans="23:24" s="178" customFormat="1" x14ac:dyDescent="0.2">
      <c r="W102" s="52" t="str">
        <f>IF(ISBLANK($A102),"",$V102*(Methuselahs!$A$4+1)+$A102)</f>
        <v/>
      </c>
      <c r="X102" s="52" t="str">
        <f>IF(ISBLANK($A102),"",RANK($W102,$W102:$W106,1))</f>
        <v/>
      </c>
    </row>
    <row r="103" spans="23:24" s="178" customFormat="1" x14ac:dyDescent="0.2">
      <c r="W103" s="52" t="str">
        <f>IF(ISBLANK($A103),"",$V103*(Methuselahs!$A$4+1)+$A103)</f>
        <v/>
      </c>
      <c r="X103" s="52" t="str">
        <f>IF(ISBLANK($A103),"",RANK($W103,$W102:$W106,1))</f>
        <v/>
      </c>
    </row>
    <row r="104" spans="23:24" s="178" customFormat="1" x14ac:dyDescent="0.2">
      <c r="W104" s="52" t="str">
        <f>IF(ISBLANK($A104),"",$V104*(Methuselahs!$A$4+1)+$A104)</f>
        <v/>
      </c>
      <c r="X104" s="52" t="str">
        <f>IF(ISBLANK($A104),"",RANK($W104,$W102:$W106,1))</f>
        <v/>
      </c>
    </row>
    <row r="105" spans="23:24" s="178" customFormat="1" x14ac:dyDescent="0.2">
      <c r="W105" s="52" t="str">
        <f>IF(ISBLANK($A105),"",$V105*(Methuselahs!$A$4+1)+$A105)</f>
        <v/>
      </c>
      <c r="X105" s="52" t="str">
        <f>IF(ISBLANK($A105),"",RANK($W105,$W102:$W106,1))</f>
        <v/>
      </c>
    </row>
    <row r="106" spans="23:24" s="178" customFormat="1" x14ac:dyDescent="0.2">
      <c r="W106" s="52" t="str">
        <f>IF(ISBLANK($A106),"",$V106*(Methuselahs!$A$4+1)+$A106)</f>
        <v/>
      </c>
      <c r="X106" s="52" t="str">
        <f>IF(ISBLANK($A106),"",RANK($W106,$W102:$W106,1))</f>
        <v/>
      </c>
    </row>
    <row r="107" spans="23:24" s="178" customFormat="1" x14ac:dyDescent="0.2">
      <c r="W107" s="52" t="str">
        <f>IF(ISBLANK($A107),"",$V107*(Methuselahs!$A$4+1)+$A107)</f>
        <v/>
      </c>
      <c r="X107" s="52" t="str">
        <f>IF(ISBLANK($A107),"",RANK($W107,$W107:$W111,1))</f>
        <v/>
      </c>
    </row>
    <row r="108" spans="23:24" s="178" customFormat="1" x14ac:dyDescent="0.2">
      <c r="W108" s="52" t="str">
        <f>IF(ISBLANK($A108),"",$V108*(Methuselahs!$A$4+1)+$A108)</f>
        <v/>
      </c>
      <c r="X108" s="52" t="str">
        <f>IF(ISBLANK($A108),"",RANK($W108,$W107:$W111,1))</f>
        <v/>
      </c>
    </row>
    <row r="109" spans="23:24" s="178" customFormat="1" x14ac:dyDescent="0.2">
      <c r="W109" s="52" t="str">
        <f>IF(ISBLANK($A109),"",$V109*(Methuselahs!$A$4+1)+$A109)</f>
        <v/>
      </c>
      <c r="X109" s="52" t="str">
        <f>IF(ISBLANK($A109),"",RANK($W109,$W107:$W111,1))</f>
        <v/>
      </c>
    </row>
    <row r="110" spans="23:24" s="178" customFormat="1" x14ac:dyDescent="0.2">
      <c r="W110" s="52" t="str">
        <f>IF(ISBLANK($A110),"",$V110*(Methuselahs!$A$4+1)+$A110)</f>
        <v/>
      </c>
      <c r="X110" s="52" t="str">
        <f>IF(ISBLANK($A110),"",RANK($W110,$W107:$W111,1))</f>
        <v/>
      </c>
    </row>
    <row r="111" spans="23:24" s="178" customFormat="1" x14ac:dyDescent="0.2">
      <c r="W111" s="52" t="str">
        <f>IF(ISBLANK($A111),"",$V111*(Methuselahs!$A$4+1)+$A111)</f>
        <v/>
      </c>
      <c r="X111" s="52" t="str">
        <f>IF(ISBLANK($A111),"",RANK($W111,$W107:$W111,1))</f>
        <v/>
      </c>
    </row>
    <row r="112" spans="23:24" s="178" customFormat="1" x14ac:dyDescent="0.2">
      <c r="W112" s="52" t="str">
        <f>IF(ISBLANK($A112),"",$V112*(Methuselahs!$A$4+1)+$A112)</f>
        <v/>
      </c>
      <c r="X112" s="52" t="str">
        <f>IF(ISBLANK($A112),"",RANK($W112,$W112:$W116,1))</f>
        <v/>
      </c>
    </row>
    <row r="113" spans="23:24" s="178" customFormat="1" x14ac:dyDescent="0.2">
      <c r="W113" s="52" t="str">
        <f>IF(ISBLANK($A113),"",$V113*(Methuselahs!$A$4+1)+$A113)</f>
        <v/>
      </c>
      <c r="X113" s="52" t="str">
        <f>IF(ISBLANK($A113),"",RANK($W113,$W112:$W116,1))</f>
        <v/>
      </c>
    </row>
    <row r="114" spans="23:24" s="178" customFormat="1" x14ac:dyDescent="0.2">
      <c r="W114" s="52" t="str">
        <f>IF(ISBLANK($A114),"",$V114*(Methuselahs!$A$4+1)+$A114)</f>
        <v/>
      </c>
      <c r="X114" s="52" t="str">
        <f>IF(ISBLANK($A114),"",RANK($W114,$W112:$W116,1))</f>
        <v/>
      </c>
    </row>
    <row r="115" spans="23:24" s="178" customFormat="1" x14ac:dyDescent="0.2">
      <c r="W115" s="52" t="str">
        <f>IF(ISBLANK($A115),"",$V115*(Methuselahs!$A$4+1)+$A115)</f>
        <v/>
      </c>
      <c r="X115" s="52" t="str">
        <f>IF(ISBLANK($A115),"",RANK($W115,$W112:$W116,1))</f>
        <v/>
      </c>
    </row>
    <row r="116" spans="23:24" s="178" customFormat="1" x14ac:dyDescent="0.2">
      <c r="W116" s="52" t="str">
        <f>IF(ISBLANK($A116),"",$V116*(Methuselahs!$A$4+1)+$A116)</f>
        <v/>
      </c>
      <c r="X116" s="52" t="str">
        <f>IF(ISBLANK($A116),"",RANK($W116,$W112:$W116,1))</f>
        <v/>
      </c>
    </row>
    <row r="117" spans="23:24" s="178" customFormat="1" x14ac:dyDescent="0.2">
      <c r="W117" s="52" t="str">
        <f>IF(ISBLANK($A117),"",$V117*(Methuselahs!$A$4+1)+$A117)</f>
        <v/>
      </c>
      <c r="X117" s="52" t="str">
        <f>IF(ISBLANK($A117),"",RANK($W117,$W117:$W121,1))</f>
        <v/>
      </c>
    </row>
    <row r="118" spans="23:24" s="178" customFormat="1" x14ac:dyDescent="0.2">
      <c r="W118" s="52" t="str">
        <f>IF(ISBLANK($A118),"",$V118*(Methuselahs!$A$4+1)+$A118)</f>
        <v/>
      </c>
      <c r="X118" s="52" t="str">
        <f>IF(ISBLANK($A118),"",RANK($W118,$W117:$W121,1))</f>
        <v/>
      </c>
    </row>
    <row r="119" spans="23:24" s="178" customFormat="1" x14ac:dyDescent="0.2">
      <c r="W119" s="52" t="str">
        <f>IF(ISBLANK($A119),"",$V119*(Methuselahs!$A$4+1)+$A119)</f>
        <v/>
      </c>
      <c r="X119" s="52" t="str">
        <f>IF(ISBLANK($A119),"",RANK($W119,$W117:$W121,1))</f>
        <v/>
      </c>
    </row>
    <row r="120" spans="23:24" s="178" customFormat="1" x14ac:dyDescent="0.2">
      <c r="W120" s="52" t="str">
        <f>IF(ISBLANK($A120),"",$V120*(Methuselahs!$A$4+1)+$A120)</f>
        <v/>
      </c>
      <c r="X120" s="52" t="str">
        <f>IF(ISBLANK($A120),"",RANK($W120,$W117:$W121,1))</f>
        <v/>
      </c>
    </row>
    <row r="121" spans="23:24" s="178" customFormat="1" x14ac:dyDescent="0.2">
      <c r="W121" s="52" t="str">
        <f>IF(ISBLANK($A121),"",$V121*(Methuselahs!$A$4+1)+$A121)</f>
        <v/>
      </c>
      <c r="X121" s="52" t="str">
        <f>IF(ISBLANK($A121),"",RANK($W121,$W117:$W121,1))</f>
        <v/>
      </c>
    </row>
    <row r="122" spans="23:24" s="178" customFormat="1" x14ac:dyDescent="0.2">
      <c r="W122" s="52" t="str">
        <f>IF(ISBLANK($A122),"",$V122*(Methuselahs!$A$4+1)+$A122)</f>
        <v/>
      </c>
      <c r="X122" s="52" t="str">
        <f>IF(ISBLANK($A122),"",RANK($W122,$W122:$W126,1))</f>
        <v/>
      </c>
    </row>
    <row r="123" spans="23:24" s="178" customFormat="1" x14ac:dyDescent="0.2">
      <c r="W123" s="52" t="str">
        <f>IF(ISBLANK($A123),"",$V123*(Methuselahs!$A$4+1)+$A123)</f>
        <v/>
      </c>
      <c r="X123" s="52" t="str">
        <f>IF(ISBLANK($A123),"",RANK($W123,$W122:$W126,1))</f>
        <v/>
      </c>
    </row>
    <row r="124" spans="23:24" s="178" customFormat="1" x14ac:dyDescent="0.2">
      <c r="W124" s="52" t="str">
        <f>IF(ISBLANK($A124),"",$V124*(Methuselahs!$A$4+1)+$A124)</f>
        <v/>
      </c>
      <c r="X124" s="52" t="str">
        <f>IF(ISBLANK($A124),"",RANK($W124,$W122:$W126,1))</f>
        <v/>
      </c>
    </row>
    <row r="125" spans="23:24" s="178" customFormat="1" x14ac:dyDescent="0.2">
      <c r="W125" s="52" t="str">
        <f>IF(ISBLANK($A125),"",$V125*(Methuselahs!$A$4+1)+$A125)</f>
        <v/>
      </c>
      <c r="X125" s="52" t="str">
        <f>IF(ISBLANK($A125),"",RANK($W125,$W122:$W126,1))</f>
        <v/>
      </c>
    </row>
    <row r="126" spans="23:24" s="178" customFormat="1" x14ac:dyDescent="0.2">
      <c r="W126" s="52" t="str">
        <f>IF(ISBLANK($A126),"",$V126*(Methuselahs!$A$4+1)+$A126)</f>
        <v/>
      </c>
      <c r="X126" s="52" t="str">
        <f>IF(ISBLANK($A126),"",RANK($W126,$W122:$W126,1))</f>
        <v/>
      </c>
    </row>
    <row r="127" spans="23:24" s="178" customFormat="1" x14ac:dyDescent="0.2">
      <c r="W127" s="52" t="str">
        <f>IF(ISBLANK($A127),"",$V127*(Methuselahs!$A$4+1)+$A127)</f>
        <v/>
      </c>
      <c r="X127" s="52" t="str">
        <f>IF(ISBLANK($A127),"",RANK($W127,$W127:$W131,1))</f>
        <v/>
      </c>
    </row>
    <row r="128" spans="23:24" s="178" customFormat="1" x14ac:dyDescent="0.2">
      <c r="W128" s="52" t="str">
        <f>IF(ISBLANK($A128),"",$V128*(Methuselahs!$A$4+1)+$A128)</f>
        <v/>
      </c>
      <c r="X128" s="52" t="str">
        <f>IF(ISBLANK($A128),"",RANK($W128,$W127:$W131,1))</f>
        <v/>
      </c>
    </row>
    <row r="129" spans="23:24" s="178" customFormat="1" x14ac:dyDescent="0.2">
      <c r="W129" s="52" t="str">
        <f>IF(ISBLANK($A129),"",$V129*(Methuselahs!$A$4+1)+$A129)</f>
        <v/>
      </c>
      <c r="X129" s="52" t="str">
        <f>IF(ISBLANK($A129),"",RANK($W129,$W127:$W131,1))</f>
        <v/>
      </c>
    </row>
    <row r="130" spans="23:24" s="178" customFormat="1" x14ac:dyDescent="0.2">
      <c r="W130" s="52" t="str">
        <f>IF(ISBLANK($A130),"",$V130*(Methuselahs!$A$4+1)+$A130)</f>
        <v/>
      </c>
      <c r="X130" s="52" t="str">
        <f>IF(ISBLANK($A130),"",RANK($W130,$W127:$W131,1))</f>
        <v/>
      </c>
    </row>
    <row r="131" spans="23:24" s="178" customFormat="1" x14ac:dyDescent="0.2">
      <c r="W131" s="52" t="str">
        <f>IF(ISBLANK($A131),"",$V131*(Methuselahs!$A$4+1)+$A131)</f>
        <v/>
      </c>
      <c r="X131" s="52" t="str">
        <f>IF(ISBLANK($A131),"",RANK($W131,$W127:$W131,1))</f>
        <v/>
      </c>
    </row>
    <row r="132" spans="23:24" s="178" customFormat="1" x14ac:dyDescent="0.2">
      <c r="W132" s="52" t="str">
        <f>IF(ISBLANK($A132),"",$V132*(Methuselahs!$A$4+1)+$A132)</f>
        <v/>
      </c>
      <c r="X132" s="52" t="str">
        <f>IF(ISBLANK($A132),"",RANK($W132,$W132:$W136,1))</f>
        <v/>
      </c>
    </row>
    <row r="133" spans="23:24" s="178" customFormat="1" x14ac:dyDescent="0.2">
      <c r="W133" s="52" t="str">
        <f>IF(ISBLANK($A133),"",$V133*(Methuselahs!$A$4+1)+$A133)</f>
        <v/>
      </c>
      <c r="X133" s="52" t="str">
        <f>IF(ISBLANK($A133),"",RANK($W133,$W132:$W136,1))</f>
        <v/>
      </c>
    </row>
    <row r="134" spans="23:24" s="178" customFormat="1" x14ac:dyDescent="0.2">
      <c r="W134" s="52" t="str">
        <f>IF(ISBLANK($A134),"",$V134*(Methuselahs!$A$4+1)+$A134)</f>
        <v/>
      </c>
      <c r="X134" s="52" t="str">
        <f>IF(ISBLANK($A134),"",RANK($W134,$W132:$W136,1))</f>
        <v/>
      </c>
    </row>
    <row r="135" spans="23:24" s="178" customFormat="1" x14ac:dyDescent="0.2">
      <c r="W135" s="52" t="str">
        <f>IF(ISBLANK($A135),"",$V135*(Methuselahs!$A$4+1)+$A135)</f>
        <v/>
      </c>
      <c r="X135" s="52" t="str">
        <f>IF(ISBLANK($A135),"",RANK($W135,$W132:$W136,1))</f>
        <v/>
      </c>
    </row>
    <row r="136" spans="23:24" s="178" customFormat="1" x14ac:dyDescent="0.2">
      <c r="W136" s="52" t="str">
        <f>IF(ISBLANK($A136),"",$V136*(Methuselahs!$A$4+1)+$A136)</f>
        <v/>
      </c>
      <c r="X136" s="52" t="str">
        <f>IF(ISBLANK($A136),"",RANK($W136,$W132:$W136,1))</f>
        <v/>
      </c>
    </row>
    <row r="137" spans="23:24" s="178" customFormat="1" x14ac:dyDescent="0.2">
      <c r="W137" s="52" t="str">
        <f>IF(ISBLANK($A137),"",$V137*(Methuselahs!$A$4+1)+$A137)</f>
        <v/>
      </c>
      <c r="X137" s="52" t="str">
        <f>IF(ISBLANK($A137),"",RANK($W137,$W137:$W141,1))</f>
        <v/>
      </c>
    </row>
    <row r="138" spans="23:24" s="178" customFormat="1" x14ac:dyDescent="0.2">
      <c r="W138" s="52" t="str">
        <f>IF(ISBLANK($A138),"",$V138*(Methuselahs!$A$4+1)+$A138)</f>
        <v/>
      </c>
      <c r="X138" s="52" t="str">
        <f>IF(ISBLANK($A138),"",RANK($W138,$W137:$W141,1))</f>
        <v/>
      </c>
    </row>
    <row r="139" spans="23:24" s="178" customFormat="1" x14ac:dyDescent="0.2">
      <c r="W139" s="52" t="str">
        <f>IF(ISBLANK($A139),"",$V139*(Methuselahs!$A$4+1)+$A139)</f>
        <v/>
      </c>
      <c r="X139" s="52" t="str">
        <f>IF(ISBLANK($A139),"",RANK($W139,$W137:$W141,1))</f>
        <v/>
      </c>
    </row>
    <row r="140" spans="23:24" s="178" customFormat="1" x14ac:dyDescent="0.2">
      <c r="W140" s="52" t="str">
        <f>IF(ISBLANK($A140),"",$V140*(Methuselahs!$A$4+1)+$A140)</f>
        <v/>
      </c>
      <c r="X140" s="52" t="str">
        <f>IF(ISBLANK($A140),"",RANK($W140,$W137:$W141,1))</f>
        <v/>
      </c>
    </row>
    <row r="141" spans="23:24" s="178" customFormat="1" x14ac:dyDescent="0.2">
      <c r="W141" s="52" t="str">
        <f>IF(ISBLANK($A141),"",$V141*(Methuselahs!$A$4+1)+$A141)</f>
        <v/>
      </c>
      <c r="X141" s="52" t="str">
        <f>IF(ISBLANK($A141),"",RANK($W141,$W137:$W141,1))</f>
        <v/>
      </c>
    </row>
    <row r="142" spans="23:24" s="178" customFormat="1" x14ac:dyDescent="0.2">
      <c r="W142" s="52" t="str">
        <f>IF(ISBLANK($A142),"",$V142*(Methuselahs!$A$4+1)+$A142)</f>
        <v/>
      </c>
      <c r="X142" s="52" t="str">
        <f>IF(ISBLANK($A142),"",RANK($W142,$W142:$W146,1))</f>
        <v/>
      </c>
    </row>
    <row r="143" spans="23:24" s="178" customFormat="1" x14ac:dyDescent="0.2">
      <c r="W143" s="52" t="str">
        <f>IF(ISBLANK($A143),"",$V143*(Methuselahs!$A$4+1)+$A143)</f>
        <v/>
      </c>
      <c r="X143" s="52" t="str">
        <f>IF(ISBLANK($A143),"",RANK($W143,$W142:$W146,1))</f>
        <v/>
      </c>
    </row>
    <row r="144" spans="23:24" s="178" customFormat="1" x14ac:dyDescent="0.2">
      <c r="W144" s="52" t="str">
        <f>IF(ISBLANK($A144),"",$V144*(Methuselahs!$A$4+1)+$A144)</f>
        <v/>
      </c>
      <c r="X144" s="52" t="str">
        <f>IF(ISBLANK($A144),"",RANK($W144,$W142:$W146,1))</f>
        <v/>
      </c>
    </row>
    <row r="145" spans="23:24" s="178" customFormat="1" x14ac:dyDescent="0.2">
      <c r="W145" s="52" t="str">
        <f>IF(ISBLANK($A145),"",$V145*(Methuselahs!$A$4+1)+$A145)</f>
        <v/>
      </c>
      <c r="X145" s="52" t="str">
        <f>IF(ISBLANK($A145),"",RANK($W145,$W142:$W146,1))</f>
        <v/>
      </c>
    </row>
    <row r="146" spans="23:24" s="178" customFormat="1" x14ac:dyDescent="0.2">
      <c r="W146" s="52" t="str">
        <f>IF(ISBLANK($A146),"",$V146*(Methuselahs!$A$4+1)+$A146)</f>
        <v/>
      </c>
      <c r="X146" s="52" t="str">
        <f>IF(ISBLANK($A146),"",RANK($W146,$W142:$W146,1))</f>
        <v/>
      </c>
    </row>
    <row r="147" spans="23:24" s="178" customFormat="1" x14ac:dyDescent="0.2">
      <c r="W147" s="52" t="str">
        <f>IF(ISBLANK($A147),"",$V147*(Methuselahs!$A$4+1)+$A147)</f>
        <v/>
      </c>
      <c r="X147" s="52" t="str">
        <f>IF(ISBLANK($A147),"",RANK($W147,$W147:$W151,1))</f>
        <v/>
      </c>
    </row>
    <row r="148" spans="23:24" s="178" customFormat="1" x14ac:dyDescent="0.2">
      <c r="W148" s="52" t="str">
        <f>IF(ISBLANK($A148),"",$V148*(Methuselahs!$A$4+1)+$A148)</f>
        <v/>
      </c>
      <c r="X148" s="52" t="str">
        <f>IF(ISBLANK($A148),"",RANK($W148,$W147:$W151,1))</f>
        <v/>
      </c>
    </row>
    <row r="149" spans="23:24" s="178" customFormat="1" x14ac:dyDescent="0.2">
      <c r="W149" s="52" t="str">
        <f>IF(ISBLANK($A149),"",$V149*(Methuselahs!$A$4+1)+$A149)</f>
        <v/>
      </c>
      <c r="X149" s="52" t="str">
        <f>IF(ISBLANK($A149),"",RANK($W149,$W147:$W151,1))</f>
        <v/>
      </c>
    </row>
    <row r="150" spans="23:24" s="178" customFormat="1" x14ac:dyDescent="0.2">
      <c r="W150" s="52" t="str">
        <f>IF(ISBLANK($A150),"",$V150*(Methuselahs!$A$4+1)+$A150)</f>
        <v/>
      </c>
      <c r="X150" s="52" t="str">
        <f>IF(ISBLANK($A150),"",RANK($W150,$W147:$W151,1))</f>
        <v/>
      </c>
    </row>
    <row r="151" spans="23:24" s="178" customFormat="1" x14ac:dyDescent="0.2">
      <c r="W151" s="52" t="str">
        <f>IF(ISBLANK($A151),"",$V151*(Methuselahs!$A$4+1)+$A151)</f>
        <v/>
      </c>
      <c r="X151" s="52" t="str">
        <f>IF(ISBLANK($A151),"",RANK($W151,$W147:$W151,1))</f>
        <v/>
      </c>
    </row>
    <row r="152" spans="23:24" s="178" customFormat="1" x14ac:dyDescent="0.2">
      <c r="W152" s="52" t="str">
        <f>IF(ISBLANK($A152),"",$V152*(Methuselahs!$A$4+1)+$A152)</f>
        <v/>
      </c>
      <c r="X152" s="52" t="str">
        <f>IF(ISBLANK($A152),"",RANK($W152,$W152:$W156,1))</f>
        <v/>
      </c>
    </row>
    <row r="153" spans="23:24" s="178" customFormat="1" x14ac:dyDescent="0.2">
      <c r="W153" s="52" t="str">
        <f>IF(ISBLANK($A153),"",$V153*(Methuselahs!$A$4+1)+$A153)</f>
        <v/>
      </c>
      <c r="X153" s="52" t="str">
        <f>IF(ISBLANK($A153),"",RANK($W153,$W152:$W156,1))</f>
        <v/>
      </c>
    </row>
    <row r="154" spans="23:24" s="178" customFormat="1" x14ac:dyDescent="0.2">
      <c r="W154" s="52" t="str">
        <f>IF(ISBLANK($A154),"",$V154*(Methuselahs!$A$4+1)+$A154)</f>
        <v/>
      </c>
      <c r="X154" s="52" t="str">
        <f>IF(ISBLANK($A154),"",RANK($W154,$W152:$W156,1))</f>
        <v/>
      </c>
    </row>
    <row r="155" spans="23:24" s="178" customFormat="1" x14ac:dyDescent="0.2">
      <c r="W155" s="52" t="str">
        <f>IF(ISBLANK($A155),"",$V155*(Methuselahs!$A$4+1)+$A155)</f>
        <v/>
      </c>
      <c r="X155" s="52" t="str">
        <f>IF(ISBLANK($A155),"",RANK($W155,$W152:$W156,1))</f>
        <v/>
      </c>
    </row>
    <row r="156" spans="23:24" s="178" customFormat="1" x14ac:dyDescent="0.2">
      <c r="W156" s="52" t="str">
        <f>IF(ISBLANK($A156),"",$V156*(Methuselahs!$A$4+1)+$A156)</f>
        <v/>
      </c>
      <c r="X156" s="52" t="str">
        <f>IF(ISBLANK($A156),"",RANK($W156,$W152:$W156,1))</f>
        <v/>
      </c>
    </row>
    <row r="157" spans="23:24" s="178" customFormat="1" x14ac:dyDescent="0.2">
      <c r="W157" s="52" t="str">
        <f>IF(ISBLANK($A157),"",$V157*(Methuselahs!$A$4+1)+$A157)</f>
        <v/>
      </c>
      <c r="X157" s="52" t="str">
        <f>IF(ISBLANK($A157),"",RANK($W157,$W157:$W161,1))</f>
        <v/>
      </c>
    </row>
    <row r="158" spans="23:24" s="178" customFormat="1" x14ac:dyDescent="0.2">
      <c r="W158" s="52" t="str">
        <f>IF(ISBLANK($A158),"",$V158*(Methuselahs!$A$4+1)+$A158)</f>
        <v/>
      </c>
      <c r="X158" s="52" t="str">
        <f>IF(ISBLANK($A158),"",RANK($W158,$W157:$W161,1))</f>
        <v/>
      </c>
    </row>
    <row r="159" spans="23:24" s="178" customFormat="1" x14ac:dyDescent="0.2">
      <c r="W159" s="52" t="str">
        <f>IF(ISBLANK($A159),"",$V159*(Methuselahs!$A$4+1)+$A159)</f>
        <v/>
      </c>
      <c r="X159" s="52" t="str">
        <f>IF(ISBLANK($A159),"",RANK($W159,$W157:$W161,1))</f>
        <v/>
      </c>
    </row>
    <row r="160" spans="23:24" s="178" customFormat="1" x14ac:dyDescent="0.2">
      <c r="W160" s="52" t="str">
        <f>IF(ISBLANK($A160),"",$V160*(Methuselahs!$A$4+1)+$A160)</f>
        <v/>
      </c>
      <c r="X160" s="52" t="str">
        <f>IF(ISBLANK($A160),"",RANK($W160,$W157:$W161,1))</f>
        <v/>
      </c>
    </row>
    <row r="161" spans="23:24" s="178" customFormat="1" x14ac:dyDescent="0.2">
      <c r="W161" s="52" t="str">
        <f>IF(ISBLANK($A161),"",$V161*(Methuselahs!$A$4+1)+$A161)</f>
        <v/>
      </c>
      <c r="X161" s="52" t="str">
        <f>IF(ISBLANK($A161),"",RANK($W161,$W157:$W161,1))</f>
        <v/>
      </c>
    </row>
    <row r="162" spans="23:24" s="178" customFormat="1" x14ac:dyDescent="0.2">
      <c r="W162" s="52" t="str">
        <f>IF(ISBLANK($A162),"",$V162*(Methuselahs!$A$4+1)+$A162)</f>
        <v/>
      </c>
      <c r="X162" s="52" t="str">
        <f>IF(ISBLANK($A162),"",RANK($W162,$W162:$W166,1))</f>
        <v/>
      </c>
    </row>
    <row r="163" spans="23:24" s="178" customFormat="1" x14ac:dyDescent="0.2">
      <c r="W163" s="52" t="str">
        <f>IF(ISBLANK($A163),"",$V163*(Methuselahs!$A$4+1)+$A163)</f>
        <v/>
      </c>
      <c r="X163" s="52" t="str">
        <f>IF(ISBLANK($A163),"",RANK($W163,$W162:$W166,1))</f>
        <v/>
      </c>
    </row>
    <row r="164" spans="23:24" s="178" customFormat="1" x14ac:dyDescent="0.2">
      <c r="W164" s="52" t="str">
        <f>IF(ISBLANK($A164),"",$V164*(Methuselahs!$A$4+1)+$A164)</f>
        <v/>
      </c>
      <c r="X164" s="52" t="str">
        <f>IF(ISBLANK($A164),"",RANK($W164,$W162:$W166,1))</f>
        <v/>
      </c>
    </row>
    <row r="165" spans="23:24" s="178" customFormat="1" x14ac:dyDescent="0.2">
      <c r="W165" s="52" t="str">
        <f>IF(ISBLANK($A165),"",$V165*(Methuselahs!$A$4+1)+$A165)</f>
        <v/>
      </c>
      <c r="X165" s="52" t="str">
        <f>IF(ISBLANK($A165),"",RANK($W165,$W162:$W166,1))</f>
        <v/>
      </c>
    </row>
    <row r="166" spans="23:24" s="178" customFormat="1" x14ac:dyDescent="0.2">
      <c r="W166" s="52" t="str">
        <f>IF(ISBLANK($A166),"",$V166*(Methuselahs!$A$4+1)+$A166)</f>
        <v/>
      </c>
      <c r="X166" s="52" t="str">
        <f>IF(ISBLANK($A166),"",RANK($W166,$W162:$W166,1))</f>
        <v/>
      </c>
    </row>
    <row r="167" spans="23:24" s="178" customFormat="1" x14ac:dyDescent="0.2">
      <c r="W167" s="52" t="str">
        <f>IF(ISBLANK($A167),"",$V167*(Methuselahs!$A$4+1)+$A167)</f>
        <v/>
      </c>
      <c r="X167" s="52" t="str">
        <f>IF(ISBLANK($A167),"",RANK($W167,$W167:$W171,1))</f>
        <v/>
      </c>
    </row>
    <row r="168" spans="23:24" s="178" customFormat="1" x14ac:dyDescent="0.2">
      <c r="W168" s="52" t="str">
        <f>IF(ISBLANK($A168),"",$V168*(Methuselahs!$A$4+1)+$A168)</f>
        <v/>
      </c>
      <c r="X168" s="52" t="str">
        <f>IF(ISBLANK($A168),"",RANK($W168,$W167:$W171,1))</f>
        <v/>
      </c>
    </row>
    <row r="169" spans="23:24" s="178" customFormat="1" x14ac:dyDescent="0.2">
      <c r="W169" s="52" t="str">
        <f>IF(ISBLANK($A169),"",$V169*(Methuselahs!$A$4+1)+$A169)</f>
        <v/>
      </c>
      <c r="X169" s="52" t="str">
        <f>IF(ISBLANK($A169),"",RANK($W169,$W167:$W171,1))</f>
        <v/>
      </c>
    </row>
    <row r="170" spans="23:24" s="178" customFormat="1" x14ac:dyDescent="0.2">
      <c r="W170" s="52" t="str">
        <f>IF(ISBLANK($A170),"",$V170*(Methuselahs!$A$4+1)+$A170)</f>
        <v/>
      </c>
      <c r="X170" s="52" t="str">
        <f>IF(ISBLANK($A170),"",RANK($W170,$W167:$W171,1))</f>
        <v/>
      </c>
    </row>
    <row r="171" spans="23:24" s="178" customFormat="1" x14ac:dyDescent="0.2">
      <c r="W171" s="52" t="str">
        <f>IF(ISBLANK($A171),"",$V171*(Methuselahs!$A$4+1)+$A171)</f>
        <v/>
      </c>
      <c r="X171" s="52" t="str">
        <f>IF(ISBLANK($A171),"",RANK($W171,$W167:$W171,1))</f>
        <v/>
      </c>
    </row>
    <row r="172" spans="23:24" s="178" customFormat="1" x14ac:dyDescent="0.2">
      <c r="W172" s="52" t="str">
        <f>IF(ISBLANK($A172),"",$V172*(Methuselahs!$A$4+1)+$A172)</f>
        <v/>
      </c>
      <c r="X172" s="52" t="str">
        <f>IF(ISBLANK($A172),"",RANK($W172,$W172:$W176,1))</f>
        <v/>
      </c>
    </row>
    <row r="173" spans="23:24" s="178" customFormat="1" x14ac:dyDescent="0.2">
      <c r="W173" s="52" t="str">
        <f>IF(ISBLANK($A173),"",$V173*(Methuselahs!$A$4+1)+$A173)</f>
        <v/>
      </c>
      <c r="X173" s="52" t="str">
        <f>IF(ISBLANK($A173),"",RANK($W173,$W172:$W176,1))</f>
        <v/>
      </c>
    </row>
    <row r="174" spans="23:24" s="178" customFormat="1" x14ac:dyDescent="0.2">
      <c r="W174" s="52" t="str">
        <f>IF(ISBLANK($A174),"",$V174*(Methuselahs!$A$4+1)+$A174)</f>
        <v/>
      </c>
      <c r="X174" s="52" t="str">
        <f>IF(ISBLANK($A174),"",RANK($W174,$W172:$W176,1))</f>
        <v/>
      </c>
    </row>
    <row r="175" spans="23:24" s="178" customFormat="1" x14ac:dyDescent="0.2">
      <c r="W175" s="52" t="str">
        <f>IF(ISBLANK($A175),"",$V175*(Methuselahs!$A$4+1)+$A175)</f>
        <v/>
      </c>
      <c r="X175" s="52" t="str">
        <f>IF(ISBLANK($A175),"",RANK($W175,$W172:$W176,1))</f>
        <v/>
      </c>
    </row>
    <row r="176" spans="23:24" s="178" customFormat="1" x14ac:dyDescent="0.2">
      <c r="W176" s="52" t="str">
        <f>IF(ISBLANK($A176),"",$V176*(Methuselahs!$A$4+1)+$A176)</f>
        <v/>
      </c>
      <c r="X176" s="52" t="str">
        <f>IF(ISBLANK($A176),"",RANK($W176,$W172:$W176,1))</f>
        <v/>
      </c>
    </row>
    <row r="177" spans="23:24" s="178" customFormat="1" x14ac:dyDescent="0.2">
      <c r="W177" s="52" t="str">
        <f>IF(ISBLANK($A177),"",$V177*(Methuselahs!$A$4+1)+$A177)</f>
        <v/>
      </c>
      <c r="X177" s="52" t="str">
        <f>IF(ISBLANK($A177),"",RANK($W177,$W177:$W181,1))</f>
        <v/>
      </c>
    </row>
    <row r="178" spans="23:24" s="178" customFormat="1" x14ac:dyDescent="0.2">
      <c r="W178" s="52" t="str">
        <f>IF(ISBLANK($A178),"",$V178*(Methuselahs!$A$4+1)+$A178)</f>
        <v/>
      </c>
      <c r="X178" s="52" t="str">
        <f>IF(ISBLANK($A178),"",RANK($W178,$W177:$W181,1))</f>
        <v/>
      </c>
    </row>
    <row r="179" spans="23:24" s="178" customFormat="1" x14ac:dyDescent="0.2">
      <c r="W179" s="52" t="str">
        <f>IF(ISBLANK($A179),"",$V179*(Methuselahs!$A$4+1)+$A179)</f>
        <v/>
      </c>
      <c r="X179" s="52" t="str">
        <f>IF(ISBLANK($A179),"",RANK($W179,$W177:$W181,1))</f>
        <v/>
      </c>
    </row>
    <row r="180" spans="23:24" s="178" customFormat="1" x14ac:dyDescent="0.2">
      <c r="W180" s="52" t="str">
        <f>IF(ISBLANK($A180),"",$V180*(Methuselahs!$A$4+1)+$A180)</f>
        <v/>
      </c>
      <c r="X180" s="52" t="str">
        <f>IF(ISBLANK($A180),"",RANK($W180,$W177:$W181,1))</f>
        <v/>
      </c>
    </row>
    <row r="181" spans="23:24" s="178" customFormat="1" x14ac:dyDescent="0.2">
      <c r="W181" s="52" t="str">
        <f>IF(ISBLANK($A181),"",$V181*(Methuselahs!$A$4+1)+$A181)</f>
        <v/>
      </c>
      <c r="X181" s="52" t="str">
        <f>IF(ISBLANK($A181),"",RANK($W181,$W177:$W181,1))</f>
        <v/>
      </c>
    </row>
    <row r="182" spans="23:24" s="178" customFormat="1" x14ac:dyDescent="0.2">
      <c r="W182" s="52" t="str">
        <f>IF(ISBLANK($A182),"",$V182*(Methuselahs!$A$4+1)+$A182)</f>
        <v/>
      </c>
      <c r="X182" s="52" t="str">
        <f>IF(ISBLANK($A182),"",RANK($W182,$W182:$W186,1))</f>
        <v/>
      </c>
    </row>
    <row r="183" spans="23:24" s="178" customFormat="1" x14ac:dyDescent="0.2">
      <c r="W183" s="52" t="str">
        <f>IF(ISBLANK($A183),"",$V183*(Methuselahs!$A$4+1)+$A183)</f>
        <v/>
      </c>
      <c r="X183" s="52" t="str">
        <f>IF(ISBLANK($A183),"",RANK($W183,$W182:$W186,1))</f>
        <v/>
      </c>
    </row>
    <row r="184" spans="23:24" s="178" customFormat="1" x14ac:dyDescent="0.2">
      <c r="W184" s="52" t="str">
        <f>IF(ISBLANK($A184),"",$V184*(Methuselahs!$A$4+1)+$A184)</f>
        <v/>
      </c>
      <c r="X184" s="52" t="str">
        <f>IF(ISBLANK($A184),"",RANK($W184,$W182:$W186,1))</f>
        <v/>
      </c>
    </row>
    <row r="185" spans="23:24" s="178" customFormat="1" x14ac:dyDescent="0.2">
      <c r="W185" s="52" t="str">
        <f>IF(ISBLANK($A185),"",$V185*(Methuselahs!$A$4+1)+$A185)</f>
        <v/>
      </c>
      <c r="X185" s="52" t="str">
        <f>IF(ISBLANK($A185),"",RANK($W185,$W182:$W186,1))</f>
        <v/>
      </c>
    </row>
    <row r="186" spans="23:24" s="178" customFormat="1" x14ac:dyDescent="0.2">
      <c r="W186" s="52" t="str">
        <f>IF(ISBLANK($A186),"",$V186*(Methuselahs!$A$4+1)+$A186)</f>
        <v/>
      </c>
      <c r="X186" s="52" t="str">
        <f>IF(ISBLANK($A186),"",RANK($W186,$W182:$W186,1))</f>
        <v/>
      </c>
    </row>
    <row r="187" spans="23:24" s="178" customFormat="1" x14ac:dyDescent="0.2">
      <c r="W187" s="52" t="str">
        <f>IF(ISBLANK($A187),"",$V187*(Methuselahs!$A$4+1)+$A187)</f>
        <v/>
      </c>
      <c r="X187" s="52" t="str">
        <f>IF(ISBLANK($A187),"",RANK($W187,$W187:$W191,1))</f>
        <v/>
      </c>
    </row>
    <row r="188" spans="23:24" s="178" customFormat="1" x14ac:dyDescent="0.2">
      <c r="W188" s="52" t="str">
        <f>IF(ISBLANK($A188),"",$V188*(Methuselahs!$A$4+1)+$A188)</f>
        <v/>
      </c>
      <c r="X188" s="52" t="str">
        <f>IF(ISBLANK($A188),"",RANK($W188,$W187:$W191,1))</f>
        <v/>
      </c>
    </row>
    <row r="189" spans="23:24" s="178" customFormat="1" x14ac:dyDescent="0.2">
      <c r="W189" s="52" t="str">
        <f>IF(ISBLANK($A189),"",$V189*(Methuselahs!$A$4+1)+$A189)</f>
        <v/>
      </c>
      <c r="X189" s="52" t="str">
        <f>IF(ISBLANK($A189),"",RANK($W189,$W187:$W191,1))</f>
        <v/>
      </c>
    </row>
    <row r="190" spans="23:24" s="178" customFormat="1" x14ac:dyDescent="0.2">
      <c r="W190" s="52" t="str">
        <f>IF(ISBLANK($A190),"",$V190*(Methuselahs!$A$4+1)+$A190)</f>
        <v/>
      </c>
      <c r="X190" s="52" t="str">
        <f>IF(ISBLANK($A190),"",RANK($W190,$W187:$W191,1))</f>
        <v/>
      </c>
    </row>
    <row r="191" spans="23:24" s="178" customFormat="1" x14ac:dyDescent="0.2">
      <c r="W191" s="52" t="str">
        <f>IF(ISBLANK($A191),"",$V191*(Methuselahs!$A$4+1)+$A191)</f>
        <v/>
      </c>
      <c r="X191" s="52" t="str">
        <f>IF(ISBLANK($A191),"",RANK($W191,$W187:$W191,1))</f>
        <v/>
      </c>
    </row>
    <row r="192" spans="23:24" s="178" customFormat="1" x14ac:dyDescent="0.2">
      <c r="W192" s="52" t="str">
        <f>IF(ISBLANK($A192),"",$V192*(Methuselahs!$A$4+1)+$A192)</f>
        <v/>
      </c>
      <c r="X192" s="52" t="str">
        <f>IF(ISBLANK($A192),"",RANK($W192,$W192:$W196,1))</f>
        <v/>
      </c>
    </row>
    <row r="193" spans="23:24" s="178" customFormat="1" x14ac:dyDescent="0.2">
      <c r="W193" s="52" t="str">
        <f>IF(ISBLANK($A193),"",$V193*(Methuselahs!$A$4+1)+$A193)</f>
        <v/>
      </c>
      <c r="X193" s="52" t="str">
        <f>IF(ISBLANK($A193),"",RANK($W193,$W192:$W196,1))</f>
        <v/>
      </c>
    </row>
    <row r="194" spans="23:24" s="178" customFormat="1" x14ac:dyDescent="0.2">
      <c r="W194" s="52" t="str">
        <f>IF(ISBLANK($A194),"",$V194*(Methuselahs!$A$4+1)+$A194)</f>
        <v/>
      </c>
      <c r="X194" s="52" t="str">
        <f>IF(ISBLANK($A194),"",RANK($W194,$W192:$W196,1))</f>
        <v/>
      </c>
    </row>
    <row r="195" spans="23:24" s="178" customFormat="1" x14ac:dyDescent="0.2">
      <c r="W195" s="52" t="str">
        <f>IF(ISBLANK($A195),"",$V195*(Methuselahs!$A$4+1)+$A195)</f>
        <v/>
      </c>
      <c r="X195" s="52" t="str">
        <f>IF(ISBLANK($A195),"",RANK($W195,$W192:$W196,1))</f>
        <v/>
      </c>
    </row>
    <row r="196" spans="23:24" s="178" customFormat="1" x14ac:dyDescent="0.2">
      <c r="W196" s="52" t="str">
        <f>IF(ISBLANK($A196),"",$V196*(Methuselahs!$A$4+1)+$A196)</f>
        <v/>
      </c>
      <c r="X196" s="52" t="str">
        <f>IF(ISBLANK($A196),"",RANK($W196,$W192:$W196,1))</f>
        <v/>
      </c>
    </row>
    <row r="197" spans="23:24" s="178" customFormat="1" x14ac:dyDescent="0.2">
      <c r="W197" s="52" t="str">
        <f>IF(ISBLANK($A197),"",$V197*(Methuselahs!$A$4+1)+$A197)</f>
        <v/>
      </c>
      <c r="X197" s="52" t="str">
        <f>IF(ISBLANK($A197),"",RANK($W197,$W197:$W201,1))</f>
        <v/>
      </c>
    </row>
    <row r="198" spans="23:24" s="178" customFormat="1" x14ac:dyDescent="0.2">
      <c r="W198" s="52" t="str">
        <f>IF(ISBLANK($A198),"",$V198*(Methuselahs!$A$4+1)+$A198)</f>
        <v/>
      </c>
      <c r="X198" s="52" t="str">
        <f>IF(ISBLANK($A198),"",RANK($W198,$W197:$W201,1))</f>
        <v/>
      </c>
    </row>
    <row r="199" spans="23:24" s="178" customFormat="1" x14ac:dyDescent="0.2">
      <c r="W199" s="52" t="str">
        <f>IF(ISBLANK($A199),"",$V199*(Methuselahs!$A$4+1)+$A199)</f>
        <v/>
      </c>
      <c r="X199" s="52" t="str">
        <f>IF(ISBLANK($A199),"",RANK($W199,$W197:$W201,1))</f>
        <v/>
      </c>
    </row>
    <row r="200" spans="23:24" s="178" customFormat="1" x14ac:dyDescent="0.2">
      <c r="W200" s="52" t="str">
        <f>IF(ISBLANK($A200),"",$V200*(Methuselahs!$A$4+1)+$A200)</f>
        <v/>
      </c>
      <c r="X200" s="52" t="str">
        <f>IF(ISBLANK($A200),"",RANK($W200,$W197:$W201,1))</f>
        <v/>
      </c>
    </row>
    <row r="201" spans="23:24" s="178" customFormat="1" x14ac:dyDescent="0.2">
      <c r="W201" s="52" t="str">
        <f>IF(ISBLANK($A201),"",$V201*(Methuselahs!$A$4+1)+$A201)</f>
        <v/>
      </c>
      <c r="X201" s="52" t="str">
        <f>IF(ISBLANK($A201),"",RANK($W201,$W197:$W201,1))</f>
        <v/>
      </c>
    </row>
    <row r="202" spans="23:24" s="178" customFormat="1" x14ac:dyDescent="0.2">
      <c r="W202" s="52" t="str">
        <f>IF(ISBLANK($A202),"",$V202*(Methuselahs!$A$4+1)+$A202)</f>
        <v/>
      </c>
      <c r="X202" s="52" t="str">
        <f>IF(ISBLANK($A202),"",RANK($W202,$W202:$W206,1))</f>
        <v/>
      </c>
    </row>
    <row r="203" spans="23:24" s="178" customFormat="1" x14ac:dyDescent="0.2">
      <c r="W203" s="52" t="str">
        <f>IF(ISBLANK($A203),"",$V203*(Methuselahs!$A$4+1)+$A203)</f>
        <v/>
      </c>
      <c r="X203" s="52" t="str">
        <f>IF(ISBLANK($A203),"",RANK($W203,$W202:$W206,1))</f>
        <v/>
      </c>
    </row>
    <row r="204" spans="23:24" s="178" customFormat="1" x14ac:dyDescent="0.2">
      <c r="W204" s="52" t="str">
        <f>IF(ISBLANK($A204),"",$V204*(Methuselahs!$A$4+1)+$A204)</f>
        <v/>
      </c>
      <c r="X204" s="52" t="str">
        <f>IF(ISBLANK($A204),"",RANK($W204,$W202:$W206,1))</f>
        <v/>
      </c>
    </row>
    <row r="205" spans="23:24" s="178" customFormat="1" x14ac:dyDescent="0.2">
      <c r="W205" s="52" t="str">
        <f>IF(ISBLANK($A205),"",$V205*(Methuselahs!$A$4+1)+$A205)</f>
        <v/>
      </c>
      <c r="X205" s="52" t="str">
        <f>IF(ISBLANK($A205),"",RANK($W205,$W202:$W206,1))</f>
        <v/>
      </c>
    </row>
    <row r="206" spans="23:24" s="178" customFormat="1" x14ac:dyDescent="0.2">
      <c r="W206" s="52" t="str">
        <f>IF(ISBLANK($A206),"",$V206*(Methuselahs!$A$4+1)+$A206)</f>
        <v/>
      </c>
      <c r="X206" s="52" t="str">
        <f>IF(ISBLANK($A206),"",RANK($W206,$W202:$W206,1))</f>
        <v/>
      </c>
    </row>
    <row r="207" spans="23:24" s="178" customFormat="1" x14ac:dyDescent="0.2"/>
    <row r="208" spans="23:24" s="178" customFormat="1" x14ac:dyDescent="0.2"/>
    <row r="209" spans="1:11" x14ac:dyDescent="0.2">
      <c r="A209" s="178"/>
      <c r="B209" s="178"/>
      <c r="C209" s="178"/>
      <c r="D209" s="178"/>
      <c r="E209" s="178"/>
      <c r="F209" s="178"/>
      <c r="G209" s="178"/>
      <c r="H209" s="178"/>
      <c r="I209" s="178"/>
      <c r="J209" s="178"/>
      <c r="K209" s="178"/>
    </row>
    <row r="210" spans="1:11" x14ac:dyDescent="0.2">
      <c r="A210" s="178"/>
      <c r="B210" s="178"/>
      <c r="C210" s="178"/>
      <c r="D210" s="178"/>
      <c r="E210" s="178"/>
      <c r="F210" s="178"/>
      <c r="G210" s="178"/>
      <c r="H210" s="178"/>
      <c r="I210" s="178"/>
      <c r="J210" s="178"/>
      <c r="K210" s="178"/>
    </row>
    <row r="211" spans="1:11" x14ac:dyDescent="0.2">
      <c r="A211" s="178"/>
      <c r="B211" s="178"/>
      <c r="C211" s="178"/>
      <c r="D211" s="178"/>
      <c r="E211" s="178"/>
      <c r="F211" s="178"/>
      <c r="G211" s="178"/>
      <c r="H211" s="178"/>
      <c r="I211" s="178"/>
      <c r="J211" s="178"/>
      <c r="K211" s="178"/>
    </row>
    <row r="212" spans="1:11" x14ac:dyDescent="0.2">
      <c r="A212" s="178"/>
      <c r="B212" s="178"/>
      <c r="C212" s="178"/>
      <c r="D212" s="178"/>
      <c r="E212" s="178"/>
      <c r="F212" s="178"/>
      <c r="G212" s="178"/>
      <c r="H212" s="178"/>
      <c r="I212" s="178"/>
      <c r="J212" s="178"/>
      <c r="K212" s="178"/>
    </row>
    <row r="213" spans="1:11" x14ac:dyDescent="0.2">
      <c r="A213" s="178"/>
      <c r="B213" s="178"/>
      <c r="C213" s="178"/>
      <c r="D213" s="178"/>
      <c r="E213" s="178"/>
      <c r="F213" s="178"/>
      <c r="G213" s="178"/>
      <c r="H213" s="178"/>
      <c r="I213" s="178"/>
      <c r="J213" s="178"/>
      <c r="K213" s="178"/>
    </row>
    <row r="214" spans="1:11" x14ac:dyDescent="0.2">
      <c r="A214" s="178"/>
      <c r="B214" s="178"/>
      <c r="C214" s="178"/>
      <c r="D214" s="178"/>
      <c r="E214" s="178"/>
      <c r="F214" s="178"/>
      <c r="G214" s="178"/>
      <c r="H214" s="178"/>
      <c r="I214" s="178"/>
      <c r="J214" s="178"/>
      <c r="K214" s="178"/>
    </row>
    <row r="215" spans="1:11" x14ac:dyDescent="0.2">
      <c r="A215" s="178"/>
      <c r="B215" s="178"/>
      <c r="C215" s="178"/>
      <c r="D215" s="178"/>
      <c r="E215" s="178"/>
      <c r="F215" s="178"/>
      <c r="G215" s="178"/>
      <c r="H215" s="178"/>
      <c r="I215" s="178"/>
      <c r="J215" s="178"/>
      <c r="K215" s="178"/>
    </row>
    <row r="216" spans="1:11" x14ac:dyDescent="0.2">
      <c r="A216" s="178"/>
      <c r="B216" s="178"/>
      <c r="C216" s="178"/>
      <c r="D216" s="178"/>
      <c r="E216" s="178"/>
      <c r="F216" s="178"/>
      <c r="G216" s="178"/>
      <c r="H216" s="178"/>
      <c r="I216" s="178"/>
      <c r="J216" s="178"/>
      <c r="K216" s="178"/>
    </row>
    <row r="217" spans="1:11" x14ac:dyDescent="0.2">
      <c r="A217" s="178"/>
      <c r="B217" s="178"/>
      <c r="C217" s="178"/>
      <c r="D217" s="178"/>
      <c r="E217" s="178"/>
      <c r="F217" s="178"/>
      <c r="G217" s="178"/>
      <c r="H217" s="178"/>
      <c r="I217" s="178"/>
      <c r="J217" s="178"/>
      <c r="K217" s="178"/>
    </row>
  </sheetData>
  <sheetProtection sheet="1" objects="1" scenarios="1"/>
  <pageMargins left="0.74791666666666667" right="0.74791666666666667" top="0.98402777777777783" bottom="0.98402777777777783" header="0.51180555555555562" footer="0.51180555555555562"/>
  <pageSetup firstPageNumber="0" orientation="landscape"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25"/>
  <sheetViews>
    <sheetView workbookViewId="0">
      <selection activeCell="A6" sqref="A6"/>
    </sheetView>
  </sheetViews>
  <sheetFormatPr defaultColWidth="8.85546875" defaultRowHeight="12.75" x14ac:dyDescent="0.2"/>
  <cols>
    <col min="1" max="1" width="9.85546875" style="303" customWidth="1"/>
    <col min="2" max="2" width="8.85546875" style="303" customWidth="1"/>
    <col min="3" max="3" width="0" style="303" hidden="1" customWidth="1"/>
    <col min="4" max="4" width="77.42578125" style="303" customWidth="1"/>
    <col min="5" max="16384" width="8.85546875" style="303"/>
  </cols>
  <sheetData>
    <row r="1" spans="1:4" ht="25.5" x14ac:dyDescent="0.35">
      <c r="A1" s="304" t="str">
        <f>IF(ISBLANK('Tournament Info'!B3),"Vampire: The Eternal Struggle Tournament",'Tournament Info'!B3)</f>
        <v>Vampire: The Eternal Struggle Tournament</v>
      </c>
    </row>
    <row r="2" spans="1:4" x14ac:dyDescent="0.2">
      <c r="A2" s="305"/>
    </row>
    <row r="3" spans="1:4" ht="20.25" x14ac:dyDescent="0.3">
      <c r="A3" s="306" t="s">
        <v>166</v>
      </c>
      <c r="B3" s="307"/>
      <c r="C3" s="307"/>
      <c r="D3" s="308" t="s">
        <v>167</v>
      </c>
    </row>
    <row r="4" spans="1:4" s="312" customFormat="1" ht="15" x14ac:dyDescent="0.2">
      <c r="A4" s="309" t="s">
        <v>168</v>
      </c>
      <c r="B4" s="310"/>
      <c r="C4" s="310"/>
      <c r="D4" s="311"/>
    </row>
    <row r="5" spans="1:4" s="312" customFormat="1" ht="14.25" customHeight="1" x14ac:dyDescent="0.2">
      <c r="A5" s="313" t="s">
        <v>169</v>
      </c>
      <c r="B5" s="314" t="s">
        <v>170</v>
      </c>
      <c r="C5" s="314" t="s">
        <v>171</v>
      </c>
      <c r="D5" s="315" t="s">
        <v>172</v>
      </c>
    </row>
    <row r="6" spans="1:4" x14ac:dyDescent="0.2">
      <c r="A6" s="316"/>
      <c r="B6" s="317"/>
      <c r="C6" s="318">
        <f t="shared" ref="C6:C37" si="0">IF(A6="F","F",B6*5+A6)</f>
        <v>0</v>
      </c>
      <c r="D6" s="319"/>
    </row>
    <row r="7" spans="1:4" x14ac:dyDescent="0.2">
      <c r="A7" s="320"/>
      <c r="B7" s="321"/>
      <c r="C7" s="322">
        <f t="shared" si="0"/>
        <v>0</v>
      </c>
      <c r="D7" s="323"/>
    </row>
    <row r="8" spans="1:4" x14ac:dyDescent="0.2">
      <c r="A8" s="320"/>
      <c r="B8" s="321"/>
      <c r="C8" s="322">
        <f t="shared" si="0"/>
        <v>0</v>
      </c>
      <c r="D8" s="323"/>
    </row>
    <row r="9" spans="1:4" x14ac:dyDescent="0.2">
      <c r="A9" s="320"/>
      <c r="B9" s="321"/>
      <c r="C9" s="322">
        <f t="shared" si="0"/>
        <v>0</v>
      </c>
      <c r="D9" s="323"/>
    </row>
    <row r="10" spans="1:4" x14ac:dyDescent="0.2">
      <c r="A10" s="320"/>
      <c r="B10" s="321"/>
      <c r="C10" s="322">
        <f t="shared" si="0"/>
        <v>0</v>
      </c>
      <c r="D10" s="323"/>
    </row>
    <row r="11" spans="1:4" x14ac:dyDescent="0.2">
      <c r="A11" s="320"/>
      <c r="B11" s="321"/>
      <c r="C11" s="322">
        <f t="shared" si="0"/>
        <v>0</v>
      </c>
      <c r="D11" s="323"/>
    </row>
    <row r="12" spans="1:4" x14ac:dyDescent="0.2">
      <c r="A12" s="320"/>
      <c r="B12" s="321"/>
      <c r="C12" s="322">
        <f t="shared" si="0"/>
        <v>0</v>
      </c>
      <c r="D12" s="323"/>
    </row>
    <row r="13" spans="1:4" x14ac:dyDescent="0.2">
      <c r="A13" s="320"/>
      <c r="B13" s="321"/>
      <c r="C13" s="322">
        <f t="shared" si="0"/>
        <v>0</v>
      </c>
      <c r="D13" s="323"/>
    </row>
    <row r="14" spans="1:4" x14ac:dyDescent="0.2">
      <c r="A14" s="320"/>
      <c r="B14" s="321"/>
      <c r="C14" s="322">
        <f t="shared" si="0"/>
        <v>0</v>
      </c>
      <c r="D14" s="323"/>
    </row>
    <row r="15" spans="1:4" x14ac:dyDescent="0.2">
      <c r="A15" s="320"/>
      <c r="B15" s="321"/>
      <c r="C15" s="322">
        <f t="shared" si="0"/>
        <v>0</v>
      </c>
      <c r="D15" s="323"/>
    </row>
    <row r="16" spans="1:4" x14ac:dyDescent="0.2">
      <c r="A16" s="320"/>
      <c r="B16" s="321"/>
      <c r="C16" s="322">
        <f t="shared" si="0"/>
        <v>0</v>
      </c>
      <c r="D16" s="323"/>
    </row>
    <row r="17" spans="1:4" x14ac:dyDescent="0.2">
      <c r="A17" s="320"/>
      <c r="B17" s="321"/>
      <c r="C17" s="322">
        <f t="shared" si="0"/>
        <v>0</v>
      </c>
      <c r="D17" s="323"/>
    </row>
    <row r="18" spans="1:4" x14ac:dyDescent="0.2">
      <c r="A18" s="320"/>
      <c r="B18" s="321"/>
      <c r="C18" s="322">
        <f t="shared" si="0"/>
        <v>0</v>
      </c>
      <c r="D18" s="323"/>
    </row>
    <row r="19" spans="1:4" x14ac:dyDescent="0.2">
      <c r="A19" s="320"/>
      <c r="B19" s="321"/>
      <c r="C19" s="322">
        <f t="shared" si="0"/>
        <v>0</v>
      </c>
      <c r="D19" s="323"/>
    </row>
    <row r="20" spans="1:4" x14ac:dyDescent="0.2">
      <c r="A20" s="320"/>
      <c r="B20" s="321"/>
      <c r="C20" s="322">
        <f t="shared" si="0"/>
        <v>0</v>
      </c>
      <c r="D20" s="323"/>
    </row>
    <row r="21" spans="1:4" x14ac:dyDescent="0.2">
      <c r="A21" s="320"/>
      <c r="B21" s="321"/>
      <c r="C21" s="322">
        <f t="shared" si="0"/>
        <v>0</v>
      </c>
      <c r="D21" s="323"/>
    </row>
    <row r="22" spans="1:4" x14ac:dyDescent="0.2">
      <c r="A22" s="320"/>
      <c r="B22" s="321"/>
      <c r="C22" s="322">
        <f t="shared" si="0"/>
        <v>0</v>
      </c>
      <c r="D22" s="323"/>
    </row>
    <row r="23" spans="1:4" x14ac:dyDescent="0.2">
      <c r="A23" s="320"/>
      <c r="B23" s="321"/>
      <c r="C23" s="322">
        <f t="shared" si="0"/>
        <v>0</v>
      </c>
      <c r="D23" s="323"/>
    </row>
    <row r="24" spans="1:4" x14ac:dyDescent="0.2">
      <c r="A24" s="320"/>
      <c r="B24" s="321"/>
      <c r="C24" s="322">
        <f t="shared" si="0"/>
        <v>0</v>
      </c>
      <c r="D24" s="323"/>
    </row>
    <row r="25" spans="1:4" x14ac:dyDescent="0.2">
      <c r="A25" s="320"/>
      <c r="B25" s="321"/>
      <c r="C25" s="322">
        <f t="shared" si="0"/>
        <v>0</v>
      </c>
      <c r="D25" s="323"/>
    </row>
    <row r="26" spans="1:4" x14ac:dyDescent="0.2">
      <c r="A26" s="320"/>
      <c r="B26" s="321"/>
      <c r="C26" s="322">
        <f t="shared" si="0"/>
        <v>0</v>
      </c>
      <c r="D26" s="323"/>
    </row>
    <row r="27" spans="1:4" x14ac:dyDescent="0.2">
      <c r="A27" s="320"/>
      <c r="B27" s="321"/>
      <c r="C27" s="322">
        <f t="shared" si="0"/>
        <v>0</v>
      </c>
      <c r="D27" s="323"/>
    </row>
    <row r="28" spans="1:4" x14ac:dyDescent="0.2">
      <c r="A28" s="320"/>
      <c r="B28" s="321"/>
      <c r="C28" s="322">
        <f t="shared" si="0"/>
        <v>0</v>
      </c>
      <c r="D28" s="323"/>
    </row>
    <row r="29" spans="1:4" x14ac:dyDescent="0.2">
      <c r="A29" s="320"/>
      <c r="B29" s="321"/>
      <c r="C29" s="322">
        <f t="shared" si="0"/>
        <v>0</v>
      </c>
      <c r="D29" s="323"/>
    </row>
    <row r="30" spans="1:4" x14ac:dyDescent="0.2">
      <c r="A30" s="320"/>
      <c r="B30" s="321"/>
      <c r="C30" s="322">
        <f t="shared" si="0"/>
        <v>0</v>
      </c>
      <c r="D30" s="323"/>
    </row>
    <row r="31" spans="1:4" x14ac:dyDescent="0.2">
      <c r="A31" s="320"/>
      <c r="B31" s="321"/>
      <c r="C31" s="322">
        <f t="shared" si="0"/>
        <v>0</v>
      </c>
      <c r="D31" s="323"/>
    </row>
    <row r="32" spans="1:4" x14ac:dyDescent="0.2">
      <c r="A32" s="320"/>
      <c r="B32" s="321"/>
      <c r="C32" s="322">
        <f t="shared" si="0"/>
        <v>0</v>
      </c>
      <c r="D32" s="323"/>
    </row>
    <row r="33" spans="1:4" x14ac:dyDescent="0.2">
      <c r="A33" s="320"/>
      <c r="B33" s="321"/>
      <c r="C33" s="322">
        <f t="shared" si="0"/>
        <v>0</v>
      </c>
      <c r="D33" s="323"/>
    </row>
    <row r="34" spans="1:4" x14ac:dyDescent="0.2">
      <c r="A34" s="320"/>
      <c r="B34" s="321"/>
      <c r="C34" s="322">
        <f t="shared" si="0"/>
        <v>0</v>
      </c>
      <c r="D34" s="323"/>
    </row>
    <row r="35" spans="1:4" x14ac:dyDescent="0.2">
      <c r="A35" s="320"/>
      <c r="B35" s="321"/>
      <c r="C35" s="322">
        <f t="shared" si="0"/>
        <v>0</v>
      </c>
      <c r="D35" s="323"/>
    </row>
    <row r="36" spans="1:4" x14ac:dyDescent="0.2">
      <c r="A36" s="320"/>
      <c r="B36" s="321"/>
      <c r="C36" s="322">
        <f t="shared" si="0"/>
        <v>0</v>
      </c>
      <c r="D36" s="323"/>
    </row>
    <row r="37" spans="1:4" x14ac:dyDescent="0.2">
      <c r="A37" s="320"/>
      <c r="B37" s="321"/>
      <c r="C37" s="322">
        <f t="shared" si="0"/>
        <v>0</v>
      </c>
      <c r="D37" s="323"/>
    </row>
    <row r="38" spans="1:4" x14ac:dyDescent="0.2">
      <c r="A38" s="320"/>
      <c r="B38" s="321"/>
      <c r="C38" s="322">
        <f t="shared" ref="C38:C69" si="1">IF(A38="F","F",B38*5+A38)</f>
        <v>0</v>
      </c>
      <c r="D38" s="323"/>
    </row>
    <row r="39" spans="1:4" x14ac:dyDescent="0.2">
      <c r="A39" s="320"/>
      <c r="B39" s="321"/>
      <c r="C39" s="322">
        <f t="shared" si="1"/>
        <v>0</v>
      </c>
      <c r="D39" s="323"/>
    </row>
    <row r="40" spans="1:4" x14ac:dyDescent="0.2">
      <c r="A40" s="320"/>
      <c r="B40" s="321"/>
      <c r="C40" s="322">
        <f t="shared" si="1"/>
        <v>0</v>
      </c>
      <c r="D40" s="323"/>
    </row>
    <row r="41" spans="1:4" x14ac:dyDescent="0.2">
      <c r="A41" s="320"/>
      <c r="B41" s="321"/>
      <c r="C41" s="322">
        <f t="shared" si="1"/>
        <v>0</v>
      </c>
      <c r="D41" s="323"/>
    </row>
    <row r="42" spans="1:4" x14ac:dyDescent="0.2">
      <c r="A42" s="320"/>
      <c r="B42" s="321"/>
      <c r="C42" s="322">
        <f t="shared" si="1"/>
        <v>0</v>
      </c>
      <c r="D42" s="323"/>
    </row>
    <row r="43" spans="1:4" x14ac:dyDescent="0.2">
      <c r="A43" s="320"/>
      <c r="B43" s="321"/>
      <c r="C43" s="322">
        <f t="shared" si="1"/>
        <v>0</v>
      </c>
      <c r="D43" s="323"/>
    </row>
    <row r="44" spans="1:4" x14ac:dyDescent="0.2">
      <c r="A44" s="320"/>
      <c r="B44" s="321"/>
      <c r="C44" s="322">
        <f t="shared" si="1"/>
        <v>0</v>
      </c>
      <c r="D44" s="323"/>
    </row>
    <row r="45" spans="1:4" x14ac:dyDescent="0.2">
      <c r="A45" s="320"/>
      <c r="B45" s="321"/>
      <c r="C45" s="322">
        <f t="shared" si="1"/>
        <v>0</v>
      </c>
      <c r="D45" s="323"/>
    </row>
    <row r="46" spans="1:4" x14ac:dyDescent="0.2">
      <c r="A46" s="320"/>
      <c r="B46" s="321"/>
      <c r="C46" s="322">
        <f t="shared" si="1"/>
        <v>0</v>
      </c>
      <c r="D46" s="323"/>
    </row>
    <row r="47" spans="1:4" x14ac:dyDescent="0.2">
      <c r="A47" s="320"/>
      <c r="B47" s="321"/>
      <c r="C47" s="322">
        <f t="shared" si="1"/>
        <v>0</v>
      </c>
      <c r="D47" s="323"/>
    </row>
    <row r="48" spans="1:4" x14ac:dyDescent="0.2">
      <c r="A48" s="320"/>
      <c r="B48" s="321"/>
      <c r="C48" s="322">
        <f t="shared" si="1"/>
        <v>0</v>
      </c>
      <c r="D48" s="323"/>
    </row>
    <row r="49" spans="1:4" x14ac:dyDescent="0.2">
      <c r="A49" s="320"/>
      <c r="B49" s="321"/>
      <c r="C49" s="322">
        <f t="shared" si="1"/>
        <v>0</v>
      </c>
      <c r="D49" s="323"/>
    </row>
    <row r="50" spans="1:4" x14ac:dyDescent="0.2">
      <c r="A50" s="320"/>
      <c r="B50" s="321"/>
      <c r="C50" s="322">
        <f t="shared" si="1"/>
        <v>0</v>
      </c>
      <c r="D50" s="323"/>
    </row>
    <row r="51" spans="1:4" x14ac:dyDescent="0.2">
      <c r="A51" s="320"/>
      <c r="B51" s="321"/>
      <c r="C51" s="322">
        <f t="shared" si="1"/>
        <v>0</v>
      </c>
      <c r="D51" s="323"/>
    </row>
    <row r="52" spans="1:4" x14ac:dyDescent="0.2">
      <c r="A52" s="320"/>
      <c r="B52" s="321"/>
      <c r="C52" s="322">
        <f t="shared" si="1"/>
        <v>0</v>
      </c>
      <c r="D52" s="323"/>
    </row>
    <row r="53" spans="1:4" x14ac:dyDescent="0.2">
      <c r="A53" s="320"/>
      <c r="B53" s="321"/>
      <c r="C53" s="322">
        <f t="shared" si="1"/>
        <v>0</v>
      </c>
      <c r="D53" s="323"/>
    </row>
    <row r="54" spans="1:4" x14ac:dyDescent="0.2">
      <c r="A54" s="320"/>
      <c r="B54" s="321"/>
      <c r="C54" s="322">
        <f t="shared" si="1"/>
        <v>0</v>
      </c>
      <c r="D54" s="323"/>
    </row>
    <row r="55" spans="1:4" x14ac:dyDescent="0.2">
      <c r="A55" s="320"/>
      <c r="B55" s="321"/>
      <c r="C55" s="322">
        <f t="shared" si="1"/>
        <v>0</v>
      </c>
      <c r="D55" s="323"/>
    </row>
    <row r="56" spans="1:4" x14ac:dyDescent="0.2">
      <c r="A56" s="320"/>
      <c r="B56" s="321"/>
      <c r="C56" s="322">
        <f t="shared" si="1"/>
        <v>0</v>
      </c>
      <c r="D56" s="323"/>
    </row>
    <row r="57" spans="1:4" x14ac:dyDescent="0.2">
      <c r="A57" s="320"/>
      <c r="B57" s="321"/>
      <c r="C57" s="322">
        <f t="shared" si="1"/>
        <v>0</v>
      </c>
      <c r="D57" s="323"/>
    </row>
    <row r="58" spans="1:4" x14ac:dyDescent="0.2">
      <c r="A58" s="320"/>
      <c r="B58" s="321"/>
      <c r="C58" s="322">
        <f t="shared" si="1"/>
        <v>0</v>
      </c>
      <c r="D58" s="323"/>
    </row>
    <row r="59" spans="1:4" x14ac:dyDescent="0.2">
      <c r="A59" s="320"/>
      <c r="B59" s="321"/>
      <c r="C59" s="322">
        <f t="shared" si="1"/>
        <v>0</v>
      </c>
      <c r="D59" s="323"/>
    </row>
    <row r="60" spans="1:4" x14ac:dyDescent="0.2">
      <c r="A60" s="320"/>
      <c r="B60" s="321"/>
      <c r="C60" s="322">
        <f t="shared" si="1"/>
        <v>0</v>
      </c>
      <c r="D60" s="323"/>
    </row>
    <row r="61" spans="1:4" x14ac:dyDescent="0.2">
      <c r="A61" s="320"/>
      <c r="B61" s="321"/>
      <c r="C61" s="322">
        <f t="shared" si="1"/>
        <v>0</v>
      </c>
      <c r="D61" s="323"/>
    </row>
    <row r="62" spans="1:4" x14ac:dyDescent="0.2">
      <c r="A62" s="320"/>
      <c r="B62" s="321"/>
      <c r="C62" s="322">
        <f t="shared" si="1"/>
        <v>0</v>
      </c>
      <c r="D62" s="323"/>
    </row>
    <row r="63" spans="1:4" x14ac:dyDescent="0.2">
      <c r="A63" s="320"/>
      <c r="B63" s="321"/>
      <c r="C63" s="322">
        <f t="shared" si="1"/>
        <v>0</v>
      </c>
      <c r="D63" s="323"/>
    </row>
    <row r="64" spans="1:4" x14ac:dyDescent="0.2">
      <c r="A64" s="320"/>
      <c r="B64" s="321"/>
      <c r="C64" s="322">
        <f t="shared" si="1"/>
        <v>0</v>
      </c>
      <c r="D64" s="323"/>
    </row>
    <row r="65" spans="1:4" x14ac:dyDescent="0.2">
      <c r="A65" s="320"/>
      <c r="B65" s="321"/>
      <c r="C65" s="322">
        <f t="shared" si="1"/>
        <v>0</v>
      </c>
      <c r="D65" s="323"/>
    </row>
    <row r="66" spans="1:4" x14ac:dyDescent="0.2">
      <c r="A66" s="320"/>
      <c r="B66" s="321"/>
      <c r="C66" s="322">
        <f t="shared" si="1"/>
        <v>0</v>
      </c>
      <c r="D66" s="323"/>
    </row>
    <row r="67" spans="1:4" x14ac:dyDescent="0.2">
      <c r="A67" s="320"/>
      <c r="B67" s="321"/>
      <c r="C67" s="322">
        <f t="shared" si="1"/>
        <v>0</v>
      </c>
      <c r="D67" s="323"/>
    </row>
    <row r="68" spans="1:4" x14ac:dyDescent="0.2">
      <c r="A68" s="320"/>
      <c r="B68" s="321"/>
      <c r="C68" s="322">
        <f t="shared" si="1"/>
        <v>0</v>
      </c>
      <c r="D68" s="323"/>
    </row>
    <row r="69" spans="1:4" x14ac:dyDescent="0.2">
      <c r="A69" s="320"/>
      <c r="B69" s="321"/>
      <c r="C69" s="322">
        <f t="shared" si="1"/>
        <v>0</v>
      </c>
      <c r="D69" s="323"/>
    </row>
    <row r="70" spans="1:4" x14ac:dyDescent="0.2">
      <c r="A70" s="320"/>
      <c r="B70" s="321"/>
      <c r="C70" s="322">
        <f t="shared" ref="C70:C101" si="2">IF(A70="F","F",B70*5+A70)</f>
        <v>0</v>
      </c>
      <c r="D70" s="323"/>
    </row>
    <row r="71" spans="1:4" x14ac:dyDescent="0.2">
      <c r="A71" s="320"/>
      <c r="B71" s="321"/>
      <c r="C71" s="322">
        <f t="shared" si="2"/>
        <v>0</v>
      </c>
      <c r="D71" s="323"/>
    </row>
    <row r="72" spans="1:4" x14ac:dyDescent="0.2">
      <c r="A72" s="320"/>
      <c r="B72" s="321"/>
      <c r="C72" s="322">
        <f t="shared" si="2"/>
        <v>0</v>
      </c>
      <c r="D72" s="323"/>
    </row>
    <row r="73" spans="1:4" x14ac:dyDescent="0.2">
      <c r="A73" s="320"/>
      <c r="B73" s="321"/>
      <c r="C73" s="322">
        <f t="shared" si="2"/>
        <v>0</v>
      </c>
      <c r="D73" s="323"/>
    </row>
    <row r="74" spans="1:4" x14ac:dyDescent="0.2">
      <c r="A74" s="320"/>
      <c r="B74" s="321"/>
      <c r="C74" s="322">
        <f t="shared" si="2"/>
        <v>0</v>
      </c>
      <c r="D74" s="323"/>
    </row>
    <row r="75" spans="1:4" x14ac:dyDescent="0.2">
      <c r="A75" s="320"/>
      <c r="B75" s="321"/>
      <c r="C75" s="322">
        <f t="shared" si="2"/>
        <v>0</v>
      </c>
      <c r="D75" s="323"/>
    </row>
    <row r="76" spans="1:4" x14ac:dyDescent="0.2">
      <c r="A76" s="320"/>
      <c r="B76" s="321"/>
      <c r="C76" s="322">
        <f t="shared" si="2"/>
        <v>0</v>
      </c>
      <c r="D76" s="323"/>
    </row>
    <row r="77" spans="1:4" x14ac:dyDescent="0.2">
      <c r="A77" s="320"/>
      <c r="B77" s="321"/>
      <c r="C77" s="322">
        <f t="shared" si="2"/>
        <v>0</v>
      </c>
      <c r="D77" s="323"/>
    </row>
    <row r="78" spans="1:4" x14ac:dyDescent="0.2">
      <c r="A78" s="320"/>
      <c r="B78" s="321"/>
      <c r="C78" s="322">
        <f t="shared" si="2"/>
        <v>0</v>
      </c>
      <c r="D78" s="323"/>
    </row>
    <row r="79" spans="1:4" x14ac:dyDescent="0.2">
      <c r="A79" s="320"/>
      <c r="B79" s="321"/>
      <c r="C79" s="322">
        <f t="shared" si="2"/>
        <v>0</v>
      </c>
      <c r="D79" s="323"/>
    </row>
    <row r="80" spans="1:4" x14ac:dyDescent="0.2">
      <c r="A80" s="320"/>
      <c r="B80" s="321"/>
      <c r="C80" s="322">
        <f t="shared" si="2"/>
        <v>0</v>
      </c>
      <c r="D80" s="323"/>
    </row>
    <row r="81" spans="1:4" x14ac:dyDescent="0.2">
      <c r="A81" s="320"/>
      <c r="B81" s="321"/>
      <c r="C81" s="322">
        <f t="shared" si="2"/>
        <v>0</v>
      </c>
      <c r="D81" s="323"/>
    </row>
    <row r="82" spans="1:4" x14ac:dyDescent="0.2">
      <c r="A82" s="320"/>
      <c r="B82" s="321"/>
      <c r="C82" s="322">
        <f t="shared" si="2"/>
        <v>0</v>
      </c>
      <c r="D82" s="323"/>
    </row>
    <row r="83" spans="1:4" x14ac:dyDescent="0.2">
      <c r="A83" s="320"/>
      <c r="B83" s="321"/>
      <c r="C83" s="322">
        <f t="shared" si="2"/>
        <v>0</v>
      </c>
      <c r="D83" s="323"/>
    </row>
    <row r="84" spans="1:4" x14ac:dyDescent="0.2">
      <c r="A84" s="320"/>
      <c r="B84" s="321"/>
      <c r="C84" s="322">
        <f t="shared" si="2"/>
        <v>0</v>
      </c>
      <c r="D84" s="323"/>
    </row>
    <row r="85" spans="1:4" x14ac:dyDescent="0.2">
      <c r="A85" s="320"/>
      <c r="B85" s="321"/>
      <c r="C85" s="322">
        <f t="shared" si="2"/>
        <v>0</v>
      </c>
      <c r="D85" s="323"/>
    </row>
    <row r="86" spans="1:4" x14ac:dyDescent="0.2">
      <c r="A86" s="320"/>
      <c r="B86" s="321"/>
      <c r="C86" s="322">
        <f t="shared" si="2"/>
        <v>0</v>
      </c>
      <c r="D86" s="323"/>
    </row>
    <row r="87" spans="1:4" x14ac:dyDescent="0.2">
      <c r="A87" s="320"/>
      <c r="B87" s="321"/>
      <c r="C87" s="322">
        <f t="shared" si="2"/>
        <v>0</v>
      </c>
      <c r="D87" s="323"/>
    </row>
    <row r="88" spans="1:4" x14ac:dyDescent="0.2">
      <c r="A88" s="320"/>
      <c r="B88" s="321"/>
      <c r="C88" s="322">
        <f t="shared" si="2"/>
        <v>0</v>
      </c>
      <c r="D88" s="323"/>
    </row>
    <row r="89" spans="1:4" x14ac:dyDescent="0.2">
      <c r="A89" s="320"/>
      <c r="B89" s="321"/>
      <c r="C89" s="322">
        <f t="shared" si="2"/>
        <v>0</v>
      </c>
      <c r="D89" s="323"/>
    </row>
    <row r="90" spans="1:4" x14ac:dyDescent="0.2">
      <c r="A90" s="320"/>
      <c r="B90" s="321"/>
      <c r="C90" s="322">
        <f t="shared" si="2"/>
        <v>0</v>
      </c>
      <c r="D90" s="323"/>
    </row>
    <row r="91" spans="1:4" x14ac:dyDescent="0.2">
      <c r="A91" s="320"/>
      <c r="B91" s="321"/>
      <c r="C91" s="322">
        <f t="shared" si="2"/>
        <v>0</v>
      </c>
      <c r="D91" s="323"/>
    </row>
    <row r="92" spans="1:4" x14ac:dyDescent="0.2">
      <c r="A92" s="320"/>
      <c r="B92" s="321"/>
      <c r="C92" s="322">
        <f t="shared" si="2"/>
        <v>0</v>
      </c>
      <c r="D92" s="323"/>
    </row>
    <row r="93" spans="1:4" x14ac:dyDescent="0.2">
      <c r="A93" s="320"/>
      <c r="B93" s="321"/>
      <c r="C93" s="322">
        <f t="shared" si="2"/>
        <v>0</v>
      </c>
      <c r="D93" s="323"/>
    </row>
    <row r="94" spans="1:4" x14ac:dyDescent="0.2">
      <c r="A94" s="320"/>
      <c r="B94" s="321"/>
      <c r="C94" s="322">
        <f t="shared" si="2"/>
        <v>0</v>
      </c>
      <c r="D94" s="323"/>
    </row>
    <row r="95" spans="1:4" x14ac:dyDescent="0.2">
      <c r="A95" s="320"/>
      <c r="B95" s="321"/>
      <c r="C95" s="322">
        <f t="shared" si="2"/>
        <v>0</v>
      </c>
      <c r="D95" s="323"/>
    </row>
    <row r="96" spans="1:4" x14ac:dyDescent="0.2">
      <c r="A96" s="320"/>
      <c r="B96" s="321"/>
      <c r="C96" s="322">
        <f t="shared" si="2"/>
        <v>0</v>
      </c>
      <c r="D96" s="323"/>
    </row>
    <row r="97" spans="1:4" x14ac:dyDescent="0.2">
      <c r="A97" s="320"/>
      <c r="B97" s="321"/>
      <c r="C97" s="322">
        <f t="shared" si="2"/>
        <v>0</v>
      </c>
      <c r="D97" s="323"/>
    </row>
    <row r="98" spans="1:4" x14ac:dyDescent="0.2">
      <c r="A98" s="320"/>
      <c r="B98" s="321"/>
      <c r="C98" s="322">
        <f t="shared" si="2"/>
        <v>0</v>
      </c>
      <c r="D98" s="323"/>
    </row>
    <row r="99" spans="1:4" x14ac:dyDescent="0.2">
      <c r="A99" s="320"/>
      <c r="B99" s="321"/>
      <c r="C99" s="322">
        <f t="shared" si="2"/>
        <v>0</v>
      </c>
      <c r="D99" s="323"/>
    </row>
    <row r="100" spans="1:4" x14ac:dyDescent="0.2">
      <c r="A100" s="320"/>
      <c r="B100" s="321"/>
      <c r="C100" s="322">
        <f t="shared" si="2"/>
        <v>0</v>
      </c>
      <c r="D100" s="323"/>
    </row>
    <row r="101" spans="1:4" x14ac:dyDescent="0.2">
      <c r="A101" s="320"/>
      <c r="B101" s="321"/>
      <c r="C101" s="322">
        <f t="shared" si="2"/>
        <v>0</v>
      </c>
      <c r="D101" s="323"/>
    </row>
    <row r="102" spans="1:4" x14ac:dyDescent="0.2">
      <c r="A102" s="320"/>
      <c r="B102" s="321"/>
      <c r="C102" s="322">
        <f t="shared" ref="C102:C125" si="3">IF(A102="F","F",B102*5+A102)</f>
        <v>0</v>
      </c>
      <c r="D102" s="323"/>
    </row>
    <row r="103" spans="1:4" x14ac:dyDescent="0.2">
      <c r="A103" s="320"/>
      <c r="B103" s="321"/>
      <c r="C103" s="322">
        <f t="shared" si="3"/>
        <v>0</v>
      </c>
      <c r="D103" s="323"/>
    </row>
    <row r="104" spans="1:4" x14ac:dyDescent="0.2">
      <c r="A104" s="320"/>
      <c r="B104" s="321"/>
      <c r="C104" s="322">
        <f t="shared" si="3"/>
        <v>0</v>
      </c>
      <c r="D104" s="323"/>
    </row>
    <row r="105" spans="1:4" x14ac:dyDescent="0.2">
      <c r="A105" s="320"/>
      <c r="B105" s="321"/>
      <c r="C105" s="322">
        <f t="shared" si="3"/>
        <v>0</v>
      </c>
      <c r="D105" s="323"/>
    </row>
    <row r="106" spans="1:4" x14ac:dyDescent="0.2">
      <c r="A106" s="320"/>
      <c r="B106" s="321"/>
      <c r="C106" s="322">
        <f t="shared" si="3"/>
        <v>0</v>
      </c>
      <c r="D106" s="323"/>
    </row>
    <row r="107" spans="1:4" x14ac:dyDescent="0.2">
      <c r="A107" s="320"/>
      <c r="B107" s="321"/>
      <c r="C107" s="322">
        <f t="shared" si="3"/>
        <v>0</v>
      </c>
      <c r="D107" s="323"/>
    </row>
    <row r="108" spans="1:4" x14ac:dyDescent="0.2">
      <c r="A108" s="320"/>
      <c r="B108" s="321"/>
      <c r="C108" s="322">
        <f t="shared" si="3"/>
        <v>0</v>
      </c>
      <c r="D108" s="323"/>
    </row>
    <row r="109" spans="1:4" x14ac:dyDescent="0.2">
      <c r="A109" s="320"/>
      <c r="B109" s="321"/>
      <c r="C109" s="322">
        <f t="shared" si="3"/>
        <v>0</v>
      </c>
      <c r="D109" s="323"/>
    </row>
    <row r="110" spans="1:4" x14ac:dyDescent="0.2">
      <c r="A110" s="320"/>
      <c r="B110" s="321"/>
      <c r="C110" s="322">
        <f t="shared" si="3"/>
        <v>0</v>
      </c>
      <c r="D110" s="323"/>
    </row>
    <row r="111" spans="1:4" x14ac:dyDescent="0.2">
      <c r="A111" s="320"/>
      <c r="B111" s="321"/>
      <c r="C111" s="322">
        <f t="shared" si="3"/>
        <v>0</v>
      </c>
      <c r="D111" s="323"/>
    </row>
    <row r="112" spans="1:4" x14ac:dyDescent="0.2">
      <c r="A112" s="320"/>
      <c r="B112" s="321"/>
      <c r="C112" s="322">
        <f t="shared" si="3"/>
        <v>0</v>
      </c>
      <c r="D112" s="323"/>
    </row>
    <row r="113" spans="1:4" x14ac:dyDescent="0.2">
      <c r="A113" s="320"/>
      <c r="B113" s="321"/>
      <c r="C113" s="322">
        <f t="shared" si="3"/>
        <v>0</v>
      </c>
      <c r="D113" s="323"/>
    </row>
    <row r="114" spans="1:4" x14ac:dyDescent="0.2">
      <c r="A114" s="320"/>
      <c r="B114" s="321"/>
      <c r="C114" s="322">
        <f t="shared" si="3"/>
        <v>0</v>
      </c>
      <c r="D114" s="323"/>
    </row>
    <row r="115" spans="1:4" x14ac:dyDescent="0.2">
      <c r="A115" s="320"/>
      <c r="B115" s="321"/>
      <c r="C115" s="322">
        <f t="shared" si="3"/>
        <v>0</v>
      </c>
      <c r="D115" s="323"/>
    </row>
    <row r="116" spans="1:4" x14ac:dyDescent="0.2">
      <c r="A116" s="320"/>
      <c r="B116" s="321"/>
      <c r="C116" s="322">
        <f t="shared" si="3"/>
        <v>0</v>
      </c>
      <c r="D116" s="323"/>
    </row>
    <row r="117" spans="1:4" x14ac:dyDescent="0.2">
      <c r="A117" s="320"/>
      <c r="B117" s="321"/>
      <c r="C117" s="322">
        <f t="shared" si="3"/>
        <v>0</v>
      </c>
      <c r="D117" s="323"/>
    </row>
    <row r="118" spans="1:4" x14ac:dyDescent="0.2">
      <c r="A118" s="320"/>
      <c r="B118" s="321"/>
      <c r="C118" s="322">
        <f t="shared" si="3"/>
        <v>0</v>
      </c>
      <c r="D118" s="323"/>
    </row>
    <row r="119" spans="1:4" x14ac:dyDescent="0.2">
      <c r="A119" s="320"/>
      <c r="B119" s="321"/>
      <c r="C119" s="322">
        <f t="shared" si="3"/>
        <v>0</v>
      </c>
      <c r="D119" s="323"/>
    </row>
    <row r="120" spans="1:4" x14ac:dyDescent="0.2">
      <c r="A120" s="320"/>
      <c r="B120" s="321"/>
      <c r="C120" s="322">
        <f t="shared" si="3"/>
        <v>0</v>
      </c>
      <c r="D120" s="323"/>
    </row>
    <row r="121" spans="1:4" x14ac:dyDescent="0.2">
      <c r="A121" s="320"/>
      <c r="B121" s="321"/>
      <c r="C121" s="322">
        <f t="shared" si="3"/>
        <v>0</v>
      </c>
      <c r="D121" s="323"/>
    </row>
    <row r="122" spans="1:4" x14ac:dyDescent="0.2">
      <c r="A122" s="320"/>
      <c r="B122" s="321"/>
      <c r="C122" s="322">
        <f t="shared" si="3"/>
        <v>0</v>
      </c>
      <c r="D122" s="323"/>
    </row>
    <row r="123" spans="1:4" x14ac:dyDescent="0.2">
      <c r="A123" s="320"/>
      <c r="B123" s="321"/>
      <c r="C123" s="322">
        <f t="shared" si="3"/>
        <v>0</v>
      </c>
      <c r="D123" s="323"/>
    </row>
    <row r="124" spans="1:4" x14ac:dyDescent="0.2">
      <c r="A124" s="320"/>
      <c r="B124" s="321"/>
      <c r="C124" s="322">
        <f t="shared" si="3"/>
        <v>0</v>
      </c>
      <c r="D124" s="323"/>
    </row>
    <row r="125" spans="1:4" x14ac:dyDescent="0.2">
      <c r="A125" s="324"/>
      <c r="B125" s="325"/>
      <c r="C125" s="326">
        <f t="shared" si="3"/>
        <v>0</v>
      </c>
      <c r="D125" s="327"/>
    </row>
  </sheetData>
  <pageMargins left="0.74791666666666667" right="0.74791666666666667" top="0.98402777777777783" bottom="0.98402777777777783" header="0.51180555555555562" footer="0.51180555555555562"/>
  <pageSetup firstPageNumber="0" orientation="portrait" horizontalDpi="300" verticalDpi="300"/>
  <headerFooter alignWithMargins="0"/>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Instructions</vt:lpstr>
      <vt:lpstr>Tournament Info</vt:lpstr>
      <vt:lpstr>Methuselahs</vt:lpstr>
      <vt:lpstr>Standings</vt:lpstr>
      <vt:lpstr>Round 1</vt:lpstr>
      <vt:lpstr>Round 2</vt:lpstr>
      <vt:lpstr>Round 3</vt:lpstr>
      <vt:lpstr>Final Round</vt:lpstr>
      <vt:lpstr>Override</vt:lpstr>
      <vt:lpstr>VEKN Report</vt:lpstr>
      <vt:lpstr>Notes</vt:lpstr>
      <vt:lpstr>Optimal Seating 3R+F</vt:lpstr>
      <vt:lpstr>Optimal Seating 2R+F</vt:lpstr>
      <vt:lpstr>TPMatrix</vt:lpstr>
      <vt:lpstr>MPlayerNo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floppyzedolfin</dc:creator>
  <cp:lastModifiedBy>Vincent</cp:lastModifiedBy>
  <dcterms:created xsi:type="dcterms:W3CDTF">2011-08-21T16:08:08Z</dcterms:created>
  <dcterms:modified xsi:type="dcterms:W3CDTF">2018-09-05T14:41:38Z</dcterms:modified>
</cp:coreProperties>
</file>