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date1904="1"/>
  <mc:AlternateContent xmlns:mc="http://schemas.openxmlformats.org/markup-compatibility/2006">
    <mc:Choice Requires="x15">
      <x15ac:absPath xmlns:x15ac="http://schemas.microsoft.com/office/spreadsheetml/2010/11/ac" url="C:\Users\james\Dropbox\Thor's Power Program\TPP V2\STRONGMAN\"/>
    </mc:Choice>
  </mc:AlternateContent>
  <xr:revisionPtr revIDLastSave="0" documentId="13_ncr:1_{C5739789-19AE-4727-9F4F-C47F93BF853A}" xr6:coauthVersionLast="43" xr6:coauthVersionMax="43" xr10:uidLastSave="{00000000-0000-0000-0000-000000000000}"/>
  <bookViews>
    <workbookView xWindow="-110" yWindow="-110" windowWidth="22780" windowHeight="14660" tabRatio="767" xr2:uid="{00000000-000D-0000-FFFF-FFFF00000000}"/>
  </bookViews>
  <sheets>
    <sheet name="Load Calculator" sheetId="5" r:id="rId1"/>
    <sheet name="Week 1" sheetId="10" r:id="rId2"/>
    <sheet name="Week 2" sheetId="11" r:id="rId3"/>
    <sheet name="Week 3" sheetId="1" r:id="rId4"/>
    <sheet name="Week 4" sheetId="9" r:id="rId5"/>
    <sheet name="Week 5" sheetId="12" r:id="rId6"/>
    <sheet name="Week 6" sheetId="13" r:id="rId7"/>
    <sheet name="Week 7" sheetId="4" r:id="rId8"/>
    <sheet name="Week 8" sheetId="6" r:id="rId9"/>
    <sheet name="Week 9" sheetId="14" r:id="rId10"/>
    <sheet name="Week 10" sheetId="15" r:id="rId11"/>
    <sheet name="Week 11" sheetId="7" r:id="rId12"/>
    <sheet name="Week 12" sheetId="8" r:id="rId13"/>
  </sheet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8" i="9" l="1"/>
  <c r="E8" i="1"/>
  <c r="E8" i="11"/>
  <c r="E7" i="6"/>
  <c r="E7" i="8"/>
  <c r="E10" i="7"/>
  <c r="E10" i="14"/>
  <c r="E10" i="4"/>
  <c r="E10" i="12"/>
  <c r="E12" i="8"/>
  <c r="E12" i="15"/>
  <c r="E12" i="6"/>
  <c r="E12" i="13"/>
  <c r="E13" i="8"/>
  <c r="E13" i="15"/>
  <c r="E13" i="6"/>
  <c r="E13" i="13"/>
  <c r="A13" i="8"/>
  <c r="A13" i="15"/>
  <c r="A13" i="6"/>
  <c r="A13" i="13"/>
  <c r="A12" i="8"/>
  <c r="A10" i="7"/>
  <c r="A12" i="15"/>
  <c r="A10" i="14"/>
  <c r="A12" i="6"/>
  <c r="A10" i="4"/>
  <c r="A12" i="13"/>
  <c r="A10" i="12"/>
  <c r="A12" i="9"/>
  <c r="A12" i="1"/>
  <c r="A12" i="11"/>
  <c r="A12" i="10"/>
  <c r="D5" i="5"/>
  <c r="D6" i="5"/>
  <c r="D7" i="5"/>
  <c r="D8" i="5"/>
  <c r="E5" i="8"/>
  <c r="E8" i="8"/>
  <c r="E8" i="15"/>
  <c r="E7" i="15"/>
  <c r="E8" i="6"/>
  <c r="E5" i="9"/>
  <c r="E5" i="1"/>
  <c r="E6" i="14"/>
  <c r="E6" i="7"/>
  <c r="E6" i="4"/>
  <c r="E6" i="12"/>
  <c r="E5" i="11"/>
  <c r="E5" i="10"/>
  <c r="E5" i="7"/>
  <c r="E5" i="14"/>
  <c r="E5" i="4"/>
  <c r="E5" i="12"/>
  <c r="E12" i="9"/>
  <c r="E12" i="1"/>
  <c r="E12" i="11"/>
  <c r="E12" i="10"/>
  <c r="E19" i="9"/>
  <c r="E19" i="1"/>
  <c r="E19" i="11"/>
  <c r="E19" i="10"/>
  <c r="E18" i="7"/>
  <c r="E18" i="14"/>
  <c r="E17" i="4"/>
  <c r="E17" i="12"/>
  <c r="E25" i="9"/>
  <c r="E25" i="1"/>
  <c r="E25" i="11"/>
  <c r="E25" i="10"/>
  <c r="E24" i="7"/>
  <c r="E24" i="14"/>
  <c r="E23" i="4"/>
  <c r="E23" i="12"/>
  <c r="E5" i="15"/>
  <c r="E28" i="8"/>
  <c r="E28" i="15"/>
  <c r="E27" i="6"/>
  <c r="E27" i="13"/>
  <c r="E29" i="8"/>
  <c r="E29" i="15"/>
  <c r="E28" i="6"/>
  <c r="E28" i="13"/>
  <c r="E22" i="8"/>
  <c r="E22" i="15"/>
  <c r="E21" i="6"/>
  <c r="E21" i="13"/>
  <c r="E21" i="8"/>
  <c r="E21" i="15"/>
  <c r="E20" i="6"/>
  <c r="E20" i="13"/>
  <c r="E5" i="6"/>
  <c r="E5" i="13"/>
  <c r="E6" i="8"/>
  <c r="E6" i="15"/>
  <c r="E6" i="6"/>
  <c r="E6" i="13"/>
  <c r="E7" i="10"/>
  <c r="E6" i="10"/>
</calcChain>
</file>

<file path=xl/sharedStrings.xml><?xml version="1.0" encoding="utf-8"?>
<sst xmlns="http://schemas.openxmlformats.org/spreadsheetml/2006/main" count="1028" uniqueCount="133">
  <si>
    <t>GENDER</t>
  </si>
  <si>
    <t>Male</t>
  </si>
  <si>
    <r>
      <rPr>
        <b/>
        <sz val="10"/>
        <color indexed="8"/>
        <rFont val="Calibri"/>
        <family val="2"/>
      </rPr>
      <t>Exercise</t>
    </r>
  </si>
  <si>
    <r>
      <rPr>
        <b/>
        <sz val="10"/>
        <color indexed="8"/>
        <rFont val="Calibri"/>
        <family val="2"/>
      </rPr>
      <t>Sets</t>
    </r>
  </si>
  <si>
    <r>
      <rPr>
        <b/>
        <sz val="10"/>
        <color indexed="8"/>
        <rFont val="Calibri"/>
        <family val="2"/>
      </rPr>
      <t>Reps</t>
    </r>
  </si>
  <si>
    <r>
      <rPr>
        <b/>
        <sz val="10"/>
        <color indexed="8"/>
        <rFont val="Calibri"/>
        <family val="2"/>
      </rPr>
      <t>Rest</t>
    </r>
  </si>
  <si>
    <t>5</t>
  </si>
  <si>
    <r>
      <rPr>
        <sz val="10"/>
        <color indexed="8"/>
        <rFont val="Calibri"/>
        <family val="2"/>
      </rPr>
      <t>2-3 Minutes</t>
    </r>
  </si>
  <si>
    <r>
      <rPr>
        <sz val="10"/>
        <color indexed="8"/>
        <rFont val="Calibri"/>
        <family val="2"/>
      </rPr>
      <t>10</t>
    </r>
  </si>
  <si>
    <r>
      <rPr>
        <sz val="10"/>
        <color indexed="8"/>
        <rFont val="Calibri"/>
        <family val="2"/>
      </rPr>
      <t>4</t>
    </r>
  </si>
  <si>
    <t>12 (each arm)</t>
  </si>
  <si>
    <r>
      <rPr>
        <b/>
        <sz val="10"/>
        <color indexed="8"/>
        <rFont val="Calibri"/>
        <family val="2"/>
      </rPr>
      <t>Day 3 - Deadlift</t>
    </r>
  </si>
  <si>
    <r>
      <rPr>
        <sz val="10"/>
        <color indexed="8"/>
        <rFont val="Calibri"/>
        <family val="2"/>
      </rPr>
      <t>5 Minutes</t>
    </r>
  </si>
  <si>
    <t>10</t>
  </si>
  <si>
    <r>
      <rPr>
        <sz val="10"/>
        <color indexed="8"/>
        <rFont val="Calibri"/>
        <family val="2"/>
      </rPr>
      <t>A1 Flat Bench Press</t>
    </r>
  </si>
  <si>
    <t>DISCLAIMER: The information provided in this program has been written by Base Body Company PTY LTD. The information within is for educational and informational purposes only and is not provided to diagnose, treat or relieve any health or medical conditions.
We recommend you speak to your doctor or healthcare professional before commencing any training program. Should you be pregnant, breastfeeding, have any pre-existing medical condition or you suspect you have a medical problem, you should consult your doctor or healthcare professional prior to using the information included in the Thor’s Power Program Load Calculator. Should you experience any unexpected, undesirable changes to your health, whether it be physical, mental or emotional, seek medical attention immediately. You agree that by following the Thor’s Power Program Load Calculator, you do so entirely at your own risk. 
All content included in this “Thor’s Power Program Load Calculator” may not be in any form or by any electronic, mechanical, photocopying, recording, or any other means be reproduced, stored in a retrieval system or be broadcast, sold or transmitted without the prior permission of Base Body Company PTY LTD.</t>
  </si>
  <si>
    <t>12</t>
  </si>
  <si>
    <t>8</t>
  </si>
  <si>
    <t>8 (each arm)</t>
  </si>
  <si>
    <t>3</t>
  </si>
  <si>
    <t>4</t>
  </si>
  <si>
    <t>2-3 Minutes</t>
  </si>
  <si>
    <t>A High Bar Back Squat</t>
  </si>
  <si>
    <t>4-6 Minutes</t>
  </si>
  <si>
    <t>D Behind The Back Barbell Hold</t>
  </si>
  <si>
    <t>10-15 Seconds</t>
  </si>
  <si>
    <t>DAY 1 - Squat</t>
  </si>
  <si>
    <t>Day 2 - Press</t>
  </si>
  <si>
    <t>B1 Flat Dumbbell Press</t>
  </si>
  <si>
    <t>B2 One Arm Row</t>
  </si>
  <si>
    <t>C Face Pulls</t>
  </si>
  <si>
    <t>A Snatch Grip Deadlift</t>
  </si>
  <si>
    <t>B Hamstring Curl</t>
  </si>
  <si>
    <t>2-3 Minutes??</t>
  </si>
  <si>
    <t>A2 Neutral Grip Pull Up (Band Assisted)</t>
  </si>
  <si>
    <t>B1 Seated Dumbbell Shoulder Press</t>
  </si>
  <si>
    <t>B2 Pronated Grip Lat Pull Down</t>
  </si>
  <si>
    <t>B Yoke - Speed Work</t>
  </si>
  <si>
    <t>20 Meters</t>
  </si>
  <si>
    <t>C Heavy Yoke Holds</t>
  </si>
  <si>
    <t>10 Second Hold</t>
  </si>
  <si>
    <t>RPE 8</t>
  </si>
  <si>
    <t>10 Meters</t>
  </si>
  <si>
    <t>15 Meters</t>
  </si>
  <si>
    <t>Day 4 - Upper Body</t>
  </si>
  <si>
    <t>A Safety Bar Squat</t>
  </si>
  <si>
    <t>Weight</t>
  </si>
  <si>
    <t>WEEK 5</t>
  </si>
  <si>
    <t>B1 30' Incline Dumbbell Press - Pause in the stretch position.</t>
  </si>
  <si>
    <t>A Conventional Deadlift</t>
  </si>
  <si>
    <t>Rest</t>
  </si>
  <si>
    <t>B1 Seated Dumbbell Shoulder Press - No Back Support</t>
  </si>
  <si>
    <t>2 Minutes</t>
  </si>
  <si>
    <t>WEIGHT</t>
  </si>
  <si>
    <t>A Low Bar Back Squat</t>
  </si>
  <si>
    <t>B Low Bar Back Squat</t>
  </si>
  <si>
    <t>C Farmers Carry</t>
  </si>
  <si>
    <t>D Behind The Back Barbell Holds</t>
  </si>
  <si>
    <t>30 Seconds</t>
  </si>
  <si>
    <t>1</t>
  </si>
  <si>
    <t>C1 30' Incline Dumbbell Press - Pause in the stretch position.</t>
  </si>
  <si>
    <t>B Conventional Deadlift</t>
  </si>
  <si>
    <t>C Sandbag Loading</t>
  </si>
  <si>
    <t>D Atlas Stones</t>
  </si>
  <si>
    <t>A Flat Bench Press</t>
  </si>
  <si>
    <t>B Flat Bench Press</t>
  </si>
  <si>
    <t>C1 Seated Dumbbell Shoulder Press - No Back Support</t>
  </si>
  <si>
    <t>C2 Pronated Grip Lat Pull Down</t>
  </si>
  <si>
    <t>B2 Incline Bench Dumbbell Row</t>
  </si>
  <si>
    <t>C2 Incline Bench Dumbbell Row</t>
  </si>
  <si>
    <t>B1 55' Incline Dumbbell Press - 3 Second Eccentric with a pause in the stretch position</t>
  </si>
  <si>
    <t>B2 Unsupported One Arm Row - 3 Second Eccentric with a pause in the stretch position</t>
  </si>
  <si>
    <t>C Cable External Rotation</t>
  </si>
  <si>
    <t>D Cable External Rotation</t>
  </si>
  <si>
    <t>C Externally Rotated Shoulder Extension</t>
  </si>
  <si>
    <t xml:space="preserve">12 </t>
  </si>
  <si>
    <t>B1 Standing Barbell Press - Strict</t>
  </si>
  <si>
    <t>B2 Neutral Grip Chin Up - Band Assisted If Necessary</t>
  </si>
  <si>
    <t>C Seated Cable Row</t>
  </si>
  <si>
    <t>D Cable External Rotation - Elbow High</t>
  </si>
  <si>
    <t>C Rope Face Pull To Neck</t>
  </si>
  <si>
    <t>D Serratus Anterior Raise</t>
  </si>
  <si>
    <t>B Glute Ham Raise</t>
  </si>
  <si>
    <t>Day 1 - Squat</t>
  </si>
  <si>
    <t>WEEK 10</t>
  </si>
  <si>
    <t>WEEK 9</t>
  </si>
  <si>
    <t>WEEK 6</t>
  </si>
  <si>
    <t>C Farmers Walks</t>
  </si>
  <si>
    <t>1- Meters</t>
  </si>
  <si>
    <t>7</t>
  </si>
  <si>
    <t>2</t>
  </si>
  <si>
    <t>6</t>
  </si>
  <si>
    <t>10 Meters - 4 Sandbags</t>
  </si>
  <si>
    <t>10 Meters - 5 Sandbags</t>
  </si>
  <si>
    <t>15 Meters - 4 Sandbags</t>
  </si>
  <si>
    <t>15 Meters - 5 Sandbags</t>
  </si>
  <si>
    <t>WEEK 11</t>
  </si>
  <si>
    <t>WEEK 12</t>
  </si>
  <si>
    <t>WEEK 8</t>
  </si>
  <si>
    <t>WEEK 7</t>
  </si>
  <si>
    <t>B 45' Back Extension</t>
  </si>
  <si>
    <t>C 45' Back Extension</t>
  </si>
  <si>
    <t>Please perform both exercises at an RPE of 8, and fill in the weights used (kilograms).</t>
  </si>
  <si>
    <t>RPE 6</t>
  </si>
  <si>
    <t>RPE 7</t>
  </si>
  <si>
    <t>RPE 9</t>
  </si>
  <si>
    <t>CONVENTIONAL DEADLIFT 1RM (KGS)</t>
  </si>
  <si>
    <t>PLEASE SELECT OVERHEAD EVENT (KGS)</t>
  </si>
  <si>
    <t>BODYWEIGHT (KGS)</t>
  </si>
  <si>
    <t>LOW BAR BACK SQUAT 1RM (KGS)</t>
  </si>
  <si>
    <t>Thor's Power Program V2 - Strongman: Load Calculator</t>
  </si>
  <si>
    <t>WEEK 1</t>
  </si>
  <si>
    <t>WEEK 2</t>
  </si>
  <si>
    <t>WEEK 3</t>
  </si>
  <si>
    <t>WEEK 4</t>
  </si>
  <si>
    <t>C Dumbbell External Rotation</t>
  </si>
  <si>
    <t>D Externally Rotated Shoulder Extension</t>
  </si>
  <si>
    <t>C1 55' Incline Dumbbell Press - 3 Second Eccentric with a pause in the stretch position</t>
  </si>
  <si>
    <t>C2 Unsupported One Arm Row - 3 Second Eccentric with a pause in the stretch position</t>
  </si>
  <si>
    <t>D Rope Face Pull To Neck</t>
  </si>
  <si>
    <t>E Serratus Anterior Raise</t>
  </si>
  <si>
    <t>C Glute Ham Raise</t>
  </si>
  <si>
    <t>C1 Standing Barbell Press - Strict</t>
  </si>
  <si>
    <t>C2 Neutral Grip Chin Up - Band Assisted If Necessary</t>
  </si>
  <si>
    <t>D Seated Cable Row</t>
  </si>
  <si>
    <t>E Cable External Rotation - Elbow High</t>
  </si>
  <si>
    <t>GIANT DUMBBELL</t>
  </si>
  <si>
    <t>Please perform this exercises at an RPE of 8, and fill in the weight used (kilograms).</t>
  </si>
  <si>
    <t>BARBELL CLEAN &amp; PRESS</t>
  </si>
  <si>
    <t>LOG CLEAN &amp; PRESS</t>
  </si>
  <si>
    <t>AXLE CLEAN &amp; PRESS</t>
  </si>
  <si>
    <t>VIKING PRESS</t>
  </si>
  <si>
    <t>FLAT BENCH PRESS 1RM (KGS)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</si>
</sst>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font>
      <sz val="12"/>
      <color indexed="8"/>
      <name val="Verdana"/>
    </font>
    <font>
      <sz val="11"/>
      <color indexed="8"/>
      <name val="Avenir Book"/>
      <family val="2"/>
    </font>
    <font>
      <sz val="10"/>
      <color indexed="8"/>
      <name val="Avenir Heavy"/>
      <family val="2"/>
    </font>
    <font>
      <sz val="10"/>
      <color indexed="8"/>
      <name val="Helvetica"/>
      <family val="2"/>
    </font>
    <font>
      <sz val="10"/>
      <color indexed="8"/>
      <name val="Calibri"/>
      <family val="2"/>
    </font>
    <font>
      <b/>
      <sz val="15"/>
      <color indexed="8"/>
      <name val="Calibri"/>
      <family val="2"/>
    </font>
    <font>
      <sz val="10"/>
      <color indexed="8"/>
      <name val="Trebuchet MS"/>
      <family val="2"/>
    </font>
    <font>
      <b/>
      <sz val="10"/>
      <color indexed="8"/>
      <name val="Calibri"/>
      <family val="2"/>
    </font>
    <font>
      <sz val="12"/>
      <color indexed="8"/>
      <name val="Trebuchet MS"/>
      <family val="2"/>
    </font>
    <font>
      <b/>
      <sz val="8"/>
      <color indexed="8"/>
      <name val="Calibri"/>
      <family val="2"/>
    </font>
    <font>
      <sz val="12"/>
      <color theme="0"/>
      <name val="Verdana"/>
      <family val="2"/>
    </font>
    <font>
      <sz val="10"/>
      <name val="Avenir Heavy"/>
      <family val="2"/>
    </font>
    <font>
      <sz val="12"/>
      <color theme="8"/>
      <name val="Verdana"/>
      <family val="2"/>
    </font>
    <font>
      <sz val="9"/>
      <color rgb="FF000000"/>
      <name val="Verdana"/>
      <family val="2"/>
    </font>
    <font>
      <sz val="10"/>
      <color theme="0"/>
      <name val="Avenir Heavy"/>
      <family val="2"/>
    </font>
    <font>
      <b/>
      <sz val="11"/>
      <color indexed="8"/>
      <name val="Verdana"/>
      <family val="2"/>
    </font>
    <font>
      <sz val="12"/>
      <name val="Verdana"/>
      <family val="2"/>
    </font>
  </fonts>
  <fills count="6">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theme="0"/>
        <bgColor indexed="64"/>
      </patternFill>
    </fill>
    <fill>
      <patternFill patternType="solid">
        <fgColor theme="4" tint="0.39997558519241921"/>
        <bgColor indexed="64"/>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indexed="64"/>
      </left>
      <right style="thin">
        <color indexed="64"/>
      </right>
      <top style="thin">
        <color indexed="64"/>
      </top>
      <bottom style="thin">
        <color indexed="64"/>
      </bottom>
      <diagonal/>
    </border>
    <border>
      <left style="medium">
        <color auto="1"/>
      </left>
      <right style="thin">
        <color indexed="8"/>
      </right>
      <top/>
      <bottom style="medium">
        <color auto="1"/>
      </bottom>
      <diagonal/>
    </border>
    <border>
      <left style="thin">
        <color indexed="8"/>
      </left>
      <right style="thin">
        <color indexed="8"/>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s>
  <cellStyleXfs count="1">
    <xf numFmtId="0" fontId="0" fillId="0" borderId="0" applyNumberFormat="0" applyFill="0" applyBorder="0" applyProtection="0">
      <alignment vertical="top" wrapText="1"/>
    </xf>
  </cellStyleXfs>
  <cellXfs count="152">
    <xf numFmtId="0" fontId="0" fillId="0" borderId="0" xfId="0" applyFont="1" applyAlignment="1">
      <alignment vertical="top" wrapText="1"/>
    </xf>
    <xf numFmtId="0" fontId="0" fillId="0" borderId="0" xfId="0" applyNumberFormat="1" applyFont="1" applyAlignment="1">
      <alignment vertical="top" wrapText="1"/>
    </xf>
    <xf numFmtId="49" fontId="11" fillId="4" borderId="4" xfId="0" applyNumberFormat="1" applyFont="1" applyFill="1" applyBorder="1" applyAlignment="1">
      <alignment vertical="center" wrapText="1"/>
    </xf>
    <xf numFmtId="49" fontId="4" fillId="3" borderId="10" xfId="0" applyNumberFormat="1" applyFont="1" applyFill="1" applyBorder="1" applyAlignment="1">
      <alignment horizontal="left" vertical="center" wrapText="1"/>
    </xf>
    <xf numFmtId="49" fontId="4" fillId="3" borderId="4" xfId="0" applyNumberFormat="1" applyFont="1" applyFill="1" applyBorder="1" applyAlignment="1">
      <alignment horizontal="left" vertical="center" wrapText="1"/>
    </xf>
    <xf numFmtId="49" fontId="7" fillId="2" borderId="11" xfId="0" applyNumberFormat="1" applyFont="1" applyFill="1" applyBorder="1" applyAlignment="1">
      <alignment vertical="center" wrapText="1"/>
    </xf>
    <xf numFmtId="0" fontId="4" fillId="3" borderId="4" xfId="0" applyNumberFormat="1" applyFont="1" applyFill="1" applyBorder="1" applyAlignment="1">
      <alignment horizontal="left" vertical="center" wrapText="1"/>
    </xf>
    <xf numFmtId="164" fontId="4" fillId="2" borderId="11" xfId="0" applyNumberFormat="1" applyFont="1" applyFill="1" applyBorder="1" applyAlignment="1">
      <alignment horizontal="left" vertical="center" wrapText="1"/>
    </xf>
    <xf numFmtId="164" fontId="4" fillId="2" borderId="11" xfId="0" applyNumberFormat="1" applyFont="1" applyFill="1" applyBorder="1" applyAlignment="1" applyProtection="1">
      <alignment vertical="center" wrapText="1"/>
      <protection locked="0"/>
    </xf>
    <xf numFmtId="49" fontId="4" fillId="3" borderId="12" xfId="0" applyNumberFormat="1" applyFont="1" applyFill="1" applyBorder="1" applyAlignment="1">
      <alignment horizontal="left" vertical="center" wrapText="1"/>
    </xf>
    <xf numFmtId="0" fontId="4" fillId="3" borderId="13" xfId="0" applyNumberFormat="1" applyFont="1" applyFill="1" applyBorder="1" applyAlignment="1">
      <alignment horizontal="left" vertical="center" wrapText="1"/>
    </xf>
    <xf numFmtId="49" fontId="4" fillId="3" borderId="13" xfId="0" applyNumberFormat="1" applyFont="1" applyFill="1" applyBorder="1" applyAlignment="1">
      <alignment horizontal="left" vertical="center" wrapText="1"/>
    </xf>
    <xf numFmtId="164" fontId="4" fillId="2" borderId="14" xfId="0" applyNumberFormat="1" applyFont="1" applyFill="1" applyBorder="1" applyAlignment="1" applyProtection="1">
      <alignment vertical="center" wrapText="1"/>
      <protection locked="0"/>
    </xf>
    <xf numFmtId="49" fontId="7" fillId="2" borderId="4" xfId="0" applyNumberFormat="1" applyFont="1" applyFill="1" applyBorder="1" applyAlignment="1">
      <alignment vertical="center" wrapText="1"/>
    </xf>
    <xf numFmtId="164" fontId="4" fillId="2" borderId="4" xfId="0" applyNumberFormat="1" applyFont="1" applyFill="1" applyBorder="1" applyAlignment="1">
      <alignment horizontal="left" vertical="center" wrapText="1"/>
    </xf>
    <xf numFmtId="164" fontId="4" fillId="2" borderId="4" xfId="0" applyNumberFormat="1" applyFont="1" applyFill="1" applyBorder="1" applyAlignment="1" applyProtection="1">
      <alignment vertical="center" wrapText="1"/>
      <protection locked="0"/>
    </xf>
    <xf numFmtId="49" fontId="7" fillId="3" borderId="4" xfId="0" applyNumberFormat="1" applyFont="1" applyFill="1" applyBorder="1" applyAlignment="1">
      <alignment horizontal="left" vertical="center" wrapText="1"/>
    </xf>
    <xf numFmtId="164" fontId="4" fillId="2" borderId="11" xfId="0" applyNumberFormat="1" applyFont="1" applyFill="1" applyBorder="1" applyAlignment="1">
      <alignment horizontal="right" vertical="center" wrapText="1"/>
    </xf>
    <xf numFmtId="164" fontId="4" fillId="5" borderId="11" xfId="0" applyNumberFormat="1" applyFont="1" applyFill="1" applyBorder="1" applyAlignment="1" applyProtection="1">
      <alignment vertical="center" wrapText="1"/>
      <protection locked="0"/>
    </xf>
    <xf numFmtId="164" fontId="4" fillId="2" borderId="4" xfId="0" applyNumberFormat="1" applyFont="1" applyFill="1" applyBorder="1" applyAlignment="1">
      <alignment horizontal="right" vertical="center" wrapText="1"/>
    </xf>
    <xf numFmtId="164" fontId="4" fillId="2" borderId="11" xfId="0" applyNumberFormat="1" applyFont="1" applyFill="1" applyBorder="1" applyAlignment="1" applyProtection="1">
      <alignment horizontal="right" vertical="center" wrapText="1"/>
      <protection locked="0"/>
    </xf>
    <xf numFmtId="0" fontId="12" fillId="0" borderId="0" xfId="0" applyNumberFormat="1" applyFont="1" applyAlignment="1">
      <alignment vertical="top" wrapText="1"/>
    </xf>
    <xf numFmtId="164" fontId="4" fillId="2" borderId="11" xfId="0" applyNumberFormat="1" applyFont="1" applyFill="1" applyBorder="1" applyAlignment="1" applyProtection="1">
      <alignment horizontal="left" vertical="center" wrapText="1"/>
      <protection locked="0"/>
    </xf>
    <xf numFmtId="164" fontId="4" fillId="2" borderId="11" xfId="0" applyNumberFormat="1" applyFont="1" applyFill="1" applyBorder="1" applyAlignment="1" applyProtection="1">
      <alignment horizontal="left" vertical="center"/>
      <protection locked="0"/>
    </xf>
    <xf numFmtId="164" fontId="4" fillId="2" borderId="11" xfId="0" applyNumberFormat="1" applyFont="1" applyFill="1" applyBorder="1" applyAlignment="1" applyProtection="1">
      <alignment vertical="center"/>
      <protection locked="0"/>
    </xf>
    <xf numFmtId="0" fontId="10" fillId="0" borderId="0" xfId="0" applyNumberFormat="1" applyFont="1" applyAlignment="1">
      <alignment vertical="top" wrapText="1"/>
    </xf>
    <xf numFmtId="49" fontId="11" fillId="4" borderId="10" xfId="0" applyNumberFormat="1" applyFont="1" applyFill="1" applyBorder="1" applyAlignment="1">
      <alignment vertical="center" wrapText="1"/>
    </xf>
    <xf numFmtId="49" fontId="11" fillId="5" borderId="13" xfId="0" applyNumberFormat="1" applyFont="1" applyFill="1" applyBorder="1" applyAlignment="1">
      <alignment vertical="center" wrapText="1"/>
    </xf>
    <xf numFmtId="0" fontId="0" fillId="0" borderId="16" xfId="0" applyNumberFormat="1" applyFont="1" applyBorder="1" applyAlignment="1">
      <alignment vertical="top" wrapText="1"/>
    </xf>
    <xf numFmtId="49" fontId="2" fillId="4" borderId="11" xfId="0" applyNumberFormat="1" applyFont="1" applyFill="1" applyBorder="1" applyAlignment="1">
      <alignment vertical="center" wrapText="1"/>
    </xf>
    <xf numFmtId="0" fontId="14" fillId="4" borderId="11" xfId="0" applyNumberFormat="1" applyFont="1" applyFill="1" applyBorder="1" applyAlignment="1">
      <alignment vertical="center" wrapText="1"/>
    </xf>
    <xf numFmtId="0" fontId="14" fillId="4" borderId="14" xfId="0" applyNumberFormat="1" applyFont="1" applyFill="1" applyBorder="1" applyAlignment="1">
      <alignment vertical="center" wrapText="1"/>
    </xf>
    <xf numFmtId="0" fontId="16" fillId="0" borderId="0" xfId="0" applyNumberFormat="1" applyFont="1" applyAlignment="1">
      <alignment vertical="top" wrapText="1"/>
    </xf>
    <xf numFmtId="0" fontId="1" fillId="5" borderId="4" xfId="0" applyNumberFormat="1" applyFont="1" applyFill="1" applyBorder="1" applyAlignment="1" applyProtection="1">
      <alignment vertical="center" wrapText="1"/>
      <protection locked="0"/>
    </xf>
    <xf numFmtId="0" fontId="1" fillId="5" borderId="4" xfId="0" applyNumberFormat="1" applyFont="1" applyFill="1" applyBorder="1" applyAlignment="1" applyProtection="1">
      <alignment horizontal="right" vertical="center" wrapText="1"/>
      <protection locked="0"/>
    </xf>
    <xf numFmtId="1" fontId="1" fillId="5" borderId="4" xfId="0" applyNumberFormat="1" applyFont="1" applyFill="1" applyBorder="1" applyAlignment="1" applyProtection="1">
      <alignment vertical="center" wrapText="1"/>
      <protection locked="0"/>
    </xf>
    <xf numFmtId="1" fontId="1" fillId="5" borderId="13" xfId="0" applyNumberFormat="1" applyFont="1" applyFill="1" applyBorder="1" applyAlignment="1" applyProtection="1">
      <alignment vertical="center" wrapText="1"/>
      <protection locked="0"/>
    </xf>
    <xf numFmtId="0" fontId="4" fillId="3" borderId="10" xfId="0" applyNumberFormat="1" applyFont="1" applyFill="1" applyBorder="1" applyAlignment="1">
      <alignment horizontal="left" vertical="center" wrapText="1"/>
    </xf>
    <xf numFmtId="49" fontId="11" fillId="5" borderId="12" xfId="0" applyNumberFormat="1" applyFont="1" applyFill="1" applyBorder="1" applyAlignment="1" applyProtection="1">
      <alignment vertical="center" wrapText="1"/>
      <protection locked="0"/>
    </xf>
    <xf numFmtId="0" fontId="0" fillId="0" borderId="0" xfId="0" applyNumberFormat="1" applyFont="1" applyAlignment="1" applyProtection="1">
      <alignment vertical="top" wrapText="1"/>
    </xf>
    <xf numFmtId="0" fontId="0" fillId="0" borderId="0" xfId="0" applyFont="1" applyAlignment="1" applyProtection="1">
      <alignment vertical="top" wrapText="1"/>
    </xf>
    <xf numFmtId="49" fontId="4" fillId="3" borderId="10" xfId="0" applyNumberFormat="1" applyFont="1" applyFill="1" applyBorder="1" applyAlignment="1" applyProtection="1">
      <alignment horizontal="left" vertical="center" wrapText="1"/>
    </xf>
    <xf numFmtId="49" fontId="4" fillId="3" borderId="4" xfId="0" applyNumberFormat="1" applyFont="1" applyFill="1" applyBorder="1" applyAlignment="1" applyProtection="1">
      <alignment horizontal="left" vertical="center" wrapText="1"/>
    </xf>
    <xf numFmtId="49" fontId="7" fillId="2" borderId="11" xfId="0" applyNumberFormat="1" applyFont="1" applyFill="1" applyBorder="1" applyAlignment="1" applyProtection="1">
      <alignment vertical="center" wrapText="1"/>
    </xf>
    <xf numFmtId="0" fontId="4" fillId="3" borderId="4" xfId="0" applyNumberFormat="1" applyFont="1" applyFill="1" applyBorder="1" applyAlignment="1" applyProtection="1">
      <alignment horizontal="left" vertical="center" wrapText="1"/>
    </xf>
    <xf numFmtId="164" fontId="4" fillId="2" borderId="11" xfId="0" applyNumberFormat="1" applyFont="1" applyFill="1" applyBorder="1" applyAlignment="1" applyProtection="1">
      <alignment horizontal="left" vertical="center" wrapText="1"/>
    </xf>
    <xf numFmtId="0" fontId="4" fillId="3" borderId="10" xfId="0" applyNumberFormat="1" applyFont="1" applyFill="1" applyBorder="1" applyAlignment="1" applyProtection="1">
      <alignment horizontal="left" vertical="center" wrapText="1"/>
    </xf>
    <xf numFmtId="49" fontId="4" fillId="3" borderId="12" xfId="0" applyNumberFormat="1" applyFont="1" applyFill="1" applyBorder="1" applyAlignment="1" applyProtection="1">
      <alignment horizontal="left" vertical="center" wrapText="1"/>
    </xf>
    <xf numFmtId="0" fontId="4" fillId="3" borderId="13" xfId="0" applyNumberFormat="1" applyFont="1" applyFill="1" applyBorder="1" applyAlignment="1" applyProtection="1">
      <alignment horizontal="left" vertical="center" wrapText="1"/>
    </xf>
    <xf numFmtId="49" fontId="4" fillId="3" borderId="13" xfId="0" applyNumberFormat="1" applyFont="1" applyFill="1" applyBorder="1" applyAlignment="1" applyProtection="1">
      <alignment horizontal="left" vertical="center" wrapText="1"/>
    </xf>
    <xf numFmtId="164" fontId="4" fillId="2" borderId="11" xfId="0" applyNumberFormat="1" applyFont="1" applyFill="1" applyBorder="1" applyAlignment="1" applyProtection="1">
      <alignment vertical="center" wrapText="1"/>
    </xf>
    <xf numFmtId="164" fontId="4" fillId="2" borderId="11" xfId="0" applyNumberFormat="1" applyFont="1" applyFill="1" applyBorder="1" applyAlignment="1" applyProtection="1">
      <alignment vertical="center"/>
    </xf>
    <xf numFmtId="164" fontId="4" fillId="2" borderId="14" xfId="0" applyNumberFormat="1" applyFont="1" applyFill="1" applyBorder="1" applyAlignment="1" applyProtection="1">
      <alignment vertical="center" wrapText="1"/>
    </xf>
    <xf numFmtId="49" fontId="7" fillId="3" borderId="4" xfId="0" applyNumberFormat="1" applyFont="1" applyFill="1" applyBorder="1" applyAlignment="1" applyProtection="1">
      <alignment horizontal="left" vertical="center" wrapText="1"/>
    </xf>
    <xf numFmtId="0" fontId="0" fillId="0" borderId="1" xfId="0" applyFont="1" applyBorder="1" applyAlignment="1">
      <alignment vertical="top" wrapText="1"/>
    </xf>
    <xf numFmtId="0" fontId="0" fillId="0" borderId="2" xfId="0" applyFont="1" applyBorder="1" applyAlignment="1">
      <alignment vertical="top" wrapText="1"/>
    </xf>
    <xf numFmtId="0" fontId="0" fillId="2" borderId="2" xfId="0" applyFont="1" applyFill="1" applyBorder="1" applyAlignment="1">
      <alignment vertical="top" wrapText="1"/>
    </xf>
    <xf numFmtId="0" fontId="0" fillId="2" borderId="3" xfId="0" applyFont="1" applyFill="1" applyBorder="1" applyAlignment="1">
      <alignment vertical="top" wrapText="1"/>
    </xf>
    <xf numFmtId="0" fontId="15" fillId="0" borderId="21" xfId="0" applyFont="1" applyBorder="1" applyAlignment="1">
      <alignment horizontal="left" vertical="center" wrapText="1"/>
    </xf>
    <xf numFmtId="0" fontId="15" fillId="0" borderId="22" xfId="0" applyFont="1" applyBorder="1" applyAlignment="1">
      <alignment horizontal="left" vertical="center" wrapText="1"/>
    </xf>
    <xf numFmtId="0" fontId="15" fillId="0" borderId="23" xfId="0" applyFont="1" applyBorder="1" applyAlignment="1">
      <alignment horizontal="left" vertical="center" wrapText="1"/>
    </xf>
    <xf numFmtId="49" fontId="5" fillId="3" borderId="18" xfId="0" applyNumberFormat="1" applyFont="1" applyFill="1" applyBorder="1" applyAlignment="1">
      <alignment horizontal="left" vertical="center" wrapText="1"/>
    </xf>
    <xf numFmtId="49" fontId="4" fillId="3" borderId="19" xfId="0" applyNumberFormat="1" applyFont="1" applyFill="1" applyBorder="1" applyAlignment="1">
      <alignment horizontal="left" vertical="center" wrapText="1"/>
    </xf>
    <xf numFmtId="49" fontId="4" fillId="3" borderId="20" xfId="0" applyNumberFormat="1" applyFont="1" applyFill="1" applyBorder="1" applyAlignment="1">
      <alignment horizontal="left" vertical="center" wrapText="1"/>
    </xf>
    <xf numFmtId="49" fontId="7" fillId="3" borderId="7" xfId="0" applyNumberFormat="1" applyFont="1" applyFill="1" applyBorder="1" applyAlignment="1">
      <alignment horizontal="left" vertical="center" wrapText="1"/>
    </xf>
    <xf numFmtId="1" fontId="3" fillId="2" borderId="8" xfId="0" applyNumberFormat="1" applyFont="1" applyFill="1" applyBorder="1" applyAlignment="1">
      <alignment vertical="center" wrapText="1"/>
    </xf>
    <xf numFmtId="0" fontId="0" fillId="2" borderId="8" xfId="0" applyFont="1" applyFill="1" applyBorder="1" applyAlignment="1">
      <alignment vertical="center" wrapText="1"/>
    </xf>
    <xf numFmtId="1" fontId="3" fillId="2" borderId="9" xfId="0" applyNumberFormat="1" applyFont="1" applyFill="1" applyBorder="1" applyAlignment="1">
      <alignment vertical="center" wrapText="1"/>
    </xf>
    <xf numFmtId="1" fontId="7" fillId="3" borderId="12" xfId="0" applyNumberFormat="1" applyFont="1" applyFill="1" applyBorder="1" applyAlignment="1">
      <alignment vertical="center" wrapText="1"/>
    </xf>
    <xf numFmtId="1" fontId="6" fillId="2" borderId="13" xfId="0" applyNumberFormat="1" applyFont="1" applyFill="1" applyBorder="1" applyAlignment="1">
      <alignment vertical="center" wrapText="1"/>
    </xf>
    <xf numFmtId="0" fontId="0" fillId="2" borderId="13" xfId="0" applyFont="1" applyFill="1" applyBorder="1" applyAlignment="1">
      <alignment vertical="center" wrapText="1"/>
    </xf>
    <xf numFmtId="1" fontId="6" fillId="2" borderId="14" xfId="0" applyNumberFormat="1" applyFont="1" applyFill="1" applyBorder="1" applyAlignment="1">
      <alignment vertical="center" wrapText="1"/>
    </xf>
    <xf numFmtId="49" fontId="7" fillId="3" borderId="21" xfId="0" applyNumberFormat="1" applyFont="1" applyFill="1" applyBorder="1" applyAlignment="1">
      <alignment horizontal="left" vertical="center" wrapText="1"/>
    </xf>
    <xf numFmtId="49" fontId="7" fillId="3" borderId="22" xfId="0" applyNumberFormat="1" applyFont="1" applyFill="1" applyBorder="1" applyAlignment="1">
      <alignment horizontal="left" vertical="center" wrapText="1"/>
    </xf>
    <xf numFmtId="49" fontId="7" fillId="3" borderId="23" xfId="0" applyNumberFormat="1" applyFont="1" applyFill="1" applyBorder="1" applyAlignment="1">
      <alignment horizontal="left" vertical="center" wrapText="1"/>
    </xf>
    <xf numFmtId="0" fontId="13" fillId="0" borderId="36" xfId="0" applyNumberFormat="1" applyFont="1" applyBorder="1" applyAlignment="1">
      <alignment horizontal="left" vertical="center" wrapText="1"/>
    </xf>
    <xf numFmtId="49" fontId="4" fillId="3" borderId="7" xfId="0" applyNumberFormat="1" applyFont="1" applyFill="1" applyBorder="1" applyAlignment="1">
      <alignment horizontal="left" vertical="center" wrapText="1"/>
    </xf>
    <xf numFmtId="1" fontId="4" fillId="3" borderId="12" xfId="0" applyNumberFormat="1" applyFont="1" applyFill="1" applyBorder="1" applyAlignment="1">
      <alignment horizontal="left" vertical="center" wrapText="1"/>
    </xf>
    <xf numFmtId="1" fontId="8" fillId="2" borderId="13" xfId="0" applyNumberFormat="1" applyFont="1" applyFill="1" applyBorder="1" applyAlignment="1">
      <alignment horizontal="left" vertical="center" wrapText="1"/>
    </xf>
    <xf numFmtId="49" fontId="9" fillId="3" borderId="5" xfId="0" applyNumberFormat="1" applyFont="1" applyFill="1" applyBorder="1" applyAlignment="1">
      <alignment horizontal="left" vertical="center" wrapText="1" readingOrder="1"/>
    </xf>
    <xf numFmtId="0" fontId="0" fillId="2" borderId="6" xfId="0" applyFont="1" applyFill="1" applyBorder="1" applyAlignment="1">
      <alignment vertical="center" wrapText="1"/>
    </xf>
    <xf numFmtId="1" fontId="4" fillId="3" borderId="24" xfId="0" applyNumberFormat="1" applyFont="1" applyFill="1" applyBorder="1" applyAlignment="1">
      <alignment horizontal="left" vertical="center" wrapText="1"/>
    </xf>
    <xf numFmtId="1" fontId="8" fillId="2" borderId="25" xfId="0" applyNumberFormat="1" applyFont="1" applyFill="1" applyBorder="1" applyAlignment="1">
      <alignment horizontal="left" vertical="center" wrapText="1"/>
    </xf>
    <xf numFmtId="0" fontId="0" fillId="2" borderId="25" xfId="0" applyFont="1" applyFill="1" applyBorder="1" applyAlignment="1">
      <alignment vertical="center" wrapText="1"/>
    </xf>
    <xf numFmtId="1" fontId="6" fillId="2" borderId="26" xfId="0" applyNumberFormat="1" applyFont="1" applyFill="1" applyBorder="1" applyAlignment="1">
      <alignment vertical="center" wrapText="1"/>
    </xf>
    <xf numFmtId="49" fontId="4" fillId="3" borderId="7" xfId="0" applyNumberFormat="1" applyFont="1" applyFill="1" applyBorder="1" applyAlignment="1" applyProtection="1">
      <alignment horizontal="left" vertical="center" wrapText="1"/>
    </xf>
    <xf numFmtId="1" fontId="3" fillId="2" borderId="8" xfId="0" applyNumberFormat="1" applyFont="1" applyFill="1" applyBorder="1" applyAlignment="1" applyProtection="1">
      <alignment vertical="center" wrapText="1"/>
    </xf>
    <xf numFmtId="0" fontId="0" fillId="2" borderId="8" xfId="0" applyFont="1" applyFill="1" applyBorder="1" applyAlignment="1" applyProtection="1">
      <alignment vertical="center" wrapText="1"/>
    </xf>
    <xf numFmtId="1" fontId="3" fillId="2" borderId="9" xfId="0" applyNumberFormat="1" applyFont="1" applyFill="1" applyBorder="1" applyAlignment="1" applyProtection="1">
      <alignment vertical="center" wrapText="1"/>
    </xf>
    <xf numFmtId="1" fontId="4" fillId="3" borderId="12" xfId="0" applyNumberFormat="1" applyFont="1" applyFill="1" applyBorder="1" applyAlignment="1" applyProtection="1">
      <alignment horizontal="left" vertical="center" wrapText="1"/>
    </xf>
    <xf numFmtId="1" fontId="8" fillId="2" borderId="13" xfId="0" applyNumberFormat="1" applyFont="1" applyFill="1" applyBorder="1" applyAlignment="1" applyProtection="1">
      <alignment horizontal="left" vertical="center" wrapText="1"/>
    </xf>
    <xf numFmtId="0" fontId="0" fillId="2" borderId="13" xfId="0" applyFont="1" applyFill="1" applyBorder="1" applyAlignment="1" applyProtection="1">
      <alignment vertical="center" wrapText="1"/>
    </xf>
    <xf numFmtId="1" fontId="6" fillId="2" borderId="14" xfId="0" applyNumberFormat="1" applyFont="1" applyFill="1" applyBorder="1" applyAlignment="1" applyProtection="1">
      <alignment vertical="center" wrapText="1"/>
    </xf>
    <xf numFmtId="49" fontId="7" fillId="3" borderId="7" xfId="0" applyNumberFormat="1" applyFont="1" applyFill="1" applyBorder="1" applyAlignment="1" applyProtection="1">
      <alignment horizontal="left" vertical="center" wrapText="1"/>
    </xf>
    <xf numFmtId="49" fontId="9" fillId="3" borderId="33" xfId="0" applyNumberFormat="1" applyFont="1" applyFill="1" applyBorder="1" applyAlignment="1" applyProtection="1">
      <alignment horizontal="left" vertical="center" wrapText="1" readingOrder="1"/>
    </xf>
    <xf numFmtId="0" fontId="0" fillId="2" borderId="34" xfId="0" applyFont="1" applyFill="1" applyBorder="1" applyAlignment="1" applyProtection="1">
      <alignment vertical="center" wrapText="1"/>
    </xf>
    <xf numFmtId="0" fontId="0" fillId="2" borderId="35" xfId="0" applyFont="1" applyFill="1" applyBorder="1" applyAlignment="1" applyProtection="1">
      <alignment vertical="center" wrapText="1"/>
    </xf>
    <xf numFmtId="0" fontId="0" fillId="0" borderId="1" xfId="0" applyFont="1" applyBorder="1" applyAlignment="1" applyProtection="1">
      <alignment vertical="top" wrapText="1"/>
    </xf>
    <xf numFmtId="0" fontId="0" fillId="2" borderId="2" xfId="0" applyFont="1" applyFill="1" applyBorder="1" applyAlignment="1" applyProtection="1">
      <alignment vertical="top" wrapText="1"/>
    </xf>
    <xf numFmtId="49" fontId="5" fillId="3" borderId="27" xfId="0" applyNumberFormat="1" applyFont="1" applyFill="1" applyBorder="1" applyAlignment="1" applyProtection="1">
      <alignment horizontal="left" vertical="center" wrapText="1"/>
    </xf>
    <xf numFmtId="49" fontId="4" fillId="3" borderId="28" xfId="0" applyNumberFormat="1" applyFont="1" applyFill="1" applyBorder="1" applyAlignment="1" applyProtection="1">
      <alignment horizontal="left" vertical="center" wrapText="1"/>
    </xf>
    <xf numFmtId="49" fontId="4" fillId="3" borderId="29" xfId="0" applyNumberFormat="1" applyFont="1" applyFill="1" applyBorder="1" applyAlignment="1" applyProtection="1">
      <alignment horizontal="left" vertical="center" wrapText="1"/>
    </xf>
    <xf numFmtId="1" fontId="7" fillId="3" borderId="12" xfId="0" applyNumberFormat="1" applyFont="1" applyFill="1" applyBorder="1" applyAlignment="1" applyProtection="1">
      <alignment vertical="center" wrapText="1"/>
    </xf>
    <xf numFmtId="1" fontId="7" fillId="3" borderId="13" xfId="0" applyNumberFormat="1" applyFont="1" applyFill="1" applyBorder="1" applyAlignment="1" applyProtection="1">
      <alignment vertical="center" wrapText="1"/>
    </xf>
    <xf numFmtId="1" fontId="7" fillId="3" borderId="14" xfId="0" applyNumberFormat="1" applyFont="1" applyFill="1" applyBorder="1" applyAlignment="1" applyProtection="1">
      <alignment vertical="center" wrapText="1"/>
    </xf>
    <xf numFmtId="49" fontId="7" fillId="3" borderId="31" xfId="0" applyNumberFormat="1" applyFont="1" applyFill="1" applyBorder="1" applyAlignment="1" applyProtection="1">
      <alignment horizontal="left" vertical="center" wrapText="1"/>
    </xf>
    <xf numFmtId="49" fontId="7" fillId="3" borderId="30" xfId="0" applyNumberFormat="1" applyFont="1" applyFill="1" applyBorder="1" applyAlignment="1" applyProtection="1">
      <alignment horizontal="left" vertical="center" wrapText="1"/>
    </xf>
    <xf numFmtId="49" fontId="7" fillId="3" borderId="32" xfId="0" applyNumberFormat="1" applyFont="1" applyFill="1" applyBorder="1" applyAlignment="1" applyProtection="1">
      <alignment horizontal="left" vertical="center" wrapText="1"/>
    </xf>
    <xf numFmtId="49" fontId="9" fillId="3" borderId="5" xfId="0" applyNumberFormat="1" applyFont="1" applyFill="1" applyBorder="1" applyAlignment="1" applyProtection="1">
      <alignment horizontal="left" vertical="center" wrapText="1" readingOrder="1"/>
    </xf>
    <xf numFmtId="0" fontId="0" fillId="2" borderId="6" xfId="0" applyFont="1" applyFill="1" applyBorder="1" applyAlignment="1" applyProtection="1">
      <alignment vertical="center" wrapText="1"/>
    </xf>
    <xf numFmtId="1" fontId="7" fillId="3" borderId="12" xfId="0" applyNumberFormat="1" applyFont="1" applyFill="1" applyBorder="1" applyAlignment="1" applyProtection="1">
      <alignment vertical="center"/>
    </xf>
    <xf numFmtId="1" fontId="6" fillId="2" borderId="13" xfId="0" applyNumberFormat="1" applyFont="1" applyFill="1" applyBorder="1" applyAlignment="1" applyProtection="1">
      <alignment vertical="center"/>
    </xf>
    <xf numFmtId="0" fontId="0" fillId="2" borderId="13" xfId="0" applyFont="1" applyFill="1" applyBorder="1" applyAlignment="1" applyProtection="1">
      <alignment vertical="center"/>
    </xf>
    <xf numFmtId="1" fontId="6" fillId="2" borderId="14" xfId="0" applyNumberFormat="1" applyFont="1" applyFill="1" applyBorder="1" applyAlignment="1" applyProtection="1">
      <alignment vertical="center"/>
    </xf>
    <xf numFmtId="1" fontId="4" fillId="3" borderId="24" xfId="0" applyNumberFormat="1" applyFont="1" applyFill="1" applyBorder="1" applyAlignment="1" applyProtection="1">
      <alignment horizontal="left" vertical="center" wrapText="1"/>
    </xf>
    <xf numFmtId="1" fontId="8" fillId="2" borderId="25" xfId="0" applyNumberFormat="1" applyFont="1" applyFill="1" applyBorder="1" applyAlignment="1" applyProtection="1">
      <alignment horizontal="left" vertical="center" wrapText="1"/>
    </xf>
    <xf numFmtId="0" fontId="0" fillId="2" borderId="25" xfId="0" applyFont="1" applyFill="1" applyBorder="1" applyAlignment="1" applyProtection="1">
      <alignment vertical="center" wrapText="1"/>
    </xf>
    <xf numFmtId="1" fontId="6" fillId="2" borderId="26" xfId="0" applyNumberFormat="1" applyFont="1" applyFill="1" applyBorder="1" applyAlignment="1" applyProtection="1">
      <alignment vertical="center" wrapText="1"/>
    </xf>
    <xf numFmtId="49" fontId="5" fillId="3" borderId="18" xfId="0" applyNumberFormat="1" applyFont="1" applyFill="1" applyBorder="1" applyAlignment="1" applyProtection="1">
      <alignment horizontal="left" vertical="center" wrapText="1"/>
    </xf>
    <xf numFmtId="49" fontId="4" fillId="3" borderId="19" xfId="0" applyNumberFormat="1" applyFont="1" applyFill="1" applyBorder="1" applyAlignment="1" applyProtection="1">
      <alignment horizontal="left" vertical="center" wrapText="1"/>
    </xf>
    <xf numFmtId="49" fontId="4" fillId="3" borderId="20" xfId="0" applyNumberFormat="1" applyFont="1" applyFill="1" applyBorder="1" applyAlignment="1" applyProtection="1">
      <alignment horizontal="left" vertical="center" wrapText="1"/>
    </xf>
    <xf numFmtId="49" fontId="7" fillId="3" borderId="21" xfId="0" applyNumberFormat="1" applyFont="1" applyFill="1" applyBorder="1" applyAlignment="1" applyProtection="1">
      <alignment horizontal="left" vertical="center" wrapText="1"/>
    </xf>
    <xf numFmtId="49" fontId="7" fillId="3" borderId="22" xfId="0" applyNumberFormat="1" applyFont="1" applyFill="1" applyBorder="1" applyAlignment="1" applyProtection="1">
      <alignment horizontal="left" vertical="center" wrapText="1"/>
    </xf>
    <xf numFmtId="49" fontId="7" fillId="3" borderId="23" xfId="0" applyNumberFormat="1" applyFont="1" applyFill="1" applyBorder="1" applyAlignment="1" applyProtection="1">
      <alignment horizontal="left" vertical="center" wrapText="1"/>
    </xf>
    <xf numFmtId="49" fontId="9" fillId="3" borderId="18" xfId="0" applyNumberFormat="1" applyFont="1" applyFill="1" applyBorder="1" applyAlignment="1" applyProtection="1">
      <alignment horizontal="left" vertical="center" wrapText="1" readingOrder="1"/>
    </xf>
    <xf numFmtId="0" fontId="0" fillId="2" borderId="19" xfId="0" applyFont="1" applyFill="1" applyBorder="1" applyAlignment="1" applyProtection="1">
      <alignment vertical="center" wrapText="1"/>
    </xf>
    <xf numFmtId="0" fontId="0" fillId="2" borderId="20" xfId="0" applyFont="1" applyFill="1" applyBorder="1" applyAlignment="1" applyProtection="1">
      <alignment vertical="center" wrapText="1"/>
    </xf>
    <xf numFmtId="49" fontId="5" fillId="3" borderId="19" xfId="0" applyNumberFormat="1" applyFont="1" applyFill="1" applyBorder="1" applyAlignment="1" applyProtection="1">
      <alignment horizontal="left" vertical="center" wrapText="1"/>
    </xf>
    <xf numFmtId="49" fontId="5" fillId="3" borderId="20" xfId="0" applyNumberFormat="1" applyFont="1" applyFill="1" applyBorder="1" applyAlignment="1" applyProtection="1">
      <alignment horizontal="left" vertical="center" wrapText="1"/>
    </xf>
    <xf numFmtId="1" fontId="6" fillId="2" borderId="13" xfId="0" applyNumberFormat="1" applyFont="1" applyFill="1" applyBorder="1" applyAlignment="1" applyProtection="1">
      <alignment vertical="center" wrapText="1"/>
    </xf>
    <xf numFmtId="0" fontId="13" fillId="0" borderId="36" xfId="0" applyNumberFormat="1" applyFont="1" applyBorder="1" applyAlignment="1" applyProtection="1">
      <alignment horizontal="left" vertical="center" wrapText="1"/>
    </xf>
    <xf numFmtId="0" fontId="0" fillId="0" borderId="36" xfId="0" applyNumberFormat="1" applyFont="1" applyBorder="1" applyAlignment="1" applyProtection="1">
      <alignment horizontal="left" vertical="center" wrapText="1"/>
    </xf>
    <xf numFmtId="49" fontId="7" fillId="3" borderId="8" xfId="0" applyNumberFormat="1" applyFont="1" applyFill="1" applyBorder="1" applyAlignment="1" applyProtection="1">
      <alignment horizontal="left" vertical="center" wrapText="1"/>
    </xf>
    <xf numFmtId="49" fontId="7" fillId="3" borderId="9" xfId="0" applyNumberFormat="1" applyFont="1" applyFill="1" applyBorder="1" applyAlignment="1" applyProtection="1">
      <alignment horizontal="left" vertical="center" wrapText="1"/>
    </xf>
    <xf numFmtId="1" fontId="7" fillId="3" borderId="12" xfId="0" applyNumberFormat="1" applyFont="1" applyFill="1" applyBorder="1" applyAlignment="1" applyProtection="1">
      <alignment horizontal="left" vertical="center" wrapText="1"/>
    </xf>
    <xf numFmtId="1" fontId="6" fillId="2" borderId="13" xfId="0" applyNumberFormat="1" applyFont="1" applyFill="1" applyBorder="1" applyAlignment="1" applyProtection="1">
      <alignment horizontal="left" vertical="center" wrapText="1"/>
    </xf>
    <xf numFmtId="0" fontId="0" fillId="2" borderId="13" xfId="0" applyFont="1" applyFill="1" applyBorder="1" applyAlignment="1" applyProtection="1">
      <alignment horizontal="left" vertical="center" wrapText="1"/>
    </xf>
    <xf numFmtId="1" fontId="6" fillId="2" borderId="14" xfId="0" applyNumberFormat="1" applyFont="1" applyFill="1" applyBorder="1" applyAlignment="1" applyProtection="1">
      <alignment horizontal="left" vertical="center" wrapText="1"/>
    </xf>
    <xf numFmtId="49" fontId="9" fillId="3" borderId="33" xfId="0" applyNumberFormat="1" applyFont="1" applyFill="1" applyBorder="1" applyAlignment="1">
      <alignment horizontal="left" vertical="center" wrapText="1" readingOrder="1"/>
    </xf>
    <xf numFmtId="0" fontId="0" fillId="2" borderId="34" xfId="0" applyFont="1" applyFill="1" applyBorder="1" applyAlignment="1">
      <alignment vertical="center" wrapText="1"/>
    </xf>
    <xf numFmtId="0" fontId="0" fillId="2" borderId="35" xfId="0" applyFont="1" applyFill="1" applyBorder="1" applyAlignment="1">
      <alignment vertical="center" wrapText="1"/>
    </xf>
    <xf numFmtId="49" fontId="5" fillId="3" borderId="19" xfId="0" applyNumberFormat="1" applyFont="1" applyFill="1" applyBorder="1" applyAlignment="1">
      <alignment horizontal="left" vertical="center" wrapText="1"/>
    </xf>
    <xf numFmtId="49" fontId="5" fillId="3" borderId="20" xfId="0" applyNumberFormat="1" applyFont="1" applyFill="1" applyBorder="1" applyAlignment="1">
      <alignment horizontal="left" vertical="center" wrapText="1"/>
    </xf>
    <xf numFmtId="49" fontId="7" fillId="3" borderId="8" xfId="0" applyNumberFormat="1" applyFont="1" applyFill="1" applyBorder="1" applyAlignment="1">
      <alignment horizontal="left" vertical="center" wrapText="1"/>
    </xf>
    <xf numFmtId="49" fontId="7" fillId="3" borderId="9" xfId="0" applyNumberFormat="1" applyFont="1" applyFill="1" applyBorder="1" applyAlignment="1">
      <alignment horizontal="left" vertical="center" wrapText="1"/>
    </xf>
    <xf numFmtId="49" fontId="7" fillId="3" borderId="16" xfId="0" applyNumberFormat="1" applyFont="1" applyFill="1" applyBorder="1" applyAlignment="1">
      <alignment horizontal="left" vertical="center" wrapText="1"/>
    </xf>
    <xf numFmtId="1" fontId="3" fillId="2" borderId="16" xfId="0" applyNumberFormat="1" applyFont="1" applyFill="1" applyBorder="1" applyAlignment="1">
      <alignment vertical="center" wrapText="1"/>
    </xf>
    <xf numFmtId="0" fontId="0" fillId="2" borderId="16" xfId="0" applyFont="1" applyFill="1" applyBorder="1" applyAlignment="1">
      <alignment vertical="center" wrapText="1"/>
    </xf>
    <xf numFmtId="49" fontId="9" fillId="3" borderId="4" xfId="0" applyNumberFormat="1" applyFont="1" applyFill="1" applyBorder="1" applyAlignment="1">
      <alignment horizontal="left" vertical="center" wrapText="1" readingOrder="1"/>
    </xf>
    <xf numFmtId="0" fontId="0" fillId="2" borderId="4" xfId="0" applyFont="1" applyFill="1" applyBorder="1" applyAlignment="1">
      <alignment vertical="center" wrapText="1"/>
    </xf>
    <xf numFmtId="49" fontId="7" fillId="3" borderId="15" xfId="0" applyNumberFormat="1" applyFont="1" applyFill="1" applyBorder="1" applyAlignment="1">
      <alignment horizontal="left" vertical="center" wrapText="1"/>
    </xf>
    <xf numFmtId="1" fontId="3" fillId="2" borderId="17" xfId="0" applyNumberFormat="1" applyFont="1" applyFill="1" applyBorder="1" applyAlignment="1">
      <alignment vertical="center" wrapText="1"/>
    </xf>
  </cellXfs>
  <cellStyles count="1">
    <cellStyle name="Normal" xfId="0" builtinId="0"/>
  </cellStyles>
  <dxfs count="0"/>
  <tableStyles count="0" defaultPivotStyle="PivotStyleMedium7"/>
  <colors>
    <indexedColors>
      <rgbColor rgb="FF000000"/>
      <rgbColor rgb="FFFFFFFF"/>
      <rgbColor rgb="FFFF0000"/>
      <rgbColor rgb="FF00FF00"/>
      <rgbColor rgb="FF0000FF"/>
      <rgbColor rgb="FFFFFF00"/>
      <rgbColor rgb="FFFF00FF"/>
      <rgbColor rgb="FF00FFFF"/>
      <rgbColor rgb="FF000000"/>
      <rgbColor rgb="FFFFFFFF"/>
      <rgbColor rgb="FFFEFFFF"/>
      <rgbColor rgb="FFF4DC63"/>
      <rgbColor rgb="FFAAAAAA"/>
      <rgbColor rgb="FF7F7F7F"/>
      <rgbColor rgb="FFA7A7A7"/>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7594</xdr:colOff>
      <xdr:row>1</xdr:row>
      <xdr:rowOff>6349</xdr:rowOff>
    </xdr:to>
    <xdr:pic>
      <xdr:nvPicPr>
        <xdr:cNvPr id="2" name="Picture 1">
          <a:extLst>
            <a:ext uri="{FF2B5EF4-FFF2-40B4-BE49-F238E27FC236}">
              <a16:creationId xmlns:a16="http://schemas.microsoft.com/office/drawing/2014/main" id="{B370B0A3-12A5-4D06-A9F6-DFC97AB8D79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349" b="3828"/>
        <a:stretch/>
      </xdr:blipFill>
      <xdr:spPr>
        <a:xfrm>
          <a:off x="0" y="0"/>
          <a:ext cx="4592294" cy="156844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589160</xdr:colOff>
      <xdr:row>1</xdr:row>
      <xdr:rowOff>25400</xdr:rowOff>
    </xdr:to>
    <xdr:pic>
      <xdr:nvPicPr>
        <xdr:cNvPr id="3" name="Picture 2">
          <a:extLst>
            <a:ext uri="{FF2B5EF4-FFF2-40B4-BE49-F238E27FC236}">
              <a16:creationId xmlns:a16="http://schemas.microsoft.com/office/drawing/2014/main" id="{F01F5231-1A46-47DC-8CCF-0B1B35DD62F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349" b="3828"/>
        <a:stretch/>
      </xdr:blipFill>
      <xdr:spPr>
        <a:xfrm>
          <a:off x="0" y="0"/>
          <a:ext cx="6247010" cy="21336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589160</xdr:colOff>
      <xdr:row>1</xdr:row>
      <xdr:rowOff>0</xdr:rowOff>
    </xdr:to>
    <xdr:pic>
      <xdr:nvPicPr>
        <xdr:cNvPr id="3" name="Picture 2">
          <a:extLst>
            <a:ext uri="{FF2B5EF4-FFF2-40B4-BE49-F238E27FC236}">
              <a16:creationId xmlns:a16="http://schemas.microsoft.com/office/drawing/2014/main" id="{C285D833-473A-408C-90C1-7E347AF5C49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349" b="3828"/>
        <a:stretch/>
      </xdr:blipFill>
      <xdr:spPr>
        <a:xfrm>
          <a:off x="0" y="0"/>
          <a:ext cx="6247010" cy="21336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4960</xdr:colOff>
      <xdr:row>1</xdr:row>
      <xdr:rowOff>12700</xdr:rowOff>
    </xdr:to>
    <xdr:pic>
      <xdr:nvPicPr>
        <xdr:cNvPr id="3" name="Picture 2">
          <a:extLst>
            <a:ext uri="{FF2B5EF4-FFF2-40B4-BE49-F238E27FC236}">
              <a16:creationId xmlns:a16="http://schemas.microsoft.com/office/drawing/2014/main" id="{86F1B91A-251F-4FF4-A638-E832A35631B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349" b="3828"/>
        <a:stretch/>
      </xdr:blipFill>
      <xdr:spPr>
        <a:xfrm>
          <a:off x="0" y="0"/>
          <a:ext cx="6247010" cy="21336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4960</xdr:colOff>
      <xdr:row>1</xdr:row>
      <xdr:rowOff>19050</xdr:rowOff>
    </xdr:to>
    <xdr:pic>
      <xdr:nvPicPr>
        <xdr:cNvPr id="3" name="Picture 2">
          <a:extLst>
            <a:ext uri="{FF2B5EF4-FFF2-40B4-BE49-F238E27FC236}">
              <a16:creationId xmlns:a16="http://schemas.microsoft.com/office/drawing/2014/main" id="{DC7C3DF0-9B6C-4E48-9D34-DDC65044AE8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349" b="3828"/>
        <a:stretch/>
      </xdr:blipFill>
      <xdr:spPr>
        <a:xfrm>
          <a:off x="0" y="0"/>
          <a:ext cx="6247010" cy="2133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5</xdr:col>
      <xdr:colOff>4616</xdr:colOff>
      <xdr:row>1</xdr:row>
      <xdr:rowOff>12700</xdr:rowOff>
    </xdr:to>
    <xdr:pic>
      <xdr:nvPicPr>
        <xdr:cNvPr id="2" name="Picture 1">
          <a:extLst>
            <a:ext uri="{FF2B5EF4-FFF2-40B4-BE49-F238E27FC236}">
              <a16:creationId xmlns:a16="http://schemas.microsoft.com/office/drawing/2014/main" id="{6C549C1A-C42A-4236-A86F-CD14C518BAA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349" b="3828"/>
        <a:stretch/>
      </xdr:blipFill>
      <xdr:spPr>
        <a:xfrm>
          <a:off x="0" y="1"/>
          <a:ext cx="5745016" cy="19621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4616</xdr:colOff>
      <xdr:row>1</xdr:row>
      <xdr:rowOff>50799</xdr:rowOff>
    </xdr:to>
    <xdr:pic>
      <xdr:nvPicPr>
        <xdr:cNvPr id="4" name="Picture 3">
          <a:extLst>
            <a:ext uri="{FF2B5EF4-FFF2-40B4-BE49-F238E27FC236}">
              <a16:creationId xmlns:a16="http://schemas.microsoft.com/office/drawing/2014/main" id="{08C09F4D-93AF-4AD4-81A2-C1203560C0F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349" b="3828"/>
        <a:stretch/>
      </xdr:blipFill>
      <xdr:spPr>
        <a:xfrm>
          <a:off x="0" y="0"/>
          <a:ext cx="5745016" cy="19621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5</xdr:col>
      <xdr:colOff>4616</xdr:colOff>
      <xdr:row>1</xdr:row>
      <xdr:rowOff>12700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349" b="3828"/>
        <a:stretch/>
      </xdr:blipFill>
      <xdr:spPr>
        <a:xfrm>
          <a:off x="0" y="1"/>
          <a:ext cx="5745016" cy="19621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4616</xdr:colOff>
      <xdr:row>1</xdr:row>
      <xdr:rowOff>50799</xdr:rowOff>
    </xdr:to>
    <xdr:pic>
      <xdr:nvPicPr>
        <xdr:cNvPr id="3" name="Picture 2">
          <a:extLst>
            <a:ext uri="{FF2B5EF4-FFF2-40B4-BE49-F238E27FC236}">
              <a16:creationId xmlns:a16="http://schemas.microsoft.com/office/drawing/2014/main" id="{6A3379C3-5D47-4720-B85A-722708D76D8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349" b="3828"/>
        <a:stretch/>
      </xdr:blipFill>
      <xdr:spPr>
        <a:xfrm>
          <a:off x="0" y="0"/>
          <a:ext cx="5745016" cy="196214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589160</xdr:colOff>
      <xdr:row>1</xdr:row>
      <xdr:rowOff>12700</xdr:rowOff>
    </xdr:to>
    <xdr:pic>
      <xdr:nvPicPr>
        <xdr:cNvPr id="3" name="Picture 2">
          <a:extLst>
            <a:ext uri="{FF2B5EF4-FFF2-40B4-BE49-F238E27FC236}">
              <a16:creationId xmlns:a16="http://schemas.microsoft.com/office/drawing/2014/main" id="{86B8D864-8BE8-4755-9A57-9F9C7495365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349" b="3828"/>
        <a:stretch/>
      </xdr:blipFill>
      <xdr:spPr>
        <a:xfrm>
          <a:off x="0" y="0"/>
          <a:ext cx="6247010" cy="21336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4960</xdr:colOff>
      <xdr:row>1</xdr:row>
      <xdr:rowOff>0</xdr:rowOff>
    </xdr:to>
    <xdr:pic>
      <xdr:nvPicPr>
        <xdr:cNvPr id="3" name="Picture 2">
          <a:extLst>
            <a:ext uri="{FF2B5EF4-FFF2-40B4-BE49-F238E27FC236}">
              <a16:creationId xmlns:a16="http://schemas.microsoft.com/office/drawing/2014/main" id="{B176EEB5-4DC6-46A5-9755-57ADF52EB53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349" b="3828"/>
        <a:stretch/>
      </xdr:blipFill>
      <xdr:spPr>
        <a:xfrm>
          <a:off x="0" y="0"/>
          <a:ext cx="6247010" cy="21336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589160</xdr:colOff>
      <xdr:row>1</xdr:row>
      <xdr:rowOff>12700</xdr:rowOff>
    </xdr:to>
    <xdr:pic>
      <xdr:nvPicPr>
        <xdr:cNvPr id="3" name="Picture 2">
          <a:extLst>
            <a:ext uri="{FF2B5EF4-FFF2-40B4-BE49-F238E27FC236}">
              <a16:creationId xmlns:a16="http://schemas.microsoft.com/office/drawing/2014/main" id="{F9B21672-D00C-40A1-AD91-548275C81AA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349" b="3828"/>
        <a:stretch/>
      </xdr:blipFill>
      <xdr:spPr>
        <a:xfrm>
          <a:off x="0" y="0"/>
          <a:ext cx="6247010" cy="21336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11310</xdr:colOff>
      <xdr:row>0</xdr:row>
      <xdr:rowOff>2133600</xdr:rowOff>
    </xdr:to>
    <xdr:pic>
      <xdr:nvPicPr>
        <xdr:cNvPr id="3" name="Picture 2">
          <a:extLst>
            <a:ext uri="{FF2B5EF4-FFF2-40B4-BE49-F238E27FC236}">
              <a16:creationId xmlns:a16="http://schemas.microsoft.com/office/drawing/2014/main" id="{E8CD1A18-CCD9-4A7E-BE68-8CEAB3F8D61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349" b="3828"/>
        <a:stretch/>
      </xdr:blipFill>
      <xdr:spPr>
        <a:xfrm>
          <a:off x="0" y="0"/>
          <a:ext cx="6247010" cy="2133600"/>
        </a:xfrm>
        <a:prstGeom prst="rect">
          <a:avLst/>
        </a:prstGeom>
      </xdr:spPr>
    </xdr:pic>
    <xdr:clientData/>
  </xdr:twoCellAnchor>
</xdr:wsDr>
</file>

<file path=xl/theme/theme1.xml><?xml version="1.0" encoding="utf-8"?>
<a:theme xmlns:a="http://schemas.openxmlformats.org/drawingml/2006/main" name="Blank">
  <a:themeElements>
    <a:clrScheme name="Blank">
      <a:dk1>
        <a:srgbClr val="000000"/>
      </a:dk1>
      <a:lt1>
        <a:srgbClr val="FFFFFF"/>
      </a:lt1>
      <a:dk2>
        <a:srgbClr val="A7A7A7"/>
      </a:dk2>
      <a:lt2>
        <a:srgbClr val="535353"/>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5400" dir="5400000" rotWithShape="0">
            <a:srgbClr val="000000">
              <a:alpha val="50000"/>
            </a:srgbClr>
          </a:outerShdw>
        </a:effectLst>
        <a:sp3d/>
      </a:spPr>
      <a:bodyPr rot="0" spcFirstLastPara="1" vertOverflow="overflow" horzOverflow="overflow" vert="horz" wrap="square" lIns="50800" tIns="50800" rIns="50800" bIns="50800"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5400" dir="5400000" rotWithShape="0">
            <a:srgbClr val="000000">
              <a:alpha val="50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D3DA9-1C1D-495F-87C0-0579123D3EA8}">
  <sheetPr>
    <pageSetUpPr fitToPage="1"/>
  </sheetPr>
  <dimension ref="A1:IR17"/>
  <sheetViews>
    <sheetView showGridLines="0" tabSelected="1" workbookViewId="0">
      <selection activeCell="A8" sqref="A8"/>
    </sheetView>
  </sheetViews>
  <sheetFormatPr defaultColWidth="12.265625" defaultRowHeight="18" customHeight="1"/>
  <cols>
    <col min="1" max="1" width="37.86328125" style="1" customWidth="1"/>
    <col min="2" max="2" width="6.86328125" style="1" hidden="1" customWidth="1"/>
    <col min="3" max="3" width="10.265625" style="1" customWidth="1"/>
    <col min="4" max="4" width="9.265625" style="1" hidden="1" customWidth="1"/>
    <col min="5" max="5" width="24.06640625" style="1" customWidth="1"/>
    <col min="6" max="6" width="9.33203125" style="1" customWidth="1"/>
    <col min="7" max="7" width="10.265625" style="1" customWidth="1"/>
    <col min="8" max="8" width="9.265625" style="1" customWidth="1"/>
    <col min="9" max="12" width="5.59765625" style="1" customWidth="1"/>
    <col min="13" max="252" width="12.265625" style="1" customWidth="1"/>
  </cols>
  <sheetData>
    <row r="1" spans="1:252" ht="123" customHeight="1">
      <c r="A1" s="54"/>
      <c r="B1" s="55"/>
      <c r="C1" s="56"/>
      <c r="D1" s="57"/>
    </row>
    <row r="2" spans="1:252" ht="22" customHeight="1">
      <c r="A2" s="58" t="s">
        <v>110</v>
      </c>
      <c r="B2" s="59"/>
      <c r="C2" s="59"/>
      <c r="D2" s="60"/>
    </row>
    <row r="3" spans="1:252" ht="18" customHeight="1">
      <c r="A3" s="26" t="s">
        <v>108</v>
      </c>
      <c r="B3" s="2"/>
      <c r="C3" s="33">
        <v>100</v>
      </c>
      <c r="D3" s="29"/>
      <c r="IP3"/>
      <c r="IQ3"/>
      <c r="IR3"/>
    </row>
    <row r="4" spans="1:252" ht="19" customHeight="1">
      <c r="A4" s="26" t="s">
        <v>0</v>
      </c>
      <c r="B4" s="2"/>
      <c r="C4" s="34" t="s">
        <v>1</v>
      </c>
      <c r="D4" s="29"/>
      <c r="IP4"/>
      <c r="IQ4"/>
      <c r="IR4"/>
    </row>
    <row r="5" spans="1:252" ht="18.5" customHeight="1">
      <c r="A5" s="26" t="s">
        <v>109</v>
      </c>
      <c r="B5" s="2"/>
      <c r="C5" s="35">
        <v>100</v>
      </c>
      <c r="D5" s="30" t="str">
        <f>IF(OR(AND(C4="Male",C3&gt;100),AND(C4="Female",C3&gt;60)),IF(1.5&gt;(C5/C3),"B",IF(2&gt;(C5/C3),"I",IF(2.5&gt;(C5/C3),"A","E"))),IF(1.5&gt;(C5/C3),"B",IF(2.2&gt;(C5/C3),"I",IF(2.7&gt;(C5/C3),"A","E"))))</f>
        <v>B</v>
      </c>
      <c r="IP5"/>
      <c r="IQ5"/>
      <c r="IR5"/>
    </row>
    <row r="6" spans="1:252" ht="18" customHeight="1">
      <c r="A6" s="26" t="s">
        <v>106</v>
      </c>
      <c r="B6" s="2"/>
      <c r="C6" s="35">
        <v>100</v>
      </c>
      <c r="D6" s="30" t="str">
        <f>IF(OR(AND(C4="Male",C3&gt;100),AND(C4="Female",C3&gt;60)),IF(1.7&gt;(C6/C3),"B",IF(2&gt;(C6/C3),"I",IF(2.5&gt;(C6/C3),"A","E"))),IF(1.8&gt;(C6/C3),"B",IF(2.3&gt;(C6/C3),"I",IF(2.8&gt;(C6/C3),"A","E"))))</f>
        <v>B</v>
      </c>
      <c r="IP6"/>
      <c r="IQ6"/>
      <c r="IR6"/>
    </row>
    <row r="7" spans="1:252" ht="18" customHeight="1">
      <c r="A7" s="26" t="s">
        <v>132</v>
      </c>
      <c r="B7" s="2"/>
      <c r="C7" s="35">
        <v>100</v>
      </c>
      <c r="D7" s="30" t="str">
        <f>IF(AND(C4="Male",C3&lt;100),IF(1.15&gt;(C7/C3),"B",IF(1.45&gt;(C7/C3),"I",IF(1.75&gt;(C7/C3),"A","E"))),IF(AND(C4="Male",C3&gt;99.9),IF(1.1&gt;(C7/C3),"B",IF(1.4&gt;(C7/C3),"I",IF(1.7&gt;(C7/C3),"A","E"))),IF(AND(C4="Female",C3&lt;60),IF(1&gt;(C7/C3),"B",IF(1.2&gt;(C7/C3),"I",IF(1.4&gt;(C7/C3),"A","E"))),IF(0.95&gt;(C7/C3),"B",IF(1.15&gt;(C7/C3),"I",IF(1.35&gt;(C7/C3),"A","E"))))))</f>
        <v>B</v>
      </c>
      <c r="IP7"/>
      <c r="IQ7"/>
      <c r="IR7"/>
    </row>
    <row r="8" spans="1:252" ht="24" customHeight="1" thickBot="1">
      <c r="A8" s="38" t="s">
        <v>107</v>
      </c>
      <c r="B8" s="27"/>
      <c r="C8" s="36">
        <v>100</v>
      </c>
      <c r="D8" s="31" t="str">
        <f>IF(AND(C4="Male",C3&lt;100),IF(0.8&gt;(C8/C3),"B",IF(1&gt;(C8/C3),"I",IF(1.2&gt;(C8/C3),"A","E"))),IF(AND(C4="Male",C3&gt;99.9),IF(0.7&gt;(C8/C3),"B",IF(0.9&gt;(C8/C3),"I",IF(1.1&gt;(C8/C3),"A","E"))),IF(AND(C4="Female",C3&lt;60),IF(0.55&gt;(C8/C3),"B",IF(0.7&gt;(C8/C3),"I",IF(0.85&gt;(C8/C3),"A","E"))),IF(0.5&gt;(C8/C3),"B",IF(0.65&gt;(C8/C3),"I",IF(0.8&gt;(C8/C3),"A","E"))))))</f>
        <v>A</v>
      </c>
      <c r="IP8"/>
      <c r="IQ8"/>
      <c r="IR8"/>
    </row>
    <row r="9" spans="1:252" ht="18" hidden="1" customHeight="1">
      <c r="A9" s="28"/>
      <c r="B9" s="28"/>
      <c r="C9" s="28"/>
      <c r="D9" s="28"/>
      <c r="IK9"/>
      <c r="IL9"/>
      <c r="IM9"/>
      <c r="IN9"/>
      <c r="IO9"/>
      <c r="IP9"/>
      <c r="IQ9"/>
      <c r="IR9"/>
    </row>
    <row r="12" spans="1:252" ht="18" hidden="1" customHeight="1">
      <c r="A12" s="25" t="s">
        <v>128</v>
      </c>
      <c r="B12" s="21"/>
    </row>
    <row r="13" spans="1:252" ht="18" hidden="1" customHeight="1">
      <c r="A13" s="25" t="s">
        <v>129</v>
      </c>
      <c r="B13" s="21"/>
    </row>
    <row r="14" spans="1:252" ht="18" hidden="1" customHeight="1">
      <c r="A14" s="25" t="s">
        <v>130</v>
      </c>
      <c r="B14" s="21"/>
    </row>
    <row r="15" spans="1:252" ht="18" hidden="1" customHeight="1">
      <c r="A15" s="25" t="s">
        <v>131</v>
      </c>
      <c r="B15" s="21"/>
    </row>
    <row r="16" spans="1:252" ht="18" hidden="1" customHeight="1">
      <c r="A16" s="25" t="s">
        <v>126</v>
      </c>
      <c r="B16" s="21"/>
    </row>
    <row r="17" spans="1:2" ht="18" hidden="1" customHeight="1">
      <c r="A17" s="32"/>
      <c r="B17" s="21"/>
    </row>
  </sheetData>
  <sheetProtection algorithmName="SHA-512" hashValue="kBIWnOUMihfK4qFhatT8HKOlGtazykhVa/MjUWX+g491X9JRdYzo5ulfwnANzjKPyGTIkvY94w1kVRwYm1xFtQ==" saltValue="BuXociXWs5czOy1xd1kvVw==" spinCount="100000" sheet="1" selectLockedCells="1"/>
  <mergeCells count="2">
    <mergeCell ref="A1:D1"/>
    <mergeCell ref="A2:D2"/>
  </mergeCells>
  <dataValidations count="3">
    <dataValidation type="list" allowBlank="1" showInputMessage="1" showErrorMessage="1" sqref="C4" xr:uid="{67AF2719-8B4D-4326-9CAD-3E722F56A05A}">
      <formula1>#REF!</formula1>
    </dataValidation>
    <dataValidation type="list" allowBlank="1" showInputMessage="1" showErrorMessage="1" sqref="B8" xr:uid="{8A65D0BC-2DDA-4617-AC70-CB94602F6AC0}">
      <formula1>$A$13:$A$18</formula1>
    </dataValidation>
    <dataValidation type="list" allowBlank="1" showInputMessage="1" showErrorMessage="1" sqref="A8" xr:uid="{1B69E1CD-96C1-4D64-AF91-19F858DB03FC}">
      <formula1>$A$12:$A$16</formula1>
    </dataValidation>
  </dataValidations>
  <pageMargins left="0.75" right="0.75" top="1" bottom="1" header="0.5" footer="0.5"/>
  <pageSetup scale="58" orientation="portrait" r:id="rId1"/>
  <headerFooter>
    <oddFooter>&amp;L&amp;"Helvetica,Regular"&amp;12&amp;K000000&amp;P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BB3B4-BFB5-4151-A742-43EE89668C2C}">
  <sheetPr>
    <pageSetUpPr fitToPage="1"/>
  </sheetPr>
  <dimension ref="A1:IS30"/>
  <sheetViews>
    <sheetView showGridLines="0" topLeftCell="A8" workbookViewId="0">
      <selection activeCell="E12" sqref="A1:XFD1048576"/>
    </sheetView>
  </sheetViews>
  <sheetFormatPr defaultColWidth="12.265625" defaultRowHeight="18" customHeight="1"/>
  <cols>
    <col min="1" max="1" width="30.53125" style="1" customWidth="1"/>
    <col min="2" max="2" width="9.33203125" style="1" customWidth="1"/>
    <col min="3" max="3" width="10.265625" style="1" customWidth="1"/>
    <col min="4" max="4" width="9.265625" style="1" customWidth="1"/>
    <col min="5" max="5" width="6.19921875" style="1" bestFit="1" customWidth="1"/>
    <col min="6" max="6" width="24.06640625" style="1" customWidth="1"/>
    <col min="7" max="7" width="9.33203125" style="1" customWidth="1"/>
    <col min="8" max="8" width="10.265625" style="1" customWidth="1"/>
    <col min="9" max="9" width="9.265625" style="1" customWidth="1"/>
    <col min="10" max="13" width="5.59765625" style="1" customWidth="1"/>
    <col min="14" max="253" width="12.265625" style="1" customWidth="1"/>
  </cols>
  <sheetData>
    <row r="1" spans="1:253" ht="166" customHeight="1" thickBot="1">
      <c r="A1" s="54"/>
      <c r="B1" s="56"/>
      <c r="C1" s="56"/>
      <c r="D1" s="56"/>
      <c r="E1" s="56"/>
    </row>
    <row r="2" spans="1:253" ht="30" customHeight="1" thickBot="1">
      <c r="A2" s="61" t="s">
        <v>85</v>
      </c>
      <c r="B2" s="141"/>
      <c r="C2" s="141"/>
      <c r="D2" s="141"/>
      <c r="E2" s="142"/>
      <c r="IL2"/>
      <c r="IM2"/>
      <c r="IN2"/>
      <c r="IO2"/>
      <c r="IP2"/>
      <c r="IQ2"/>
      <c r="IR2"/>
      <c r="IS2"/>
    </row>
    <row r="3" spans="1:253" ht="24" customHeight="1">
      <c r="A3" s="64" t="s">
        <v>26</v>
      </c>
      <c r="B3" s="65"/>
      <c r="C3" s="65"/>
      <c r="D3" s="66"/>
      <c r="E3" s="67"/>
      <c r="IL3"/>
      <c r="IM3"/>
      <c r="IN3"/>
      <c r="IO3"/>
      <c r="IP3"/>
      <c r="IQ3"/>
      <c r="IR3"/>
      <c r="IS3"/>
    </row>
    <row r="4" spans="1:253" ht="16" customHeight="1">
      <c r="A4" s="3" t="s">
        <v>2</v>
      </c>
      <c r="B4" s="4" t="s">
        <v>3</v>
      </c>
      <c r="C4" s="4" t="s">
        <v>4</v>
      </c>
      <c r="D4" s="4" t="s">
        <v>5</v>
      </c>
      <c r="E4" s="5" t="s">
        <v>46</v>
      </c>
      <c r="IL4"/>
      <c r="IM4"/>
      <c r="IN4"/>
      <c r="IO4"/>
      <c r="IP4"/>
      <c r="IQ4"/>
      <c r="IR4"/>
      <c r="IS4"/>
    </row>
    <row r="5" spans="1:253" ht="22.75" customHeight="1">
      <c r="A5" s="3" t="s">
        <v>45</v>
      </c>
      <c r="B5" s="6">
        <v>5</v>
      </c>
      <c r="C5" s="4" t="s">
        <v>19</v>
      </c>
      <c r="D5" s="4" t="s">
        <v>23</v>
      </c>
      <c r="E5" s="7">
        <f>IF('Load Calculator'!C5&lt;100,'Week 11'!E5-2.5,IF('Load Calculator'!C5&lt;200,'Week 11'!E5-5,IF('Load Calculator'!C5&lt;300,'Week 11'!E5-7.5,IF('Load Calculator'!C5&lt;400,'Week 11'!E5-10,IF('Load Calculator'!C5&lt;500,'Week 11'!E5-12.5,'Week 11'!E5-15)))))</f>
        <v>70</v>
      </c>
      <c r="IL5"/>
      <c r="IM5"/>
      <c r="IN5"/>
      <c r="IO5"/>
      <c r="IP5"/>
      <c r="IQ5"/>
      <c r="IR5"/>
      <c r="IS5"/>
    </row>
    <row r="6" spans="1:253" ht="22.5" customHeight="1">
      <c r="A6" s="3" t="s">
        <v>37</v>
      </c>
      <c r="B6" s="6">
        <v>3</v>
      </c>
      <c r="C6" s="4" t="s">
        <v>42</v>
      </c>
      <c r="D6" s="4" t="s">
        <v>23</v>
      </c>
      <c r="E6" s="22">
        <f>MROUND('Load Calculator'!C5*1.14,2.5)</f>
        <v>115</v>
      </c>
      <c r="IL6"/>
      <c r="IM6"/>
      <c r="IN6"/>
      <c r="IO6"/>
      <c r="IP6"/>
      <c r="IQ6"/>
      <c r="IR6"/>
      <c r="IS6"/>
    </row>
    <row r="7" spans="1:253" ht="24" customHeight="1" thickBot="1">
      <c r="A7" s="68"/>
      <c r="B7" s="69"/>
      <c r="C7" s="69"/>
      <c r="D7" s="70"/>
      <c r="E7" s="71"/>
      <c r="IL7"/>
      <c r="IM7"/>
      <c r="IN7"/>
      <c r="IO7"/>
      <c r="IP7"/>
      <c r="IQ7"/>
      <c r="IR7"/>
      <c r="IS7"/>
    </row>
    <row r="8" spans="1:253" ht="23.25" customHeight="1">
      <c r="A8" s="64" t="s">
        <v>27</v>
      </c>
      <c r="B8" s="143"/>
      <c r="C8" s="143"/>
      <c r="D8" s="143"/>
      <c r="E8" s="144"/>
      <c r="IL8"/>
      <c r="IM8"/>
      <c r="IN8"/>
      <c r="IO8"/>
      <c r="IP8"/>
      <c r="IQ8"/>
      <c r="IR8"/>
      <c r="IS8"/>
    </row>
    <row r="9" spans="1:253" ht="16" customHeight="1">
      <c r="A9" s="3" t="s">
        <v>2</v>
      </c>
      <c r="B9" s="4" t="s">
        <v>3</v>
      </c>
      <c r="C9" s="4" t="s">
        <v>4</v>
      </c>
      <c r="D9" s="4" t="s">
        <v>5</v>
      </c>
      <c r="E9" s="5" t="s">
        <v>46</v>
      </c>
      <c r="IL9"/>
      <c r="IM9"/>
      <c r="IN9"/>
      <c r="IO9"/>
      <c r="IP9"/>
      <c r="IQ9"/>
      <c r="IR9"/>
      <c r="IS9"/>
    </row>
    <row r="10" spans="1:253" ht="22.75" customHeight="1">
      <c r="A10" s="37" t="str">
        <f>IF('Load Calculator'!A8="PLEASE SELECT OVERHEAD EVENT (KGS)","Please select overhead event in Load Calcuator",IF('Load Calculator'!A8="Barbell Clean &amp; Press","A Barbell Clean &amp; Press",IF('Load Calculator'!A8="Log Clean &amp; Press","A Log Clean &amp; Press",IF('Load Calculator'!A8="Axle Clean &amp; Press","A Axle Clean &amp; Press",IF('Load Calculator'!A8="Viking Press","A Viking Press","A Giant Dumbbell")))))</f>
        <v>Please select overhead event in Load Calcuator</v>
      </c>
      <c r="B10" s="4" t="s">
        <v>6</v>
      </c>
      <c r="C10" s="4" t="s">
        <v>19</v>
      </c>
      <c r="D10" s="4" t="s">
        <v>23</v>
      </c>
      <c r="E10" s="7">
        <f>IF('Load Calculator'!A8="Giant Dumbbell","RPE 8",IF('Load Calculator'!C8&lt;100,'Week 11'!E10-2.5,IF('Load Calculator'!C8&lt;200,'Week 11'!E10-5,IF('Load Calculator'!C8&lt;300,'Week 11'!E10-7.5,IF('Load Calculator'!C8&lt;400,'Week 11'!E10-10,IF('Load Calculator'!C8&lt;500,'Week 11'!E10-12.5,'Week 11'!E10-15))))))</f>
        <v>70</v>
      </c>
      <c r="IL10"/>
      <c r="IM10"/>
      <c r="IN10"/>
      <c r="IO10"/>
      <c r="IP10"/>
      <c r="IQ10"/>
      <c r="IR10"/>
      <c r="IS10"/>
    </row>
    <row r="11" spans="1:253" ht="29" customHeight="1">
      <c r="A11" s="3" t="s">
        <v>70</v>
      </c>
      <c r="B11" s="4" t="s">
        <v>9</v>
      </c>
      <c r="C11" s="4" t="s">
        <v>17</v>
      </c>
      <c r="D11" s="4" t="s">
        <v>7</v>
      </c>
      <c r="E11" s="8"/>
      <c r="IL11"/>
      <c r="IM11"/>
      <c r="IN11"/>
      <c r="IO11"/>
      <c r="IP11"/>
      <c r="IQ11"/>
      <c r="IR11"/>
      <c r="IS11"/>
    </row>
    <row r="12" spans="1:253" ht="29" customHeight="1">
      <c r="A12" s="3" t="s">
        <v>71</v>
      </c>
      <c r="B12" s="4" t="s">
        <v>9</v>
      </c>
      <c r="C12" s="4" t="s">
        <v>17</v>
      </c>
      <c r="D12" s="4" t="s">
        <v>7</v>
      </c>
      <c r="E12" s="8"/>
      <c r="IL12"/>
      <c r="IM12"/>
      <c r="IN12"/>
      <c r="IO12"/>
      <c r="IP12"/>
      <c r="IQ12"/>
      <c r="IR12"/>
      <c r="IS12"/>
    </row>
    <row r="13" spans="1:253" ht="29" customHeight="1">
      <c r="A13" s="3" t="s">
        <v>80</v>
      </c>
      <c r="B13" s="4" t="s">
        <v>19</v>
      </c>
      <c r="C13" s="4" t="s">
        <v>16</v>
      </c>
      <c r="D13" s="4" t="s">
        <v>52</v>
      </c>
      <c r="E13" s="8"/>
      <c r="IL13"/>
      <c r="IM13"/>
      <c r="IN13"/>
      <c r="IO13"/>
      <c r="IP13"/>
      <c r="IQ13"/>
      <c r="IR13"/>
      <c r="IS13"/>
    </row>
    <row r="14" spans="1:253" ht="23.25" customHeight="1">
      <c r="A14" s="3" t="s">
        <v>81</v>
      </c>
      <c r="B14" s="6">
        <v>4</v>
      </c>
      <c r="C14" s="4" t="s">
        <v>10</v>
      </c>
      <c r="D14" s="4" t="s">
        <v>52</v>
      </c>
      <c r="E14" s="8"/>
      <c r="IL14"/>
      <c r="IM14"/>
      <c r="IN14"/>
      <c r="IO14"/>
      <c r="IP14"/>
      <c r="IQ14"/>
      <c r="IR14"/>
      <c r="IS14"/>
    </row>
    <row r="15" spans="1:253" ht="24" customHeight="1" thickBot="1">
      <c r="A15" s="77"/>
      <c r="B15" s="78"/>
      <c r="C15" s="78"/>
      <c r="D15" s="70"/>
      <c r="E15" s="71"/>
      <c r="IL15"/>
      <c r="IM15"/>
      <c r="IN15"/>
      <c r="IO15"/>
      <c r="IP15"/>
      <c r="IQ15"/>
      <c r="IR15"/>
      <c r="IS15"/>
    </row>
    <row r="16" spans="1:253" ht="23.25" customHeight="1">
      <c r="A16" s="76" t="s">
        <v>11</v>
      </c>
      <c r="B16" s="65"/>
      <c r="C16" s="65"/>
      <c r="D16" s="66"/>
      <c r="E16" s="67"/>
      <c r="IL16"/>
      <c r="IM16"/>
      <c r="IN16"/>
      <c r="IO16"/>
      <c r="IP16"/>
      <c r="IQ16"/>
      <c r="IR16"/>
      <c r="IS16"/>
    </row>
    <row r="17" spans="1:253" ht="16" customHeight="1">
      <c r="A17" s="3" t="s">
        <v>2</v>
      </c>
      <c r="B17" s="4" t="s">
        <v>3</v>
      </c>
      <c r="C17" s="4" t="s">
        <v>4</v>
      </c>
      <c r="D17" s="16" t="s">
        <v>50</v>
      </c>
      <c r="E17" s="5" t="s">
        <v>46</v>
      </c>
      <c r="IL17"/>
      <c r="IM17"/>
      <c r="IN17"/>
      <c r="IO17"/>
      <c r="IP17"/>
      <c r="IQ17"/>
      <c r="IR17"/>
      <c r="IS17"/>
    </row>
    <row r="18" spans="1:253" ht="22.75" customHeight="1">
      <c r="A18" s="3" t="s">
        <v>49</v>
      </c>
      <c r="B18" s="6">
        <v>5</v>
      </c>
      <c r="C18" s="4" t="s">
        <v>19</v>
      </c>
      <c r="D18" s="4" t="s">
        <v>23</v>
      </c>
      <c r="E18" s="7">
        <f>IF('Load Calculator'!C6&lt;100,'Week 11'!E18-2.5,IF('Load Calculator'!C6&lt;200,'Week 11'!E18-5,IF('Load Calculator'!C6&lt;300,'Week 11'!E18-7.5,IF('Load Calculator'!C6&lt;400,'Week 11'!E18-10,IF('Load Calculator'!C6&lt;500,'Week 11'!E18-12.5,'Week 11'!E18-15)))))</f>
        <v>70</v>
      </c>
      <c r="IL18"/>
      <c r="IM18"/>
      <c r="IN18"/>
      <c r="IO18"/>
      <c r="IP18"/>
      <c r="IQ18"/>
      <c r="IR18"/>
      <c r="IS18"/>
    </row>
    <row r="19" spans="1:253" ht="22.5" customHeight="1">
      <c r="A19" s="3" t="s">
        <v>82</v>
      </c>
      <c r="B19" s="4" t="s">
        <v>20</v>
      </c>
      <c r="C19" s="4" t="s">
        <v>6</v>
      </c>
      <c r="D19" s="4" t="s">
        <v>21</v>
      </c>
      <c r="E19" s="8"/>
      <c r="IL19"/>
      <c r="IM19"/>
      <c r="IN19"/>
      <c r="IO19"/>
      <c r="IP19"/>
      <c r="IQ19"/>
      <c r="IR19"/>
      <c r="IS19"/>
    </row>
    <row r="20" spans="1:253" ht="31.5" customHeight="1">
      <c r="A20" s="3" t="s">
        <v>62</v>
      </c>
      <c r="B20" s="6">
        <v>2</v>
      </c>
      <c r="C20" s="4" t="s">
        <v>94</v>
      </c>
      <c r="D20" s="4" t="s">
        <v>7</v>
      </c>
      <c r="E20" s="8" t="s">
        <v>42</v>
      </c>
      <c r="IL20"/>
      <c r="IM20"/>
      <c r="IN20"/>
      <c r="IO20"/>
      <c r="IP20"/>
      <c r="IQ20"/>
      <c r="IR20"/>
      <c r="IS20"/>
    </row>
    <row r="21" spans="1:253" ht="24" customHeight="1" thickBot="1">
      <c r="A21" s="77"/>
      <c r="B21" s="78"/>
      <c r="C21" s="78"/>
      <c r="D21" s="70"/>
      <c r="E21" s="71"/>
      <c r="IL21"/>
      <c r="IM21"/>
      <c r="IN21"/>
      <c r="IO21"/>
      <c r="IP21"/>
      <c r="IQ21"/>
      <c r="IR21"/>
      <c r="IS21"/>
    </row>
    <row r="22" spans="1:253" ht="23.25" customHeight="1">
      <c r="A22" s="64" t="s">
        <v>44</v>
      </c>
      <c r="B22" s="65"/>
      <c r="C22" s="65"/>
      <c r="D22" s="66"/>
      <c r="E22" s="67"/>
      <c r="IL22"/>
      <c r="IM22"/>
      <c r="IN22"/>
      <c r="IO22"/>
      <c r="IP22"/>
      <c r="IQ22"/>
      <c r="IR22"/>
      <c r="IS22"/>
    </row>
    <row r="23" spans="1:253" ht="16" customHeight="1">
      <c r="A23" s="3" t="s">
        <v>2</v>
      </c>
      <c r="B23" s="4" t="s">
        <v>3</v>
      </c>
      <c r="C23" s="4" t="s">
        <v>4</v>
      </c>
      <c r="D23" s="4" t="s">
        <v>5</v>
      </c>
      <c r="E23" s="5" t="s">
        <v>46</v>
      </c>
      <c r="IL23"/>
      <c r="IM23"/>
      <c r="IN23"/>
      <c r="IO23"/>
      <c r="IP23"/>
      <c r="IQ23"/>
      <c r="IR23"/>
      <c r="IS23"/>
    </row>
    <row r="24" spans="1:253" ht="22.75" customHeight="1">
      <c r="A24" s="3" t="s">
        <v>14</v>
      </c>
      <c r="B24" s="4" t="s">
        <v>6</v>
      </c>
      <c r="C24" s="4" t="s">
        <v>19</v>
      </c>
      <c r="D24" s="4" t="s">
        <v>23</v>
      </c>
      <c r="E24" s="7">
        <f>IF('Load Calculator'!C7&lt;100,'Week 11'!E24-2.5,IF('Load Calculator'!C7&lt;200,'Week 11'!E24-5,IF('Load Calculator'!C7&lt;300,'Week 11'!E24-7.5,IF('Load Calculator'!C7&lt;400,'Week 11'!E24-10,IF('Load Calculator'!C7&lt;500,'Week 11'!E24-12.5,'Week 11'!E24-15)))))</f>
        <v>70</v>
      </c>
      <c r="IL24"/>
      <c r="IM24"/>
      <c r="IN24"/>
      <c r="IO24"/>
      <c r="IP24"/>
      <c r="IQ24"/>
      <c r="IR24"/>
      <c r="IS24"/>
    </row>
    <row r="25" spans="1:253" ht="22.5" customHeight="1">
      <c r="A25" s="3" t="s">
        <v>76</v>
      </c>
      <c r="B25" s="4" t="s">
        <v>20</v>
      </c>
      <c r="C25" s="4" t="s">
        <v>6</v>
      </c>
      <c r="D25" s="4" t="s">
        <v>21</v>
      </c>
      <c r="E25" s="8"/>
      <c r="IL25"/>
      <c r="IM25"/>
      <c r="IN25"/>
      <c r="IO25"/>
      <c r="IP25"/>
      <c r="IQ25"/>
      <c r="IR25"/>
      <c r="IS25"/>
    </row>
    <row r="26" spans="1:253" ht="30" customHeight="1">
      <c r="A26" s="3" t="s">
        <v>77</v>
      </c>
      <c r="B26" s="4" t="s">
        <v>9</v>
      </c>
      <c r="C26" s="4" t="s">
        <v>6</v>
      </c>
      <c r="D26" s="4" t="s">
        <v>21</v>
      </c>
      <c r="E26" s="8"/>
      <c r="IL26"/>
      <c r="IM26"/>
      <c r="IN26"/>
      <c r="IO26"/>
      <c r="IP26"/>
      <c r="IQ26"/>
      <c r="IR26"/>
      <c r="IS26"/>
    </row>
    <row r="27" spans="1:253" ht="22.5" customHeight="1">
      <c r="A27" s="3" t="s">
        <v>78</v>
      </c>
      <c r="B27" s="4" t="s">
        <v>19</v>
      </c>
      <c r="C27" s="4" t="s">
        <v>16</v>
      </c>
      <c r="D27" s="4" t="s">
        <v>52</v>
      </c>
      <c r="E27" s="8"/>
      <c r="IL27"/>
      <c r="IM27"/>
      <c r="IN27"/>
      <c r="IO27"/>
      <c r="IP27"/>
      <c r="IQ27"/>
      <c r="IR27"/>
      <c r="IS27"/>
    </row>
    <row r="28" spans="1:253" ht="22.5" customHeight="1" thickBot="1">
      <c r="A28" s="9" t="s">
        <v>79</v>
      </c>
      <c r="B28" s="11" t="s">
        <v>19</v>
      </c>
      <c r="C28" s="11" t="s">
        <v>10</v>
      </c>
      <c r="D28" s="11" t="s">
        <v>52</v>
      </c>
      <c r="E28" s="12"/>
      <c r="IL28"/>
      <c r="IM28"/>
      <c r="IN28"/>
      <c r="IO28"/>
      <c r="IP28"/>
      <c r="IQ28"/>
      <c r="IR28"/>
      <c r="IS28"/>
    </row>
    <row r="29" spans="1:253" ht="94" customHeight="1" thickBot="1">
      <c r="A29" s="138" t="s">
        <v>15</v>
      </c>
      <c r="B29" s="139"/>
      <c r="C29" s="139"/>
      <c r="D29" s="139"/>
      <c r="E29" s="140"/>
      <c r="IL29"/>
      <c r="IM29"/>
      <c r="IN29"/>
      <c r="IO29"/>
      <c r="IP29"/>
      <c r="IQ29"/>
      <c r="IR29"/>
      <c r="IS29"/>
    </row>
    <row r="30" spans="1:253" ht="18" customHeight="1">
      <c r="IL30"/>
      <c r="IM30"/>
      <c r="IN30"/>
      <c r="IO30"/>
      <c r="IP30"/>
      <c r="IQ30"/>
      <c r="IR30"/>
      <c r="IS30"/>
    </row>
  </sheetData>
  <sheetProtection selectLockedCells="1"/>
  <mergeCells count="10">
    <mergeCell ref="A16:E16"/>
    <mergeCell ref="A21:E21"/>
    <mergeCell ref="A22:E22"/>
    <mergeCell ref="A29:E29"/>
    <mergeCell ref="A1:E1"/>
    <mergeCell ref="A2:E2"/>
    <mergeCell ref="A3:E3"/>
    <mergeCell ref="A7:E7"/>
    <mergeCell ref="A8:E8"/>
    <mergeCell ref="A15:E15"/>
  </mergeCells>
  <pageMargins left="0.75" right="0.75" top="1" bottom="1" header="0.5" footer="0.5"/>
  <pageSetup scale="58" orientation="portrait" r:id="rId1"/>
  <headerFooter>
    <oddFooter>&amp;L&amp;"Helvetica,Regular"&amp;12&amp;K000000&amp;P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CDF19-FCD4-4A4E-B8EF-AE3447656491}">
  <sheetPr>
    <pageSetUpPr fitToPage="1"/>
  </sheetPr>
  <dimension ref="A1:IS35"/>
  <sheetViews>
    <sheetView showGridLines="0" topLeftCell="A2" workbookViewId="0">
      <selection activeCell="F13" sqref="A1:XFD1048576"/>
    </sheetView>
  </sheetViews>
  <sheetFormatPr defaultColWidth="12.265625" defaultRowHeight="18" customHeight="1"/>
  <cols>
    <col min="1" max="1" width="30.53125" style="1" customWidth="1"/>
    <col min="2" max="2" width="9.33203125" style="1" customWidth="1"/>
    <col min="3" max="3" width="10.265625" style="1" customWidth="1"/>
    <col min="4" max="4" width="9.265625" style="1" customWidth="1"/>
    <col min="5" max="5" width="6.19921875" style="1" bestFit="1" customWidth="1"/>
    <col min="6" max="6" width="24.06640625" style="1" customWidth="1"/>
    <col min="7" max="7" width="9.33203125" style="1" customWidth="1"/>
    <col min="8" max="8" width="10.265625" style="1" customWidth="1"/>
    <col min="9" max="9" width="9.265625" style="1" customWidth="1"/>
    <col min="10" max="13" width="5.59765625" style="1" customWidth="1"/>
    <col min="14" max="253" width="12.265625" style="1" customWidth="1"/>
  </cols>
  <sheetData>
    <row r="1" spans="1:253" ht="168" customHeight="1" thickBot="1">
      <c r="A1" s="54"/>
      <c r="B1" s="56"/>
      <c r="C1" s="56"/>
      <c r="D1" s="56"/>
      <c r="E1" s="56"/>
    </row>
    <row r="2" spans="1:253" ht="30" customHeight="1" thickBot="1">
      <c r="A2" s="61" t="s">
        <v>84</v>
      </c>
      <c r="B2" s="141"/>
      <c r="C2" s="141"/>
      <c r="D2" s="141"/>
      <c r="E2" s="142"/>
      <c r="IL2"/>
      <c r="IM2"/>
      <c r="IN2"/>
      <c r="IO2"/>
      <c r="IP2"/>
      <c r="IQ2"/>
      <c r="IR2"/>
      <c r="IS2"/>
    </row>
    <row r="3" spans="1:253" ht="24" customHeight="1">
      <c r="A3" s="150" t="s">
        <v>26</v>
      </c>
      <c r="B3" s="146"/>
      <c r="C3" s="146"/>
      <c r="D3" s="147"/>
      <c r="E3" s="151"/>
      <c r="IL3"/>
      <c r="IM3"/>
      <c r="IN3"/>
      <c r="IO3"/>
      <c r="IP3"/>
      <c r="IQ3"/>
      <c r="IR3"/>
      <c r="IS3"/>
    </row>
    <row r="4" spans="1:253" ht="16" customHeight="1">
      <c r="A4" s="3" t="s">
        <v>2</v>
      </c>
      <c r="B4" s="4" t="s">
        <v>3</v>
      </c>
      <c r="C4" s="4" t="s">
        <v>4</v>
      </c>
      <c r="D4" s="4" t="s">
        <v>5</v>
      </c>
      <c r="E4" s="5" t="s">
        <v>46</v>
      </c>
      <c r="IL4"/>
      <c r="IM4"/>
      <c r="IN4"/>
      <c r="IO4"/>
      <c r="IP4"/>
      <c r="IQ4"/>
      <c r="IR4"/>
      <c r="IS4"/>
    </row>
    <row r="5" spans="1:253" ht="22.75" customHeight="1">
      <c r="A5" s="3" t="s">
        <v>54</v>
      </c>
      <c r="B5" s="6">
        <v>1</v>
      </c>
      <c r="C5" s="4" t="s">
        <v>90</v>
      </c>
      <c r="D5" s="4" t="s">
        <v>23</v>
      </c>
      <c r="E5" s="17">
        <f>IF('Load Calculator'!C5&lt;62.5,'Week 12'!E5-2.5,IF('Load Calculator'!C5&lt;125,'Week 12'!E5-5,IF('Load Calculator'!C5&lt;187.5,'Week 12'!E5-7.5,IF('Load Calculator'!C5&lt;250,'Week 12'!E5-10,IF('Load Calculator'!C5&lt;312.5,'Week 12'!E5-12.5,IF('Load Calculator'!C5&lt;375,'Week 12'!E5-15,IF('Load Calculator'!C5&lt;437.5,'Week 12'!E5-17.5,'Week 12'!E5-20)))))))</f>
        <v>102.5</v>
      </c>
      <c r="IL5"/>
      <c r="IM5"/>
      <c r="IN5"/>
      <c r="IO5"/>
      <c r="IP5"/>
      <c r="IQ5"/>
      <c r="IR5"/>
      <c r="IS5"/>
    </row>
    <row r="6" spans="1:253" ht="22.75" customHeight="1">
      <c r="A6" s="3" t="s">
        <v>55</v>
      </c>
      <c r="B6" s="6">
        <v>3</v>
      </c>
      <c r="C6" s="4" t="s">
        <v>91</v>
      </c>
      <c r="D6" s="4" t="s">
        <v>23</v>
      </c>
      <c r="E6" s="17">
        <f>IF('Load Calculator'!C5&lt;62.5,'Week 12'!E6-2.5,IF('Load Calculator'!C5&lt;125,'Week 12'!E6-5,IF('Load Calculator'!C5&lt;187.5,'Week 12'!E6-7.5,IF('Load Calculator'!C5&lt;250,'Week 12'!E6-10,IF('Load Calculator'!C5&lt;312.5,'Week 12'!E6-12.5,IF('Load Calculator'!C5&lt;375,'Week 12'!E6-15,IF('Load Calculator'!C5&lt;437.5,'Week 12'!E6-17.5,'Week 12'!E6-20)))))))</f>
        <v>80</v>
      </c>
      <c r="IL6"/>
      <c r="IM6"/>
      <c r="IN6"/>
      <c r="IO6"/>
      <c r="IP6"/>
      <c r="IQ6"/>
      <c r="IR6"/>
      <c r="IS6"/>
    </row>
    <row r="7" spans="1:253" ht="22.5" customHeight="1">
      <c r="A7" s="3" t="s">
        <v>56</v>
      </c>
      <c r="B7" s="6">
        <v>3</v>
      </c>
      <c r="C7" s="4" t="s">
        <v>42</v>
      </c>
      <c r="D7" s="4" t="s">
        <v>23</v>
      </c>
      <c r="E7" s="24" t="str">
        <f>IF('Week 6'!E7=0,"Please fill out Week 6 Weight",2*'Week 8'!E7-'Week 6'!E7)</f>
        <v>Please fill out Week 6 Weight</v>
      </c>
      <c r="IL7"/>
      <c r="IM7"/>
      <c r="IN7"/>
      <c r="IO7"/>
      <c r="IP7"/>
      <c r="IQ7"/>
      <c r="IR7"/>
      <c r="IS7"/>
    </row>
    <row r="8" spans="1:253" ht="22.5" customHeight="1">
      <c r="A8" s="3" t="s">
        <v>57</v>
      </c>
      <c r="B8" s="6">
        <v>2</v>
      </c>
      <c r="C8" s="4" t="s">
        <v>58</v>
      </c>
      <c r="D8" s="4" t="s">
        <v>23</v>
      </c>
      <c r="E8" s="24" t="str">
        <f>IF('Week 6'!E8=0,"Please fill out Week 6 Weight",2*'Week 8'!E8-'Week 6'!E8)</f>
        <v>Please fill out Week 6 Weight</v>
      </c>
      <c r="IL8"/>
      <c r="IM8"/>
      <c r="IN8"/>
      <c r="IO8"/>
      <c r="IP8"/>
      <c r="IQ8"/>
      <c r="IR8"/>
      <c r="IS8"/>
    </row>
    <row r="9" spans="1:253" ht="24" customHeight="1" thickBot="1">
      <c r="A9" s="68"/>
      <c r="B9" s="69"/>
      <c r="C9" s="69"/>
      <c r="D9" s="70"/>
      <c r="E9" s="71"/>
      <c r="IL9"/>
      <c r="IM9"/>
      <c r="IN9"/>
      <c r="IO9"/>
      <c r="IP9"/>
      <c r="IQ9"/>
      <c r="IR9"/>
      <c r="IS9"/>
    </row>
    <row r="10" spans="1:253" ht="23.25" customHeight="1">
      <c r="A10" s="64" t="s">
        <v>27</v>
      </c>
      <c r="B10" s="143"/>
      <c r="C10" s="143"/>
      <c r="D10" s="143"/>
      <c r="E10" s="144"/>
      <c r="IL10"/>
      <c r="IM10"/>
      <c r="IN10"/>
      <c r="IO10"/>
      <c r="IP10"/>
      <c r="IQ10"/>
      <c r="IR10"/>
      <c r="IS10"/>
    </row>
    <row r="11" spans="1:253" ht="16" customHeight="1">
      <c r="A11" s="3" t="s">
        <v>2</v>
      </c>
      <c r="B11" s="4" t="s">
        <v>3</v>
      </c>
      <c r="C11" s="4" t="s">
        <v>4</v>
      </c>
      <c r="D11" s="4" t="s">
        <v>5</v>
      </c>
      <c r="E11" s="5" t="s">
        <v>46</v>
      </c>
      <c r="IL11"/>
      <c r="IM11"/>
      <c r="IN11"/>
      <c r="IO11"/>
      <c r="IP11"/>
      <c r="IQ11"/>
      <c r="IR11"/>
      <c r="IS11"/>
    </row>
    <row r="12" spans="1:253" ht="22.75" customHeight="1">
      <c r="A12" s="37" t="str">
        <f>IF('Load Calculator'!A8="PLEASE SELECT OVERHEAD EVENT (KGS)","Please select overhead event in Load Calcuator",IF('Load Calculator'!A8="Barbell Clean &amp; Press","A Barbell Clean &amp; Press",IF('Load Calculator'!A8="Log Clean &amp; Press","A Log Clean &amp; Press",IF('Load Calculator'!A8="Axle Clean &amp; Press","A Axle Clean &amp; Press",IF('Load Calculator'!A8="Viking Press","A Viking Press","A Giant Dumbbell")))))</f>
        <v>Please select overhead event in Load Calcuator</v>
      </c>
      <c r="B12" s="4" t="s">
        <v>59</v>
      </c>
      <c r="C12" s="4" t="s">
        <v>90</v>
      </c>
      <c r="D12" s="4" t="s">
        <v>23</v>
      </c>
      <c r="E12" s="17">
        <f>IF('Load Calculator'!A8="Giant Dumbbell","RPE 9",IF('Load Calculator'!C8&lt;62.5,'Week 12'!E12-2.5,IF('Load Calculator'!C8&lt;125,'Week 12'!E12-5,IF('Load Calculator'!C8&lt;187.5,'Week 12'!E12-7.5,IF('Load Calculator'!C8&lt;250,'Week 12'!E12-10,IF('Load Calculator'!C8&lt;312.5,'Week 12'!E12-12.5,IF('Load Calculator'!C8&lt;375,'Week 12'!E12-15,IF('Load Calculator'!C8&lt;437.5,'Week 12'!E12-17.5,'Week 12'!E12-20))))))))</f>
        <v>100</v>
      </c>
      <c r="IL12"/>
      <c r="IM12"/>
      <c r="IN12"/>
      <c r="IO12"/>
      <c r="IP12"/>
      <c r="IQ12"/>
      <c r="IR12"/>
      <c r="IS12"/>
    </row>
    <row r="13" spans="1:253" ht="22.75" customHeight="1">
      <c r="A13" s="37" t="str">
        <f>IF('Load Calculator'!A8="PLEASE SELECT OVERHEAD EVENT (KGS)","Please select overhead event in Load Calcuator",IF('Load Calculator'!A8="Barbell Clean &amp; Press","B Barbell Clean &amp; Press",IF('Load Calculator'!A8="Log Clean &amp; Press","B Log Clean &amp; Press",IF('Load Calculator'!A8="Axle Clean &amp; Press","B Axle Clean &amp; Press",IF('Load Calculator'!A8="Viking Press","B Viking Press","B Giant Dumbbell")))))</f>
        <v>Please select overhead event in Load Calcuator</v>
      </c>
      <c r="B13" s="4" t="s">
        <v>19</v>
      </c>
      <c r="C13" s="4" t="s">
        <v>91</v>
      </c>
      <c r="D13" s="4" t="s">
        <v>23</v>
      </c>
      <c r="E13" s="17">
        <f>IF('Load Calculator'!A8="Giant Dumbbell","RPE 7",IF('Load Calculator'!C8&lt;62.5,'Week 12'!E13-2.5,IF('Load Calculator'!C8&lt;125,'Week 12'!E13-5,IF('Load Calculator'!C8&lt;187.5,'Week 12'!E13-7.5,IF('Load Calculator'!C8&lt;250,'Week 12'!E13-10,IF('Load Calculator'!C8&lt;312.5,'Week 12'!E13-12.5,IF('Load Calculator'!C8&lt;375,'Week 12'!E13-15,IF('Load Calculator'!C8&lt;437.5,'Week 12'!E13-17.5,'Week 12'!E13-20))))))))</f>
        <v>80</v>
      </c>
      <c r="IL13"/>
      <c r="IM13"/>
      <c r="IN13"/>
      <c r="IO13"/>
      <c r="IP13"/>
      <c r="IQ13"/>
      <c r="IR13"/>
      <c r="IS13"/>
    </row>
    <row r="14" spans="1:253" ht="29" customHeight="1">
      <c r="A14" s="3" t="s">
        <v>117</v>
      </c>
      <c r="B14" s="4" t="s">
        <v>9</v>
      </c>
      <c r="C14" s="4" t="s">
        <v>17</v>
      </c>
      <c r="D14" s="4" t="s">
        <v>7</v>
      </c>
      <c r="E14" s="8"/>
      <c r="IL14"/>
      <c r="IM14"/>
      <c r="IN14"/>
      <c r="IO14"/>
      <c r="IP14"/>
      <c r="IQ14"/>
      <c r="IR14"/>
      <c r="IS14"/>
    </row>
    <row r="15" spans="1:253" ht="29" customHeight="1">
      <c r="A15" s="3" t="s">
        <v>118</v>
      </c>
      <c r="B15" s="4" t="s">
        <v>9</v>
      </c>
      <c r="C15" s="4" t="s">
        <v>17</v>
      </c>
      <c r="D15" s="4" t="s">
        <v>7</v>
      </c>
      <c r="E15" s="8"/>
      <c r="IL15"/>
      <c r="IM15"/>
      <c r="IN15"/>
      <c r="IO15"/>
      <c r="IP15"/>
      <c r="IQ15"/>
      <c r="IR15"/>
      <c r="IS15"/>
    </row>
    <row r="16" spans="1:253" ht="22.5" customHeight="1">
      <c r="A16" s="3" t="s">
        <v>119</v>
      </c>
      <c r="B16" s="4" t="s">
        <v>19</v>
      </c>
      <c r="C16" s="4" t="s">
        <v>16</v>
      </c>
      <c r="D16" s="4" t="s">
        <v>52</v>
      </c>
      <c r="E16" s="8"/>
      <c r="IL16"/>
      <c r="IM16"/>
      <c r="IN16"/>
      <c r="IO16"/>
      <c r="IP16"/>
      <c r="IQ16"/>
      <c r="IR16"/>
      <c r="IS16"/>
    </row>
    <row r="17" spans="1:253" ht="23.25" customHeight="1">
      <c r="A17" s="3" t="s">
        <v>120</v>
      </c>
      <c r="B17" s="6">
        <v>4</v>
      </c>
      <c r="C17" s="4" t="s">
        <v>10</v>
      </c>
      <c r="D17" s="4" t="s">
        <v>52</v>
      </c>
      <c r="E17" s="8"/>
      <c r="IL17"/>
      <c r="IM17"/>
      <c r="IN17"/>
      <c r="IO17"/>
      <c r="IP17"/>
      <c r="IQ17"/>
      <c r="IR17"/>
      <c r="IS17"/>
    </row>
    <row r="18" spans="1:253" ht="24" customHeight="1" thickBot="1">
      <c r="A18" s="77"/>
      <c r="B18" s="78"/>
      <c r="C18" s="78"/>
      <c r="D18" s="70"/>
      <c r="E18" s="71"/>
      <c r="IL18"/>
      <c r="IM18"/>
      <c r="IN18"/>
      <c r="IO18"/>
      <c r="IP18"/>
      <c r="IQ18"/>
      <c r="IR18"/>
      <c r="IS18"/>
    </row>
    <row r="19" spans="1:253" ht="23.25" customHeight="1">
      <c r="A19" s="76" t="s">
        <v>11</v>
      </c>
      <c r="B19" s="65"/>
      <c r="C19" s="65"/>
      <c r="D19" s="66"/>
      <c r="E19" s="67"/>
      <c r="IL19"/>
      <c r="IM19"/>
      <c r="IN19"/>
      <c r="IO19"/>
      <c r="IP19"/>
      <c r="IQ19"/>
      <c r="IR19"/>
      <c r="IS19"/>
    </row>
    <row r="20" spans="1:253" ht="16" customHeight="1">
      <c r="A20" s="3" t="s">
        <v>2</v>
      </c>
      <c r="B20" s="4" t="s">
        <v>3</v>
      </c>
      <c r="C20" s="4" t="s">
        <v>4</v>
      </c>
      <c r="D20" s="16" t="s">
        <v>50</v>
      </c>
      <c r="E20" s="5" t="s">
        <v>46</v>
      </c>
      <c r="IL20"/>
      <c r="IM20"/>
      <c r="IN20"/>
      <c r="IO20"/>
      <c r="IP20"/>
      <c r="IQ20"/>
      <c r="IR20"/>
      <c r="IS20"/>
    </row>
    <row r="21" spans="1:253" ht="22.75" customHeight="1">
      <c r="A21" s="3" t="s">
        <v>49</v>
      </c>
      <c r="B21" s="4" t="s">
        <v>59</v>
      </c>
      <c r="C21" s="4" t="s">
        <v>90</v>
      </c>
      <c r="D21" s="4" t="s">
        <v>23</v>
      </c>
      <c r="E21" s="17">
        <f>IF('Load Calculator'!C6&lt;62.5,'Week 12'!E21-2.5,IF('Load Calculator'!C6&lt;125,'Week 12'!E21-5,IF('Load Calculator'!C6&lt;187.5,'Week 12'!E21-7.5,IF('Load Calculator'!C6&lt;250,'Week 12'!E21-10,IF('Load Calculator'!C6&lt;312.5,'Week 12'!E21-12.5,IF('Load Calculator'!C6&lt;375,'Week 12'!E21-15,IF('Load Calculator'!C6&lt;437.5,'Week 12'!E21-17.5,'Week 12'!E21-20)))))))</f>
        <v>102.5</v>
      </c>
      <c r="IL21"/>
      <c r="IM21"/>
      <c r="IN21"/>
      <c r="IO21"/>
      <c r="IP21"/>
      <c r="IQ21"/>
      <c r="IR21"/>
      <c r="IS21"/>
    </row>
    <row r="22" spans="1:253" ht="22.75" customHeight="1">
      <c r="A22" s="3" t="s">
        <v>61</v>
      </c>
      <c r="B22" s="4" t="s">
        <v>19</v>
      </c>
      <c r="C22" s="4" t="s">
        <v>91</v>
      </c>
      <c r="D22" s="4" t="s">
        <v>23</v>
      </c>
      <c r="E22" s="17">
        <f>IF('Load Calculator'!C6&lt;62.5,'Week 12'!E22-2.5,IF('Load Calculator'!C6&lt;125,'Week 12'!E22-5,IF('Load Calculator'!C6&lt;187.5,'Week 12'!E22-7.5,IF('Load Calculator'!C6&lt;250,'Week 12'!E22-10,IF('Load Calculator'!C6&lt;312.5,'Week 12'!E22-12.5,IF('Load Calculator'!C6&lt;375,'Week 12'!E22-15,IF('Load Calculator'!C6&lt;437.5,'Week 12'!E22-17.5,'Week 12'!E22-20)))))))</f>
        <v>80</v>
      </c>
      <c r="IL22"/>
      <c r="IM22"/>
      <c r="IN22"/>
      <c r="IO22"/>
      <c r="IP22"/>
      <c r="IQ22"/>
      <c r="IR22"/>
      <c r="IS22"/>
    </row>
    <row r="23" spans="1:253" ht="22.5" customHeight="1">
      <c r="A23" s="3" t="s">
        <v>121</v>
      </c>
      <c r="B23" s="4" t="s">
        <v>20</v>
      </c>
      <c r="C23" s="4" t="s">
        <v>6</v>
      </c>
      <c r="D23" s="4" t="s">
        <v>21</v>
      </c>
      <c r="E23" s="8"/>
      <c r="IL23"/>
      <c r="IM23"/>
      <c r="IN23"/>
      <c r="IO23"/>
      <c r="IP23"/>
      <c r="IQ23"/>
      <c r="IR23"/>
      <c r="IS23"/>
    </row>
    <row r="24" spans="1:253" ht="22.5" customHeight="1">
      <c r="A24" s="3" t="s">
        <v>63</v>
      </c>
      <c r="B24" s="6">
        <v>3</v>
      </c>
      <c r="C24" s="4" t="s">
        <v>19</v>
      </c>
      <c r="D24" s="4" t="s">
        <v>7</v>
      </c>
      <c r="E24" s="20" t="s">
        <v>41</v>
      </c>
      <c r="IL24"/>
      <c r="IM24"/>
      <c r="IN24"/>
      <c r="IO24"/>
      <c r="IP24"/>
      <c r="IQ24"/>
      <c r="IR24"/>
      <c r="IS24"/>
    </row>
    <row r="25" spans="1:253" ht="24" customHeight="1" thickBot="1">
      <c r="A25" s="77"/>
      <c r="B25" s="78"/>
      <c r="C25" s="78"/>
      <c r="D25" s="70"/>
      <c r="E25" s="71"/>
      <c r="IL25"/>
      <c r="IM25"/>
      <c r="IN25"/>
      <c r="IO25"/>
      <c r="IP25"/>
      <c r="IQ25"/>
      <c r="IR25"/>
      <c r="IS25"/>
    </row>
    <row r="26" spans="1:253" ht="23.25" customHeight="1">
      <c r="A26" s="145" t="s">
        <v>44</v>
      </c>
      <c r="B26" s="146"/>
      <c r="C26" s="146"/>
      <c r="D26" s="147"/>
      <c r="E26" s="146"/>
      <c r="IL26"/>
      <c r="IM26"/>
      <c r="IN26"/>
      <c r="IO26"/>
      <c r="IP26"/>
      <c r="IQ26"/>
      <c r="IR26"/>
      <c r="IS26"/>
    </row>
    <row r="27" spans="1:253" ht="16" customHeight="1">
      <c r="A27" s="4" t="s">
        <v>2</v>
      </c>
      <c r="B27" s="4" t="s">
        <v>3</v>
      </c>
      <c r="C27" s="4" t="s">
        <v>4</v>
      </c>
      <c r="D27" s="4" t="s">
        <v>5</v>
      </c>
      <c r="E27" s="13" t="s">
        <v>46</v>
      </c>
      <c r="IL27"/>
      <c r="IM27"/>
      <c r="IN27"/>
      <c r="IO27"/>
      <c r="IP27"/>
      <c r="IQ27"/>
      <c r="IR27"/>
      <c r="IS27"/>
    </row>
    <row r="28" spans="1:253" ht="22.75" customHeight="1">
      <c r="A28" s="4" t="s">
        <v>64</v>
      </c>
      <c r="B28" s="4" t="s">
        <v>59</v>
      </c>
      <c r="C28" s="4" t="s">
        <v>90</v>
      </c>
      <c r="D28" s="4" t="s">
        <v>23</v>
      </c>
      <c r="E28" s="19">
        <f>IF('Load Calculator'!C7&lt;62.5,'Week 12'!E28-2.5,IF('Load Calculator'!C7&lt;125,'Week 12'!E28-5,IF('Load Calculator'!C7&lt;187.5,'Week 12'!E28-7.5,IF('Load Calculator'!C7&lt;250,'Week 12'!E28-10,IF('Load Calculator'!C7&lt;312.5,'Week 12'!E28-12.5,IF('Load Calculator'!C7&lt;375,'Week 12'!E28-15,IF('Load Calculator'!C7&lt;437.5,'Week 12'!E28-17.5,'Week 12'!E28-20)))))))</f>
        <v>102.5</v>
      </c>
      <c r="IL28"/>
      <c r="IM28"/>
      <c r="IN28"/>
      <c r="IO28"/>
      <c r="IP28"/>
      <c r="IQ28"/>
      <c r="IR28"/>
      <c r="IS28"/>
    </row>
    <row r="29" spans="1:253" ht="22.75" customHeight="1">
      <c r="A29" s="4" t="s">
        <v>65</v>
      </c>
      <c r="B29" s="4" t="s">
        <v>19</v>
      </c>
      <c r="C29" s="4" t="s">
        <v>91</v>
      </c>
      <c r="D29" s="4" t="s">
        <v>23</v>
      </c>
      <c r="E29" s="19">
        <f>IF('Load Calculator'!C7&lt;62.5,'Week 12'!E29-2.5,IF('Load Calculator'!C7&lt;125,'Week 12'!E29-5,IF('Load Calculator'!C7&lt;187.5,'Week 12'!E29-7.5,IF('Load Calculator'!C7&lt;250,'Week 12'!E29-10,IF('Load Calculator'!C7&lt;312.5,'Week 12'!E29-12.5,IF('Load Calculator'!C7&lt;375,'Week 12'!E29-15,IF('Load Calculator'!C7&lt;437.5,'Week 12'!E29-17.5,'Week 12'!E29-20)))))))</f>
        <v>80</v>
      </c>
      <c r="IL29"/>
      <c r="IM29"/>
      <c r="IN29"/>
      <c r="IO29"/>
      <c r="IP29"/>
      <c r="IQ29"/>
      <c r="IR29"/>
      <c r="IS29"/>
    </row>
    <row r="30" spans="1:253" ht="22.75" customHeight="1">
      <c r="A30" s="4" t="s">
        <v>122</v>
      </c>
      <c r="B30" s="4" t="s">
        <v>20</v>
      </c>
      <c r="C30" s="4" t="s">
        <v>6</v>
      </c>
      <c r="D30" s="4" t="s">
        <v>21</v>
      </c>
      <c r="E30" s="14"/>
      <c r="IL30"/>
      <c r="IM30"/>
      <c r="IN30"/>
      <c r="IO30"/>
      <c r="IP30"/>
      <c r="IQ30"/>
      <c r="IR30"/>
      <c r="IS30"/>
    </row>
    <row r="31" spans="1:253" ht="27.5" customHeight="1">
      <c r="A31" s="4" t="s">
        <v>123</v>
      </c>
      <c r="B31" s="4" t="s">
        <v>9</v>
      </c>
      <c r="C31" s="4" t="s">
        <v>6</v>
      </c>
      <c r="D31" s="4" t="s">
        <v>21</v>
      </c>
      <c r="E31" s="15"/>
      <c r="IL31"/>
      <c r="IM31"/>
      <c r="IN31"/>
      <c r="IO31"/>
      <c r="IP31"/>
      <c r="IQ31"/>
      <c r="IR31"/>
      <c r="IS31"/>
    </row>
    <row r="32" spans="1:253" ht="22.5" customHeight="1">
      <c r="A32" s="4" t="s">
        <v>124</v>
      </c>
      <c r="B32" s="4" t="s">
        <v>19</v>
      </c>
      <c r="C32" s="4" t="s">
        <v>16</v>
      </c>
      <c r="D32" s="4" t="s">
        <v>52</v>
      </c>
      <c r="E32" s="15"/>
      <c r="IL32"/>
      <c r="IM32"/>
      <c r="IN32"/>
      <c r="IO32"/>
      <c r="IP32"/>
      <c r="IQ32"/>
      <c r="IR32"/>
      <c r="IS32"/>
    </row>
    <row r="33" spans="1:253" ht="22.5" customHeight="1">
      <c r="A33" s="4" t="s">
        <v>125</v>
      </c>
      <c r="B33" s="4" t="s">
        <v>19</v>
      </c>
      <c r="C33" s="4" t="s">
        <v>10</v>
      </c>
      <c r="D33" s="4" t="s">
        <v>52</v>
      </c>
      <c r="E33" s="15"/>
      <c r="IL33"/>
      <c r="IM33"/>
      <c r="IN33"/>
      <c r="IO33"/>
      <c r="IP33"/>
      <c r="IQ33"/>
      <c r="IR33"/>
      <c r="IS33"/>
    </row>
    <row r="34" spans="1:253" ht="94" customHeight="1">
      <c r="A34" s="148" t="s">
        <v>15</v>
      </c>
      <c r="B34" s="149"/>
      <c r="C34" s="149"/>
      <c r="D34" s="149"/>
      <c r="E34" s="149"/>
      <c r="IL34"/>
      <c r="IM34"/>
      <c r="IN34"/>
      <c r="IO34"/>
      <c r="IP34"/>
      <c r="IQ34"/>
      <c r="IR34"/>
      <c r="IS34"/>
    </row>
    <row r="35" spans="1:253" ht="18" customHeight="1">
      <c r="IL35"/>
      <c r="IM35"/>
      <c r="IN35"/>
      <c r="IO35"/>
      <c r="IP35"/>
      <c r="IQ35"/>
      <c r="IR35"/>
      <c r="IS35"/>
    </row>
  </sheetData>
  <sheetProtection selectLockedCells="1"/>
  <mergeCells count="10">
    <mergeCell ref="A19:E19"/>
    <mergeCell ref="A25:E25"/>
    <mergeCell ref="A26:E26"/>
    <mergeCell ref="A34:E34"/>
    <mergeCell ref="A1:E1"/>
    <mergeCell ref="A2:E2"/>
    <mergeCell ref="A3:E3"/>
    <mergeCell ref="A9:E9"/>
    <mergeCell ref="A10:E10"/>
    <mergeCell ref="A18:E18"/>
  </mergeCells>
  <pageMargins left="0.75" right="0.75" top="1" bottom="1" header="0.5" footer="0.5"/>
  <pageSetup scale="58" orientation="portrait" r:id="rId1"/>
  <headerFooter>
    <oddFooter>&amp;L&amp;"Helvetica,Regular"&amp;12&amp;K000000&amp;P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5E97E-FBBE-473B-96C9-4C2E743ABFE8}">
  <sheetPr>
    <pageSetUpPr fitToPage="1"/>
  </sheetPr>
  <dimension ref="A1:IS30"/>
  <sheetViews>
    <sheetView showGridLines="0" topLeftCell="A3" workbookViewId="0">
      <selection activeCell="F10" sqref="A1:XFD1048576"/>
    </sheetView>
  </sheetViews>
  <sheetFormatPr defaultColWidth="12.265625" defaultRowHeight="18" customHeight="1"/>
  <cols>
    <col min="1" max="1" width="30.53125" style="1" customWidth="1"/>
    <col min="2" max="2" width="9.33203125" style="1" customWidth="1"/>
    <col min="3" max="3" width="10.265625" style="1" customWidth="1"/>
    <col min="4" max="4" width="9.265625" style="1" customWidth="1"/>
    <col min="5" max="5" width="6.1328125" style="1" customWidth="1"/>
    <col min="6" max="6" width="24.06640625" style="1" customWidth="1"/>
    <col min="7" max="7" width="9.33203125" style="1" customWidth="1"/>
    <col min="8" max="8" width="10.265625" style="1" customWidth="1"/>
    <col min="9" max="9" width="9.265625" style="1" customWidth="1"/>
    <col min="10" max="13" width="5.59765625" style="1" customWidth="1"/>
    <col min="14" max="253" width="12.265625" style="1" customWidth="1"/>
  </cols>
  <sheetData>
    <row r="1" spans="1:253" ht="167" customHeight="1" thickBot="1">
      <c r="A1" s="54"/>
      <c r="B1" s="56"/>
      <c r="C1" s="56"/>
      <c r="D1" s="56"/>
      <c r="E1" s="56"/>
    </row>
    <row r="2" spans="1:253" ht="30" customHeight="1" thickBot="1">
      <c r="A2" s="61" t="s">
        <v>96</v>
      </c>
      <c r="B2" s="141"/>
      <c r="C2" s="141"/>
      <c r="D2" s="141"/>
      <c r="E2" s="142"/>
      <c r="IL2"/>
      <c r="IM2"/>
      <c r="IN2"/>
      <c r="IO2"/>
      <c r="IP2"/>
      <c r="IQ2"/>
      <c r="IR2"/>
      <c r="IS2"/>
    </row>
    <row r="3" spans="1:253" ht="24" customHeight="1">
      <c r="A3" s="64" t="s">
        <v>26</v>
      </c>
      <c r="B3" s="65"/>
      <c r="C3" s="65"/>
      <c r="D3" s="66"/>
      <c r="E3" s="67"/>
      <c r="IL3"/>
      <c r="IM3"/>
      <c r="IN3"/>
      <c r="IO3"/>
      <c r="IP3"/>
      <c r="IQ3"/>
      <c r="IR3"/>
      <c r="IS3"/>
    </row>
    <row r="4" spans="1:253" ht="16" customHeight="1">
      <c r="A4" s="3" t="s">
        <v>2</v>
      </c>
      <c r="B4" s="4" t="s">
        <v>3</v>
      </c>
      <c r="C4" s="4" t="s">
        <v>4</v>
      </c>
      <c r="D4" s="4" t="s">
        <v>5</v>
      </c>
      <c r="E4" s="5" t="s">
        <v>46</v>
      </c>
      <c r="IL4"/>
      <c r="IM4"/>
      <c r="IN4"/>
      <c r="IO4"/>
      <c r="IP4"/>
      <c r="IQ4"/>
      <c r="IR4"/>
      <c r="IS4"/>
    </row>
    <row r="5" spans="1:253" ht="22.75" customHeight="1">
      <c r="A5" s="3" t="s">
        <v>45</v>
      </c>
      <c r="B5" s="6">
        <v>5</v>
      </c>
      <c r="C5" s="4" t="s">
        <v>19</v>
      </c>
      <c r="D5" s="4" t="s">
        <v>23</v>
      </c>
      <c r="E5" s="17">
        <f>MROUND(ROUNDDOWN('Load Calculator'!C5*0.75,0),2.5)</f>
        <v>75</v>
      </c>
      <c r="IL5"/>
      <c r="IM5"/>
      <c r="IN5"/>
      <c r="IO5"/>
      <c r="IP5"/>
      <c r="IQ5"/>
      <c r="IR5"/>
      <c r="IS5"/>
    </row>
    <row r="6" spans="1:253" ht="22.5" customHeight="1">
      <c r="A6" s="3" t="s">
        <v>37</v>
      </c>
      <c r="B6" s="6">
        <v>3</v>
      </c>
      <c r="C6" s="4" t="s">
        <v>42</v>
      </c>
      <c r="D6" s="4" t="s">
        <v>23</v>
      </c>
      <c r="E6" s="8">
        <f>MROUND('Load Calculator'!C5*1.2,2.5)</f>
        <v>120</v>
      </c>
      <c r="IL6"/>
      <c r="IM6"/>
      <c r="IN6"/>
      <c r="IO6"/>
      <c r="IP6"/>
      <c r="IQ6"/>
      <c r="IR6"/>
      <c r="IS6"/>
    </row>
    <row r="7" spans="1:253" ht="24" customHeight="1" thickBot="1">
      <c r="A7" s="68"/>
      <c r="B7" s="69"/>
      <c r="C7" s="69"/>
      <c r="D7" s="70"/>
      <c r="E7" s="71"/>
      <c r="IL7"/>
      <c r="IM7"/>
      <c r="IN7"/>
      <c r="IO7"/>
      <c r="IP7"/>
      <c r="IQ7"/>
      <c r="IR7"/>
      <c r="IS7"/>
    </row>
    <row r="8" spans="1:253" ht="23.25" customHeight="1">
      <c r="A8" s="64" t="s">
        <v>27</v>
      </c>
      <c r="B8" s="143"/>
      <c r="C8" s="143"/>
      <c r="D8" s="143"/>
      <c r="E8" s="144"/>
      <c r="IL8"/>
      <c r="IM8"/>
      <c r="IN8"/>
      <c r="IO8"/>
      <c r="IP8"/>
      <c r="IQ8"/>
      <c r="IR8"/>
      <c r="IS8"/>
    </row>
    <row r="9" spans="1:253" ht="16" customHeight="1">
      <c r="A9" s="3" t="s">
        <v>2</v>
      </c>
      <c r="B9" s="4" t="s">
        <v>3</v>
      </c>
      <c r="C9" s="4" t="s">
        <v>4</v>
      </c>
      <c r="D9" s="4" t="s">
        <v>5</v>
      </c>
      <c r="E9" s="5" t="s">
        <v>46</v>
      </c>
      <c r="IL9"/>
      <c r="IM9"/>
      <c r="IN9"/>
      <c r="IO9"/>
      <c r="IP9"/>
      <c r="IQ9"/>
      <c r="IR9"/>
      <c r="IS9"/>
    </row>
    <row r="10" spans="1:253" ht="22.75" customHeight="1">
      <c r="A10" s="37" t="str">
        <f>IF('Load Calculator'!A8="PLEASE SELECT OVERHEAD EVENT (KGS)","Please select overhead event in Load Calcuator",IF('Load Calculator'!A8="Barbell Clean &amp; Press","A Barbell Clean &amp; Press",IF('Load Calculator'!A8="Log Clean &amp; Press","A Log Clean &amp; Press",IF('Load Calculator'!A8="Axle Clean &amp; Press","A Axle Clean &amp; Press",IF('Load Calculator'!A8="Viking Press","A Viking Press","A Giant Dumbbell")))))</f>
        <v>Please select overhead event in Load Calcuator</v>
      </c>
      <c r="B10" s="4" t="s">
        <v>6</v>
      </c>
      <c r="C10" s="4" t="s">
        <v>19</v>
      </c>
      <c r="D10" s="4" t="s">
        <v>23</v>
      </c>
      <c r="E10" s="17">
        <f>IF('Load Calculator'!A8="Giant Dumbbell","RPE 8.5",MROUND(ROUNDDOWN('Load Calculator'!C8*0.75,0),2.5))</f>
        <v>75</v>
      </c>
      <c r="IL10"/>
      <c r="IM10"/>
      <c r="IN10"/>
      <c r="IO10"/>
      <c r="IP10"/>
      <c r="IQ10"/>
      <c r="IR10"/>
      <c r="IS10"/>
    </row>
    <row r="11" spans="1:253" ht="29" customHeight="1">
      <c r="A11" s="3" t="s">
        <v>70</v>
      </c>
      <c r="B11" s="4" t="s">
        <v>9</v>
      </c>
      <c r="C11" s="4" t="s">
        <v>17</v>
      </c>
      <c r="D11" s="4" t="s">
        <v>7</v>
      </c>
      <c r="E11" s="8"/>
      <c r="IL11"/>
      <c r="IM11"/>
      <c r="IN11"/>
      <c r="IO11"/>
      <c r="IP11"/>
      <c r="IQ11"/>
      <c r="IR11"/>
      <c r="IS11"/>
    </row>
    <row r="12" spans="1:253" ht="29" customHeight="1">
      <c r="A12" s="3" t="s">
        <v>71</v>
      </c>
      <c r="B12" s="4" t="s">
        <v>9</v>
      </c>
      <c r="C12" s="4" t="s">
        <v>17</v>
      </c>
      <c r="D12" s="4" t="s">
        <v>7</v>
      </c>
      <c r="E12" s="8"/>
      <c r="IL12"/>
      <c r="IM12"/>
      <c r="IN12"/>
      <c r="IO12"/>
      <c r="IP12"/>
      <c r="IQ12"/>
      <c r="IR12"/>
      <c r="IS12"/>
    </row>
    <row r="13" spans="1:253" ht="29" customHeight="1">
      <c r="A13" s="3" t="s">
        <v>80</v>
      </c>
      <c r="B13" s="4" t="s">
        <v>19</v>
      </c>
      <c r="C13" s="4" t="s">
        <v>16</v>
      </c>
      <c r="D13" s="4" t="s">
        <v>52</v>
      </c>
      <c r="E13" s="8"/>
      <c r="IL13"/>
      <c r="IM13"/>
      <c r="IN13"/>
      <c r="IO13"/>
      <c r="IP13"/>
      <c r="IQ13"/>
      <c r="IR13"/>
      <c r="IS13"/>
    </row>
    <row r="14" spans="1:253" ht="23.25" customHeight="1">
      <c r="A14" s="3" t="s">
        <v>81</v>
      </c>
      <c r="B14" s="6">
        <v>4</v>
      </c>
      <c r="C14" s="4" t="s">
        <v>10</v>
      </c>
      <c r="D14" s="4" t="s">
        <v>52</v>
      </c>
      <c r="E14" s="8"/>
      <c r="IL14"/>
      <c r="IM14"/>
      <c r="IN14"/>
      <c r="IO14"/>
      <c r="IP14"/>
      <c r="IQ14"/>
      <c r="IR14"/>
      <c r="IS14"/>
    </row>
    <row r="15" spans="1:253" ht="24" customHeight="1" thickBot="1">
      <c r="A15" s="77"/>
      <c r="B15" s="78"/>
      <c r="C15" s="78"/>
      <c r="D15" s="70"/>
      <c r="E15" s="71"/>
      <c r="IL15"/>
      <c r="IM15"/>
      <c r="IN15"/>
      <c r="IO15"/>
      <c r="IP15"/>
      <c r="IQ15"/>
      <c r="IR15"/>
      <c r="IS15"/>
    </row>
    <row r="16" spans="1:253" ht="23.25" customHeight="1">
      <c r="A16" s="76" t="s">
        <v>11</v>
      </c>
      <c r="B16" s="65"/>
      <c r="C16" s="65"/>
      <c r="D16" s="66"/>
      <c r="E16" s="67"/>
      <c r="IL16"/>
      <c r="IM16"/>
      <c r="IN16"/>
      <c r="IO16"/>
      <c r="IP16"/>
      <c r="IQ16"/>
      <c r="IR16"/>
      <c r="IS16"/>
    </row>
    <row r="17" spans="1:253" ht="16" customHeight="1">
      <c r="A17" s="3" t="s">
        <v>2</v>
      </c>
      <c r="B17" s="4" t="s">
        <v>3</v>
      </c>
      <c r="C17" s="4" t="s">
        <v>4</v>
      </c>
      <c r="D17" s="16" t="s">
        <v>50</v>
      </c>
      <c r="E17" s="5" t="s">
        <v>46</v>
      </c>
      <c r="IL17"/>
      <c r="IM17"/>
      <c r="IN17"/>
      <c r="IO17"/>
      <c r="IP17"/>
      <c r="IQ17"/>
      <c r="IR17"/>
      <c r="IS17"/>
    </row>
    <row r="18" spans="1:253" ht="22.75" customHeight="1">
      <c r="A18" s="3" t="s">
        <v>49</v>
      </c>
      <c r="B18" s="6">
        <v>5</v>
      </c>
      <c r="C18" s="4" t="s">
        <v>19</v>
      </c>
      <c r="D18" s="4" t="s">
        <v>23</v>
      </c>
      <c r="E18" s="17">
        <f>MROUND(ROUNDDOWN('Load Calculator'!C6*0.75,0),2.5)</f>
        <v>75</v>
      </c>
      <c r="IL18"/>
      <c r="IM18"/>
      <c r="IN18"/>
      <c r="IO18"/>
      <c r="IP18"/>
      <c r="IQ18"/>
      <c r="IR18"/>
      <c r="IS18"/>
    </row>
    <row r="19" spans="1:253" ht="22.5" customHeight="1">
      <c r="A19" s="3" t="s">
        <v>82</v>
      </c>
      <c r="B19" s="4" t="s">
        <v>20</v>
      </c>
      <c r="C19" s="4" t="s">
        <v>6</v>
      </c>
      <c r="D19" s="4" t="s">
        <v>21</v>
      </c>
      <c r="E19" s="8"/>
      <c r="IL19"/>
      <c r="IM19"/>
      <c r="IN19"/>
      <c r="IO19"/>
      <c r="IP19"/>
      <c r="IQ19"/>
      <c r="IR19"/>
      <c r="IS19"/>
    </row>
    <row r="20" spans="1:253" ht="30.5" customHeight="1">
      <c r="A20" s="3" t="s">
        <v>62</v>
      </c>
      <c r="B20" s="6">
        <v>2</v>
      </c>
      <c r="C20" s="4" t="s">
        <v>95</v>
      </c>
      <c r="D20" s="4" t="s">
        <v>7</v>
      </c>
      <c r="E20" s="8"/>
      <c r="IL20"/>
      <c r="IM20"/>
      <c r="IN20"/>
      <c r="IO20"/>
      <c r="IP20"/>
      <c r="IQ20"/>
      <c r="IR20"/>
      <c r="IS20"/>
    </row>
    <row r="21" spans="1:253" ht="24" customHeight="1" thickBot="1">
      <c r="A21" s="77"/>
      <c r="B21" s="78"/>
      <c r="C21" s="78"/>
      <c r="D21" s="70"/>
      <c r="E21" s="71"/>
      <c r="IL21"/>
      <c r="IM21"/>
      <c r="IN21"/>
      <c r="IO21"/>
      <c r="IP21"/>
      <c r="IQ21"/>
      <c r="IR21"/>
      <c r="IS21"/>
    </row>
    <row r="22" spans="1:253" ht="23.25" customHeight="1">
      <c r="A22" s="64" t="s">
        <v>44</v>
      </c>
      <c r="B22" s="65"/>
      <c r="C22" s="65"/>
      <c r="D22" s="66"/>
      <c r="E22" s="67"/>
      <c r="IL22"/>
      <c r="IM22"/>
      <c r="IN22"/>
      <c r="IO22"/>
      <c r="IP22"/>
      <c r="IQ22"/>
      <c r="IR22"/>
      <c r="IS22"/>
    </row>
    <row r="23" spans="1:253" ht="16" customHeight="1">
      <c r="A23" s="3" t="s">
        <v>2</v>
      </c>
      <c r="B23" s="4" t="s">
        <v>3</v>
      </c>
      <c r="C23" s="4" t="s">
        <v>4</v>
      </c>
      <c r="D23" s="4" t="s">
        <v>5</v>
      </c>
      <c r="E23" s="5" t="s">
        <v>46</v>
      </c>
      <c r="IL23"/>
      <c r="IM23"/>
      <c r="IN23"/>
      <c r="IO23"/>
      <c r="IP23"/>
      <c r="IQ23"/>
      <c r="IR23"/>
      <c r="IS23"/>
    </row>
    <row r="24" spans="1:253" ht="22.75" customHeight="1">
      <c r="A24" s="3" t="s">
        <v>64</v>
      </c>
      <c r="B24" s="4" t="s">
        <v>6</v>
      </c>
      <c r="C24" s="4" t="s">
        <v>19</v>
      </c>
      <c r="D24" s="4" t="s">
        <v>23</v>
      </c>
      <c r="E24" s="17">
        <f>MROUND(ROUNDDOWN('Load Calculator'!C7*0.75,0),2.5)</f>
        <v>75</v>
      </c>
      <c r="IL24"/>
      <c r="IM24"/>
      <c r="IN24"/>
      <c r="IO24"/>
      <c r="IP24"/>
      <c r="IQ24"/>
      <c r="IR24"/>
      <c r="IS24"/>
    </row>
    <row r="25" spans="1:253" ht="22.5" customHeight="1">
      <c r="A25" s="3" t="s">
        <v>76</v>
      </c>
      <c r="B25" s="4" t="s">
        <v>20</v>
      </c>
      <c r="C25" s="4" t="s">
        <v>6</v>
      </c>
      <c r="D25" s="4" t="s">
        <v>21</v>
      </c>
      <c r="E25" s="8"/>
      <c r="IL25"/>
      <c r="IM25"/>
      <c r="IN25"/>
      <c r="IO25"/>
      <c r="IP25"/>
      <c r="IQ25"/>
      <c r="IR25"/>
      <c r="IS25"/>
    </row>
    <row r="26" spans="1:253" ht="30" customHeight="1">
      <c r="A26" s="3" t="s">
        <v>77</v>
      </c>
      <c r="B26" s="4" t="s">
        <v>9</v>
      </c>
      <c r="C26" s="4" t="s">
        <v>6</v>
      </c>
      <c r="D26" s="4" t="s">
        <v>21</v>
      </c>
      <c r="E26" s="8"/>
      <c r="IL26"/>
      <c r="IM26"/>
      <c r="IN26"/>
      <c r="IO26"/>
      <c r="IP26"/>
      <c r="IQ26"/>
      <c r="IR26"/>
      <c r="IS26"/>
    </row>
    <row r="27" spans="1:253" ht="22.5" customHeight="1">
      <c r="A27" s="3" t="s">
        <v>78</v>
      </c>
      <c r="B27" s="4" t="s">
        <v>19</v>
      </c>
      <c r="C27" s="4" t="s">
        <v>16</v>
      </c>
      <c r="D27" s="4" t="s">
        <v>52</v>
      </c>
      <c r="E27" s="8"/>
      <c r="IL27"/>
      <c r="IM27"/>
      <c r="IN27"/>
      <c r="IO27"/>
      <c r="IP27"/>
      <c r="IQ27"/>
      <c r="IR27"/>
      <c r="IS27"/>
    </row>
    <row r="28" spans="1:253" ht="22.5" customHeight="1" thickBot="1">
      <c r="A28" s="9" t="s">
        <v>79</v>
      </c>
      <c r="B28" s="11" t="s">
        <v>19</v>
      </c>
      <c r="C28" s="11" t="s">
        <v>10</v>
      </c>
      <c r="D28" s="11" t="s">
        <v>52</v>
      </c>
      <c r="E28" s="12"/>
      <c r="IL28"/>
      <c r="IM28"/>
      <c r="IN28"/>
      <c r="IO28"/>
      <c r="IP28"/>
      <c r="IQ28"/>
      <c r="IR28"/>
      <c r="IS28"/>
    </row>
    <row r="29" spans="1:253" ht="94" customHeight="1" thickBot="1">
      <c r="A29" s="138" t="s">
        <v>15</v>
      </c>
      <c r="B29" s="139"/>
      <c r="C29" s="139"/>
      <c r="D29" s="139"/>
      <c r="E29" s="140"/>
      <c r="IL29"/>
      <c r="IM29"/>
      <c r="IN29"/>
      <c r="IO29"/>
      <c r="IP29"/>
      <c r="IQ29"/>
      <c r="IR29"/>
      <c r="IS29"/>
    </row>
    <row r="30" spans="1:253" ht="18" customHeight="1">
      <c r="IL30"/>
      <c r="IM30"/>
      <c r="IN30"/>
      <c r="IO30"/>
      <c r="IP30"/>
      <c r="IQ30"/>
      <c r="IR30"/>
      <c r="IS30"/>
    </row>
  </sheetData>
  <sheetProtection selectLockedCells="1"/>
  <mergeCells count="10">
    <mergeCell ref="A15:E15"/>
    <mergeCell ref="A16:E16"/>
    <mergeCell ref="A21:E21"/>
    <mergeCell ref="A22:E22"/>
    <mergeCell ref="A29:E29"/>
    <mergeCell ref="A2:E2"/>
    <mergeCell ref="A8:E8"/>
    <mergeCell ref="A1:E1"/>
    <mergeCell ref="A3:E3"/>
    <mergeCell ref="A7:E7"/>
  </mergeCells>
  <pageMargins left="0.75" right="0.75" top="1" bottom="1" header="0.5" footer="0.5"/>
  <pageSetup scale="58" orientation="portrait" r:id="rId1"/>
  <headerFooter>
    <oddFooter>&amp;L&amp;"Helvetica,Regular"&amp;12&amp;K000000&amp;P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ACDA6-AC79-4868-B99B-6FF3521AE8CB}">
  <sheetPr>
    <pageSetUpPr fitToPage="1"/>
  </sheetPr>
  <dimension ref="A1:IS35"/>
  <sheetViews>
    <sheetView showGridLines="0" workbookViewId="0">
      <selection activeCell="F1" sqref="F1"/>
    </sheetView>
  </sheetViews>
  <sheetFormatPr defaultColWidth="12.265625" defaultRowHeight="18" customHeight="1"/>
  <cols>
    <col min="1" max="1" width="30.53125" style="1" customWidth="1"/>
    <col min="2" max="2" width="9.33203125" style="1" customWidth="1"/>
    <col min="3" max="3" width="10.265625" style="1" customWidth="1"/>
    <col min="4" max="4" width="9.265625" style="1" customWidth="1"/>
    <col min="5" max="5" width="6.1328125" style="1" customWidth="1"/>
    <col min="6" max="6" width="24.06640625" style="1" customWidth="1"/>
    <col min="7" max="7" width="9.33203125" style="1" customWidth="1"/>
    <col min="8" max="8" width="10.265625" style="1" customWidth="1"/>
    <col min="9" max="9" width="9.265625" style="1" customWidth="1"/>
    <col min="10" max="13" width="5.59765625" style="1" customWidth="1"/>
    <col min="14" max="253" width="12.265625" style="1" customWidth="1"/>
  </cols>
  <sheetData>
    <row r="1" spans="1:253" ht="166.5" customHeight="1" thickBot="1">
      <c r="A1" s="54"/>
      <c r="B1" s="56"/>
      <c r="C1" s="56"/>
      <c r="D1" s="56"/>
      <c r="E1" s="56"/>
    </row>
    <row r="2" spans="1:253" ht="30" customHeight="1" thickBot="1">
      <c r="A2" s="61" t="s">
        <v>97</v>
      </c>
      <c r="B2" s="141"/>
      <c r="C2" s="141"/>
      <c r="D2" s="141"/>
      <c r="E2" s="142"/>
      <c r="IL2"/>
      <c r="IM2"/>
      <c r="IN2"/>
      <c r="IO2"/>
      <c r="IP2"/>
      <c r="IQ2"/>
      <c r="IR2"/>
      <c r="IS2"/>
    </row>
    <row r="3" spans="1:253" ht="24" customHeight="1">
      <c r="A3" s="150" t="s">
        <v>26</v>
      </c>
      <c r="B3" s="146"/>
      <c r="C3" s="146"/>
      <c r="D3" s="147"/>
      <c r="E3" s="151"/>
      <c r="IL3"/>
      <c r="IM3"/>
      <c r="IN3"/>
      <c r="IO3"/>
      <c r="IP3"/>
      <c r="IQ3"/>
      <c r="IR3"/>
      <c r="IS3"/>
    </row>
    <row r="4" spans="1:253" ht="16" customHeight="1">
      <c r="A4" s="3" t="s">
        <v>2</v>
      </c>
      <c r="B4" s="4" t="s">
        <v>3</v>
      </c>
      <c r="C4" s="4" t="s">
        <v>4</v>
      </c>
      <c r="D4" s="4" t="s">
        <v>5</v>
      </c>
      <c r="E4" s="5" t="s">
        <v>46</v>
      </c>
      <c r="IL4"/>
      <c r="IM4"/>
      <c r="IN4"/>
      <c r="IO4"/>
      <c r="IP4"/>
      <c r="IQ4"/>
      <c r="IR4"/>
      <c r="IS4"/>
    </row>
    <row r="5" spans="1:253" ht="22.75" customHeight="1">
      <c r="A5" s="3" t="s">
        <v>54</v>
      </c>
      <c r="B5" s="6">
        <v>1</v>
      </c>
      <c r="C5" s="4" t="s">
        <v>59</v>
      </c>
      <c r="D5" s="4" t="s">
        <v>23</v>
      </c>
      <c r="E5" s="7">
        <f>MROUND(IF('Load Calculator'!D5="E",'Load Calculator'!C5*1.02,IF('Load Calculator'!D5="A",'Load Calculator'!C5*1.04,IF('Load Calculator'!D5="I",'Load Calculator'!C5*1.06,'Load Calculator'!C5*1.08))),2.5)</f>
        <v>107.5</v>
      </c>
      <c r="IL5"/>
      <c r="IM5"/>
      <c r="IN5"/>
      <c r="IO5"/>
      <c r="IP5"/>
      <c r="IQ5"/>
      <c r="IR5"/>
      <c r="IS5"/>
    </row>
    <row r="6" spans="1:253" ht="22.75" customHeight="1">
      <c r="A6" s="3" t="s">
        <v>55</v>
      </c>
      <c r="B6" s="6">
        <v>3</v>
      </c>
      <c r="C6" s="4" t="s">
        <v>6</v>
      </c>
      <c r="D6" s="4" t="s">
        <v>23</v>
      </c>
      <c r="E6" s="7">
        <f>MROUND(ROUNDDOWN('Load Calculator'!C5*0.85,0),2.5)</f>
        <v>85</v>
      </c>
      <c r="IL6"/>
      <c r="IM6"/>
      <c r="IN6"/>
      <c r="IO6"/>
      <c r="IP6"/>
      <c r="IQ6"/>
      <c r="IR6"/>
      <c r="IS6"/>
    </row>
    <row r="7" spans="1:253" ht="22.5" customHeight="1">
      <c r="A7" s="3" t="s">
        <v>56</v>
      </c>
      <c r="B7" s="6">
        <v>3</v>
      </c>
      <c r="C7" s="4" t="s">
        <v>42</v>
      </c>
      <c r="D7" s="4" t="s">
        <v>23</v>
      </c>
      <c r="E7" s="24" t="str">
        <f>IF('Week 6'!E7=0,"Please fill out Week 6 Weight",2*'Week 10'!E7-'Week 8'!E7)</f>
        <v>Please fill out Week 6 Weight</v>
      </c>
      <c r="IL7"/>
      <c r="IM7"/>
      <c r="IN7"/>
      <c r="IO7"/>
      <c r="IP7"/>
      <c r="IQ7"/>
      <c r="IR7"/>
      <c r="IS7"/>
    </row>
    <row r="8" spans="1:253" ht="22.5" customHeight="1">
      <c r="A8" s="3" t="s">
        <v>57</v>
      </c>
      <c r="B8" s="6">
        <v>2</v>
      </c>
      <c r="C8" s="4" t="s">
        <v>58</v>
      </c>
      <c r="D8" s="4" t="s">
        <v>23</v>
      </c>
      <c r="E8" s="24" t="str">
        <f>IF('Week 6'!E8=0,"Please fill out Week 6 Weight",2*'Week 10'!E8-'Week 8'!E8)</f>
        <v>Please fill out Week 6 Weight</v>
      </c>
      <c r="IL8"/>
      <c r="IM8"/>
      <c r="IN8"/>
      <c r="IO8"/>
      <c r="IP8"/>
      <c r="IQ8"/>
      <c r="IR8"/>
      <c r="IS8"/>
    </row>
    <row r="9" spans="1:253" ht="24" customHeight="1" thickBot="1">
      <c r="A9" s="68"/>
      <c r="B9" s="69"/>
      <c r="C9" s="69"/>
      <c r="D9" s="70"/>
      <c r="E9" s="71"/>
      <c r="IL9"/>
      <c r="IM9"/>
      <c r="IN9"/>
      <c r="IO9"/>
      <c r="IP9"/>
      <c r="IQ9"/>
      <c r="IR9"/>
      <c r="IS9"/>
    </row>
    <row r="10" spans="1:253" ht="23.25" customHeight="1">
      <c r="A10" s="64" t="s">
        <v>27</v>
      </c>
      <c r="B10" s="143"/>
      <c r="C10" s="143"/>
      <c r="D10" s="143"/>
      <c r="E10" s="144"/>
      <c r="IL10"/>
      <c r="IM10"/>
      <c r="IN10"/>
      <c r="IO10"/>
      <c r="IP10"/>
      <c r="IQ10"/>
      <c r="IR10"/>
      <c r="IS10"/>
    </row>
    <row r="11" spans="1:253" ht="16" customHeight="1">
      <c r="A11" s="3" t="s">
        <v>2</v>
      </c>
      <c r="B11" s="4" t="s">
        <v>3</v>
      </c>
      <c r="C11" s="4" t="s">
        <v>4</v>
      </c>
      <c r="D11" s="4" t="s">
        <v>5</v>
      </c>
      <c r="E11" s="5" t="s">
        <v>46</v>
      </c>
      <c r="IL11"/>
      <c r="IM11"/>
      <c r="IN11"/>
      <c r="IO11"/>
      <c r="IP11"/>
      <c r="IQ11"/>
      <c r="IR11"/>
      <c r="IS11"/>
    </row>
    <row r="12" spans="1:253" ht="22.75" customHeight="1">
      <c r="A12" s="37" t="str">
        <f>IF('Load Calculator'!A8="PLEASE SELECT OVERHEAD EVENT (KGS)","Please select overhead event in Load Calcuator",IF('Load Calculator'!A8="Barbell Clean &amp; Press","A Barbell Clean &amp; Press",IF('Load Calculator'!A8="Log Clean &amp; Press","A Log Clean &amp; Press",IF('Load Calculator'!A8="Axle Clean &amp; Press","A Axle Clean &amp; Press",IF('Load Calculator'!A8="Viking Press","A Viking Press","A Giant Dumbbell")))))</f>
        <v>Please select overhead event in Load Calcuator</v>
      </c>
      <c r="B12" s="4" t="s">
        <v>59</v>
      </c>
      <c r="C12" s="4" t="s">
        <v>59</v>
      </c>
      <c r="D12" s="4" t="s">
        <v>23</v>
      </c>
      <c r="E12" s="7">
        <f>IF('Load Calculator'!A8="Giant Dumbbell","RPE 9",MROUND(IF('Load Calculator'!D8="E",'Load Calculator'!C8*1.02,IF('Load Calculator'!D8="A",'Load Calculator'!C8*1.04,IF('Load Calculator'!D8="I",'Load Calculator'!C8*1.06,'Load Calculator'!C8*1.08))),2.5))</f>
        <v>105</v>
      </c>
      <c r="IL12"/>
      <c r="IM12"/>
      <c r="IN12"/>
      <c r="IO12"/>
      <c r="IP12"/>
      <c r="IQ12"/>
      <c r="IR12"/>
      <c r="IS12"/>
    </row>
    <row r="13" spans="1:253" ht="22.75" customHeight="1">
      <c r="A13" s="37" t="str">
        <f>IF('Load Calculator'!A8="PLEASE SELECT OVERHEAD EVENT (KGS)","Please select overhead event in Load Calcuator",IF('Load Calculator'!A8="Barbell Clean &amp; Press","B Barbell Clean &amp; Press",IF('Load Calculator'!A8="Log Clean &amp; Press","B Log Clean &amp; Press",IF('Load Calculator'!A8="Axle Clean &amp; Press","B Axle Clean &amp; Press",IF('Load Calculator'!A8="Viking Press","B Viking Press","B Giant Dumbbell")))))</f>
        <v>Please select overhead event in Load Calcuator</v>
      </c>
      <c r="B13" s="4" t="s">
        <v>19</v>
      </c>
      <c r="C13" s="4" t="s">
        <v>6</v>
      </c>
      <c r="D13" s="4" t="s">
        <v>23</v>
      </c>
      <c r="E13" s="7">
        <f>IF('Load Calculator'!A8="Giant Dumbbell","RPE 7",MROUND(ROUNDDOWN('Load Calculator'!C8*0.85,0),2.5))</f>
        <v>85</v>
      </c>
      <c r="IL13"/>
      <c r="IM13"/>
      <c r="IN13"/>
      <c r="IO13"/>
      <c r="IP13"/>
      <c r="IQ13"/>
      <c r="IR13"/>
      <c r="IS13"/>
    </row>
    <row r="14" spans="1:253" ht="29" customHeight="1">
      <c r="A14" s="3" t="s">
        <v>117</v>
      </c>
      <c r="B14" s="4" t="s">
        <v>9</v>
      </c>
      <c r="C14" s="4" t="s">
        <v>17</v>
      </c>
      <c r="D14" s="4" t="s">
        <v>7</v>
      </c>
      <c r="E14" s="8"/>
      <c r="IL14"/>
      <c r="IM14"/>
      <c r="IN14"/>
      <c r="IO14"/>
      <c r="IP14"/>
      <c r="IQ14"/>
      <c r="IR14"/>
      <c r="IS14"/>
    </row>
    <row r="15" spans="1:253" ht="29" customHeight="1">
      <c r="A15" s="3" t="s">
        <v>118</v>
      </c>
      <c r="B15" s="4" t="s">
        <v>9</v>
      </c>
      <c r="C15" s="4" t="s">
        <v>17</v>
      </c>
      <c r="D15" s="4" t="s">
        <v>7</v>
      </c>
      <c r="E15" s="8"/>
      <c r="IL15"/>
      <c r="IM15"/>
      <c r="IN15"/>
      <c r="IO15"/>
      <c r="IP15"/>
      <c r="IQ15"/>
      <c r="IR15"/>
      <c r="IS15"/>
    </row>
    <row r="16" spans="1:253" ht="22.5" customHeight="1">
      <c r="A16" s="3" t="s">
        <v>119</v>
      </c>
      <c r="B16" s="4" t="s">
        <v>19</v>
      </c>
      <c r="C16" s="4" t="s">
        <v>16</v>
      </c>
      <c r="D16" s="4" t="s">
        <v>52</v>
      </c>
      <c r="E16" s="8"/>
      <c r="IL16"/>
      <c r="IM16"/>
      <c r="IN16"/>
      <c r="IO16"/>
      <c r="IP16"/>
      <c r="IQ16"/>
      <c r="IR16"/>
      <c r="IS16"/>
    </row>
    <row r="17" spans="1:253" ht="23.25" customHeight="1">
      <c r="A17" s="3" t="s">
        <v>120</v>
      </c>
      <c r="B17" s="6">
        <v>4</v>
      </c>
      <c r="C17" s="4" t="s">
        <v>10</v>
      </c>
      <c r="D17" s="4" t="s">
        <v>52</v>
      </c>
      <c r="E17" s="8"/>
      <c r="IL17"/>
      <c r="IM17"/>
      <c r="IN17"/>
      <c r="IO17"/>
      <c r="IP17"/>
      <c r="IQ17"/>
      <c r="IR17"/>
      <c r="IS17"/>
    </row>
    <row r="18" spans="1:253" ht="24" customHeight="1" thickBot="1">
      <c r="A18" s="77"/>
      <c r="B18" s="78"/>
      <c r="C18" s="78"/>
      <c r="D18" s="70"/>
      <c r="E18" s="71"/>
      <c r="IL18"/>
      <c r="IM18"/>
      <c r="IN18"/>
      <c r="IO18"/>
      <c r="IP18"/>
      <c r="IQ18"/>
      <c r="IR18"/>
      <c r="IS18"/>
    </row>
    <row r="19" spans="1:253" ht="23.25" customHeight="1">
      <c r="A19" s="76" t="s">
        <v>11</v>
      </c>
      <c r="B19" s="65"/>
      <c r="C19" s="65"/>
      <c r="D19" s="66"/>
      <c r="E19" s="67"/>
      <c r="IL19"/>
      <c r="IM19"/>
      <c r="IN19"/>
      <c r="IO19"/>
      <c r="IP19"/>
      <c r="IQ19"/>
      <c r="IR19"/>
      <c r="IS19"/>
    </row>
    <row r="20" spans="1:253" ht="16" customHeight="1">
      <c r="A20" s="3" t="s">
        <v>2</v>
      </c>
      <c r="B20" s="4" t="s">
        <v>3</v>
      </c>
      <c r="C20" s="4" t="s">
        <v>4</v>
      </c>
      <c r="D20" s="16" t="s">
        <v>50</v>
      </c>
      <c r="E20" s="5" t="s">
        <v>46</v>
      </c>
      <c r="IL20"/>
      <c r="IM20"/>
      <c r="IN20"/>
      <c r="IO20"/>
      <c r="IP20"/>
      <c r="IQ20"/>
      <c r="IR20"/>
      <c r="IS20"/>
    </row>
    <row r="21" spans="1:253" ht="22.75" customHeight="1">
      <c r="A21" s="3" t="s">
        <v>49</v>
      </c>
      <c r="B21" s="4" t="s">
        <v>59</v>
      </c>
      <c r="C21" s="4" t="s">
        <v>59</v>
      </c>
      <c r="D21" s="4" t="s">
        <v>23</v>
      </c>
      <c r="E21" s="7">
        <f>MROUND(IF('Load Calculator'!D6="E",'Load Calculator'!C6*1.02,IF('Load Calculator'!D6="A",'Load Calculator'!C6*1.04,IF('Load Calculator'!D6="I",'Load Calculator'!C6*1.06,'Load Calculator'!C6*1.08))),2.5)</f>
        <v>107.5</v>
      </c>
      <c r="IL21"/>
      <c r="IM21"/>
      <c r="IN21"/>
      <c r="IO21"/>
      <c r="IP21"/>
      <c r="IQ21"/>
      <c r="IR21"/>
      <c r="IS21"/>
    </row>
    <row r="22" spans="1:253" ht="22.75" customHeight="1">
      <c r="A22" s="3" t="s">
        <v>61</v>
      </c>
      <c r="B22" s="4" t="s">
        <v>19</v>
      </c>
      <c r="C22" s="4" t="s">
        <v>6</v>
      </c>
      <c r="D22" s="4" t="s">
        <v>23</v>
      </c>
      <c r="E22" s="7">
        <f>MROUND(ROUNDDOWN('Load Calculator'!C6*0.85,0),2.5)</f>
        <v>85</v>
      </c>
      <c r="IL22"/>
      <c r="IM22"/>
      <c r="IN22"/>
      <c r="IO22"/>
      <c r="IP22"/>
      <c r="IQ22"/>
      <c r="IR22"/>
      <c r="IS22"/>
    </row>
    <row r="23" spans="1:253" ht="22.5" customHeight="1">
      <c r="A23" s="3" t="s">
        <v>121</v>
      </c>
      <c r="B23" s="4" t="s">
        <v>20</v>
      </c>
      <c r="C23" s="4" t="s">
        <v>6</v>
      </c>
      <c r="D23" s="4" t="s">
        <v>21</v>
      </c>
      <c r="E23" s="8"/>
      <c r="IL23"/>
      <c r="IM23"/>
      <c r="IN23"/>
      <c r="IO23"/>
      <c r="IP23"/>
      <c r="IQ23"/>
      <c r="IR23"/>
      <c r="IS23"/>
    </row>
    <row r="24" spans="1:253" ht="22.5" customHeight="1">
      <c r="A24" s="3" t="s">
        <v>63</v>
      </c>
      <c r="B24" s="6">
        <v>3</v>
      </c>
      <c r="C24" s="4" t="s">
        <v>19</v>
      </c>
      <c r="D24" s="4" t="s">
        <v>7</v>
      </c>
      <c r="E24" s="8" t="s">
        <v>105</v>
      </c>
      <c r="IL24"/>
      <c r="IM24"/>
      <c r="IN24"/>
      <c r="IO24"/>
      <c r="IP24"/>
      <c r="IQ24"/>
      <c r="IR24"/>
      <c r="IS24"/>
    </row>
    <row r="25" spans="1:253" ht="24" customHeight="1" thickBot="1">
      <c r="A25" s="77"/>
      <c r="B25" s="78"/>
      <c r="C25" s="78"/>
      <c r="D25" s="70"/>
      <c r="E25" s="71"/>
      <c r="IL25"/>
      <c r="IM25"/>
      <c r="IN25"/>
      <c r="IO25"/>
      <c r="IP25"/>
      <c r="IQ25"/>
      <c r="IR25"/>
      <c r="IS25"/>
    </row>
    <row r="26" spans="1:253" ht="23.25" customHeight="1">
      <c r="A26" s="64" t="s">
        <v>44</v>
      </c>
      <c r="B26" s="65"/>
      <c r="C26" s="65"/>
      <c r="D26" s="66"/>
      <c r="E26" s="67"/>
      <c r="IL26"/>
      <c r="IM26"/>
      <c r="IN26"/>
      <c r="IO26"/>
      <c r="IP26"/>
      <c r="IQ26"/>
      <c r="IR26"/>
      <c r="IS26"/>
    </row>
    <row r="27" spans="1:253" ht="16" customHeight="1">
      <c r="A27" s="3" t="s">
        <v>2</v>
      </c>
      <c r="B27" s="4" t="s">
        <v>3</v>
      </c>
      <c r="C27" s="4" t="s">
        <v>4</v>
      </c>
      <c r="D27" s="4" t="s">
        <v>5</v>
      </c>
      <c r="E27" s="5" t="s">
        <v>46</v>
      </c>
      <c r="IL27"/>
      <c r="IM27"/>
      <c r="IN27"/>
      <c r="IO27"/>
      <c r="IP27"/>
      <c r="IQ27"/>
      <c r="IR27"/>
      <c r="IS27"/>
    </row>
    <row r="28" spans="1:253" ht="22.75" customHeight="1">
      <c r="A28" s="3" t="s">
        <v>64</v>
      </c>
      <c r="B28" s="4" t="s">
        <v>59</v>
      </c>
      <c r="C28" s="4" t="s">
        <v>59</v>
      </c>
      <c r="D28" s="4" t="s">
        <v>23</v>
      </c>
      <c r="E28" s="7">
        <f>MROUND(IF('Load Calculator'!D7="E",'Load Calculator'!C7*1.02,IF('Load Calculator'!D7="A",'Load Calculator'!C7*1.04,IF('Load Calculator'!D7="I",'Load Calculator'!C7*1.06,'Load Calculator'!C7*1.08))),2.5)</f>
        <v>107.5</v>
      </c>
      <c r="IL28"/>
      <c r="IM28"/>
      <c r="IN28"/>
      <c r="IO28"/>
      <c r="IP28"/>
      <c r="IQ28"/>
      <c r="IR28"/>
      <c r="IS28"/>
    </row>
    <row r="29" spans="1:253" ht="22.75" customHeight="1">
      <c r="A29" s="3" t="s">
        <v>65</v>
      </c>
      <c r="B29" s="4" t="s">
        <v>19</v>
      </c>
      <c r="C29" s="4" t="s">
        <v>6</v>
      </c>
      <c r="D29" s="4" t="s">
        <v>23</v>
      </c>
      <c r="E29" s="7">
        <f>MROUND(ROUNDDOWN('Load Calculator'!C7*0.85,0),2.5)</f>
        <v>85</v>
      </c>
      <c r="IL29"/>
      <c r="IM29"/>
      <c r="IN29"/>
      <c r="IO29"/>
      <c r="IP29"/>
      <c r="IQ29"/>
      <c r="IR29"/>
      <c r="IS29"/>
    </row>
    <row r="30" spans="1:253" ht="22.75" customHeight="1">
      <c r="A30" s="3" t="s">
        <v>122</v>
      </c>
      <c r="B30" s="4" t="s">
        <v>20</v>
      </c>
      <c r="C30" s="4" t="s">
        <v>6</v>
      </c>
      <c r="D30" s="4" t="s">
        <v>21</v>
      </c>
      <c r="E30" s="7"/>
      <c r="IL30"/>
      <c r="IM30"/>
      <c r="IN30"/>
      <c r="IO30"/>
      <c r="IP30"/>
      <c r="IQ30"/>
      <c r="IR30"/>
      <c r="IS30"/>
    </row>
    <row r="31" spans="1:253" ht="27.5" customHeight="1">
      <c r="A31" s="3" t="s">
        <v>123</v>
      </c>
      <c r="B31" s="4" t="s">
        <v>9</v>
      </c>
      <c r="C31" s="4" t="s">
        <v>6</v>
      </c>
      <c r="D31" s="4" t="s">
        <v>21</v>
      </c>
      <c r="E31" s="8"/>
      <c r="IL31"/>
      <c r="IM31"/>
      <c r="IN31"/>
      <c r="IO31"/>
      <c r="IP31"/>
      <c r="IQ31"/>
      <c r="IR31"/>
      <c r="IS31"/>
    </row>
    <row r="32" spans="1:253" ht="22.5" customHeight="1">
      <c r="A32" s="3" t="s">
        <v>124</v>
      </c>
      <c r="B32" s="4" t="s">
        <v>19</v>
      </c>
      <c r="C32" s="4" t="s">
        <v>16</v>
      </c>
      <c r="D32" s="4" t="s">
        <v>52</v>
      </c>
      <c r="E32" s="8"/>
      <c r="IL32"/>
      <c r="IM32"/>
      <c r="IN32"/>
      <c r="IO32"/>
      <c r="IP32"/>
      <c r="IQ32"/>
      <c r="IR32"/>
      <c r="IS32"/>
    </row>
    <row r="33" spans="1:253" ht="22.5" customHeight="1" thickBot="1">
      <c r="A33" s="9" t="s">
        <v>125</v>
      </c>
      <c r="B33" s="11" t="s">
        <v>19</v>
      </c>
      <c r="C33" s="11" t="s">
        <v>10</v>
      </c>
      <c r="D33" s="11" t="s">
        <v>52</v>
      </c>
      <c r="E33" s="12"/>
      <c r="IL33"/>
      <c r="IM33"/>
      <c r="IN33"/>
      <c r="IO33"/>
      <c r="IP33"/>
      <c r="IQ33"/>
      <c r="IR33"/>
      <c r="IS33"/>
    </row>
    <row r="34" spans="1:253" ht="94" customHeight="1" thickBot="1">
      <c r="A34" s="138" t="s">
        <v>15</v>
      </c>
      <c r="B34" s="139"/>
      <c r="C34" s="139"/>
      <c r="D34" s="139"/>
      <c r="E34" s="140"/>
      <c r="IL34"/>
      <c r="IM34"/>
      <c r="IN34"/>
      <c r="IO34"/>
      <c r="IP34"/>
      <c r="IQ34"/>
      <c r="IR34"/>
      <c r="IS34"/>
    </row>
    <row r="35" spans="1:253" ht="18" customHeight="1">
      <c r="IL35"/>
      <c r="IM35"/>
      <c r="IN35"/>
      <c r="IO35"/>
      <c r="IP35"/>
      <c r="IQ35"/>
      <c r="IR35"/>
      <c r="IS35"/>
    </row>
  </sheetData>
  <sheetProtection selectLockedCells="1"/>
  <mergeCells count="10">
    <mergeCell ref="A18:E18"/>
    <mergeCell ref="A19:E19"/>
    <mergeCell ref="A25:E25"/>
    <mergeCell ref="A26:E26"/>
    <mergeCell ref="A34:E34"/>
    <mergeCell ref="A2:E2"/>
    <mergeCell ref="A10:E10"/>
    <mergeCell ref="A1:E1"/>
    <mergeCell ref="A3:E3"/>
    <mergeCell ref="A9:E9"/>
  </mergeCells>
  <pageMargins left="0.75" right="0.75" top="1" bottom="1" header="0.5" footer="0.5"/>
  <pageSetup scale="58" orientation="portrait" r:id="rId1"/>
  <headerFooter>
    <oddFooter>&amp;L&amp;"Helvetica,Regular"&amp;12&amp;K000000&amp;P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C60B7-1437-4B19-A12D-4BEA97BA1E1A}">
  <sheetPr>
    <pageSetUpPr fitToPage="1"/>
  </sheetPr>
  <dimension ref="A1:IS31"/>
  <sheetViews>
    <sheetView showGridLines="0" topLeftCell="A2" workbookViewId="0">
      <selection activeCell="E7" sqref="E7"/>
    </sheetView>
  </sheetViews>
  <sheetFormatPr defaultColWidth="12.265625" defaultRowHeight="18" customHeight="1"/>
  <cols>
    <col min="1" max="1" width="25.19921875" style="1" customWidth="1"/>
    <col min="2" max="2" width="9.33203125" style="1" customWidth="1"/>
    <col min="3" max="3" width="10.265625" style="1" customWidth="1"/>
    <col min="4" max="4" width="9.265625" style="1" customWidth="1"/>
    <col min="5" max="5" width="6.19921875" style="1" bestFit="1" customWidth="1"/>
    <col min="6" max="6" width="24.06640625" style="1" customWidth="1"/>
    <col min="7" max="7" width="9.33203125" style="1" customWidth="1"/>
    <col min="8" max="8" width="10.265625" style="1" customWidth="1"/>
    <col min="9" max="9" width="9.265625" style="1" customWidth="1"/>
    <col min="10" max="13" width="5.59765625" style="1" customWidth="1"/>
    <col min="14" max="253" width="12.265625" style="1" customWidth="1"/>
  </cols>
  <sheetData>
    <row r="1" spans="1:253" ht="153.5" customHeight="1" thickBot="1">
      <c r="A1" s="54"/>
      <c r="B1" s="56"/>
      <c r="C1" s="56"/>
      <c r="D1" s="56"/>
      <c r="E1" s="56"/>
    </row>
    <row r="2" spans="1:253" ht="30" customHeight="1" thickBot="1">
      <c r="A2" s="61" t="s">
        <v>111</v>
      </c>
      <c r="B2" s="62"/>
      <c r="C2" s="62"/>
      <c r="D2" s="62"/>
      <c r="E2" s="63"/>
      <c r="IL2"/>
      <c r="IM2"/>
      <c r="IN2"/>
      <c r="IO2"/>
      <c r="IP2"/>
      <c r="IQ2"/>
      <c r="IR2"/>
      <c r="IS2"/>
    </row>
    <row r="3" spans="1:253" ht="24" customHeight="1">
      <c r="A3" s="64" t="s">
        <v>83</v>
      </c>
      <c r="B3" s="65"/>
      <c r="C3" s="65"/>
      <c r="D3" s="66"/>
      <c r="E3" s="67"/>
      <c r="IL3"/>
      <c r="IM3"/>
      <c r="IN3"/>
      <c r="IO3"/>
      <c r="IP3"/>
      <c r="IQ3"/>
      <c r="IR3"/>
      <c r="IS3"/>
    </row>
    <row r="4" spans="1:253" ht="16" customHeight="1">
      <c r="A4" s="3" t="s">
        <v>2</v>
      </c>
      <c r="B4" s="4" t="s">
        <v>3</v>
      </c>
      <c r="C4" s="4" t="s">
        <v>4</v>
      </c>
      <c r="D4" s="4" t="s">
        <v>5</v>
      </c>
      <c r="E4" s="5" t="s">
        <v>53</v>
      </c>
      <c r="IL4"/>
      <c r="IM4"/>
      <c r="IN4"/>
      <c r="IO4"/>
      <c r="IP4"/>
      <c r="IQ4"/>
      <c r="IR4"/>
      <c r="IS4"/>
    </row>
    <row r="5" spans="1:253" ht="22.75" customHeight="1">
      <c r="A5" s="3" t="s">
        <v>22</v>
      </c>
      <c r="B5" s="6">
        <v>4</v>
      </c>
      <c r="C5" s="4" t="s">
        <v>6</v>
      </c>
      <c r="D5" s="4" t="s">
        <v>23</v>
      </c>
      <c r="E5" s="7">
        <f>IF('Load Calculator'!C5&lt;100,'Week 2'!E5-2.5,IF('Load Calculator'!C5&lt;200,'Week 2'!E5-5,IF('Load Calculator'!C5&lt;300,'Week 2'!E5-7.5,IF('Load Calculator'!C5&lt;400,'Week 2'!E5-10,IF('Load Calculator'!C5&lt;500,'Week 2'!E5-12.5,'Week 2'!E5-15)))))</f>
        <v>62.5</v>
      </c>
      <c r="IL5"/>
      <c r="IM5"/>
      <c r="IN5"/>
      <c r="IO5"/>
      <c r="IP5"/>
      <c r="IQ5"/>
      <c r="IR5"/>
      <c r="IS5"/>
    </row>
    <row r="6" spans="1:253" ht="22.5" customHeight="1">
      <c r="A6" s="3" t="s">
        <v>37</v>
      </c>
      <c r="B6" s="6">
        <v>3</v>
      </c>
      <c r="C6" s="4" t="s">
        <v>38</v>
      </c>
      <c r="D6" s="4" t="s">
        <v>23</v>
      </c>
      <c r="E6" s="22">
        <f>E5</f>
        <v>62.5</v>
      </c>
      <c r="IL6"/>
      <c r="IM6"/>
      <c r="IN6"/>
      <c r="IO6"/>
      <c r="IP6"/>
      <c r="IQ6"/>
      <c r="IR6"/>
      <c r="IS6"/>
    </row>
    <row r="7" spans="1:253" ht="22.5" customHeight="1">
      <c r="A7" s="3" t="s">
        <v>39</v>
      </c>
      <c r="B7" s="6">
        <v>2</v>
      </c>
      <c r="C7" s="4" t="s">
        <v>40</v>
      </c>
      <c r="D7" s="4" t="s">
        <v>23</v>
      </c>
      <c r="E7" s="7">
        <f>MROUND(ROUNDUP(E5*1.5,0),2.5)</f>
        <v>95</v>
      </c>
      <c r="F7" s="75" t="s">
        <v>127</v>
      </c>
      <c r="IL7"/>
      <c r="IM7"/>
      <c r="IN7"/>
      <c r="IO7"/>
      <c r="IP7"/>
      <c r="IQ7"/>
      <c r="IR7"/>
      <c r="IS7"/>
    </row>
    <row r="8" spans="1:253" ht="22.5" customHeight="1">
      <c r="A8" s="3" t="s">
        <v>24</v>
      </c>
      <c r="B8" s="6">
        <v>3</v>
      </c>
      <c r="C8" s="4" t="s">
        <v>25</v>
      </c>
      <c r="D8" s="4" t="s">
        <v>7</v>
      </c>
      <c r="E8" s="18"/>
      <c r="F8" s="75"/>
      <c r="IL8"/>
      <c r="IM8"/>
      <c r="IN8"/>
      <c r="IO8"/>
      <c r="IP8"/>
      <c r="IQ8"/>
      <c r="IR8"/>
      <c r="IS8"/>
    </row>
    <row r="9" spans="1:253" ht="24" customHeight="1" thickBot="1">
      <c r="A9" s="68"/>
      <c r="B9" s="69"/>
      <c r="C9" s="69"/>
      <c r="D9" s="70"/>
      <c r="E9" s="71"/>
      <c r="F9" s="75"/>
      <c r="IL9"/>
      <c r="IM9"/>
      <c r="IN9"/>
      <c r="IO9"/>
      <c r="IP9"/>
      <c r="IQ9"/>
      <c r="IR9"/>
      <c r="IS9"/>
    </row>
    <row r="10" spans="1:253" ht="23.25" customHeight="1">
      <c r="A10" s="72" t="s">
        <v>27</v>
      </c>
      <c r="B10" s="73"/>
      <c r="C10" s="73"/>
      <c r="D10" s="73"/>
      <c r="E10" s="74"/>
      <c r="IL10"/>
      <c r="IM10"/>
      <c r="IN10"/>
      <c r="IO10"/>
      <c r="IP10"/>
      <c r="IQ10"/>
      <c r="IR10"/>
      <c r="IS10"/>
    </row>
    <row r="11" spans="1:253" ht="16" customHeight="1">
      <c r="A11" s="3" t="s">
        <v>2</v>
      </c>
      <c r="B11" s="4" t="s">
        <v>3</v>
      </c>
      <c r="C11" s="4" t="s">
        <v>4</v>
      </c>
      <c r="D11" s="4" t="s">
        <v>5</v>
      </c>
      <c r="E11" s="5" t="s">
        <v>53</v>
      </c>
      <c r="IL11"/>
      <c r="IM11"/>
      <c r="IN11"/>
      <c r="IO11"/>
      <c r="IP11"/>
      <c r="IQ11"/>
      <c r="IR11"/>
      <c r="IS11"/>
    </row>
    <row r="12" spans="1:253" ht="22.75" customHeight="1">
      <c r="A12" s="37" t="str">
        <f>IF('Load Calculator'!A8="PLEASE SELECT OVERHEAD EVENT (KGS)","Please select overhead event in Load Calcuator",IF('Load Calculator'!A8="Barbell Clean &amp; Press","A Barbell Clean &amp; Press - Clean First Rep Only",IF('Load Calculator'!A8="Log Clean &amp; Press","A Log Clean &amp; Press - Clean First Rep Only",IF('Load Calculator'!A8="Axle Clean &amp; Press","A Axle Clean &amp; Press - Clean First Rep Only",IF('Load Calculator'!A8="Viking Press","A Viking Press","A Giant Dumbbell - Clean First Rep Only")))))</f>
        <v>Please select overhead event in Load Calcuator</v>
      </c>
      <c r="B12" s="4" t="s">
        <v>20</v>
      </c>
      <c r="C12" s="4" t="s">
        <v>17</v>
      </c>
      <c r="D12" s="4" t="s">
        <v>23</v>
      </c>
      <c r="E12" s="7">
        <f>IF('Load Calculator'!C8&lt;100,'Week 2'!E12-2.5,IF('Load Calculator'!C8&lt;200,'Week 2'!E12-5,IF('Load Calculator'!C8&lt;300,'Week 2'!E12-7.5,IF('Load Calculator'!C8&lt;400,'Week 2'!E12-10,IF('Load Calculator'!C8&lt;500,'Week 2'!E12-12.5,'Week 2'!E12-15)))))</f>
        <v>60</v>
      </c>
      <c r="IL12"/>
      <c r="IM12"/>
      <c r="IN12"/>
      <c r="IO12"/>
      <c r="IP12"/>
      <c r="IQ12"/>
      <c r="IR12"/>
      <c r="IS12"/>
    </row>
    <row r="13" spans="1:253" ht="22.5" customHeight="1">
      <c r="A13" s="3" t="s">
        <v>28</v>
      </c>
      <c r="B13" s="4" t="s">
        <v>9</v>
      </c>
      <c r="C13" s="4" t="s">
        <v>17</v>
      </c>
      <c r="D13" s="4" t="s">
        <v>7</v>
      </c>
      <c r="E13" s="8"/>
      <c r="IL13"/>
      <c r="IM13"/>
      <c r="IN13"/>
      <c r="IO13"/>
      <c r="IP13"/>
      <c r="IQ13"/>
      <c r="IR13"/>
      <c r="IS13"/>
    </row>
    <row r="14" spans="1:253" ht="22.5" customHeight="1">
      <c r="A14" s="3" t="s">
        <v>29</v>
      </c>
      <c r="B14" s="4" t="s">
        <v>9</v>
      </c>
      <c r="C14" s="4" t="s">
        <v>18</v>
      </c>
      <c r="D14" s="4" t="s">
        <v>7</v>
      </c>
      <c r="E14" s="8"/>
      <c r="IL14"/>
      <c r="IM14"/>
      <c r="IN14"/>
      <c r="IO14"/>
      <c r="IP14"/>
      <c r="IQ14"/>
      <c r="IR14"/>
      <c r="IS14"/>
    </row>
    <row r="15" spans="1:253" ht="23.25" customHeight="1">
      <c r="A15" s="3" t="s">
        <v>30</v>
      </c>
      <c r="B15" s="6">
        <v>4</v>
      </c>
      <c r="C15" s="4" t="s">
        <v>16</v>
      </c>
      <c r="D15" s="4" t="s">
        <v>21</v>
      </c>
      <c r="E15" s="8"/>
      <c r="IL15"/>
      <c r="IM15"/>
      <c r="IN15"/>
      <c r="IO15"/>
      <c r="IP15"/>
      <c r="IQ15"/>
      <c r="IR15"/>
      <c r="IS15"/>
    </row>
    <row r="16" spans="1:253" ht="24" customHeight="1" thickBot="1">
      <c r="A16" s="81"/>
      <c r="B16" s="82"/>
      <c r="C16" s="82"/>
      <c r="D16" s="83"/>
      <c r="E16" s="84"/>
      <c r="IL16"/>
      <c r="IM16"/>
      <c r="IN16"/>
      <c r="IO16"/>
      <c r="IP16"/>
      <c r="IQ16"/>
      <c r="IR16"/>
      <c r="IS16"/>
    </row>
    <row r="17" spans="1:253" ht="23.25" customHeight="1">
      <c r="A17" s="76" t="s">
        <v>11</v>
      </c>
      <c r="B17" s="65"/>
      <c r="C17" s="65"/>
      <c r="D17" s="66"/>
      <c r="E17" s="67"/>
      <c r="IL17"/>
      <c r="IM17"/>
      <c r="IN17"/>
      <c r="IO17"/>
      <c r="IP17"/>
      <c r="IQ17"/>
      <c r="IR17"/>
      <c r="IS17"/>
    </row>
    <row r="18" spans="1:253" ht="16" customHeight="1">
      <c r="A18" s="3" t="s">
        <v>2</v>
      </c>
      <c r="B18" s="4" t="s">
        <v>3</v>
      </c>
      <c r="C18" s="4" t="s">
        <v>4</v>
      </c>
      <c r="D18" s="4" t="s">
        <v>5</v>
      </c>
      <c r="E18" s="5" t="s">
        <v>53</v>
      </c>
      <c r="IL18"/>
      <c r="IM18"/>
      <c r="IN18"/>
      <c r="IO18"/>
      <c r="IP18"/>
      <c r="IQ18"/>
      <c r="IR18"/>
      <c r="IS18"/>
    </row>
    <row r="19" spans="1:253" ht="22.75" customHeight="1">
      <c r="A19" s="3" t="s">
        <v>31</v>
      </c>
      <c r="B19" s="6">
        <v>4</v>
      </c>
      <c r="C19" s="4" t="s">
        <v>17</v>
      </c>
      <c r="D19" s="4" t="s">
        <v>12</v>
      </c>
      <c r="E19" s="7">
        <f>IF('Load Calculator'!C6&lt;100,'Week 2'!E19-2.5,IF('Load Calculator'!C6&lt;200,'Week 2'!E19-5,IF('Load Calculator'!C6&lt;300,'Week 2'!E19-7.5,IF('Load Calculator'!C6&lt;400,'Week 2'!E19-10,IF('Load Calculator'!C6&lt;500,'Week 2'!E19-12.5,'Week 2'!E19-15)))))</f>
        <v>52.5</v>
      </c>
      <c r="IL19"/>
      <c r="IM19"/>
      <c r="IN19"/>
      <c r="IO19"/>
      <c r="IP19"/>
      <c r="IQ19"/>
      <c r="IR19"/>
      <c r="IS19"/>
    </row>
    <row r="20" spans="1:253" ht="22.5" customHeight="1">
      <c r="A20" s="3" t="s">
        <v>32</v>
      </c>
      <c r="B20" s="4" t="s">
        <v>20</v>
      </c>
      <c r="C20" s="4" t="s">
        <v>17</v>
      </c>
      <c r="D20" s="4" t="s">
        <v>21</v>
      </c>
      <c r="E20" s="8"/>
      <c r="IL20"/>
      <c r="IM20"/>
      <c r="IN20"/>
      <c r="IO20"/>
      <c r="IP20"/>
      <c r="IQ20"/>
      <c r="IR20"/>
      <c r="IS20"/>
    </row>
    <row r="21" spans="1:253" ht="22.5" customHeight="1">
      <c r="A21" s="3" t="s">
        <v>87</v>
      </c>
      <c r="B21" s="6">
        <v>3</v>
      </c>
      <c r="C21" s="4" t="s">
        <v>42</v>
      </c>
      <c r="D21" s="4" t="s">
        <v>7</v>
      </c>
      <c r="E21" s="8" t="s">
        <v>41</v>
      </c>
      <c r="IL21"/>
      <c r="IM21"/>
      <c r="IN21"/>
      <c r="IO21"/>
      <c r="IP21"/>
      <c r="IQ21"/>
      <c r="IR21"/>
      <c r="IS21"/>
    </row>
    <row r="22" spans="1:253" ht="24" customHeight="1" thickBot="1">
      <c r="A22" s="77"/>
      <c r="B22" s="78"/>
      <c r="C22" s="78"/>
      <c r="D22" s="70"/>
      <c r="E22" s="71"/>
      <c r="IL22"/>
      <c r="IM22"/>
      <c r="IN22"/>
      <c r="IO22"/>
      <c r="IP22"/>
      <c r="IQ22"/>
      <c r="IR22"/>
      <c r="IS22"/>
    </row>
    <row r="23" spans="1:253" ht="23.25" customHeight="1">
      <c r="A23" s="64" t="s">
        <v>44</v>
      </c>
      <c r="B23" s="65"/>
      <c r="C23" s="65"/>
      <c r="D23" s="66"/>
      <c r="E23" s="67"/>
      <c r="IL23"/>
      <c r="IM23"/>
      <c r="IN23"/>
      <c r="IO23"/>
      <c r="IP23"/>
      <c r="IQ23"/>
      <c r="IR23"/>
      <c r="IS23"/>
    </row>
    <row r="24" spans="1:253" ht="16" customHeight="1">
      <c r="A24" s="3" t="s">
        <v>2</v>
      </c>
      <c r="B24" s="4" t="s">
        <v>3</v>
      </c>
      <c r="C24" s="4" t="s">
        <v>4</v>
      </c>
      <c r="D24" s="4" t="s">
        <v>5</v>
      </c>
      <c r="E24" s="5" t="s">
        <v>53</v>
      </c>
      <c r="IL24"/>
      <c r="IM24"/>
      <c r="IN24"/>
      <c r="IO24"/>
      <c r="IP24"/>
      <c r="IQ24"/>
      <c r="IR24"/>
      <c r="IS24"/>
    </row>
    <row r="25" spans="1:253" ht="22.75" customHeight="1">
      <c r="A25" s="3" t="s">
        <v>14</v>
      </c>
      <c r="B25" s="4" t="s">
        <v>20</v>
      </c>
      <c r="C25" s="4" t="s">
        <v>17</v>
      </c>
      <c r="D25" s="4" t="s">
        <v>21</v>
      </c>
      <c r="E25" s="7">
        <f>IF('Load Calculator'!C7&lt;100,'Week 2'!E25-2.5,IF('Load Calculator'!C7&lt;200,'Week 2'!E25-5,IF('Load Calculator'!C7&lt;300,'Week 2'!E25-7.5,IF('Load Calculator'!C7&lt;400,'Week 2'!E25-10,IF('Load Calculator'!C7&lt;500,'Week 2'!E25-12.5,'Week 2'!E25-15)))))</f>
        <v>60</v>
      </c>
      <c r="IL25"/>
      <c r="IM25"/>
      <c r="IN25"/>
      <c r="IO25"/>
      <c r="IP25"/>
      <c r="IQ25"/>
      <c r="IR25"/>
      <c r="IS25"/>
    </row>
    <row r="26" spans="1:253" ht="22.5" customHeight="1">
      <c r="A26" s="3" t="s">
        <v>34</v>
      </c>
      <c r="B26" s="4" t="s">
        <v>20</v>
      </c>
      <c r="C26" s="4" t="s">
        <v>17</v>
      </c>
      <c r="D26" s="4" t="s">
        <v>21</v>
      </c>
      <c r="E26" s="8"/>
      <c r="IL26"/>
      <c r="IM26"/>
      <c r="IN26"/>
      <c r="IO26"/>
      <c r="IP26"/>
      <c r="IQ26"/>
      <c r="IR26"/>
      <c r="IS26"/>
    </row>
    <row r="27" spans="1:253" ht="22.5" customHeight="1">
      <c r="A27" s="3" t="s">
        <v>35</v>
      </c>
      <c r="B27" s="4" t="s">
        <v>9</v>
      </c>
      <c r="C27" s="4" t="s">
        <v>8</v>
      </c>
      <c r="D27" s="4" t="s">
        <v>21</v>
      </c>
      <c r="E27" s="8"/>
      <c r="IL27"/>
      <c r="IM27"/>
      <c r="IN27"/>
      <c r="IO27"/>
      <c r="IP27"/>
      <c r="IQ27"/>
      <c r="IR27"/>
      <c r="IS27"/>
    </row>
    <row r="28" spans="1:253" ht="22.5" customHeight="1">
      <c r="A28" s="3" t="s">
        <v>36</v>
      </c>
      <c r="B28" s="4" t="s">
        <v>20</v>
      </c>
      <c r="C28" s="4" t="s">
        <v>13</v>
      </c>
      <c r="D28" s="4" t="s">
        <v>21</v>
      </c>
      <c r="E28" s="8"/>
      <c r="IL28"/>
      <c r="IM28"/>
      <c r="IN28"/>
      <c r="IO28"/>
      <c r="IP28"/>
      <c r="IQ28"/>
      <c r="IR28"/>
      <c r="IS28"/>
    </row>
    <row r="29" spans="1:253" ht="23.25" customHeight="1" thickBot="1">
      <c r="A29" s="9" t="s">
        <v>115</v>
      </c>
      <c r="B29" s="10">
        <v>3</v>
      </c>
      <c r="C29" s="11" t="s">
        <v>10</v>
      </c>
      <c r="D29" s="11" t="s">
        <v>33</v>
      </c>
      <c r="E29" s="12"/>
      <c r="IL29"/>
      <c r="IM29"/>
      <c r="IN29"/>
      <c r="IO29"/>
      <c r="IP29"/>
      <c r="IQ29"/>
      <c r="IR29"/>
      <c r="IS29"/>
    </row>
    <row r="30" spans="1:253" ht="94" customHeight="1" thickBot="1">
      <c r="A30" s="79" t="s">
        <v>15</v>
      </c>
      <c r="B30" s="80"/>
      <c r="C30" s="80"/>
      <c r="D30" s="80"/>
      <c r="E30" s="80"/>
      <c r="IL30"/>
      <c r="IM30"/>
      <c r="IN30"/>
      <c r="IO30"/>
      <c r="IP30"/>
      <c r="IQ30"/>
      <c r="IR30"/>
      <c r="IS30"/>
    </row>
    <row r="31" spans="1:253" ht="18" customHeight="1">
      <c r="IL31"/>
      <c r="IM31"/>
      <c r="IN31"/>
      <c r="IO31"/>
      <c r="IP31"/>
      <c r="IQ31"/>
      <c r="IR31"/>
      <c r="IS31"/>
    </row>
  </sheetData>
  <sheetProtection selectLockedCells="1"/>
  <mergeCells count="11">
    <mergeCell ref="F7:F9"/>
    <mergeCell ref="A17:E17"/>
    <mergeCell ref="A22:E22"/>
    <mergeCell ref="A23:E23"/>
    <mergeCell ref="A30:E30"/>
    <mergeCell ref="A16:E16"/>
    <mergeCell ref="A1:E1"/>
    <mergeCell ref="A2:E2"/>
    <mergeCell ref="A3:E3"/>
    <mergeCell ref="A9:E9"/>
    <mergeCell ref="A10:E10"/>
  </mergeCells>
  <pageMargins left="0.75" right="0.75" top="1" bottom="1" header="0.5" footer="0.5"/>
  <pageSetup scale="58" orientation="portrait" r:id="rId1"/>
  <headerFooter>
    <oddFooter>&amp;L&amp;"Helvetica,Regular"&amp;12&amp;K000000&amp;P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01122-DC66-4FC9-855C-FDC3BB411F60}">
  <sheetPr>
    <pageSetUpPr fitToPage="1"/>
  </sheetPr>
  <dimension ref="A1:IS31"/>
  <sheetViews>
    <sheetView showGridLines="0" topLeftCell="A2" workbookViewId="0">
      <selection activeCell="E7" sqref="E7"/>
    </sheetView>
  </sheetViews>
  <sheetFormatPr defaultColWidth="12.265625" defaultRowHeight="18" customHeight="1"/>
  <cols>
    <col min="1" max="1" width="25.19921875" style="39" customWidth="1"/>
    <col min="2" max="2" width="9.33203125" style="39" customWidth="1"/>
    <col min="3" max="3" width="10.265625" style="39" customWidth="1"/>
    <col min="4" max="4" width="9.265625" style="39" customWidth="1"/>
    <col min="5" max="5" width="6.19921875" style="39" bestFit="1" customWidth="1"/>
    <col min="6" max="6" width="24.06640625" style="39" customWidth="1"/>
    <col min="7" max="7" width="9.33203125" style="39" customWidth="1"/>
    <col min="8" max="8" width="10.265625" style="39" customWidth="1"/>
    <col min="9" max="9" width="9.265625" style="39" customWidth="1"/>
    <col min="10" max="13" width="5.59765625" style="39" customWidth="1"/>
    <col min="14" max="253" width="12.265625" style="39" customWidth="1"/>
    <col min="254" max="16384" width="12.265625" style="40"/>
  </cols>
  <sheetData>
    <row r="1" spans="1:253" ht="150.5" customHeight="1" thickBot="1">
      <c r="A1" s="97"/>
      <c r="B1" s="98"/>
      <c r="C1" s="98"/>
      <c r="D1" s="98"/>
      <c r="E1" s="98"/>
    </row>
    <row r="2" spans="1:253" ht="30" customHeight="1" thickBot="1">
      <c r="A2" s="99" t="s">
        <v>112</v>
      </c>
      <c r="B2" s="100"/>
      <c r="C2" s="100"/>
      <c r="D2" s="100"/>
      <c r="E2" s="101"/>
      <c r="IL2" s="40"/>
      <c r="IM2" s="40"/>
      <c r="IN2" s="40"/>
      <c r="IO2" s="40"/>
      <c r="IP2" s="40"/>
      <c r="IQ2" s="40"/>
      <c r="IR2" s="40"/>
      <c r="IS2" s="40"/>
    </row>
    <row r="3" spans="1:253" ht="24" customHeight="1">
      <c r="A3" s="93" t="s">
        <v>83</v>
      </c>
      <c r="B3" s="86"/>
      <c r="C3" s="86"/>
      <c r="D3" s="87"/>
      <c r="E3" s="88"/>
      <c r="IL3" s="40"/>
      <c r="IM3" s="40"/>
      <c r="IN3" s="40"/>
      <c r="IO3" s="40"/>
      <c r="IP3" s="40"/>
      <c r="IQ3" s="40"/>
      <c r="IR3" s="40"/>
      <c r="IS3" s="40"/>
    </row>
    <row r="4" spans="1:253" ht="16" customHeight="1">
      <c r="A4" s="41" t="s">
        <v>2</v>
      </c>
      <c r="B4" s="42" t="s">
        <v>3</v>
      </c>
      <c r="C4" s="42" t="s">
        <v>4</v>
      </c>
      <c r="D4" s="42" t="s">
        <v>5</v>
      </c>
      <c r="E4" s="43" t="s">
        <v>46</v>
      </c>
      <c r="IL4" s="40"/>
      <c r="IM4" s="40"/>
      <c r="IN4" s="40"/>
      <c r="IO4" s="40"/>
      <c r="IP4" s="40"/>
      <c r="IQ4" s="40"/>
      <c r="IR4" s="40"/>
      <c r="IS4" s="40"/>
    </row>
    <row r="5" spans="1:253" ht="22.75" customHeight="1">
      <c r="A5" s="41" t="s">
        <v>22</v>
      </c>
      <c r="B5" s="44">
        <v>4</v>
      </c>
      <c r="C5" s="42" t="s">
        <v>6</v>
      </c>
      <c r="D5" s="42" t="s">
        <v>23</v>
      </c>
      <c r="E5" s="45">
        <f>IF('Load Calculator'!C5&lt;100,'Week 3'!E5-2.5,IF('Load Calculator'!C5&lt;200,'Week 3'!E5-5,IF('Load Calculator'!C5&lt;300,'Week 3'!E5-7.5,IF('Load Calculator'!C5&lt;400,'Week 3'!E5-10,IF('Load Calculator'!C5&lt;500,'Week 3'!E5-12.5,'Week 3'!E5-15)))))</f>
        <v>67.5</v>
      </c>
      <c r="IL5" s="40"/>
      <c r="IM5" s="40"/>
      <c r="IN5" s="40"/>
      <c r="IO5" s="40"/>
      <c r="IP5" s="40"/>
      <c r="IQ5" s="40"/>
      <c r="IR5" s="40"/>
      <c r="IS5" s="40"/>
    </row>
    <row r="6" spans="1:253" ht="22.5" customHeight="1">
      <c r="A6" s="41" t="s">
        <v>37</v>
      </c>
      <c r="B6" s="44">
        <v>3</v>
      </c>
      <c r="C6" s="42" t="s">
        <v>38</v>
      </c>
      <c r="D6" s="42" t="s">
        <v>23</v>
      </c>
      <c r="E6" s="8"/>
      <c r="IL6" s="40"/>
      <c r="IM6" s="40"/>
      <c r="IN6" s="40"/>
      <c r="IO6" s="40"/>
      <c r="IP6" s="40"/>
      <c r="IQ6" s="40"/>
      <c r="IR6" s="40"/>
      <c r="IS6" s="40"/>
    </row>
    <row r="7" spans="1:253" ht="22.5" customHeight="1">
      <c r="A7" s="41" t="s">
        <v>39</v>
      </c>
      <c r="B7" s="44">
        <v>2</v>
      </c>
      <c r="C7" s="42" t="s">
        <v>40</v>
      </c>
      <c r="D7" s="42" t="s">
        <v>23</v>
      </c>
      <c r="E7" s="45"/>
      <c r="IL7" s="40"/>
      <c r="IM7" s="40"/>
      <c r="IN7" s="40"/>
      <c r="IO7" s="40"/>
      <c r="IP7" s="40"/>
      <c r="IQ7" s="40"/>
      <c r="IR7" s="40"/>
      <c r="IS7" s="40"/>
    </row>
    <row r="8" spans="1:253" ht="22.5" customHeight="1">
      <c r="A8" s="41" t="s">
        <v>24</v>
      </c>
      <c r="B8" s="44">
        <v>3</v>
      </c>
      <c r="C8" s="42" t="s">
        <v>25</v>
      </c>
      <c r="D8" s="42" t="s">
        <v>7</v>
      </c>
      <c r="E8" s="24" t="str">
        <f>IF('Week 1'!E8=0,"Please fill out Week 1 Weight",IF('Week 1'!E8&lt;50,'Week 1'!E8+2.5,IF('Week 1'!E8&lt;100,'Week 6'!E7+5,IF('Week 1'!E8&lt;150,'Week 1'!E8+7.5,IF('Week 1'!E8&lt;200,'Week 1'!E9+10,IF('Week 1'!E8&lt;250,'Week 6'!E7+12.5,IF('Week 1'!E8&lt;300,'Week 1'!E8+15,IF('Week 1'!E8&lt;350,'Week 1'!E8+17.5,IF('Week 1'!E8&lt;400,'Week 1'!E8+20,IF('Week 1'!E8&lt;450,'Week 1'!E8+22.5,IF('Week 1'!E8&lt;500,'Week 1'!E8+25,IF('Week 1'!E8&lt;550,'Week 6'!E7+27.5,'Week 1'!E8+30))))))))))))</f>
        <v>Please fill out Week 1 Weight</v>
      </c>
      <c r="IL8" s="40"/>
      <c r="IM8" s="40"/>
      <c r="IN8" s="40"/>
      <c r="IO8" s="40"/>
      <c r="IP8" s="40"/>
      <c r="IQ8" s="40"/>
      <c r="IR8" s="40"/>
      <c r="IS8" s="40"/>
    </row>
    <row r="9" spans="1:253" ht="24" customHeight="1" thickBot="1">
      <c r="A9" s="102"/>
      <c r="B9" s="103"/>
      <c r="C9" s="103"/>
      <c r="D9" s="103"/>
      <c r="E9" s="104"/>
      <c r="IL9" s="40"/>
      <c r="IM9" s="40"/>
      <c r="IN9" s="40"/>
      <c r="IO9" s="40"/>
      <c r="IP9" s="40"/>
      <c r="IQ9" s="40"/>
      <c r="IR9" s="40"/>
      <c r="IS9" s="40"/>
    </row>
    <row r="10" spans="1:253" ht="23.25" customHeight="1">
      <c r="A10" s="105" t="s">
        <v>27</v>
      </c>
      <c r="B10" s="106"/>
      <c r="C10" s="106"/>
      <c r="D10" s="106"/>
      <c r="E10" s="107"/>
      <c r="IL10" s="40"/>
      <c r="IM10" s="40"/>
      <c r="IN10" s="40"/>
      <c r="IO10" s="40"/>
      <c r="IP10" s="40"/>
      <c r="IQ10" s="40"/>
      <c r="IR10" s="40"/>
      <c r="IS10" s="40"/>
    </row>
    <row r="11" spans="1:253" ht="16" customHeight="1">
      <c r="A11" s="41" t="s">
        <v>2</v>
      </c>
      <c r="B11" s="42" t="s">
        <v>3</v>
      </c>
      <c r="C11" s="42" t="s">
        <v>4</v>
      </c>
      <c r="D11" s="42" t="s">
        <v>5</v>
      </c>
      <c r="E11" s="43" t="s">
        <v>46</v>
      </c>
      <c r="IL11" s="40"/>
      <c r="IM11" s="40"/>
      <c r="IN11" s="40"/>
      <c r="IO11" s="40"/>
      <c r="IP11" s="40"/>
      <c r="IQ11" s="40"/>
      <c r="IR11" s="40"/>
      <c r="IS11" s="40"/>
    </row>
    <row r="12" spans="1:253" ht="29" customHeight="1">
      <c r="A12" s="46" t="str">
        <f>IF('Load Calculator'!A8="PLEASE SELECT OVERHEAD EVENT (KGS)","Please select overhead event in Load Calcuator",IF('Load Calculator'!A8="Barbell Clean &amp; Press","A Barbell Clean &amp; Press - Clean First Rep Only",IF('Load Calculator'!A8="Log Clean &amp; Press","A Log Clean &amp; Press - Clean First Rep Only",IF('Load Calculator'!A8="Axle Clean &amp; Press","A Axle Clean &amp; Press - Clean First Rep Only",IF('Load Calculator'!A8="Viking Press","A Viking Press","A Giant Dumbbell - Clean First Rep Only")))))</f>
        <v>Please select overhead event in Load Calcuator</v>
      </c>
      <c r="B12" s="42" t="s">
        <v>9</v>
      </c>
      <c r="C12" s="42" t="s">
        <v>17</v>
      </c>
      <c r="D12" s="42" t="s">
        <v>23</v>
      </c>
      <c r="E12" s="22">
        <f>IF('Load Calculator'!C8&lt;100,'Week 3'!E12-2.5,IF('Load Calculator'!C8&lt;200,'Week 3'!E12-5,IF('Load Calculator'!C8&lt;300,'Week 3'!E12-7.5,IF('Load Calculator'!C8&lt;400,'Week 3'!E12-10,IF('Load Calculator'!C8&lt;500,'Week 3'!E12-12.5,'Week 3'!E12-15)))))</f>
        <v>65</v>
      </c>
      <c r="IL12" s="40"/>
      <c r="IM12" s="40"/>
      <c r="IN12" s="40"/>
      <c r="IO12" s="40"/>
      <c r="IP12" s="40"/>
      <c r="IQ12" s="40"/>
      <c r="IR12" s="40"/>
      <c r="IS12" s="40"/>
    </row>
    <row r="13" spans="1:253" ht="22.5" customHeight="1">
      <c r="A13" s="41" t="s">
        <v>28</v>
      </c>
      <c r="B13" s="42" t="s">
        <v>9</v>
      </c>
      <c r="C13" s="42" t="s">
        <v>17</v>
      </c>
      <c r="D13" s="42" t="s">
        <v>7</v>
      </c>
      <c r="E13" s="8"/>
      <c r="IL13" s="40"/>
      <c r="IM13" s="40"/>
      <c r="IN13" s="40"/>
      <c r="IO13" s="40"/>
      <c r="IP13" s="40"/>
      <c r="IQ13" s="40"/>
      <c r="IR13" s="40"/>
      <c r="IS13" s="40"/>
    </row>
    <row r="14" spans="1:253" ht="22.5" customHeight="1">
      <c r="A14" s="41" t="s">
        <v>29</v>
      </c>
      <c r="B14" s="42" t="s">
        <v>9</v>
      </c>
      <c r="C14" s="42" t="s">
        <v>18</v>
      </c>
      <c r="D14" s="42" t="s">
        <v>7</v>
      </c>
      <c r="E14" s="8"/>
      <c r="IL14" s="40"/>
      <c r="IM14" s="40"/>
      <c r="IN14" s="40"/>
      <c r="IO14" s="40"/>
      <c r="IP14" s="40"/>
      <c r="IQ14" s="40"/>
      <c r="IR14" s="40"/>
      <c r="IS14" s="40"/>
    </row>
    <row r="15" spans="1:253" ht="23.25" customHeight="1">
      <c r="A15" s="41" t="s">
        <v>30</v>
      </c>
      <c r="B15" s="44">
        <v>4</v>
      </c>
      <c r="C15" s="42" t="s">
        <v>16</v>
      </c>
      <c r="D15" s="42" t="s">
        <v>21</v>
      </c>
      <c r="E15" s="8"/>
      <c r="IL15" s="40"/>
      <c r="IM15" s="40"/>
      <c r="IN15" s="40"/>
      <c r="IO15" s="40"/>
      <c r="IP15" s="40"/>
      <c r="IQ15" s="40"/>
      <c r="IR15" s="40"/>
      <c r="IS15" s="40"/>
    </row>
    <row r="16" spans="1:253" ht="24" customHeight="1" thickBot="1">
      <c r="A16" s="89"/>
      <c r="B16" s="90"/>
      <c r="C16" s="90"/>
      <c r="D16" s="91"/>
      <c r="E16" s="92"/>
      <c r="IL16" s="40"/>
      <c r="IM16" s="40"/>
      <c r="IN16" s="40"/>
      <c r="IO16" s="40"/>
      <c r="IP16" s="40"/>
      <c r="IQ16" s="40"/>
      <c r="IR16" s="40"/>
      <c r="IS16" s="40"/>
    </row>
    <row r="17" spans="1:253" ht="23.25" customHeight="1">
      <c r="A17" s="85" t="s">
        <v>11</v>
      </c>
      <c r="B17" s="86"/>
      <c r="C17" s="86"/>
      <c r="D17" s="87"/>
      <c r="E17" s="88"/>
      <c r="IL17" s="40"/>
      <c r="IM17" s="40"/>
      <c r="IN17" s="40"/>
      <c r="IO17" s="40"/>
      <c r="IP17" s="40"/>
      <c r="IQ17" s="40"/>
      <c r="IR17" s="40"/>
      <c r="IS17" s="40"/>
    </row>
    <row r="18" spans="1:253" ht="16" customHeight="1">
      <c r="A18" s="41" t="s">
        <v>2</v>
      </c>
      <c r="B18" s="42" t="s">
        <v>3</v>
      </c>
      <c r="C18" s="42" t="s">
        <v>4</v>
      </c>
      <c r="D18" s="42" t="s">
        <v>5</v>
      </c>
      <c r="E18" s="43" t="s">
        <v>46</v>
      </c>
      <c r="IL18" s="40"/>
      <c r="IM18" s="40"/>
      <c r="IN18" s="40"/>
      <c r="IO18" s="40"/>
      <c r="IP18" s="40"/>
      <c r="IQ18" s="40"/>
      <c r="IR18" s="40"/>
      <c r="IS18" s="40"/>
    </row>
    <row r="19" spans="1:253" ht="22.75" customHeight="1">
      <c r="A19" s="41" t="s">
        <v>31</v>
      </c>
      <c r="B19" s="44">
        <v>4</v>
      </c>
      <c r="C19" s="42" t="s">
        <v>17</v>
      </c>
      <c r="D19" s="42" t="s">
        <v>12</v>
      </c>
      <c r="E19" s="45">
        <f>IF('Load Calculator'!C6&lt;100,'Week 3'!E19-2.5,IF('Load Calculator'!C6&lt;200,'Week 3'!E19-5,IF('Load Calculator'!C6&lt;300,'Week 3'!E19-7.5,IF('Load Calculator'!C6&lt;400,'Week 3'!E19-10,IF('Load Calculator'!C6&lt;500,'Week 3'!E19-12.5,'Week 3'!E19-15)))))</f>
        <v>57.5</v>
      </c>
      <c r="IL19" s="40"/>
      <c r="IM19" s="40"/>
      <c r="IN19" s="40"/>
      <c r="IO19" s="40"/>
      <c r="IP19" s="40"/>
      <c r="IQ19" s="40"/>
      <c r="IR19" s="40"/>
      <c r="IS19" s="40"/>
    </row>
    <row r="20" spans="1:253" ht="22.5" customHeight="1">
      <c r="A20" s="41" t="s">
        <v>32</v>
      </c>
      <c r="B20" s="42" t="s">
        <v>20</v>
      </c>
      <c r="C20" s="42" t="s">
        <v>17</v>
      </c>
      <c r="D20" s="42" t="s">
        <v>21</v>
      </c>
      <c r="E20" s="8"/>
      <c r="IL20" s="40"/>
      <c r="IM20" s="40"/>
      <c r="IN20" s="40"/>
      <c r="IO20" s="40"/>
      <c r="IP20" s="40"/>
      <c r="IQ20" s="40"/>
      <c r="IR20" s="40"/>
      <c r="IS20" s="40"/>
    </row>
    <row r="21" spans="1:253" ht="22.5" customHeight="1">
      <c r="A21" s="41" t="s">
        <v>62</v>
      </c>
      <c r="B21" s="44">
        <v>3</v>
      </c>
      <c r="C21" s="42" t="s">
        <v>88</v>
      </c>
      <c r="D21" s="42" t="s">
        <v>7</v>
      </c>
      <c r="E21" s="8" t="s">
        <v>41</v>
      </c>
      <c r="IL21" s="40"/>
      <c r="IM21" s="40"/>
      <c r="IN21" s="40"/>
      <c r="IO21" s="40"/>
      <c r="IP21" s="40"/>
      <c r="IQ21" s="40"/>
      <c r="IR21" s="40"/>
      <c r="IS21" s="40"/>
    </row>
    <row r="22" spans="1:253" ht="24" customHeight="1" thickBot="1">
      <c r="A22" s="89"/>
      <c r="B22" s="90"/>
      <c r="C22" s="90"/>
      <c r="D22" s="91"/>
      <c r="E22" s="92"/>
      <c r="IL22" s="40"/>
      <c r="IM22" s="40"/>
      <c r="IN22" s="40"/>
      <c r="IO22" s="40"/>
      <c r="IP22" s="40"/>
      <c r="IQ22" s="40"/>
      <c r="IR22" s="40"/>
      <c r="IS22" s="40"/>
    </row>
    <row r="23" spans="1:253" ht="23.25" customHeight="1">
      <c r="A23" s="93" t="s">
        <v>44</v>
      </c>
      <c r="B23" s="86"/>
      <c r="C23" s="86"/>
      <c r="D23" s="87"/>
      <c r="E23" s="88"/>
      <c r="IL23" s="40"/>
      <c r="IM23" s="40"/>
      <c r="IN23" s="40"/>
      <c r="IO23" s="40"/>
      <c r="IP23" s="40"/>
      <c r="IQ23" s="40"/>
      <c r="IR23" s="40"/>
      <c r="IS23" s="40"/>
    </row>
    <row r="24" spans="1:253" ht="16" customHeight="1">
      <c r="A24" s="41" t="s">
        <v>2</v>
      </c>
      <c r="B24" s="42" t="s">
        <v>3</v>
      </c>
      <c r="C24" s="42" t="s">
        <v>4</v>
      </c>
      <c r="D24" s="42" t="s">
        <v>5</v>
      </c>
      <c r="E24" s="43" t="s">
        <v>46</v>
      </c>
      <c r="IL24" s="40"/>
      <c r="IM24" s="40"/>
      <c r="IN24" s="40"/>
      <c r="IO24" s="40"/>
      <c r="IP24" s="40"/>
      <c r="IQ24" s="40"/>
      <c r="IR24" s="40"/>
      <c r="IS24" s="40"/>
    </row>
    <row r="25" spans="1:253" ht="22.75" customHeight="1">
      <c r="A25" s="41" t="s">
        <v>14</v>
      </c>
      <c r="B25" s="42" t="s">
        <v>20</v>
      </c>
      <c r="C25" s="42" t="s">
        <v>17</v>
      </c>
      <c r="D25" s="42" t="s">
        <v>21</v>
      </c>
      <c r="E25" s="45">
        <f>IF('Load Calculator'!C7&lt;100,'Week 3'!E25-2.5,IF('Load Calculator'!C7&lt;200,'Week 3'!E25-5,IF('Load Calculator'!C7&lt;300,'Week 3'!E25-7.5,IF('Load Calculator'!C7&lt;400,'Week 3'!E25-10,IF('Load Calculator'!C7&lt;500,'Week 3'!E25-12.5,'Week 3'!E25-15)))))</f>
        <v>65</v>
      </c>
      <c r="IL25" s="40"/>
      <c r="IM25" s="40"/>
      <c r="IN25" s="40"/>
      <c r="IO25" s="40"/>
      <c r="IP25" s="40"/>
      <c r="IQ25" s="40"/>
      <c r="IR25" s="40"/>
      <c r="IS25" s="40"/>
    </row>
    <row r="26" spans="1:253" ht="22.5" customHeight="1">
      <c r="A26" s="41" t="s">
        <v>34</v>
      </c>
      <c r="B26" s="42" t="s">
        <v>20</v>
      </c>
      <c r="C26" s="42" t="s">
        <v>17</v>
      </c>
      <c r="D26" s="42" t="s">
        <v>21</v>
      </c>
      <c r="E26" s="8"/>
      <c r="IL26" s="40"/>
      <c r="IM26" s="40"/>
      <c r="IN26" s="40"/>
      <c r="IO26" s="40"/>
      <c r="IP26" s="40"/>
      <c r="IQ26" s="40"/>
      <c r="IR26" s="40"/>
      <c r="IS26" s="40"/>
    </row>
    <row r="27" spans="1:253" ht="22.5" customHeight="1">
      <c r="A27" s="41" t="s">
        <v>35</v>
      </c>
      <c r="B27" s="42" t="s">
        <v>9</v>
      </c>
      <c r="C27" s="42" t="s">
        <v>8</v>
      </c>
      <c r="D27" s="42" t="s">
        <v>21</v>
      </c>
      <c r="E27" s="8"/>
      <c r="IL27" s="40"/>
      <c r="IM27" s="40"/>
      <c r="IN27" s="40"/>
      <c r="IO27" s="40"/>
      <c r="IP27" s="40"/>
      <c r="IQ27" s="40"/>
      <c r="IR27" s="40"/>
      <c r="IS27" s="40"/>
    </row>
    <row r="28" spans="1:253" ht="22.5" customHeight="1">
      <c r="A28" s="41" t="s">
        <v>36</v>
      </c>
      <c r="B28" s="42" t="s">
        <v>20</v>
      </c>
      <c r="C28" s="42" t="s">
        <v>13</v>
      </c>
      <c r="D28" s="42" t="s">
        <v>21</v>
      </c>
      <c r="E28" s="8"/>
      <c r="IL28" s="40"/>
      <c r="IM28" s="40"/>
      <c r="IN28" s="40"/>
      <c r="IO28" s="40"/>
      <c r="IP28" s="40"/>
      <c r="IQ28" s="40"/>
      <c r="IR28" s="40"/>
      <c r="IS28" s="40"/>
    </row>
    <row r="29" spans="1:253" ht="23.25" customHeight="1" thickBot="1">
      <c r="A29" s="47" t="s">
        <v>115</v>
      </c>
      <c r="B29" s="48">
        <v>3</v>
      </c>
      <c r="C29" s="49" t="s">
        <v>10</v>
      </c>
      <c r="D29" s="49" t="s">
        <v>21</v>
      </c>
      <c r="E29" s="12"/>
      <c r="IL29" s="40"/>
      <c r="IM29" s="40"/>
      <c r="IN29" s="40"/>
      <c r="IO29" s="40"/>
      <c r="IP29" s="40"/>
      <c r="IQ29" s="40"/>
      <c r="IR29" s="40"/>
      <c r="IS29" s="40"/>
    </row>
    <row r="30" spans="1:253" ht="94" customHeight="1" thickBot="1">
      <c r="A30" s="94" t="s">
        <v>15</v>
      </c>
      <c r="B30" s="95"/>
      <c r="C30" s="95"/>
      <c r="D30" s="95"/>
      <c r="E30" s="96"/>
      <c r="IL30" s="40"/>
      <c r="IM30" s="40"/>
      <c r="IN30" s="40"/>
      <c r="IO30" s="40"/>
      <c r="IP30" s="40"/>
      <c r="IQ30" s="40"/>
      <c r="IR30" s="40"/>
      <c r="IS30" s="40"/>
    </row>
    <row r="31" spans="1:253" ht="18" customHeight="1">
      <c r="IL31" s="40"/>
      <c r="IM31" s="40"/>
      <c r="IN31" s="40"/>
      <c r="IO31" s="40"/>
      <c r="IP31" s="40"/>
      <c r="IQ31" s="40"/>
      <c r="IR31" s="40"/>
      <c r="IS31" s="40"/>
    </row>
  </sheetData>
  <sheetProtection selectLockedCells="1"/>
  <mergeCells count="10">
    <mergeCell ref="A17:E17"/>
    <mergeCell ref="A22:E22"/>
    <mergeCell ref="A23:E23"/>
    <mergeCell ref="A30:E30"/>
    <mergeCell ref="A1:E1"/>
    <mergeCell ref="A2:E2"/>
    <mergeCell ref="A3:E3"/>
    <mergeCell ref="A9:E9"/>
    <mergeCell ref="A10:E10"/>
    <mergeCell ref="A16:E16"/>
  </mergeCells>
  <pageMargins left="0.75" right="0.75" top="1" bottom="1" header="0.5" footer="0.5"/>
  <pageSetup scale="58" orientation="portrait" r:id="rId1"/>
  <headerFooter>
    <oddFooter>&amp;L&amp;"Helvetica,Regular"&amp;12&amp;K000000&amp;P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S31"/>
  <sheetViews>
    <sheetView showGridLines="0" workbookViewId="0">
      <selection activeCell="E5" sqref="A1:XFD1048576"/>
    </sheetView>
  </sheetViews>
  <sheetFormatPr defaultColWidth="12.265625" defaultRowHeight="18" customHeight="1"/>
  <cols>
    <col min="1" max="1" width="25.19921875" style="39" customWidth="1"/>
    <col min="2" max="2" width="9.33203125" style="39" customWidth="1"/>
    <col min="3" max="3" width="10.265625" style="39" customWidth="1"/>
    <col min="4" max="4" width="9.265625" style="39" customWidth="1"/>
    <col min="5" max="5" width="6.19921875" style="39" bestFit="1" customWidth="1"/>
    <col min="6" max="6" width="24.06640625" style="39" customWidth="1"/>
    <col min="7" max="7" width="9.33203125" style="39" customWidth="1"/>
    <col min="8" max="8" width="10.265625" style="39" customWidth="1"/>
    <col min="9" max="9" width="9.265625" style="39" customWidth="1"/>
    <col min="10" max="13" width="5.59765625" style="39" customWidth="1"/>
    <col min="14" max="253" width="12.265625" style="39" customWidth="1"/>
    <col min="254" max="16384" width="12.265625" style="40"/>
  </cols>
  <sheetData>
    <row r="1" spans="1:253" ht="153.5" customHeight="1" thickBot="1">
      <c r="A1" s="97"/>
      <c r="B1" s="98"/>
      <c r="C1" s="98"/>
      <c r="D1" s="98"/>
      <c r="E1" s="98"/>
    </row>
    <row r="2" spans="1:253" ht="30" customHeight="1" thickBot="1">
      <c r="A2" s="118" t="s">
        <v>113</v>
      </c>
      <c r="B2" s="119"/>
      <c r="C2" s="119"/>
      <c r="D2" s="119"/>
      <c r="E2" s="120"/>
      <c r="IL2" s="40"/>
      <c r="IM2" s="40"/>
      <c r="IN2" s="40"/>
      <c r="IO2" s="40"/>
      <c r="IP2" s="40"/>
      <c r="IQ2" s="40"/>
      <c r="IR2" s="40"/>
      <c r="IS2" s="40"/>
    </row>
    <row r="3" spans="1:253" ht="24" customHeight="1">
      <c r="A3" s="93" t="s">
        <v>83</v>
      </c>
      <c r="B3" s="86"/>
      <c r="C3" s="86"/>
      <c r="D3" s="87"/>
      <c r="E3" s="88"/>
      <c r="IL3" s="40"/>
      <c r="IM3" s="40"/>
      <c r="IN3" s="40"/>
      <c r="IO3" s="40"/>
      <c r="IP3" s="40"/>
      <c r="IQ3" s="40"/>
      <c r="IR3" s="40"/>
      <c r="IS3" s="40"/>
    </row>
    <row r="4" spans="1:253" ht="16" customHeight="1">
      <c r="A4" s="41" t="s">
        <v>2</v>
      </c>
      <c r="B4" s="42" t="s">
        <v>3</v>
      </c>
      <c r="C4" s="42" t="s">
        <v>4</v>
      </c>
      <c r="D4" s="42" t="s">
        <v>5</v>
      </c>
      <c r="E4" s="43" t="s">
        <v>53</v>
      </c>
      <c r="IL4" s="40"/>
      <c r="IM4" s="40"/>
      <c r="IN4" s="40"/>
      <c r="IO4" s="40"/>
      <c r="IP4" s="40"/>
      <c r="IQ4" s="40"/>
      <c r="IR4" s="40"/>
      <c r="IS4" s="40"/>
    </row>
    <row r="5" spans="1:253" ht="22.75" customHeight="1">
      <c r="A5" s="41" t="s">
        <v>22</v>
      </c>
      <c r="B5" s="44">
        <v>4</v>
      </c>
      <c r="C5" s="42" t="s">
        <v>6</v>
      </c>
      <c r="D5" s="42" t="s">
        <v>23</v>
      </c>
      <c r="E5" s="45">
        <f>IF('Load Calculator'!C5&lt;100,'Week 4'!E5-2.5,IF('Load Calculator'!C5&lt;200,'Week 4'!E5-5,IF('Load Calculator'!C5&lt;300,'Week 4'!E5-7.5,IF('Load Calculator'!C5&lt;400,'Week 4'!E5-10,IF('Load Calculator'!C5&lt;500,'Week 4'!E5-12.5,'Week 4'!E5-15)))))</f>
        <v>72.5</v>
      </c>
      <c r="IL5" s="40"/>
      <c r="IM5" s="40"/>
      <c r="IN5" s="40"/>
      <c r="IO5" s="40"/>
      <c r="IP5" s="40"/>
      <c r="IQ5" s="40"/>
      <c r="IR5" s="40"/>
      <c r="IS5" s="40"/>
    </row>
    <row r="6" spans="1:253" ht="22.5" customHeight="1">
      <c r="A6" s="41" t="s">
        <v>37</v>
      </c>
      <c r="B6" s="44">
        <v>3</v>
      </c>
      <c r="C6" s="42" t="s">
        <v>38</v>
      </c>
      <c r="D6" s="42" t="s">
        <v>23</v>
      </c>
      <c r="E6" s="50"/>
      <c r="IL6" s="40"/>
      <c r="IM6" s="40"/>
      <c r="IN6" s="40"/>
      <c r="IO6" s="40"/>
      <c r="IP6" s="40"/>
      <c r="IQ6" s="40"/>
      <c r="IR6" s="40"/>
      <c r="IS6" s="40"/>
    </row>
    <row r="7" spans="1:253" ht="22.5" customHeight="1">
      <c r="A7" s="41" t="s">
        <v>39</v>
      </c>
      <c r="B7" s="44">
        <v>2</v>
      </c>
      <c r="C7" s="42" t="s">
        <v>40</v>
      </c>
      <c r="D7" s="42" t="s">
        <v>23</v>
      </c>
      <c r="E7" s="45"/>
      <c r="IL7" s="40"/>
      <c r="IM7" s="40"/>
      <c r="IN7" s="40"/>
      <c r="IO7" s="40"/>
      <c r="IP7" s="40"/>
      <c r="IQ7" s="40"/>
      <c r="IR7" s="40"/>
      <c r="IS7" s="40"/>
    </row>
    <row r="8" spans="1:253" ht="22.5" customHeight="1">
      <c r="A8" s="41" t="s">
        <v>24</v>
      </c>
      <c r="B8" s="44">
        <v>3</v>
      </c>
      <c r="C8" s="42" t="s">
        <v>25</v>
      </c>
      <c r="D8" s="42" t="s">
        <v>7</v>
      </c>
      <c r="E8" s="51" t="str">
        <f>IF('Week 1'!E8=0,"Please fill out Week 1 Weight",2*'Week 2'!E8-'Week 1'!E8)</f>
        <v>Please fill out Week 1 Weight</v>
      </c>
      <c r="IL8" s="40"/>
      <c r="IM8" s="40"/>
      <c r="IN8" s="40"/>
      <c r="IO8" s="40"/>
      <c r="IP8" s="40"/>
      <c r="IQ8" s="40"/>
      <c r="IR8" s="40"/>
      <c r="IS8" s="40"/>
    </row>
    <row r="9" spans="1:253" ht="24" customHeight="1" thickBot="1">
      <c r="A9" s="110"/>
      <c r="B9" s="111"/>
      <c r="C9" s="111"/>
      <c r="D9" s="112"/>
      <c r="E9" s="113"/>
      <c r="IL9" s="40"/>
      <c r="IM9" s="40"/>
      <c r="IN9" s="40"/>
      <c r="IO9" s="40"/>
      <c r="IP9" s="40"/>
      <c r="IQ9" s="40"/>
      <c r="IR9" s="40"/>
      <c r="IS9" s="40"/>
    </row>
    <row r="10" spans="1:253" ht="23.25" customHeight="1">
      <c r="A10" s="121" t="s">
        <v>27</v>
      </c>
      <c r="B10" s="122"/>
      <c r="C10" s="122"/>
      <c r="D10" s="122"/>
      <c r="E10" s="123"/>
      <c r="IL10" s="40"/>
      <c r="IM10" s="40"/>
      <c r="IN10" s="40"/>
      <c r="IO10" s="40"/>
      <c r="IP10" s="40"/>
      <c r="IQ10" s="40"/>
      <c r="IR10" s="40"/>
      <c r="IS10" s="40"/>
    </row>
    <row r="11" spans="1:253" ht="16" customHeight="1">
      <c r="A11" s="41" t="s">
        <v>2</v>
      </c>
      <c r="B11" s="42" t="s">
        <v>3</v>
      </c>
      <c r="C11" s="42" t="s">
        <v>4</v>
      </c>
      <c r="D11" s="42" t="s">
        <v>5</v>
      </c>
      <c r="E11" s="43" t="s">
        <v>53</v>
      </c>
      <c r="IL11" s="40"/>
      <c r="IM11" s="40"/>
      <c r="IN11" s="40"/>
      <c r="IO11" s="40"/>
      <c r="IP11" s="40"/>
      <c r="IQ11" s="40"/>
      <c r="IR11" s="40"/>
      <c r="IS11" s="40"/>
    </row>
    <row r="12" spans="1:253" ht="22.75" customHeight="1">
      <c r="A12" s="46" t="str">
        <f>IF('Load Calculator'!A8="PLEASE SELECT OVERHEAD EVENT (KGS)","Please select overhead event in Load Calcuator",IF('Load Calculator'!A8="Barbell Clean &amp; Press","A Barbell Clean &amp; Press - Clean First Rep Only",IF('Load Calculator'!A8="Log Clean &amp; Press","A Log Clean &amp; Press - Clean First Rep Only",IF('Load Calculator'!A8="Axle Clean &amp; Press","A Axle Clean &amp; Press - Clean First Rep Only",IF('Load Calculator'!A8="Viking Press","A Viking Press","A Giant Dumbbell - Clean First Rep Only")))))</f>
        <v>Please select overhead event in Load Calcuator</v>
      </c>
      <c r="B12" s="42" t="s">
        <v>20</v>
      </c>
      <c r="C12" s="42" t="s">
        <v>17</v>
      </c>
      <c r="D12" s="42" t="s">
        <v>23</v>
      </c>
      <c r="E12" s="45">
        <f>IF('Load Calculator'!C8&lt;100,'Week 4'!E12-2.5,IF('Load Calculator'!C8&lt;200,'Week 4'!E12-5,IF('Load Calculator'!C8&lt;300,'Week 4'!E12-7.5,IF('Load Calculator'!C8&lt;400,'Week 4'!E12-10,IF('Load Calculator'!C8&lt;500,'Week 4'!E12-12.5,'Week 4'!E12-15)))))</f>
        <v>70</v>
      </c>
      <c r="IL12" s="40"/>
      <c r="IM12" s="40"/>
      <c r="IN12" s="40"/>
      <c r="IO12" s="40"/>
      <c r="IP12" s="40"/>
      <c r="IQ12" s="40"/>
      <c r="IR12" s="40"/>
      <c r="IS12" s="40"/>
    </row>
    <row r="13" spans="1:253" ht="22.5" customHeight="1">
      <c r="A13" s="41" t="s">
        <v>28</v>
      </c>
      <c r="B13" s="42" t="s">
        <v>9</v>
      </c>
      <c r="C13" s="42" t="s">
        <v>17</v>
      </c>
      <c r="D13" s="42" t="s">
        <v>7</v>
      </c>
      <c r="E13" s="50"/>
      <c r="IL13" s="40"/>
      <c r="IM13" s="40"/>
      <c r="IN13" s="40"/>
      <c r="IO13" s="40"/>
      <c r="IP13" s="40"/>
      <c r="IQ13" s="40"/>
      <c r="IR13" s="40"/>
      <c r="IS13" s="40"/>
    </row>
    <row r="14" spans="1:253" ht="22.5" customHeight="1">
      <c r="A14" s="41" t="s">
        <v>29</v>
      </c>
      <c r="B14" s="42" t="s">
        <v>9</v>
      </c>
      <c r="C14" s="42" t="s">
        <v>18</v>
      </c>
      <c r="D14" s="42" t="s">
        <v>7</v>
      </c>
      <c r="E14" s="50"/>
      <c r="IL14" s="40"/>
      <c r="IM14" s="40"/>
      <c r="IN14" s="40"/>
      <c r="IO14" s="40"/>
      <c r="IP14" s="40"/>
      <c r="IQ14" s="40"/>
      <c r="IR14" s="40"/>
      <c r="IS14" s="40"/>
    </row>
    <row r="15" spans="1:253" ht="23.25" customHeight="1">
      <c r="A15" s="41" t="s">
        <v>30</v>
      </c>
      <c r="B15" s="44">
        <v>4</v>
      </c>
      <c r="C15" s="42" t="s">
        <v>16</v>
      </c>
      <c r="D15" s="42" t="s">
        <v>21</v>
      </c>
      <c r="E15" s="50"/>
      <c r="IL15" s="40"/>
      <c r="IM15" s="40"/>
      <c r="IN15" s="40"/>
      <c r="IO15" s="40"/>
      <c r="IP15" s="40"/>
      <c r="IQ15" s="40"/>
      <c r="IR15" s="40"/>
      <c r="IS15" s="40"/>
    </row>
    <row r="16" spans="1:253" ht="24" customHeight="1" thickBot="1">
      <c r="A16" s="114"/>
      <c r="B16" s="115"/>
      <c r="C16" s="115"/>
      <c r="D16" s="116"/>
      <c r="E16" s="117"/>
      <c r="IL16" s="40"/>
      <c r="IM16" s="40"/>
      <c r="IN16" s="40"/>
      <c r="IO16" s="40"/>
      <c r="IP16" s="40"/>
      <c r="IQ16" s="40"/>
      <c r="IR16" s="40"/>
      <c r="IS16" s="40"/>
    </row>
    <row r="17" spans="1:253" ht="23.25" customHeight="1">
      <c r="A17" s="85" t="s">
        <v>11</v>
      </c>
      <c r="B17" s="86"/>
      <c r="C17" s="86"/>
      <c r="D17" s="87"/>
      <c r="E17" s="88"/>
      <c r="IL17" s="40"/>
      <c r="IM17" s="40"/>
      <c r="IN17" s="40"/>
      <c r="IO17" s="40"/>
      <c r="IP17" s="40"/>
      <c r="IQ17" s="40"/>
      <c r="IR17" s="40"/>
      <c r="IS17" s="40"/>
    </row>
    <row r="18" spans="1:253" ht="16" customHeight="1">
      <c r="A18" s="41" t="s">
        <v>2</v>
      </c>
      <c r="B18" s="42" t="s">
        <v>3</v>
      </c>
      <c r="C18" s="42" t="s">
        <v>4</v>
      </c>
      <c r="D18" s="42" t="s">
        <v>5</v>
      </c>
      <c r="E18" s="43" t="s">
        <v>53</v>
      </c>
      <c r="IL18" s="40"/>
      <c r="IM18" s="40"/>
      <c r="IN18" s="40"/>
      <c r="IO18" s="40"/>
      <c r="IP18" s="40"/>
      <c r="IQ18" s="40"/>
      <c r="IR18" s="40"/>
      <c r="IS18" s="40"/>
    </row>
    <row r="19" spans="1:253" ht="22.75" customHeight="1">
      <c r="A19" s="41" t="s">
        <v>31</v>
      </c>
      <c r="B19" s="44">
        <v>4</v>
      </c>
      <c r="C19" s="42" t="s">
        <v>17</v>
      </c>
      <c r="D19" s="42" t="s">
        <v>12</v>
      </c>
      <c r="E19" s="45">
        <f>IF('Load Calculator'!C6&lt;100,'Week 4'!E19-2.5,IF('Load Calculator'!C6&lt;200,'Week 4'!E19-5,IF('Load Calculator'!C6&lt;300,'Week 4'!E19-7.5,IF('Load Calculator'!C6&lt;400,'Week 4'!E19-10,IF('Load Calculator'!C6&lt;500,'Week 4'!E19-12.5,'Week 4'!E19-15)))))</f>
        <v>62.5</v>
      </c>
      <c r="IL19" s="40"/>
      <c r="IM19" s="40"/>
      <c r="IN19" s="40"/>
      <c r="IO19" s="40"/>
      <c r="IP19" s="40"/>
      <c r="IQ19" s="40"/>
      <c r="IR19" s="40"/>
      <c r="IS19" s="40"/>
    </row>
    <row r="20" spans="1:253" ht="22.5" customHeight="1">
      <c r="A20" s="41" t="s">
        <v>32</v>
      </c>
      <c r="B20" s="42" t="s">
        <v>20</v>
      </c>
      <c r="C20" s="42" t="s">
        <v>17</v>
      </c>
      <c r="D20" s="42" t="s">
        <v>21</v>
      </c>
      <c r="E20" s="50"/>
      <c r="IL20" s="40"/>
      <c r="IM20" s="40"/>
      <c r="IN20" s="40"/>
      <c r="IO20" s="40"/>
      <c r="IP20" s="40"/>
      <c r="IQ20" s="40"/>
      <c r="IR20" s="40"/>
      <c r="IS20" s="40"/>
    </row>
    <row r="21" spans="1:253" ht="22.5" customHeight="1">
      <c r="A21" s="41" t="s">
        <v>87</v>
      </c>
      <c r="B21" s="44">
        <v>3</v>
      </c>
      <c r="C21" s="42" t="s">
        <v>43</v>
      </c>
      <c r="D21" s="42" t="s">
        <v>7</v>
      </c>
      <c r="E21" s="50" t="s">
        <v>41</v>
      </c>
      <c r="IL21" s="40"/>
      <c r="IM21" s="40"/>
      <c r="IN21" s="40"/>
      <c r="IO21" s="40"/>
      <c r="IP21" s="40"/>
      <c r="IQ21" s="40"/>
      <c r="IR21" s="40"/>
      <c r="IS21" s="40"/>
    </row>
    <row r="22" spans="1:253" ht="24" customHeight="1" thickBot="1">
      <c r="A22" s="89"/>
      <c r="B22" s="90"/>
      <c r="C22" s="90"/>
      <c r="D22" s="91"/>
      <c r="E22" s="92"/>
      <c r="IL22" s="40"/>
      <c r="IM22" s="40"/>
      <c r="IN22" s="40"/>
      <c r="IO22" s="40"/>
      <c r="IP22" s="40"/>
      <c r="IQ22" s="40"/>
      <c r="IR22" s="40"/>
      <c r="IS22" s="40"/>
    </row>
    <row r="23" spans="1:253" ht="23.25" customHeight="1">
      <c r="A23" s="93" t="s">
        <v>44</v>
      </c>
      <c r="B23" s="86"/>
      <c r="C23" s="86"/>
      <c r="D23" s="87"/>
      <c r="E23" s="88"/>
      <c r="IL23" s="40"/>
      <c r="IM23" s="40"/>
      <c r="IN23" s="40"/>
      <c r="IO23" s="40"/>
      <c r="IP23" s="40"/>
      <c r="IQ23" s="40"/>
      <c r="IR23" s="40"/>
      <c r="IS23" s="40"/>
    </row>
    <row r="24" spans="1:253" ht="16" customHeight="1">
      <c r="A24" s="41" t="s">
        <v>2</v>
      </c>
      <c r="B24" s="42" t="s">
        <v>3</v>
      </c>
      <c r="C24" s="42" t="s">
        <v>4</v>
      </c>
      <c r="D24" s="42" t="s">
        <v>5</v>
      </c>
      <c r="E24" s="43" t="s">
        <v>53</v>
      </c>
      <c r="IL24" s="40"/>
      <c r="IM24" s="40"/>
      <c r="IN24" s="40"/>
      <c r="IO24" s="40"/>
      <c r="IP24" s="40"/>
      <c r="IQ24" s="40"/>
      <c r="IR24" s="40"/>
      <c r="IS24" s="40"/>
    </row>
    <row r="25" spans="1:253" ht="22.75" customHeight="1">
      <c r="A25" s="41" t="s">
        <v>14</v>
      </c>
      <c r="B25" s="42" t="s">
        <v>20</v>
      </c>
      <c r="C25" s="42" t="s">
        <v>17</v>
      </c>
      <c r="D25" s="42" t="s">
        <v>21</v>
      </c>
      <c r="E25" s="45">
        <f>IF('Load Calculator'!C7&lt;100,'Week 4'!E25-2.5,IF('Load Calculator'!C7&lt;200,'Week 4'!E25-5,IF('Load Calculator'!C7&lt;300,'Week 4'!E25-7.5,IF('Load Calculator'!C7&lt;400,'Week 4'!E25-10,IF('Load Calculator'!C7&lt;500,'Week 4'!E25-12.5,'Week 4'!E25-15)))))</f>
        <v>70</v>
      </c>
      <c r="IL25" s="40"/>
      <c r="IM25" s="40"/>
      <c r="IN25" s="40"/>
      <c r="IO25" s="40"/>
      <c r="IP25" s="40"/>
      <c r="IQ25" s="40"/>
      <c r="IR25" s="40"/>
      <c r="IS25" s="40"/>
    </row>
    <row r="26" spans="1:253" ht="22.5" customHeight="1">
      <c r="A26" s="41" t="s">
        <v>34</v>
      </c>
      <c r="B26" s="42" t="s">
        <v>20</v>
      </c>
      <c r="C26" s="42" t="s">
        <v>17</v>
      </c>
      <c r="D26" s="42" t="s">
        <v>21</v>
      </c>
      <c r="E26" s="50"/>
      <c r="IL26" s="40"/>
      <c r="IM26" s="40"/>
      <c r="IN26" s="40"/>
      <c r="IO26" s="40"/>
      <c r="IP26" s="40"/>
      <c r="IQ26" s="40"/>
      <c r="IR26" s="40"/>
      <c r="IS26" s="40"/>
    </row>
    <row r="27" spans="1:253" ht="22.5" customHeight="1">
      <c r="A27" s="41" t="s">
        <v>35</v>
      </c>
      <c r="B27" s="42" t="s">
        <v>9</v>
      </c>
      <c r="C27" s="42" t="s">
        <v>8</v>
      </c>
      <c r="D27" s="42" t="s">
        <v>21</v>
      </c>
      <c r="E27" s="50"/>
      <c r="IL27" s="40"/>
      <c r="IM27" s="40"/>
      <c r="IN27" s="40"/>
      <c r="IO27" s="40"/>
      <c r="IP27" s="40"/>
      <c r="IQ27" s="40"/>
      <c r="IR27" s="40"/>
      <c r="IS27" s="40"/>
    </row>
    <row r="28" spans="1:253" ht="22.5" customHeight="1">
      <c r="A28" s="41" t="s">
        <v>36</v>
      </c>
      <c r="B28" s="42" t="s">
        <v>20</v>
      </c>
      <c r="C28" s="42" t="s">
        <v>13</v>
      </c>
      <c r="D28" s="42" t="s">
        <v>21</v>
      </c>
      <c r="E28" s="50"/>
      <c r="IL28" s="40"/>
      <c r="IM28" s="40"/>
      <c r="IN28" s="40"/>
      <c r="IO28" s="40"/>
      <c r="IP28" s="40"/>
      <c r="IQ28" s="40"/>
      <c r="IR28" s="40"/>
      <c r="IS28" s="40"/>
    </row>
    <row r="29" spans="1:253" ht="23.25" customHeight="1" thickBot="1">
      <c r="A29" s="47" t="s">
        <v>115</v>
      </c>
      <c r="B29" s="48">
        <v>3</v>
      </c>
      <c r="C29" s="49" t="s">
        <v>10</v>
      </c>
      <c r="D29" s="49" t="s">
        <v>33</v>
      </c>
      <c r="E29" s="52"/>
      <c r="IL29" s="40"/>
      <c r="IM29" s="40"/>
      <c r="IN29" s="40"/>
      <c r="IO29" s="40"/>
      <c r="IP29" s="40"/>
      <c r="IQ29" s="40"/>
      <c r="IR29" s="40"/>
      <c r="IS29" s="40"/>
    </row>
    <row r="30" spans="1:253" ht="94" customHeight="1" thickBot="1">
      <c r="A30" s="108" t="s">
        <v>15</v>
      </c>
      <c r="B30" s="109"/>
      <c r="C30" s="109"/>
      <c r="D30" s="109"/>
      <c r="E30" s="109"/>
      <c r="IL30" s="40"/>
      <c r="IM30" s="40"/>
      <c r="IN30" s="40"/>
      <c r="IO30" s="40"/>
      <c r="IP30" s="40"/>
      <c r="IQ30" s="40"/>
      <c r="IR30" s="40"/>
      <c r="IS30" s="40"/>
    </row>
    <row r="31" spans="1:253" ht="18" customHeight="1">
      <c r="IL31" s="40"/>
      <c r="IM31" s="40"/>
      <c r="IN31" s="40"/>
      <c r="IO31" s="40"/>
      <c r="IP31" s="40"/>
      <c r="IQ31" s="40"/>
      <c r="IR31" s="40"/>
      <c r="IS31" s="40"/>
    </row>
  </sheetData>
  <sheetProtection selectLockedCells="1"/>
  <mergeCells count="10">
    <mergeCell ref="A1:E1"/>
    <mergeCell ref="A30:E30"/>
    <mergeCell ref="A17:E17"/>
    <mergeCell ref="A23:E23"/>
    <mergeCell ref="A9:E9"/>
    <mergeCell ref="A22:E22"/>
    <mergeCell ref="A16:E16"/>
    <mergeCell ref="A3:E3"/>
    <mergeCell ref="A2:E2"/>
    <mergeCell ref="A10:E10"/>
  </mergeCells>
  <pageMargins left="0.75" right="0.75" top="1" bottom="1" header="0.5" footer="0.5"/>
  <pageSetup scale="58" orientation="portrait" r:id="rId1"/>
  <headerFooter>
    <oddFooter>&amp;L&amp;"Helvetica,Regular"&amp;12&amp;K000000&amp;P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C877A-862D-441E-82D7-0E98ED3B9EB1}">
  <sheetPr>
    <pageSetUpPr fitToPage="1"/>
  </sheetPr>
  <dimension ref="A1:IS31"/>
  <sheetViews>
    <sheetView showGridLines="0" topLeftCell="A2" workbookViewId="0">
      <selection activeCell="F14" sqref="F14"/>
    </sheetView>
  </sheetViews>
  <sheetFormatPr defaultColWidth="12.265625" defaultRowHeight="18" customHeight="1"/>
  <cols>
    <col min="1" max="1" width="25.19921875" style="39" customWidth="1"/>
    <col min="2" max="2" width="9.33203125" style="39" customWidth="1"/>
    <col min="3" max="3" width="10.265625" style="39" customWidth="1"/>
    <col min="4" max="4" width="9.265625" style="39" customWidth="1"/>
    <col min="5" max="5" width="6.19921875" style="39" bestFit="1" customWidth="1"/>
    <col min="6" max="6" width="24.06640625" style="39" customWidth="1"/>
    <col min="7" max="7" width="9.33203125" style="39" customWidth="1"/>
    <col min="8" max="8" width="10.265625" style="39" customWidth="1"/>
    <col min="9" max="9" width="9.265625" style="39" customWidth="1"/>
    <col min="10" max="13" width="5.59765625" style="39" customWidth="1"/>
    <col min="14" max="253" width="12.265625" style="39" customWidth="1"/>
    <col min="254" max="16384" width="12.265625" style="40"/>
  </cols>
  <sheetData>
    <row r="1" spans="1:253" ht="150.5" customHeight="1" thickBot="1">
      <c r="A1" s="97"/>
      <c r="B1" s="98"/>
      <c r="C1" s="98"/>
      <c r="D1" s="98"/>
      <c r="E1" s="98"/>
    </row>
    <row r="2" spans="1:253" ht="30" customHeight="1" thickBot="1">
      <c r="A2" s="99" t="s">
        <v>114</v>
      </c>
      <c r="B2" s="100"/>
      <c r="C2" s="100"/>
      <c r="D2" s="100"/>
      <c r="E2" s="101"/>
      <c r="IL2" s="40"/>
      <c r="IM2" s="40"/>
      <c r="IN2" s="40"/>
      <c r="IO2" s="40"/>
      <c r="IP2" s="40"/>
      <c r="IQ2" s="40"/>
      <c r="IR2" s="40"/>
      <c r="IS2" s="40"/>
    </row>
    <row r="3" spans="1:253" ht="24" customHeight="1">
      <c r="A3" s="93" t="s">
        <v>83</v>
      </c>
      <c r="B3" s="86"/>
      <c r="C3" s="86"/>
      <c r="D3" s="87"/>
      <c r="E3" s="88"/>
      <c r="IL3" s="40"/>
      <c r="IM3" s="40"/>
      <c r="IN3" s="40"/>
      <c r="IO3" s="40"/>
      <c r="IP3" s="40"/>
      <c r="IQ3" s="40"/>
      <c r="IR3" s="40"/>
      <c r="IS3" s="40"/>
    </row>
    <row r="4" spans="1:253" ht="16" customHeight="1">
      <c r="A4" s="41" t="s">
        <v>2</v>
      </c>
      <c r="B4" s="42" t="s">
        <v>3</v>
      </c>
      <c r="C4" s="42" t="s">
        <v>4</v>
      </c>
      <c r="D4" s="42" t="s">
        <v>5</v>
      </c>
      <c r="E4" s="43" t="s">
        <v>46</v>
      </c>
      <c r="IL4" s="40"/>
      <c r="IM4" s="40"/>
      <c r="IN4" s="40"/>
      <c r="IO4" s="40"/>
      <c r="IP4" s="40"/>
      <c r="IQ4" s="40"/>
      <c r="IR4" s="40"/>
      <c r="IS4" s="40"/>
    </row>
    <row r="5" spans="1:253" ht="22.75" customHeight="1">
      <c r="A5" s="41" t="s">
        <v>22</v>
      </c>
      <c r="B5" s="44">
        <v>4</v>
      </c>
      <c r="C5" s="42" t="s">
        <v>6</v>
      </c>
      <c r="D5" s="42" t="s">
        <v>23</v>
      </c>
      <c r="E5" s="45">
        <f>MROUND(ROUNDDOWN('Load Calculator'!C5*0.85*0.9,1),2.5)</f>
        <v>77.5</v>
      </c>
      <c r="IL5" s="40"/>
      <c r="IM5" s="40"/>
      <c r="IN5" s="40"/>
      <c r="IO5" s="40"/>
      <c r="IP5" s="40"/>
      <c r="IQ5" s="40"/>
      <c r="IR5" s="40"/>
      <c r="IS5" s="40"/>
    </row>
    <row r="6" spans="1:253" ht="22.5" customHeight="1">
      <c r="A6" s="41" t="s">
        <v>37</v>
      </c>
      <c r="B6" s="44">
        <v>3</v>
      </c>
      <c r="C6" s="42" t="s">
        <v>38</v>
      </c>
      <c r="D6" s="42" t="s">
        <v>23</v>
      </c>
      <c r="E6" s="8"/>
      <c r="IL6" s="40"/>
      <c r="IM6" s="40"/>
      <c r="IN6" s="40"/>
      <c r="IO6" s="40"/>
      <c r="IP6" s="40"/>
      <c r="IQ6" s="40"/>
      <c r="IR6" s="40"/>
      <c r="IS6" s="40"/>
    </row>
    <row r="7" spans="1:253" ht="22.5" customHeight="1">
      <c r="A7" s="41" t="s">
        <v>39</v>
      </c>
      <c r="B7" s="44">
        <v>2</v>
      </c>
      <c r="C7" s="42" t="s">
        <v>40</v>
      </c>
      <c r="D7" s="42" t="s">
        <v>23</v>
      </c>
      <c r="E7" s="45"/>
      <c r="IL7" s="40"/>
      <c r="IM7" s="40"/>
      <c r="IN7" s="40"/>
      <c r="IO7" s="40"/>
      <c r="IP7" s="40"/>
      <c r="IQ7" s="40"/>
      <c r="IR7" s="40"/>
      <c r="IS7" s="40"/>
    </row>
    <row r="8" spans="1:253" ht="22.5" customHeight="1">
      <c r="A8" s="41" t="s">
        <v>24</v>
      </c>
      <c r="B8" s="44">
        <v>3</v>
      </c>
      <c r="C8" s="42" t="s">
        <v>25</v>
      </c>
      <c r="D8" s="42" t="s">
        <v>7</v>
      </c>
      <c r="E8" s="24" t="str">
        <f>IF('Week 1'!E8=0,"Please fill out Week 1 Weight",2*'Week 3'!E8-'Week 2'!E8)</f>
        <v>Please fill out Week 1 Weight</v>
      </c>
      <c r="IL8" s="40"/>
      <c r="IM8" s="40"/>
      <c r="IN8" s="40"/>
      <c r="IO8" s="40"/>
      <c r="IP8" s="40"/>
      <c r="IQ8" s="40"/>
      <c r="IR8" s="40"/>
      <c r="IS8" s="40"/>
    </row>
    <row r="9" spans="1:253" ht="24" customHeight="1" thickBot="1">
      <c r="A9" s="102"/>
      <c r="B9" s="103"/>
      <c r="C9" s="103"/>
      <c r="D9" s="103"/>
      <c r="E9" s="104"/>
      <c r="IL9" s="40"/>
      <c r="IM9" s="40"/>
      <c r="IN9" s="40"/>
      <c r="IO9" s="40"/>
      <c r="IP9" s="40"/>
      <c r="IQ9" s="40"/>
      <c r="IR9" s="40"/>
      <c r="IS9" s="40"/>
    </row>
    <row r="10" spans="1:253" ht="23.25" customHeight="1">
      <c r="A10" s="105" t="s">
        <v>27</v>
      </c>
      <c r="B10" s="106"/>
      <c r="C10" s="106"/>
      <c r="D10" s="106"/>
      <c r="E10" s="107"/>
      <c r="IL10" s="40"/>
      <c r="IM10" s="40"/>
      <c r="IN10" s="40"/>
      <c r="IO10" s="40"/>
      <c r="IP10" s="40"/>
      <c r="IQ10" s="40"/>
      <c r="IR10" s="40"/>
      <c r="IS10" s="40"/>
    </row>
    <row r="11" spans="1:253" ht="16" customHeight="1">
      <c r="A11" s="41" t="s">
        <v>2</v>
      </c>
      <c r="B11" s="42" t="s">
        <v>3</v>
      </c>
      <c r="C11" s="42" t="s">
        <v>4</v>
      </c>
      <c r="D11" s="42" t="s">
        <v>5</v>
      </c>
      <c r="E11" s="43" t="s">
        <v>46</v>
      </c>
      <c r="IL11" s="40"/>
      <c r="IM11" s="40"/>
      <c r="IN11" s="40"/>
      <c r="IO11" s="40"/>
      <c r="IP11" s="40"/>
      <c r="IQ11" s="40"/>
      <c r="IR11" s="40"/>
      <c r="IS11" s="40"/>
    </row>
    <row r="12" spans="1:253" ht="29" customHeight="1">
      <c r="A12" s="46" t="str">
        <f>IF('Load Calculator'!A8="PLEASE SELECT OVERHEAD EVENT (KGS)","Please select overhead event in Load Calcuator",IF('Load Calculator'!A8="Barbell Clean &amp; Press","A Barbell Clean &amp; Press - Clean First Rep Only",IF('Load Calculator'!A8="Log Clean &amp; Press","A Log Clean &amp; Press - Clean First Rep Only",IF('Load Calculator'!A8="Axle Clean &amp; Press","A Axle Clean &amp; Press - Clean First Rep Only",IF('Load Calculator'!A8="Viking Press","A Viking Press","A Giant Dumbbell - Clean First Rep Only")))))</f>
        <v>Please select overhead event in Load Calcuator</v>
      </c>
      <c r="B12" s="42" t="s">
        <v>9</v>
      </c>
      <c r="C12" s="42" t="s">
        <v>17</v>
      </c>
      <c r="D12" s="42" t="s">
        <v>23</v>
      </c>
      <c r="E12" s="22">
        <f>MROUND(ROUNDDOWN('Load Calculator'!C8*0.75,1),2.5)</f>
        <v>75</v>
      </c>
      <c r="IL12" s="40"/>
      <c r="IM12" s="40"/>
      <c r="IN12" s="40"/>
      <c r="IO12" s="40"/>
      <c r="IP12" s="40"/>
      <c r="IQ12" s="40"/>
      <c r="IR12" s="40"/>
      <c r="IS12" s="40"/>
    </row>
    <row r="13" spans="1:253" ht="22.5" customHeight="1">
      <c r="A13" s="41" t="s">
        <v>28</v>
      </c>
      <c r="B13" s="42" t="s">
        <v>9</v>
      </c>
      <c r="C13" s="42" t="s">
        <v>17</v>
      </c>
      <c r="D13" s="42" t="s">
        <v>7</v>
      </c>
      <c r="E13" s="8"/>
      <c r="IL13" s="40"/>
      <c r="IM13" s="40"/>
      <c r="IN13" s="40"/>
      <c r="IO13" s="40"/>
      <c r="IP13" s="40"/>
      <c r="IQ13" s="40"/>
      <c r="IR13" s="40"/>
      <c r="IS13" s="40"/>
    </row>
    <row r="14" spans="1:253" ht="22.5" customHeight="1">
      <c r="A14" s="41" t="s">
        <v>29</v>
      </c>
      <c r="B14" s="42" t="s">
        <v>9</v>
      </c>
      <c r="C14" s="42" t="s">
        <v>18</v>
      </c>
      <c r="D14" s="42" t="s">
        <v>7</v>
      </c>
      <c r="E14" s="8"/>
      <c r="IL14" s="40"/>
      <c r="IM14" s="40"/>
      <c r="IN14" s="40"/>
      <c r="IO14" s="40"/>
      <c r="IP14" s="40"/>
      <c r="IQ14" s="40"/>
      <c r="IR14" s="40"/>
      <c r="IS14" s="40"/>
    </row>
    <row r="15" spans="1:253" ht="23.25" customHeight="1">
      <c r="A15" s="41" t="s">
        <v>30</v>
      </c>
      <c r="B15" s="44">
        <v>4</v>
      </c>
      <c r="C15" s="42" t="s">
        <v>16</v>
      </c>
      <c r="D15" s="42" t="s">
        <v>21</v>
      </c>
      <c r="E15" s="8"/>
      <c r="IL15" s="40"/>
      <c r="IM15" s="40"/>
      <c r="IN15" s="40"/>
      <c r="IO15" s="40"/>
      <c r="IP15" s="40"/>
      <c r="IQ15" s="40"/>
      <c r="IR15" s="40"/>
      <c r="IS15" s="40"/>
    </row>
    <row r="16" spans="1:253" ht="24" customHeight="1" thickBot="1">
      <c r="A16" s="89"/>
      <c r="B16" s="90"/>
      <c r="C16" s="90"/>
      <c r="D16" s="91"/>
      <c r="E16" s="92"/>
      <c r="IL16" s="40"/>
      <c r="IM16" s="40"/>
      <c r="IN16" s="40"/>
      <c r="IO16" s="40"/>
      <c r="IP16" s="40"/>
      <c r="IQ16" s="40"/>
      <c r="IR16" s="40"/>
      <c r="IS16" s="40"/>
    </row>
    <row r="17" spans="1:253" ht="23.25" customHeight="1">
      <c r="A17" s="85" t="s">
        <v>11</v>
      </c>
      <c r="B17" s="86"/>
      <c r="C17" s="86"/>
      <c r="D17" s="87"/>
      <c r="E17" s="88"/>
      <c r="IL17" s="40"/>
      <c r="IM17" s="40"/>
      <c r="IN17" s="40"/>
      <c r="IO17" s="40"/>
      <c r="IP17" s="40"/>
      <c r="IQ17" s="40"/>
      <c r="IR17" s="40"/>
      <c r="IS17" s="40"/>
    </row>
    <row r="18" spans="1:253" ht="16" customHeight="1">
      <c r="A18" s="41" t="s">
        <v>2</v>
      </c>
      <c r="B18" s="42" t="s">
        <v>3</v>
      </c>
      <c r="C18" s="42" t="s">
        <v>4</v>
      </c>
      <c r="D18" s="42" t="s">
        <v>5</v>
      </c>
      <c r="E18" s="43" t="s">
        <v>46</v>
      </c>
      <c r="IL18" s="40"/>
      <c r="IM18" s="40"/>
      <c r="IN18" s="40"/>
      <c r="IO18" s="40"/>
      <c r="IP18" s="40"/>
      <c r="IQ18" s="40"/>
      <c r="IR18" s="40"/>
      <c r="IS18" s="40"/>
    </row>
    <row r="19" spans="1:253" ht="22.75" customHeight="1">
      <c r="A19" s="41" t="s">
        <v>31</v>
      </c>
      <c r="B19" s="44">
        <v>4</v>
      </c>
      <c r="C19" s="42" t="s">
        <v>17</v>
      </c>
      <c r="D19" s="42" t="s">
        <v>12</v>
      </c>
      <c r="E19" s="45">
        <f>MROUND(ROUNDDOWN('Load Calculator'!C6*0.75*0.9,1),2.5)</f>
        <v>67.5</v>
      </c>
      <c r="IL19" s="40"/>
      <c r="IM19" s="40"/>
      <c r="IN19" s="40"/>
      <c r="IO19" s="40"/>
      <c r="IP19" s="40"/>
      <c r="IQ19" s="40"/>
      <c r="IR19" s="40"/>
      <c r="IS19" s="40"/>
    </row>
    <row r="20" spans="1:253" ht="22.5" customHeight="1">
      <c r="A20" s="41" t="s">
        <v>32</v>
      </c>
      <c r="B20" s="42" t="s">
        <v>20</v>
      </c>
      <c r="C20" s="42" t="s">
        <v>17</v>
      </c>
      <c r="D20" s="42" t="s">
        <v>21</v>
      </c>
      <c r="E20" s="8"/>
      <c r="IL20" s="40"/>
      <c r="IM20" s="40"/>
      <c r="IN20" s="40"/>
      <c r="IO20" s="40"/>
      <c r="IP20" s="40"/>
      <c r="IQ20" s="40"/>
      <c r="IR20" s="40"/>
      <c r="IS20" s="40"/>
    </row>
    <row r="21" spans="1:253" ht="22.5" customHeight="1">
      <c r="A21" s="41" t="s">
        <v>62</v>
      </c>
      <c r="B21" s="44">
        <v>3</v>
      </c>
      <c r="C21" s="42" t="s">
        <v>43</v>
      </c>
      <c r="D21" s="42" t="s">
        <v>7</v>
      </c>
      <c r="E21" s="8" t="s">
        <v>41</v>
      </c>
      <c r="IL21" s="40"/>
      <c r="IM21" s="40"/>
      <c r="IN21" s="40"/>
      <c r="IO21" s="40"/>
      <c r="IP21" s="40"/>
      <c r="IQ21" s="40"/>
      <c r="IR21" s="40"/>
      <c r="IS21" s="40"/>
    </row>
    <row r="22" spans="1:253" ht="24" customHeight="1" thickBot="1">
      <c r="A22" s="89"/>
      <c r="B22" s="90"/>
      <c r="C22" s="90"/>
      <c r="D22" s="91"/>
      <c r="E22" s="92"/>
      <c r="IL22" s="40"/>
      <c r="IM22" s="40"/>
      <c r="IN22" s="40"/>
      <c r="IO22" s="40"/>
      <c r="IP22" s="40"/>
      <c r="IQ22" s="40"/>
      <c r="IR22" s="40"/>
      <c r="IS22" s="40"/>
    </row>
    <row r="23" spans="1:253" ht="23.25" customHeight="1">
      <c r="A23" s="93" t="s">
        <v>44</v>
      </c>
      <c r="B23" s="86"/>
      <c r="C23" s="86"/>
      <c r="D23" s="87"/>
      <c r="E23" s="88"/>
      <c r="IL23" s="40"/>
      <c r="IM23" s="40"/>
      <c r="IN23" s="40"/>
      <c r="IO23" s="40"/>
      <c r="IP23" s="40"/>
      <c r="IQ23" s="40"/>
      <c r="IR23" s="40"/>
      <c r="IS23" s="40"/>
    </row>
    <row r="24" spans="1:253" ht="16" customHeight="1">
      <c r="A24" s="41" t="s">
        <v>2</v>
      </c>
      <c r="B24" s="42" t="s">
        <v>3</v>
      </c>
      <c r="C24" s="42" t="s">
        <v>4</v>
      </c>
      <c r="D24" s="42" t="s">
        <v>5</v>
      </c>
      <c r="E24" s="43" t="s">
        <v>46</v>
      </c>
      <c r="IL24" s="40"/>
      <c r="IM24" s="40"/>
      <c r="IN24" s="40"/>
      <c r="IO24" s="40"/>
      <c r="IP24" s="40"/>
      <c r="IQ24" s="40"/>
      <c r="IR24" s="40"/>
      <c r="IS24" s="40"/>
    </row>
    <row r="25" spans="1:253" ht="22.75" customHeight="1">
      <c r="A25" s="41" t="s">
        <v>14</v>
      </c>
      <c r="B25" s="42" t="s">
        <v>20</v>
      </c>
      <c r="C25" s="42" t="s">
        <v>17</v>
      </c>
      <c r="D25" s="42" t="s">
        <v>21</v>
      </c>
      <c r="E25" s="45">
        <f>MROUND(ROUNDDOWN('Load Calculator'!C7*0.75,1),2.5)</f>
        <v>75</v>
      </c>
      <c r="IL25" s="40"/>
      <c r="IM25" s="40"/>
      <c r="IN25" s="40"/>
      <c r="IO25" s="40"/>
      <c r="IP25" s="40"/>
      <c r="IQ25" s="40"/>
      <c r="IR25" s="40"/>
      <c r="IS25" s="40"/>
    </row>
    <row r="26" spans="1:253" ht="22.5" customHeight="1">
      <c r="A26" s="41" t="s">
        <v>34</v>
      </c>
      <c r="B26" s="42" t="s">
        <v>20</v>
      </c>
      <c r="C26" s="42" t="s">
        <v>17</v>
      </c>
      <c r="D26" s="42" t="s">
        <v>21</v>
      </c>
      <c r="E26" s="8"/>
      <c r="IL26" s="40"/>
      <c r="IM26" s="40"/>
      <c r="IN26" s="40"/>
      <c r="IO26" s="40"/>
      <c r="IP26" s="40"/>
      <c r="IQ26" s="40"/>
      <c r="IR26" s="40"/>
      <c r="IS26" s="40"/>
    </row>
    <row r="27" spans="1:253" ht="22.5" customHeight="1">
      <c r="A27" s="41" t="s">
        <v>35</v>
      </c>
      <c r="B27" s="42" t="s">
        <v>9</v>
      </c>
      <c r="C27" s="42" t="s">
        <v>8</v>
      </c>
      <c r="D27" s="42" t="s">
        <v>21</v>
      </c>
      <c r="E27" s="8"/>
      <c r="IL27" s="40"/>
      <c r="IM27" s="40"/>
      <c r="IN27" s="40"/>
      <c r="IO27" s="40"/>
      <c r="IP27" s="40"/>
      <c r="IQ27" s="40"/>
      <c r="IR27" s="40"/>
      <c r="IS27" s="40"/>
    </row>
    <row r="28" spans="1:253" ht="22.5" customHeight="1">
      <c r="A28" s="41" t="s">
        <v>36</v>
      </c>
      <c r="B28" s="42" t="s">
        <v>20</v>
      </c>
      <c r="C28" s="42" t="s">
        <v>13</v>
      </c>
      <c r="D28" s="42" t="s">
        <v>21</v>
      </c>
      <c r="E28" s="8"/>
      <c r="IL28" s="40"/>
      <c r="IM28" s="40"/>
      <c r="IN28" s="40"/>
      <c r="IO28" s="40"/>
      <c r="IP28" s="40"/>
      <c r="IQ28" s="40"/>
      <c r="IR28" s="40"/>
      <c r="IS28" s="40"/>
    </row>
    <row r="29" spans="1:253" ht="23.25" customHeight="1" thickBot="1">
      <c r="A29" s="47" t="s">
        <v>115</v>
      </c>
      <c r="B29" s="48">
        <v>3</v>
      </c>
      <c r="C29" s="49" t="s">
        <v>10</v>
      </c>
      <c r="D29" s="49" t="s">
        <v>21</v>
      </c>
      <c r="E29" s="12"/>
      <c r="IL29" s="40"/>
      <c r="IM29" s="40"/>
      <c r="IN29" s="40"/>
      <c r="IO29" s="40"/>
      <c r="IP29" s="40"/>
      <c r="IQ29" s="40"/>
      <c r="IR29" s="40"/>
      <c r="IS29" s="40"/>
    </row>
    <row r="30" spans="1:253" ht="94" customHeight="1" thickBot="1">
      <c r="A30" s="94" t="s">
        <v>15</v>
      </c>
      <c r="B30" s="95"/>
      <c r="C30" s="95"/>
      <c r="D30" s="95"/>
      <c r="E30" s="96"/>
      <c r="IL30" s="40"/>
      <c r="IM30" s="40"/>
      <c r="IN30" s="40"/>
      <c r="IO30" s="40"/>
      <c r="IP30" s="40"/>
      <c r="IQ30" s="40"/>
      <c r="IR30" s="40"/>
      <c r="IS30" s="40"/>
    </row>
    <row r="31" spans="1:253" ht="18" customHeight="1">
      <c r="IL31" s="40"/>
      <c r="IM31" s="40"/>
      <c r="IN31" s="40"/>
      <c r="IO31" s="40"/>
      <c r="IP31" s="40"/>
      <c r="IQ31" s="40"/>
      <c r="IR31" s="40"/>
      <c r="IS31" s="40"/>
    </row>
  </sheetData>
  <sheetProtection selectLockedCells="1"/>
  <mergeCells count="10">
    <mergeCell ref="A22:E22"/>
    <mergeCell ref="A23:E23"/>
    <mergeCell ref="A30:E30"/>
    <mergeCell ref="A2:E2"/>
    <mergeCell ref="A10:E10"/>
    <mergeCell ref="A1:E1"/>
    <mergeCell ref="A3:E3"/>
    <mergeCell ref="A9:E9"/>
    <mergeCell ref="A16:E16"/>
    <mergeCell ref="A17:E17"/>
  </mergeCells>
  <pageMargins left="0.75" right="0.75" top="1" bottom="1" header="0.5" footer="0.5"/>
  <pageSetup scale="58" orientation="portrait" r:id="rId1"/>
  <headerFooter>
    <oddFooter>&amp;L&amp;"Helvetica,Regular"&amp;12&amp;K000000&amp;P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3B91A-9B1D-486A-B65C-36C5B08215A2}">
  <sheetPr>
    <pageSetUpPr fitToPage="1"/>
  </sheetPr>
  <dimension ref="A1:IS28"/>
  <sheetViews>
    <sheetView showGridLines="0" workbookViewId="0">
      <selection activeCell="E11" sqref="A1:XFD1048576"/>
    </sheetView>
  </sheetViews>
  <sheetFormatPr defaultColWidth="12.265625" defaultRowHeight="18" customHeight="1"/>
  <cols>
    <col min="1" max="1" width="30.53125" style="39" customWidth="1"/>
    <col min="2" max="2" width="9.33203125" style="39" customWidth="1"/>
    <col min="3" max="3" width="10.265625" style="39" customWidth="1"/>
    <col min="4" max="4" width="9.265625" style="39" customWidth="1"/>
    <col min="5" max="5" width="6.19921875" style="39" bestFit="1" customWidth="1"/>
    <col min="6" max="6" width="24.06640625" style="39" customWidth="1"/>
    <col min="7" max="7" width="9.33203125" style="39" customWidth="1"/>
    <col min="8" max="8" width="10.265625" style="39" customWidth="1"/>
    <col min="9" max="9" width="9.265625" style="39" customWidth="1"/>
    <col min="10" max="13" width="5.59765625" style="39" customWidth="1"/>
    <col min="14" max="253" width="12.265625" style="39" customWidth="1"/>
    <col min="254" max="16384" width="12.265625" style="40"/>
  </cols>
  <sheetData>
    <row r="1" spans="1:253" ht="167" customHeight="1" thickBot="1">
      <c r="A1" s="97"/>
      <c r="B1" s="98"/>
      <c r="C1" s="98"/>
      <c r="D1" s="98"/>
      <c r="E1" s="98"/>
    </row>
    <row r="2" spans="1:253" ht="30" customHeight="1" thickBot="1">
      <c r="A2" s="118" t="s">
        <v>47</v>
      </c>
      <c r="B2" s="127"/>
      <c r="C2" s="127"/>
      <c r="D2" s="127"/>
      <c r="E2" s="128"/>
      <c r="IL2" s="40"/>
      <c r="IM2" s="40"/>
      <c r="IN2" s="40"/>
      <c r="IO2" s="40"/>
      <c r="IP2" s="40"/>
      <c r="IQ2" s="40"/>
      <c r="IR2" s="40"/>
      <c r="IS2" s="40"/>
    </row>
    <row r="3" spans="1:253" ht="24" customHeight="1">
      <c r="A3" s="93" t="s">
        <v>83</v>
      </c>
      <c r="B3" s="86"/>
      <c r="C3" s="86"/>
      <c r="D3" s="87"/>
      <c r="E3" s="88"/>
      <c r="IL3" s="40"/>
      <c r="IM3" s="40"/>
      <c r="IN3" s="40"/>
      <c r="IO3" s="40"/>
      <c r="IP3" s="40"/>
      <c r="IQ3" s="40"/>
      <c r="IR3" s="40"/>
      <c r="IS3" s="40"/>
    </row>
    <row r="4" spans="1:253" ht="16" customHeight="1">
      <c r="A4" s="41" t="s">
        <v>2</v>
      </c>
      <c r="B4" s="42" t="s">
        <v>3</v>
      </c>
      <c r="C4" s="42" t="s">
        <v>4</v>
      </c>
      <c r="D4" s="42" t="s">
        <v>5</v>
      </c>
      <c r="E4" s="43" t="s">
        <v>46</v>
      </c>
      <c r="IL4" s="40"/>
      <c r="IM4" s="40"/>
      <c r="IN4" s="40"/>
      <c r="IO4" s="40"/>
      <c r="IP4" s="40"/>
      <c r="IQ4" s="40"/>
      <c r="IR4" s="40"/>
      <c r="IS4" s="40"/>
    </row>
    <row r="5" spans="1:253" ht="22.75" customHeight="1">
      <c r="A5" s="41" t="s">
        <v>45</v>
      </c>
      <c r="B5" s="44">
        <v>5</v>
      </c>
      <c r="C5" s="42" t="s">
        <v>19</v>
      </c>
      <c r="D5" s="42" t="s">
        <v>23</v>
      </c>
      <c r="E5" s="45">
        <f>IF('Load Calculator'!C5&lt;100,'Week 7'!E5-2.5,IF('Load Calculator'!C5&lt;200,'Week 7'!E5-5,IF('Load Calculator'!C5&lt;300,'Week 7'!E5-7.5,IF('Load Calculator'!C5&lt;400,'Week 7'!E5-10,IF('Load Calculator'!C5&lt;500,'Week 7'!E5-12.5,'Week 7'!E5-15)))))</f>
        <v>60</v>
      </c>
      <c r="IL5" s="40"/>
      <c r="IM5" s="40"/>
      <c r="IN5" s="40"/>
      <c r="IO5" s="40"/>
      <c r="IP5" s="40"/>
      <c r="IQ5" s="40"/>
      <c r="IR5" s="40"/>
      <c r="IS5" s="40"/>
    </row>
    <row r="6" spans="1:253" ht="22.5" customHeight="1">
      <c r="A6" s="41" t="s">
        <v>37</v>
      </c>
      <c r="B6" s="44">
        <v>3</v>
      </c>
      <c r="C6" s="42" t="s">
        <v>42</v>
      </c>
      <c r="D6" s="42" t="s">
        <v>23</v>
      </c>
      <c r="E6" s="22">
        <f>2*'Week 7'!E6-'Week 9'!E6</f>
        <v>105</v>
      </c>
      <c r="IL6" s="40"/>
      <c r="IM6" s="40"/>
      <c r="IN6" s="40"/>
      <c r="IO6" s="40"/>
      <c r="IP6" s="40"/>
      <c r="IQ6" s="40"/>
      <c r="IR6" s="40"/>
      <c r="IS6" s="40"/>
    </row>
    <row r="7" spans="1:253" ht="24" customHeight="1" thickBot="1">
      <c r="A7" s="102"/>
      <c r="B7" s="129"/>
      <c r="C7" s="129"/>
      <c r="D7" s="91"/>
      <c r="E7" s="92"/>
      <c r="IL7" s="40"/>
      <c r="IM7" s="40"/>
      <c r="IN7" s="40"/>
      <c r="IO7" s="40"/>
      <c r="IP7" s="40"/>
      <c r="IQ7" s="40"/>
      <c r="IR7" s="40"/>
      <c r="IS7" s="40"/>
    </row>
    <row r="8" spans="1:253" ht="23.25" customHeight="1">
      <c r="A8" s="105" t="s">
        <v>27</v>
      </c>
      <c r="B8" s="106"/>
      <c r="C8" s="106"/>
      <c r="D8" s="106"/>
      <c r="E8" s="107"/>
      <c r="IL8" s="40"/>
      <c r="IM8" s="40"/>
      <c r="IN8" s="40"/>
      <c r="IO8" s="40"/>
      <c r="IP8" s="40"/>
      <c r="IQ8" s="40"/>
      <c r="IR8" s="40"/>
      <c r="IS8" s="40"/>
    </row>
    <row r="9" spans="1:253" ht="16" customHeight="1">
      <c r="A9" s="41" t="s">
        <v>2</v>
      </c>
      <c r="B9" s="42" t="s">
        <v>3</v>
      </c>
      <c r="C9" s="42" t="s">
        <v>4</v>
      </c>
      <c r="D9" s="42" t="s">
        <v>5</v>
      </c>
      <c r="E9" s="43" t="s">
        <v>46</v>
      </c>
      <c r="IL9" s="40"/>
      <c r="IM9" s="40"/>
      <c r="IN9" s="40"/>
      <c r="IO9" s="40"/>
      <c r="IP9" s="40"/>
      <c r="IQ9" s="40"/>
      <c r="IR9" s="40"/>
      <c r="IS9" s="40"/>
    </row>
    <row r="10" spans="1:253" ht="22.75" customHeight="1">
      <c r="A10" s="46" t="str">
        <f>IF('Load Calculator'!A8="PLEASE SELECT OVERHEAD EVENT (KGS)","Please select overhead event in Load Calcuator",IF('Load Calculator'!A8="Barbell Clean &amp; Press","A Barbell Clean &amp; Press",IF('Load Calculator'!A8="Log Clean &amp; Press","A Log Clean &amp; Press",IF('Load Calculator'!A8="Axle Clean &amp; Press","A Axle Clean &amp; Press",IF('Load Calculator'!A8="Viking Press","A Viking Press","A Giant Dumbbell")))))</f>
        <v>Please select overhead event in Load Calcuator</v>
      </c>
      <c r="B10" s="42" t="s">
        <v>6</v>
      </c>
      <c r="C10" s="42" t="s">
        <v>19</v>
      </c>
      <c r="D10" s="42" t="s">
        <v>23</v>
      </c>
      <c r="E10" s="45">
        <f>IF('Load Calculator'!A8="Giant Dumbbell","RPE 7",IF('Load Calculator'!C8&lt;100,'Week 7'!E10-2.5,IF('Load Calculator'!C8&lt;200,'Week 7'!E10-5,IF('Load Calculator'!C8&lt;300,'Week 7'!E10-7.5,IF('Load Calculator'!C8&lt;400,'Week 7'!E10-10,IF('Load Calculator'!C8&lt;500,'Week 7'!E10-12.5,'Week 7'!E10-15))))))</f>
        <v>60</v>
      </c>
      <c r="IL10" s="40"/>
      <c r="IM10" s="40"/>
      <c r="IN10" s="40"/>
      <c r="IO10" s="40"/>
      <c r="IP10" s="40"/>
      <c r="IQ10" s="40"/>
      <c r="IR10" s="40"/>
      <c r="IS10" s="40"/>
    </row>
    <row r="11" spans="1:253" ht="29" customHeight="1">
      <c r="A11" s="41" t="s">
        <v>48</v>
      </c>
      <c r="B11" s="42" t="s">
        <v>9</v>
      </c>
      <c r="C11" s="42" t="s">
        <v>17</v>
      </c>
      <c r="D11" s="42" t="s">
        <v>23</v>
      </c>
      <c r="E11" s="8"/>
      <c r="IL11" s="40"/>
      <c r="IM11" s="40"/>
      <c r="IN11" s="40"/>
      <c r="IO11" s="40"/>
      <c r="IP11" s="40"/>
      <c r="IQ11" s="40"/>
      <c r="IR11" s="40"/>
      <c r="IS11" s="40"/>
    </row>
    <row r="12" spans="1:253" ht="22.5" customHeight="1">
      <c r="A12" s="41" t="s">
        <v>68</v>
      </c>
      <c r="B12" s="42" t="s">
        <v>9</v>
      </c>
      <c r="C12" s="42" t="s">
        <v>17</v>
      </c>
      <c r="D12" s="42" t="s">
        <v>7</v>
      </c>
      <c r="E12" s="8"/>
      <c r="IL12" s="40"/>
      <c r="IM12" s="40"/>
      <c r="IN12" s="40"/>
      <c r="IO12" s="40"/>
      <c r="IP12" s="40"/>
      <c r="IQ12" s="40"/>
      <c r="IR12" s="40"/>
      <c r="IS12" s="40"/>
    </row>
    <row r="13" spans="1:253" ht="23.25" customHeight="1">
      <c r="A13" s="41" t="s">
        <v>72</v>
      </c>
      <c r="B13" s="44">
        <v>4</v>
      </c>
      <c r="C13" s="42" t="s">
        <v>18</v>
      </c>
      <c r="D13" s="42" t="s">
        <v>21</v>
      </c>
      <c r="E13" s="8"/>
      <c r="IL13" s="40"/>
      <c r="IM13" s="40"/>
      <c r="IN13" s="40"/>
      <c r="IO13" s="40"/>
      <c r="IP13" s="40"/>
      <c r="IQ13" s="40"/>
      <c r="IR13" s="40"/>
      <c r="IS13" s="40"/>
    </row>
    <row r="14" spans="1:253" ht="24" customHeight="1" thickBot="1">
      <c r="A14" s="89"/>
      <c r="B14" s="90"/>
      <c r="C14" s="90"/>
      <c r="D14" s="91"/>
      <c r="E14" s="92"/>
      <c r="IL14" s="40"/>
      <c r="IM14" s="40"/>
      <c r="IN14" s="40"/>
      <c r="IO14" s="40"/>
      <c r="IP14" s="40"/>
      <c r="IQ14" s="40"/>
      <c r="IR14" s="40"/>
      <c r="IS14" s="40"/>
    </row>
    <row r="15" spans="1:253" ht="23.25" customHeight="1">
      <c r="A15" s="85" t="s">
        <v>11</v>
      </c>
      <c r="B15" s="86"/>
      <c r="C15" s="86"/>
      <c r="D15" s="87"/>
      <c r="E15" s="88"/>
      <c r="IL15" s="40"/>
      <c r="IM15" s="40"/>
      <c r="IN15" s="40"/>
      <c r="IO15" s="40"/>
      <c r="IP15" s="40"/>
      <c r="IQ15" s="40"/>
      <c r="IR15" s="40"/>
      <c r="IS15" s="40"/>
    </row>
    <row r="16" spans="1:253" ht="16" customHeight="1">
      <c r="A16" s="41" t="s">
        <v>2</v>
      </c>
      <c r="B16" s="42" t="s">
        <v>3</v>
      </c>
      <c r="C16" s="42" t="s">
        <v>4</v>
      </c>
      <c r="D16" s="53" t="s">
        <v>50</v>
      </c>
      <c r="E16" s="43" t="s">
        <v>46</v>
      </c>
      <c r="IL16" s="40"/>
      <c r="IM16" s="40"/>
      <c r="IN16" s="40"/>
      <c r="IO16" s="40"/>
      <c r="IP16" s="40"/>
      <c r="IQ16" s="40"/>
      <c r="IR16" s="40"/>
      <c r="IS16" s="40"/>
    </row>
    <row r="17" spans="1:253" ht="22.75" customHeight="1">
      <c r="A17" s="41" t="s">
        <v>49</v>
      </c>
      <c r="B17" s="44">
        <v>5</v>
      </c>
      <c r="C17" s="42" t="s">
        <v>19</v>
      </c>
      <c r="D17" s="42" t="s">
        <v>23</v>
      </c>
      <c r="E17" s="45">
        <f>IF('Load Calculator'!C6&lt;100,'Week 7'!E17-2.5,IF('Load Calculator'!C6&lt;200,'Week 7'!E17-5,IF('Load Calculator'!C6&lt;300,'Week 7'!E17-7.5,IF('Load Calculator'!C6&lt;400,'Week 7'!E17-10,IF('Load Calculator'!C6&lt;500,'Week 7'!E17-12.5,'Week 7'!E17-15)))))</f>
        <v>60</v>
      </c>
      <c r="IL17" s="40"/>
      <c r="IM17" s="40"/>
      <c r="IN17" s="40"/>
      <c r="IO17" s="40"/>
      <c r="IP17" s="40"/>
      <c r="IQ17" s="40"/>
      <c r="IR17" s="40"/>
      <c r="IS17" s="40"/>
    </row>
    <row r="18" spans="1:253" ht="22.5" customHeight="1">
      <c r="A18" s="41" t="s">
        <v>100</v>
      </c>
      <c r="B18" s="42" t="s">
        <v>20</v>
      </c>
      <c r="C18" s="42" t="s">
        <v>17</v>
      </c>
      <c r="D18" s="42" t="s">
        <v>21</v>
      </c>
      <c r="E18" s="8"/>
      <c r="IL18" s="40"/>
      <c r="IM18" s="40"/>
      <c r="IN18" s="40"/>
      <c r="IO18" s="40"/>
      <c r="IP18" s="40"/>
      <c r="IQ18" s="40"/>
      <c r="IR18" s="40"/>
      <c r="IS18" s="40"/>
    </row>
    <row r="19" spans="1:253" ht="28" customHeight="1">
      <c r="A19" s="41" t="s">
        <v>62</v>
      </c>
      <c r="B19" s="44">
        <v>2</v>
      </c>
      <c r="C19" s="42" t="s">
        <v>92</v>
      </c>
      <c r="D19" s="42" t="s">
        <v>23</v>
      </c>
      <c r="E19" s="8"/>
      <c r="IL19" s="40"/>
      <c r="IM19" s="40"/>
      <c r="IN19" s="40"/>
      <c r="IO19" s="40"/>
      <c r="IP19" s="40"/>
      <c r="IQ19" s="40"/>
      <c r="IR19" s="40"/>
      <c r="IS19" s="40"/>
    </row>
    <row r="20" spans="1:253" ht="24" customHeight="1" thickBot="1">
      <c r="A20" s="89"/>
      <c r="B20" s="90"/>
      <c r="C20" s="90"/>
      <c r="D20" s="91"/>
      <c r="E20" s="92"/>
      <c r="IL20" s="40"/>
      <c r="IM20" s="40"/>
      <c r="IN20" s="40"/>
      <c r="IO20" s="40"/>
      <c r="IP20" s="40"/>
      <c r="IQ20" s="40"/>
      <c r="IR20" s="40"/>
      <c r="IS20" s="40"/>
    </row>
    <row r="21" spans="1:253" ht="23.25" customHeight="1">
      <c r="A21" s="93" t="s">
        <v>44</v>
      </c>
      <c r="B21" s="86"/>
      <c r="C21" s="86"/>
      <c r="D21" s="87"/>
      <c r="E21" s="88"/>
      <c r="IL21" s="40"/>
      <c r="IM21" s="40"/>
      <c r="IN21" s="40"/>
      <c r="IO21" s="40"/>
      <c r="IP21" s="40"/>
      <c r="IQ21" s="40"/>
      <c r="IR21" s="40"/>
      <c r="IS21" s="40"/>
    </row>
    <row r="22" spans="1:253" ht="16" customHeight="1">
      <c r="A22" s="41" t="s">
        <v>2</v>
      </c>
      <c r="B22" s="42" t="s">
        <v>3</v>
      </c>
      <c r="C22" s="42" t="s">
        <v>4</v>
      </c>
      <c r="D22" s="42" t="s">
        <v>5</v>
      </c>
      <c r="E22" s="43" t="s">
        <v>46</v>
      </c>
      <c r="IL22" s="40"/>
      <c r="IM22" s="40"/>
      <c r="IN22" s="40"/>
      <c r="IO22" s="40"/>
      <c r="IP22" s="40"/>
      <c r="IQ22" s="40"/>
      <c r="IR22" s="40"/>
      <c r="IS22" s="40"/>
    </row>
    <row r="23" spans="1:253" ht="22.75" customHeight="1">
      <c r="A23" s="41" t="s">
        <v>64</v>
      </c>
      <c r="B23" s="42" t="s">
        <v>6</v>
      </c>
      <c r="C23" s="42" t="s">
        <v>19</v>
      </c>
      <c r="D23" s="42" t="s">
        <v>23</v>
      </c>
      <c r="E23" s="45">
        <f>IF('Load Calculator'!C7&lt;100,'Week 7'!E23-2.5,IF('Load Calculator'!C7&lt;200,'Week 7'!E23-5,IF('Load Calculator'!C7&lt;300,'Week 7'!E23-7.5,IF('Load Calculator'!C7&lt;400,'Week 7'!E23-10,IF('Load Calculator'!C7&lt;500,'Week 7'!E23-12.5,'Week 7'!E23-15)))))</f>
        <v>60</v>
      </c>
      <c r="IL23" s="40"/>
      <c r="IM23" s="40"/>
      <c r="IN23" s="40"/>
      <c r="IO23" s="40"/>
      <c r="IP23" s="40"/>
      <c r="IQ23" s="40"/>
      <c r="IR23" s="40"/>
      <c r="IS23" s="40"/>
    </row>
    <row r="24" spans="1:253" ht="28.5" customHeight="1">
      <c r="A24" s="41" t="s">
        <v>51</v>
      </c>
      <c r="B24" s="42" t="s">
        <v>20</v>
      </c>
      <c r="C24" s="42" t="s">
        <v>17</v>
      </c>
      <c r="D24" s="42" t="s">
        <v>21</v>
      </c>
      <c r="E24" s="8"/>
      <c r="IL24" s="40"/>
      <c r="IM24" s="40"/>
      <c r="IN24" s="40"/>
      <c r="IO24" s="40"/>
      <c r="IP24" s="40"/>
      <c r="IQ24" s="40"/>
      <c r="IR24" s="40"/>
      <c r="IS24" s="40"/>
    </row>
    <row r="25" spans="1:253" ht="22.5" customHeight="1">
      <c r="A25" s="41" t="s">
        <v>36</v>
      </c>
      <c r="B25" s="42" t="s">
        <v>9</v>
      </c>
      <c r="C25" s="42" t="s">
        <v>8</v>
      </c>
      <c r="D25" s="42" t="s">
        <v>21</v>
      </c>
      <c r="E25" s="8"/>
      <c r="IL25" s="40"/>
      <c r="IM25" s="40"/>
      <c r="IN25" s="40"/>
      <c r="IO25" s="40"/>
      <c r="IP25" s="40"/>
      <c r="IQ25" s="40"/>
      <c r="IR25" s="40"/>
      <c r="IS25" s="40"/>
    </row>
    <row r="26" spans="1:253" ht="22.5" customHeight="1" thickBot="1">
      <c r="A26" s="47" t="s">
        <v>74</v>
      </c>
      <c r="B26" s="49" t="s">
        <v>19</v>
      </c>
      <c r="C26" s="49" t="s">
        <v>75</v>
      </c>
      <c r="D26" s="49" t="s">
        <v>52</v>
      </c>
      <c r="E26" s="12"/>
      <c r="IL26" s="40"/>
      <c r="IM26" s="40"/>
      <c r="IN26" s="40"/>
      <c r="IO26" s="40"/>
      <c r="IP26" s="40"/>
      <c r="IQ26" s="40"/>
      <c r="IR26" s="40"/>
      <c r="IS26" s="40"/>
    </row>
    <row r="27" spans="1:253" ht="94" customHeight="1" thickBot="1">
      <c r="A27" s="124" t="s">
        <v>15</v>
      </c>
      <c r="B27" s="125"/>
      <c r="C27" s="125"/>
      <c r="D27" s="125"/>
      <c r="E27" s="126"/>
      <c r="IL27" s="40"/>
      <c r="IM27" s="40"/>
      <c r="IN27" s="40"/>
      <c r="IO27" s="40"/>
      <c r="IP27" s="40"/>
      <c r="IQ27" s="40"/>
      <c r="IR27" s="40"/>
      <c r="IS27" s="40"/>
    </row>
    <row r="28" spans="1:253" ht="18" customHeight="1">
      <c r="IL28" s="40"/>
      <c r="IM28" s="40"/>
      <c r="IN28" s="40"/>
      <c r="IO28" s="40"/>
      <c r="IP28" s="40"/>
      <c r="IQ28" s="40"/>
      <c r="IR28" s="40"/>
      <c r="IS28" s="40"/>
    </row>
  </sheetData>
  <sheetProtection selectLockedCells="1"/>
  <mergeCells count="10">
    <mergeCell ref="A15:E15"/>
    <mergeCell ref="A20:E20"/>
    <mergeCell ref="A21:E21"/>
    <mergeCell ref="A27:E27"/>
    <mergeCell ref="A1:E1"/>
    <mergeCell ref="A2:E2"/>
    <mergeCell ref="A3:E3"/>
    <mergeCell ref="A7:E7"/>
    <mergeCell ref="A8:E8"/>
    <mergeCell ref="A14:E14"/>
  </mergeCells>
  <pageMargins left="0.75" right="0.75" top="1" bottom="1" header="0.5" footer="0.5"/>
  <pageSetup scale="58" orientation="portrait" r:id="rId1"/>
  <headerFooter>
    <oddFooter>&amp;L&amp;"Helvetica,Regular"&amp;12&amp;K000000&amp;P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78CAD-7C15-4F3A-83CC-E877291A4216}">
  <sheetPr>
    <pageSetUpPr fitToPage="1"/>
  </sheetPr>
  <dimension ref="A1:IS33"/>
  <sheetViews>
    <sheetView showGridLines="0" topLeftCell="A5" workbookViewId="0">
      <selection activeCell="E8" activeCellId="1" sqref="E7 E8"/>
    </sheetView>
  </sheetViews>
  <sheetFormatPr defaultColWidth="12.265625" defaultRowHeight="18" customHeight="1"/>
  <cols>
    <col min="1" max="1" width="30.53125" style="39" customWidth="1"/>
    <col min="2" max="2" width="9.33203125" style="39" customWidth="1"/>
    <col min="3" max="3" width="10.265625" style="39" customWidth="1"/>
    <col min="4" max="4" width="9.265625" style="39" customWidth="1"/>
    <col min="5" max="5" width="6.1328125" style="39" customWidth="1"/>
    <col min="6" max="6" width="26.86328125" style="39" customWidth="1"/>
    <col min="7" max="7" width="9.33203125" style="39" customWidth="1"/>
    <col min="8" max="8" width="10.265625" style="39" customWidth="1"/>
    <col min="9" max="9" width="9.265625" style="39" customWidth="1"/>
    <col min="10" max="13" width="5.59765625" style="39" customWidth="1"/>
    <col min="14" max="253" width="12.265625" style="39" customWidth="1"/>
    <col min="254" max="16384" width="12.265625" style="40"/>
  </cols>
  <sheetData>
    <row r="1" spans="1:253" ht="168" customHeight="1" thickBot="1">
      <c r="A1" s="97"/>
      <c r="B1" s="98"/>
      <c r="C1" s="98"/>
      <c r="D1" s="98"/>
      <c r="E1" s="98"/>
    </row>
    <row r="2" spans="1:253" ht="30" customHeight="1" thickBot="1">
      <c r="A2" s="118" t="s">
        <v>86</v>
      </c>
      <c r="B2" s="127"/>
      <c r="C2" s="127"/>
      <c r="D2" s="127"/>
      <c r="E2" s="128"/>
      <c r="IL2" s="40"/>
      <c r="IM2" s="40"/>
      <c r="IN2" s="40"/>
      <c r="IO2" s="40"/>
      <c r="IP2" s="40"/>
      <c r="IQ2" s="40"/>
      <c r="IR2" s="40"/>
      <c r="IS2" s="40"/>
    </row>
    <row r="3" spans="1:253" ht="24" customHeight="1">
      <c r="A3" s="93" t="s">
        <v>26</v>
      </c>
      <c r="B3" s="86"/>
      <c r="C3" s="86"/>
      <c r="D3" s="87"/>
      <c r="E3" s="88"/>
      <c r="IL3" s="40"/>
      <c r="IM3" s="40"/>
      <c r="IN3" s="40"/>
      <c r="IO3" s="40"/>
      <c r="IP3" s="40"/>
      <c r="IQ3" s="40"/>
      <c r="IR3" s="40"/>
      <c r="IS3" s="40"/>
    </row>
    <row r="4" spans="1:253" ht="16" customHeight="1">
      <c r="A4" s="41" t="s">
        <v>2</v>
      </c>
      <c r="B4" s="42" t="s">
        <v>3</v>
      </c>
      <c r="C4" s="42" t="s">
        <v>4</v>
      </c>
      <c r="D4" s="42" t="s">
        <v>5</v>
      </c>
      <c r="E4" s="43" t="s">
        <v>46</v>
      </c>
      <c r="IL4" s="40"/>
      <c r="IM4" s="40"/>
      <c r="IN4" s="40"/>
      <c r="IO4" s="40"/>
      <c r="IP4" s="40"/>
      <c r="IQ4" s="40"/>
      <c r="IR4" s="40"/>
      <c r="IS4" s="40"/>
    </row>
    <row r="5" spans="1:253" ht="22.75" customHeight="1">
      <c r="A5" s="41" t="s">
        <v>54</v>
      </c>
      <c r="B5" s="44">
        <v>1</v>
      </c>
      <c r="C5" s="42" t="s">
        <v>20</v>
      </c>
      <c r="D5" s="42" t="s">
        <v>23</v>
      </c>
      <c r="E5" s="45">
        <f>IF('Load Calculator'!C5&lt;62.5,'Week 8'!E5-2.5,IF('Load Calculator'!C5&lt;125,'Week 8'!E5-5,IF('Load Calculator'!C5&lt;187.5,'Week 8'!E5-7.5,IF('Load Calculator'!C5&lt;250,'Week 8'!E5-10,IF('Load Calculator'!C5&lt;312.5,'Week 8'!E5-12.5,IF('Load Calculator'!C5&lt;375,'Week 8'!E5-15,IF('Load Calculator'!C5&lt;437.5,'Week 8'!E5-17.5,'Week 8'!E5-20)))))))</f>
        <v>92.5</v>
      </c>
      <c r="IL5" s="40"/>
      <c r="IM5" s="40"/>
      <c r="IN5" s="40"/>
      <c r="IO5" s="40"/>
      <c r="IP5" s="40"/>
      <c r="IQ5" s="40"/>
      <c r="IR5" s="40"/>
      <c r="IS5" s="40"/>
    </row>
    <row r="6" spans="1:253" ht="22.75" customHeight="1">
      <c r="A6" s="41" t="s">
        <v>55</v>
      </c>
      <c r="B6" s="44">
        <v>3</v>
      </c>
      <c r="C6" s="42" t="s">
        <v>17</v>
      </c>
      <c r="D6" s="42" t="s">
        <v>23</v>
      </c>
      <c r="E6" s="45">
        <f>IF('Load Calculator'!C5&lt;62.5,'Week 8'!E6-2.5,IF('Load Calculator'!C5&lt;125,'Week 8'!E6-5,IF('Load Calculator'!C5&lt;187.5,'Week 8'!E6-7.5,IF('Load Calculator'!C5&lt;250,'Week 8'!E6-10,IF('Load Calculator'!C5&lt;312.5,'Week 8'!E6-12.5,IF('Load Calculator'!C5&lt;375,'Week 8'!E6-15,IF('Load Calculator'!C5&lt;437.5,'Week 8'!E6-17.5,'Week 8'!E6-20)))))))</f>
        <v>70</v>
      </c>
      <c r="IL6" s="40"/>
      <c r="IM6" s="40"/>
      <c r="IN6" s="40"/>
      <c r="IO6" s="40"/>
      <c r="IP6" s="40"/>
      <c r="IQ6" s="40"/>
      <c r="IR6" s="40"/>
      <c r="IS6" s="40"/>
    </row>
    <row r="7" spans="1:253" ht="22.5" customHeight="1">
      <c r="A7" s="41" t="s">
        <v>56</v>
      </c>
      <c r="B7" s="44">
        <v>3</v>
      </c>
      <c r="C7" s="42" t="s">
        <v>42</v>
      </c>
      <c r="D7" s="42" t="s">
        <v>23</v>
      </c>
      <c r="E7" s="18"/>
      <c r="F7" s="130" t="s">
        <v>102</v>
      </c>
      <c r="IL7" s="40"/>
      <c r="IM7" s="40"/>
      <c r="IN7" s="40"/>
      <c r="IO7" s="40"/>
      <c r="IP7" s="40"/>
      <c r="IQ7" s="40"/>
      <c r="IR7" s="40"/>
      <c r="IS7" s="40"/>
    </row>
    <row r="8" spans="1:253" ht="22.5" customHeight="1">
      <c r="A8" s="41" t="s">
        <v>57</v>
      </c>
      <c r="B8" s="44">
        <v>2</v>
      </c>
      <c r="C8" s="42" t="s">
        <v>58</v>
      </c>
      <c r="D8" s="42" t="s">
        <v>23</v>
      </c>
      <c r="E8" s="18"/>
      <c r="F8" s="131"/>
      <c r="IL8" s="40"/>
      <c r="IM8" s="40"/>
      <c r="IN8" s="40"/>
      <c r="IO8" s="40"/>
      <c r="IP8" s="40"/>
      <c r="IQ8" s="40"/>
      <c r="IR8" s="40"/>
      <c r="IS8" s="40"/>
    </row>
    <row r="9" spans="1:253" ht="24" customHeight="1" thickBot="1">
      <c r="A9" s="102"/>
      <c r="B9" s="129"/>
      <c r="C9" s="129"/>
      <c r="D9" s="91"/>
      <c r="E9" s="92"/>
      <c r="IL9" s="40"/>
      <c r="IM9" s="40"/>
      <c r="IN9" s="40"/>
      <c r="IO9" s="40"/>
      <c r="IP9" s="40"/>
      <c r="IQ9" s="40"/>
      <c r="IR9" s="40"/>
      <c r="IS9" s="40"/>
    </row>
    <row r="10" spans="1:253" ht="23.25" customHeight="1">
      <c r="A10" s="93" t="s">
        <v>27</v>
      </c>
      <c r="B10" s="132"/>
      <c r="C10" s="132"/>
      <c r="D10" s="132"/>
      <c r="E10" s="133"/>
      <c r="IL10" s="40"/>
      <c r="IM10" s="40"/>
      <c r="IN10" s="40"/>
      <c r="IO10" s="40"/>
      <c r="IP10" s="40"/>
      <c r="IQ10" s="40"/>
      <c r="IR10" s="40"/>
      <c r="IS10" s="40"/>
    </row>
    <row r="11" spans="1:253" ht="16" customHeight="1">
      <c r="A11" s="41" t="s">
        <v>2</v>
      </c>
      <c r="B11" s="42" t="s">
        <v>3</v>
      </c>
      <c r="C11" s="42" t="s">
        <v>4</v>
      </c>
      <c r="D11" s="42" t="s">
        <v>5</v>
      </c>
      <c r="E11" s="43" t="s">
        <v>46</v>
      </c>
      <c r="IL11" s="40"/>
      <c r="IM11" s="40"/>
      <c r="IN11" s="40"/>
      <c r="IO11" s="40"/>
      <c r="IP11" s="40"/>
      <c r="IQ11" s="40"/>
      <c r="IR11" s="40"/>
      <c r="IS11" s="40"/>
    </row>
    <row r="12" spans="1:253" ht="22.75" customHeight="1">
      <c r="A12" s="46" t="str">
        <f>IF('Load Calculator'!A8="PLEASE SELECT OVERHEAD EVENT (KGS)","Please select overhead event in Load Calcuator",IF('Load Calculator'!A8="Barbell Clean &amp; Press","A Barbell Clean &amp; Press",IF('Load Calculator'!A8="Log Clean &amp; Press","A Log Clean &amp; Press",IF('Load Calculator'!A8="Axle Clean &amp; Press","A Axle Clean &amp; Press",IF('Load Calculator'!A8="Viking Press","A Viking Press","A Giant Dumbbell")))))</f>
        <v>Please select overhead event in Load Calcuator</v>
      </c>
      <c r="B12" s="42" t="s">
        <v>59</v>
      </c>
      <c r="C12" s="42" t="s">
        <v>20</v>
      </c>
      <c r="D12" s="42" t="s">
        <v>23</v>
      </c>
      <c r="E12" s="45">
        <f>IF('Load Calculator'!A8="Giant Dumbbell","RPE 9",IF('Load Calculator'!C8&lt;62.5,'Week 8'!E12-2.5,IF('Load Calculator'!C8&lt;125,'Week 8'!E12-5,IF('Load Calculator'!C8&lt;187.5,'Week 8'!E12-7.5,IF('Load Calculator'!C8&lt;250,'Week 8'!E12-10,IF('Load Calculator'!C8&lt;312.5,'Week 8'!E12-12.5,IF('Load Calculator'!C8&lt;375,'Week 8'!E12-15,IF('Load Calculator'!C8&lt;437.5,'Week 8'!E12-17.5,'Week 8'!E12-20))))))))</f>
        <v>90</v>
      </c>
      <c r="IL12" s="40"/>
      <c r="IM12" s="40"/>
      <c r="IN12" s="40"/>
      <c r="IO12" s="40"/>
      <c r="IP12" s="40"/>
      <c r="IQ12" s="40"/>
      <c r="IR12" s="40"/>
      <c r="IS12" s="40"/>
    </row>
    <row r="13" spans="1:253" ht="22.75" customHeight="1">
      <c r="A13" s="46" t="str">
        <f>IF('Load Calculator'!A8="PLEASE SELECT OVERHEAD EVENT (KGS)","Please select overhead event in Load Calcuator",IF('Load Calculator'!A8="Barbell Clean &amp; Press","B Barbell Clean &amp; Press",IF('Load Calculator'!A8="Log Clean &amp; Press","B Log Clean &amp; Press",IF('Load Calculator'!A8="Axle Clean &amp; Press","B Axle Clean &amp; Press",IF('Load Calculator'!A8="Viking Press","B Viking Press","B Giant Dumbbell")))))</f>
        <v>Please select overhead event in Load Calcuator</v>
      </c>
      <c r="B13" s="42" t="s">
        <v>19</v>
      </c>
      <c r="C13" s="42" t="s">
        <v>17</v>
      </c>
      <c r="D13" s="42" t="s">
        <v>23</v>
      </c>
      <c r="E13" s="45">
        <f>IF('Load Calculator'!A8="Giant Dumbbell","RPE 7",IF('Load Calculator'!C8&lt;62.5,'Week 8'!E13-2.5,IF('Load Calculator'!C8&lt;125,'Week 8'!E13-5,IF('Load Calculator'!C8&lt;187.5,'Week 8'!E13-7.5,IF('Load Calculator'!C8&lt;250,'Week 8'!E13-10,IF('Load Calculator'!C8&lt;312.5,'Week 8'!E13-12.5,IF('Load Calculator'!C8&lt;375,'Week 8'!E13-15,IF('Load Calculator'!C8&lt;437.5,'Week 8'!E13-17.5,'Week 8'!E13-20))))))))</f>
        <v>70</v>
      </c>
      <c r="IL13" s="40"/>
      <c r="IM13" s="40"/>
      <c r="IN13" s="40"/>
      <c r="IO13" s="40"/>
      <c r="IP13" s="40"/>
      <c r="IQ13" s="40"/>
      <c r="IR13" s="40"/>
      <c r="IS13" s="40"/>
    </row>
    <row r="14" spans="1:253" ht="29" customHeight="1">
      <c r="A14" s="41" t="s">
        <v>60</v>
      </c>
      <c r="B14" s="42" t="s">
        <v>9</v>
      </c>
      <c r="C14" s="42" t="s">
        <v>17</v>
      </c>
      <c r="D14" s="42" t="s">
        <v>23</v>
      </c>
      <c r="E14" s="8"/>
      <c r="IL14" s="40"/>
      <c r="IM14" s="40"/>
      <c r="IN14" s="40"/>
      <c r="IO14" s="40"/>
      <c r="IP14" s="40"/>
      <c r="IQ14" s="40"/>
      <c r="IR14" s="40"/>
      <c r="IS14" s="40"/>
    </row>
    <row r="15" spans="1:253" ht="22.5" customHeight="1">
      <c r="A15" s="41" t="s">
        <v>69</v>
      </c>
      <c r="B15" s="42" t="s">
        <v>9</v>
      </c>
      <c r="C15" s="42" t="s">
        <v>13</v>
      </c>
      <c r="D15" s="42" t="s">
        <v>7</v>
      </c>
      <c r="E15" s="8"/>
      <c r="IL15" s="40"/>
      <c r="IM15" s="40"/>
      <c r="IN15" s="40"/>
      <c r="IO15" s="40"/>
      <c r="IP15" s="40"/>
      <c r="IQ15" s="40"/>
      <c r="IR15" s="40"/>
      <c r="IS15" s="40"/>
    </row>
    <row r="16" spans="1:253" ht="23.25" customHeight="1">
      <c r="A16" s="41" t="s">
        <v>73</v>
      </c>
      <c r="B16" s="44">
        <v>4</v>
      </c>
      <c r="C16" s="42" t="s">
        <v>18</v>
      </c>
      <c r="D16" s="42" t="s">
        <v>21</v>
      </c>
      <c r="E16" s="8"/>
      <c r="IL16" s="40"/>
      <c r="IM16" s="40"/>
      <c r="IN16" s="40"/>
      <c r="IO16" s="40"/>
      <c r="IP16" s="40"/>
      <c r="IQ16" s="40"/>
      <c r="IR16" s="40"/>
      <c r="IS16" s="40"/>
    </row>
    <row r="17" spans="1:253" ht="24" customHeight="1" thickBot="1">
      <c r="A17" s="89"/>
      <c r="B17" s="90"/>
      <c r="C17" s="90"/>
      <c r="D17" s="91"/>
      <c r="E17" s="92"/>
      <c r="IL17" s="40"/>
      <c r="IM17" s="40"/>
      <c r="IN17" s="40"/>
      <c r="IO17" s="40"/>
      <c r="IP17" s="40"/>
      <c r="IQ17" s="40"/>
      <c r="IR17" s="40"/>
      <c r="IS17" s="40"/>
    </row>
    <row r="18" spans="1:253" ht="23.25" customHeight="1">
      <c r="A18" s="85" t="s">
        <v>11</v>
      </c>
      <c r="B18" s="86"/>
      <c r="C18" s="86"/>
      <c r="D18" s="87"/>
      <c r="E18" s="88"/>
      <c r="IL18" s="40"/>
      <c r="IM18" s="40"/>
      <c r="IN18" s="40"/>
      <c r="IO18" s="40"/>
      <c r="IP18" s="40"/>
      <c r="IQ18" s="40"/>
      <c r="IR18" s="40"/>
      <c r="IS18" s="40"/>
    </row>
    <row r="19" spans="1:253" ht="16" customHeight="1">
      <c r="A19" s="41" t="s">
        <v>2</v>
      </c>
      <c r="B19" s="42" t="s">
        <v>3</v>
      </c>
      <c r="C19" s="42" t="s">
        <v>4</v>
      </c>
      <c r="D19" s="53" t="s">
        <v>50</v>
      </c>
      <c r="E19" s="43" t="s">
        <v>46</v>
      </c>
      <c r="IL19" s="40"/>
      <c r="IM19" s="40"/>
      <c r="IN19" s="40"/>
      <c r="IO19" s="40"/>
      <c r="IP19" s="40"/>
      <c r="IQ19" s="40"/>
      <c r="IR19" s="40"/>
      <c r="IS19" s="40"/>
    </row>
    <row r="20" spans="1:253" ht="22.75" customHeight="1">
      <c r="A20" s="41" t="s">
        <v>49</v>
      </c>
      <c r="B20" s="42" t="s">
        <v>59</v>
      </c>
      <c r="C20" s="42" t="s">
        <v>20</v>
      </c>
      <c r="D20" s="42" t="s">
        <v>23</v>
      </c>
      <c r="E20" s="45">
        <f>IF('Load Calculator'!C6&lt;62.5,'Week 8'!E20-2.5,IF('Load Calculator'!C6&lt;125,'Week 8'!E20-5,IF('Load Calculator'!C6&lt;187.5,'Week 8'!E20-7.5,IF('Load Calculator'!C6&lt;250,'Week 8'!E20-10,IF('Load Calculator'!C6&lt;312.5,'Week 8'!E20-12.5,IF('Load Calculator'!C6&lt;375,'Week 8'!E20-15,IF('Load Calculator'!C6&lt;437.5,'Week 8'!E20-17.5,'Week 8'!E20-20)))))))</f>
        <v>92.5</v>
      </c>
      <c r="IL20" s="40"/>
      <c r="IM20" s="40"/>
      <c r="IN20" s="40"/>
      <c r="IO20" s="40"/>
      <c r="IP20" s="40"/>
      <c r="IQ20" s="40"/>
      <c r="IR20" s="40"/>
      <c r="IS20" s="40"/>
    </row>
    <row r="21" spans="1:253" ht="22.75" customHeight="1">
      <c r="A21" s="41" t="s">
        <v>61</v>
      </c>
      <c r="B21" s="42" t="s">
        <v>19</v>
      </c>
      <c r="C21" s="42" t="s">
        <v>17</v>
      </c>
      <c r="D21" s="42" t="s">
        <v>23</v>
      </c>
      <c r="E21" s="45">
        <f>IF('Load Calculator'!C6&lt;62.5,'Week 8'!E21-2.5,IF('Load Calculator'!C6&lt;125,'Week 8'!E21-5,IF('Load Calculator'!C6&lt;187.5,'Week 8'!E21-7.5,IF('Load Calculator'!C6&lt;250,'Week 8'!E21-10,IF('Load Calculator'!C6&lt;312.5,'Week 8'!E21-12.5,IF('Load Calculator'!C6&lt;375,'Week 8'!E21-15,IF('Load Calculator'!C6&lt;437.5,'Week 8'!E21-17.5,'Week 8'!E21-20)))))))</f>
        <v>70</v>
      </c>
      <c r="IL21" s="40"/>
      <c r="IM21" s="40"/>
      <c r="IN21" s="40"/>
      <c r="IO21" s="40"/>
      <c r="IP21" s="40"/>
      <c r="IQ21" s="40"/>
      <c r="IR21" s="40"/>
      <c r="IS21" s="40"/>
    </row>
    <row r="22" spans="1:253" ht="22.5" customHeight="1">
      <c r="A22" s="41" t="s">
        <v>101</v>
      </c>
      <c r="B22" s="42" t="s">
        <v>20</v>
      </c>
      <c r="C22" s="42" t="s">
        <v>17</v>
      </c>
      <c r="D22" s="42" t="s">
        <v>21</v>
      </c>
      <c r="E22" s="8"/>
      <c r="IL22" s="40"/>
      <c r="IM22" s="40"/>
      <c r="IN22" s="40"/>
      <c r="IO22" s="40"/>
      <c r="IP22" s="40"/>
      <c r="IQ22" s="40"/>
      <c r="IR22" s="40"/>
      <c r="IS22" s="40"/>
    </row>
    <row r="23" spans="1:253" ht="22.5" customHeight="1">
      <c r="A23" s="41" t="s">
        <v>63</v>
      </c>
      <c r="B23" s="44">
        <v>3</v>
      </c>
      <c r="C23" s="42" t="s">
        <v>19</v>
      </c>
      <c r="D23" s="42" t="s">
        <v>23</v>
      </c>
      <c r="E23" s="8" t="s">
        <v>103</v>
      </c>
      <c r="IL23" s="40"/>
      <c r="IM23" s="40"/>
      <c r="IN23" s="40"/>
      <c r="IO23" s="40"/>
      <c r="IP23" s="40"/>
      <c r="IQ23" s="40"/>
      <c r="IR23" s="40"/>
      <c r="IS23" s="40"/>
    </row>
    <row r="24" spans="1:253" ht="24" customHeight="1" thickBot="1">
      <c r="A24" s="89"/>
      <c r="B24" s="90"/>
      <c r="C24" s="90"/>
      <c r="D24" s="91"/>
      <c r="E24" s="92"/>
      <c r="IL24" s="40"/>
      <c r="IM24" s="40"/>
      <c r="IN24" s="40"/>
      <c r="IO24" s="40"/>
      <c r="IP24" s="40"/>
      <c r="IQ24" s="40"/>
      <c r="IR24" s="40"/>
      <c r="IS24" s="40"/>
    </row>
    <row r="25" spans="1:253" ht="23.25" customHeight="1">
      <c r="A25" s="93" t="s">
        <v>44</v>
      </c>
      <c r="B25" s="86"/>
      <c r="C25" s="86"/>
      <c r="D25" s="87"/>
      <c r="E25" s="88"/>
      <c r="IL25" s="40"/>
      <c r="IM25" s="40"/>
      <c r="IN25" s="40"/>
      <c r="IO25" s="40"/>
      <c r="IP25" s="40"/>
      <c r="IQ25" s="40"/>
      <c r="IR25" s="40"/>
      <c r="IS25" s="40"/>
    </row>
    <row r="26" spans="1:253" ht="16" customHeight="1">
      <c r="A26" s="41" t="s">
        <v>2</v>
      </c>
      <c r="B26" s="42" t="s">
        <v>3</v>
      </c>
      <c r="C26" s="42" t="s">
        <v>4</v>
      </c>
      <c r="D26" s="42" t="s">
        <v>5</v>
      </c>
      <c r="E26" s="43" t="s">
        <v>46</v>
      </c>
      <c r="IL26" s="40"/>
      <c r="IM26" s="40"/>
      <c r="IN26" s="40"/>
      <c r="IO26" s="40"/>
      <c r="IP26" s="40"/>
      <c r="IQ26" s="40"/>
      <c r="IR26" s="40"/>
      <c r="IS26" s="40"/>
    </row>
    <row r="27" spans="1:253" ht="22.75" customHeight="1">
      <c r="A27" s="41" t="s">
        <v>64</v>
      </c>
      <c r="B27" s="42" t="s">
        <v>59</v>
      </c>
      <c r="C27" s="42" t="s">
        <v>20</v>
      </c>
      <c r="D27" s="42" t="s">
        <v>23</v>
      </c>
      <c r="E27" s="45">
        <f>IF('Load Calculator'!C7&lt;62.5,'Week 8'!E27-2.5,IF('Load Calculator'!C7&lt;125,'Week 8'!E27-5,IF('Load Calculator'!C7&lt;187.5,'Week 8'!E27-7.5,IF('Load Calculator'!C7&lt;250,'Week 8'!E27-10,IF('Load Calculator'!C7&lt;312.5,'Week 8'!E27-12.5,IF('Load Calculator'!C7&lt;375,'Week 8'!E27-15,IF('Load Calculator'!C7&lt;437.5,'Week 8'!E27-17.5,'Week 8'!E27-20)))))))</f>
        <v>92.5</v>
      </c>
      <c r="IL27" s="40"/>
      <c r="IM27" s="40"/>
      <c r="IN27" s="40"/>
      <c r="IO27" s="40"/>
      <c r="IP27" s="40"/>
      <c r="IQ27" s="40"/>
      <c r="IR27" s="40"/>
      <c r="IS27" s="40"/>
    </row>
    <row r="28" spans="1:253" ht="22.75" customHeight="1">
      <c r="A28" s="41" t="s">
        <v>65</v>
      </c>
      <c r="B28" s="42" t="s">
        <v>19</v>
      </c>
      <c r="C28" s="42" t="s">
        <v>17</v>
      </c>
      <c r="D28" s="42" t="s">
        <v>23</v>
      </c>
      <c r="E28" s="45">
        <f>IF('Load Calculator'!C7&lt;62.5,'Week 8'!E28-2.5,IF('Load Calculator'!C7&lt;125,'Week 8'!E28-5,IF('Load Calculator'!C7&lt;187.5,'Week 8'!E28-7.5,IF('Load Calculator'!C7&lt;250,'Week 8'!E28-10,IF('Load Calculator'!C7&lt;312.5,'Week 8'!E28-12.5,IF('Load Calculator'!C7&lt;375,'Week 8'!E28-15,IF('Load Calculator'!C7&lt;437.5,'Week 8'!E28-17.5,'Week 8'!E28-20)))))))</f>
        <v>70</v>
      </c>
      <c r="IL28" s="40"/>
      <c r="IM28" s="40"/>
      <c r="IN28" s="40"/>
      <c r="IO28" s="40"/>
      <c r="IP28" s="40"/>
      <c r="IQ28" s="40"/>
      <c r="IR28" s="40"/>
      <c r="IS28" s="40"/>
    </row>
    <row r="29" spans="1:253" ht="27.5" customHeight="1">
      <c r="A29" s="41" t="s">
        <v>66</v>
      </c>
      <c r="B29" s="42" t="s">
        <v>20</v>
      </c>
      <c r="C29" s="42" t="s">
        <v>17</v>
      </c>
      <c r="D29" s="42" t="s">
        <v>21</v>
      </c>
      <c r="E29" s="8"/>
      <c r="IL29" s="40"/>
      <c r="IM29" s="40"/>
      <c r="IN29" s="40"/>
      <c r="IO29" s="40"/>
      <c r="IP29" s="40"/>
      <c r="IQ29" s="40"/>
      <c r="IR29" s="40"/>
      <c r="IS29" s="40"/>
    </row>
    <row r="30" spans="1:253" ht="22.5" customHeight="1">
      <c r="A30" s="41" t="s">
        <v>67</v>
      </c>
      <c r="B30" s="42" t="s">
        <v>9</v>
      </c>
      <c r="C30" s="42" t="s">
        <v>8</v>
      </c>
      <c r="D30" s="42" t="s">
        <v>21</v>
      </c>
      <c r="E30" s="8"/>
      <c r="IL30" s="40"/>
      <c r="IM30" s="40"/>
      <c r="IN30" s="40"/>
      <c r="IO30" s="40"/>
      <c r="IP30" s="40"/>
      <c r="IQ30" s="40"/>
      <c r="IR30" s="40"/>
      <c r="IS30" s="40"/>
    </row>
    <row r="31" spans="1:253" ht="22.5" customHeight="1" thickBot="1">
      <c r="A31" s="47" t="s">
        <v>116</v>
      </c>
      <c r="B31" s="49" t="s">
        <v>19</v>
      </c>
      <c r="C31" s="49" t="s">
        <v>75</v>
      </c>
      <c r="D31" s="49" t="s">
        <v>52</v>
      </c>
      <c r="E31" s="12"/>
      <c r="IL31" s="40"/>
      <c r="IM31" s="40"/>
      <c r="IN31" s="40"/>
      <c r="IO31" s="40"/>
      <c r="IP31" s="40"/>
      <c r="IQ31" s="40"/>
      <c r="IR31" s="40"/>
      <c r="IS31" s="40"/>
    </row>
    <row r="32" spans="1:253" ht="94" customHeight="1" thickBot="1">
      <c r="A32" s="94" t="s">
        <v>15</v>
      </c>
      <c r="B32" s="95"/>
      <c r="C32" s="95"/>
      <c r="D32" s="95"/>
      <c r="E32" s="96"/>
      <c r="IL32" s="40"/>
      <c r="IM32" s="40"/>
      <c r="IN32" s="40"/>
      <c r="IO32" s="40"/>
      <c r="IP32" s="40"/>
      <c r="IQ32" s="40"/>
      <c r="IR32" s="40"/>
      <c r="IS32" s="40"/>
    </row>
    <row r="33" spans="246:253" ht="18" customHeight="1">
      <c r="IL33" s="40"/>
      <c r="IM33" s="40"/>
      <c r="IN33" s="40"/>
      <c r="IO33" s="40"/>
      <c r="IP33" s="40"/>
      <c r="IQ33" s="40"/>
      <c r="IR33" s="40"/>
      <c r="IS33" s="40"/>
    </row>
  </sheetData>
  <sheetProtection selectLockedCells="1"/>
  <mergeCells count="11">
    <mergeCell ref="A1:E1"/>
    <mergeCell ref="A2:E2"/>
    <mergeCell ref="A3:E3"/>
    <mergeCell ref="A9:E9"/>
    <mergeCell ref="A10:E10"/>
    <mergeCell ref="F7:F8"/>
    <mergeCell ref="A18:E18"/>
    <mergeCell ref="A24:E24"/>
    <mergeCell ref="A25:E25"/>
    <mergeCell ref="A32:E32"/>
    <mergeCell ref="A17:E17"/>
  </mergeCells>
  <pageMargins left="0.75" right="0.75" top="1" bottom="1" header="0.5" footer="0.5"/>
  <pageSetup scale="58" orientation="portrait" r:id="rId1"/>
  <headerFooter>
    <oddFooter>&amp;L&amp;"Helvetica,Regular"&amp;12&amp;K000000&amp;P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79923-D6AB-47C4-8963-C385D80BCEBF}">
  <sheetPr>
    <pageSetUpPr fitToPage="1"/>
  </sheetPr>
  <dimension ref="A1:IS28"/>
  <sheetViews>
    <sheetView showGridLines="0" topLeftCell="A6" workbookViewId="0">
      <selection activeCell="E11" sqref="A1:XFD1048576"/>
    </sheetView>
  </sheetViews>
  <sheetFormatPr defaultColWidth="12.265625" defaultRowHeight="18" customHeight="1"/>
  <cols>
    <col min="1" max="1" width="30.53125" style="39" customWidth="1"/>
    <col min="2" max="2" width="9.33203125" style="39" customWidth="1"/>
    <col min="3" max="3" width="10.265625" style="39" customWidth="1"/>
    <col min="4" max="4" width="9.265625" style="39" customWidth="1"/>
    <col min="5" max="5" width="6.19921875" style="39" bestFit="1" customWidth="1"/>
    <col min="6" max="6" width="24.06640625" style="39" customWidth="1"/>
    <col min="7" max="7" width="9.33203125" style="39" customWidth="1"/>
    <col min="8" max="8" width="10.265625" style="39" customWidth="1"/>
    <col min="9" max="9" width="9.265625" style="39" customWidth="1"/>
    <col min="10" max="13" width="5.59765625" style="39" customWidth="1"/>
    <col min="14" max="253" width="12.265625" style="39" customWidth="1"/>
    <col min="254" max="16384" width="12.265625" style="40"/>
  </cols>
  <sheetData>
    <row r="1" spans="1:253" ht="167" customHeight="1" thickBot="1">
      <c r="A1" s="97"/>
      <c r="B1" s="98"/>
      <c r="C1" s="98"/>
      <c r="D1" s="98"/>
      <c r="E1" s="98"/>
    </row>
    <row r="2" spans="1:253" ht="30" customHeight="1" thickBot="1">
      <c r="A2" s="118" t="s">
        <v>99</v>
      </c>
      <c r="B2" s="127"/>
      <c r="C2" s="127"/>
      <c r="D2" s="127"/>
      <c r="E2" s="128"/>
      <c r="IL2" s="40"/>
      <c r="IM2" s="40"/>
      <c r="IN2" s="40"/>
      <c r="IO2" s="40"/>
      <c r="IP2" s="40"/>
      <c r="IQ2" s="40"/>
      <c r="IR2" s="40"/>
      <c r="IS2" s="40"/>
    </row>
    <row r="3" spans="1:253" ht="24" customHeight="1">
      <c r="A3" s="93" t="s">
        <v>83</v>
      </c>
      <c r="B3" s="86"/>
      <c r="C3" s="86"/>
      <c r="D3" s="87"/>
      <c r="E3" s="88"/>
      <c r="IL3" s="40"/>
      <c r="IM3" s="40"/>
      <c r="IN3" s="40"/>
      <c r="IO3" s="40"/>
      <c r="IP3" s="40"/>
      <c r="IQ3" s="40"/>
      <c r="IR3" s="40"/>
      <c r="IS3" s="40"/>
    </row>
    <row r="4" spans="1:253" ht="16" customHeight="1">
      <c r="A4" s="41" t="s">
        <v>2</v>
      </c>
      <c r="B4" s="42" t="s">
        <v>3</v>
      </c>
      <c r="C4" s="42" t="s">
        <v>4</v>
      </c>
      <c r="D4" s="42" t="s">
        <v>5</v>
      </c>
      <c r="E4" s="43" t="s">
        <v>46</v>
      </c>
      <c r="IL4" s="40"/>
      <c r="IM4" s="40"/>
      <c r="IN4" s="40"/>
      <c r="IO4" s="40"/>
      <c r="IP4" s="40"/>
      <c r="IQ4" s="40"/>
      <c r="IR4" s="40"/>
      <c r="IS4" s="40"/>
    </row>
    <row r="5" spans="1:253" ht="22.75" customHeight="1">
      <c r="A5" s="41" t="s">
        <v>45</v>
      </c>
      <c r="B5" s="44">
        <v>5</v>
      </c>
      <c r="C5" s="42" t="s">
        <v>19</v>
      </c>
      <c r="D5" s="42" t="s">
        <v>23</v>
      </c>
      <c r="E5" s="45">
        <f>IF('Load Calculator'!C5&lt;100,'Week 9'!E5-2.5,IF('Load Calculator'!C5&lt;200,'Week 9'!E5-5,IF('Load Calculator'!C5&lt;300,'Week 9'!E5-7.5,IF('Load Calculator'!C5&lt;400,'Week 9'!E5-10,IF('Load Calculator'!C5&lt;500,'Week 9'!E5-12.5,'Week 9'!E5-15)))))</f>
        <v>65</v>
      </c>
      <c r="IL5" s="40"/>
      <c r="IM5" s="40"/>
      <c r="IN5" s="40"/>
      <c r="IO5" s="40"/>
      <c r="IP5" s="40"/>
      <c r="IQ5" s="40"/>
      <c r="IR5" s="40"/>
      <c r="IS5" s="40"/>
    </row>
    <row r="6" spans="1:253" ht="22.5" customHeight="1">
      <c r="A6" s="41" t="s">
        <v>37</v>
      </c>
      <c r="B6" s="44">
        <v>3</v>
      </c>
      <c r="C6" s="42" t="s">
        <v>42</v>
      </c>
      <c r="D6" s="42" t="s">
        <v>23</v>
      </c>
      <c r="E6" s="22">
        <f>2*'Week 9'!E6-'Week 11'!E6</f>
        <v>110</v>
      </c>
      <c r="IL6" s="40"/>
      <c r="IM6" s="40"/>
      <c r="IN6" s="40"/>
      <c r="IO6" s="40"/>
      <c r="IP6" s="40"/>
      <c r="IQ6" s="40"/>
      <c r="IR6" s="40"/>
      <c r="IS6" s="40"/>
    </row>
    <row r="7" spans="1:253" ht="24" customHeight="1" thickBot="1">
      <c r="A7" s="134"/>
      <c r="B7" s="135"/>
      <c r="C7" s="135"/>
      <c r="D7" s="136"/>
      <c r="E7" s="137"/>
      <c r="IL7" s="40"/>
      <c r="IM7" s="40"/>
      <c r="IN7" s="40"/>
      <c r="IO7" s="40"/>
      <c r="IP7" s="40"/>
      <c r="IQ7" s="40"/>
      <c r="IR7" s="40"/>
      <c r="IS7" s="40"/>
    </row>
    <row r="8" spans="1:253" ht="23.25" customHeight="1">
      <c r="A8" s="105" t="s">
        <v>27</v>
      </c>
      <c r="B8" s="106"/>
      <c r="C8" s="106"/>
      <c r="D8" s="106"/>
      <c r="E8" s="107"/>
      <c r="IL8" s="40"/>
      <c r="IM8" s="40"/>
      <c r="IN8" s="40"/>
      <c r="IO8" s="40"/>
      <c r="IP8" s="40"/>
      <c r="IQ8" s="40"/>
      <c r="IR8" s="40"/>
      <c r="IS8" s="40"/>
    </row>
    <row r="9" spans="1:253" ht="16" customHeight="1">
      <c r="A9" s="41" t="s">
        <v>2</v>
      </c>
      <c r="B9" s="42" t="s">
        <v>3</v>
      </c>
      <c r="C9" s="42" t="s">
        <v>4</v>
      </c>
      <c r="D9" s="42" t="s">
        <v>5</v>
      </c>
      <c r="E9" s="43" t="s">
        <v>46</v>
      </c>
      <c r="IL9" s="40"/>
      <c r="IM9" s="40"/>
      <c r="IN9" s="40"/>
      <c r="IO9" s="40"/>
      <c r="IP9" s="40"/>
      <c r="IQ9" s="40"/>
      <c r="IR9" s="40"/>
      <c r="IS9" s="40"/>
    </row>
    <row r="10" spans="1:253" ht="22.75" customHeight="1">
      <c r="A10" s="46" t="str">
        <f>IF('Load Calculator'!A8="PLEASE SELECT OVERHEAD EVENT (KGS)","Please select overhead event in Load Calcuator",IF('Load Calculator'!A8="Barbell Clean &amp; Press","A Barbell Clean &amp; Press",IF('Load Calculator'!A8="Log Clean &amp; Press","A Log Clean &amp; Press",IF('Load Calculator'!A8="Axle Clean &amp; Press","A Axle Clean &amp; Press",IF('Load Calculator'!A8="Viking Press","A Viking Press","A Giant Dumbbell")))))</f>
        <v>Please select overhead event in Load Calcuator</v>
      </c>
      <c r="B10" s="42" t="s">
        <v>6</v>
      </c>
      <c r="C10" s="42" t="s">
        <v>19</v>
      </c>
      <c r="D10" s="42" t="s">
        <v>23</v>
      </c>
      <c r="E10" s="45">
        <f>IF('Load Calculator'!A8="Giant Dumbbell","RPE 7.5",IF('Load Calculator'!C8&lt;100,'Week 9'!E10-2.5,IF('Load Calculator'!C8&lt;200,'Week 9'!E10-5,IF('Load Calculator'!C8&lt;300,'Week 9'!E10-7.5,IF('Load Calculator'!C8&lt;400,'Week 9'!E10-10,IF('Load Calculator'!C8&lt;500,'Week 9'!E10-12.5,'Week 9'!E10-15))))))</f>
        <v>65</v>
      </c>
      <c r="IL10" s="40"/>
      <c r="IM10" s="40"/>
      <c r="IN10" s="40"/>
      <c r="IO10" s="40"/>
      <c r="IP10" s="40"/>
      <c r="IQ10" s="40"/>
      <c r="IR10" s="40"/>
      <c r="IS10" s="40"/>
    </row>
    <row r="11" spans="1:253" ht="29" customHeight="1">
      <c r="A11" s="41" t="s">
        <v>48</v>
      </c>
      <c r="B11" s="42" t="s">
        <v>9</v>
      </c>
      <c r="C11" s="42" t="s">
        <v>17</v>
      </c>
      <c r="D11" s="42" t="s">
        <v>23</v>
      </c>
      <c r="E11" s="8"/>
      <c r="IL11" s="40"/>
      <c r="IM11" s="40"/>
      <c r="IN11" s="40"/>
      <c r="IO11" s="40"/>
      <c r="IP11" s="40"/>
      <c r="IQ11" s="40"/>
      <c r="IR11" s="40"/>
      <c r="IS11" s="40"/>
    </row>
    <row r="12" spans="1:253" ht="22.5" customHeight="1">
      <c r="A12" s="41" t="s">
        <v>68</v>
      </c>
      <c r="B12" s="42" t="s">
        <v>9</v>
      </c>
      <c r="C12" s="42" t="s">
        <v>17</v>
      </c>
      <c r="D12" s="42" t="s">
        <v>7</v>
      </c>
      <c r="E12" s="8"/>
      <c r="IL12" s="40"/>
      <c r="IM12" s="40"/>
      <c r="IN12" s="40"/>
      <c r="IO12" s="40"/>
      <c r="IP12" s="40"/>
      <c r="IQ12" s="40"/>
      <c r="IR12" s="40"/>
      <c r="IS12" s="40"/>
    </row>
    <row r="13" spans="1:253" ht="23.25" customHeight="1">
      <c r="A13" s="41" t="s">
        <v>72</v>
      </c>
      <c r="B13" s="44">
        <v>4</v>
      </c>
      <c r="C13" s="42" t="s">
        <v>18</v>
      </c>
      <c r="D13" s="42" t="s">
        <v>21</v>
      </c>
      <c r="E13" s="8"/>
      <c r="IL13" s="40"/>
      <c r="IM13" s="40"/>
      <c r="IN13" s="40"/>
      <c r="IO13" s="40"/>
      <c r="IP13" s="40"/>
      <c r="IQ13" s="40"/>
      <c r="IR13" s="40"/>
      <c r="IS13" s="40"/>
    </row>
    <row r="14" spans="1:253" ht="24" customHeight="1" thickBot="1">
      <c r="A14" s="89"/>
      <c r="B14" s="90"/>
      <c r="C14" s="90"/>
      <c r="D14" s="91"/>
      <c r="E14" s="92"/>
      <c r="IL14" s="40"/>
      <c r="IM14" s="40"/>
      <c r="IN14" s="40"/>
      <c r="IO14" s="40"/>
      <c r="IP14" s="40"/>
      <c r="IQ14" s="40"/>
      <c r="IR14" s="40"/>
      <c r="IS14" s="40"/>
    </row>
    <row r="15" spans="1:253" ht="23.25" customHeight="1">
      <c r="A15" s="85" t="s">
        <v>11</v>
      </c>
      <c r="B15" s="86"/>
      <c r="C15" s="86"/>
      <c r="D15" s="87"/>
      <c r="E15" s="88"/>
      <c r="IL15" s="40"/>
      <c r="IM15" s="40"/>
      <c r="IN15" s="40"/>
      <c r="IO15" s="40"/>
      <c r="IP15" s="40"/>
      <c r="IQ15" s="40"/>
      <c r="IR15" s="40"/>
      <c r="IS15" s="40"/>
    </row>
    <row r="16" spans="1:253" ht="16" customHeight="1">
      <c r="A16" s="41" t="s">
        <v>2</v>
      </c>
      <c r="B16" s="42" t="s">
        <v>3</v>
      </c>
      <c r="C16" s="42" t="s">
        <v>4</v>
      </c>
      <c r="D16" s="53" t="s">
        <v>50</v>
      </c>
      <c r="E16" s="43" t="s">
        <v>46</v>
      </c>
      <c r="IL16" s="40"/>
      <c r="IM16" s="40"/>
      <c r="IN16" s="40"/>
      <c r="IO16" s="40"/>
      <c r="IP16" s="40"/>
      <c r="IQ16" s="40"/>
      <c r="IR16" s="40"/>
      <c r="IS16" s="40"/>
    </row>
    <row r="17" spans="1:253" ht="22.75" customHeight="1">
      <c r="A17" s="41" t="s">
        <v>49</v>
      </c>
      <c r="B17" s="44">
        <v>5</v>
      </c>
      <c r="C17" s="42" t="s">
        <v>19</v>
      </c>
      <c r="D17" s="42" t="s">
        <v>23</v>
      </c>
      <c r="E17" s="45">
        <f>IF('Load Calculator'!C6&lt;100,'Week 9'!E18-2.5,IF('Load Calculator'!C6&lt;200,'Week 9'!E18-5,IF('Load Calculator'!C6&lt;300,'Week 9'!E18-7.5,IF('Load Calculator'!C6&lt;400,'Week 9'!E18-10,IF('Load Calculator'!C6&lt;500,'Week 9'!E18-12.5,'Week 9'!E18-15)))))</f>
        <v>65</v>
      </c>
      <c r="IL17" s="40"/>
      <c r="IM17" s="40"/>
      <c r="IN17" s="40"/>
      <c r="IO17" s="40"/>
      <c r="IP17" s="40"/>
      <c r="IQ17" s="40"/>
      <c r="IR17" s="40"/>
      <c r="IS17" s="40"/>
    </row>
    <row r="18" spans="1:253" ht="22.5" customHeight="1">
      <c r="A18" s="41" t="s">
        <v>100</v>
      </c>
      <c r="B18" s="42" t="s">
        <v>20</v>
      </c>
      <c r="C18" s="42" t="s">
        <v>17</v>
      </c>
      <c r="D18" s="42" t="s">
        <v>21</v>
      </c>
      <c r="E18" s="8"/>
      <c r="IL18" s="40"/>
      <c r="IM18" s="40"/>
      <c r="IN18" s="40"/>
      <c r="IO18" s="40"/>
      <c r="IP18" s="40"/>
      <c r="IQ18" s="40"/>
      <c r="IR18" s="40"/>
      <c r="IS18" s="40"/>
    </row>
    <row r="19" spans="1:253" ht="29" customHeight="1">
      <c r="A19" s="41" t="s">
        <v>62</v>
      </c>
      <c r="B19" s="44">
        <v>2</v>
      </c>
      <c r="C19" s="42" t="s">
        <v>93</v>
      </c>
      <c r="D19" s="42" t="s">
        <v>23</v>
      </c>
      <c r="E19" s="8"/>
      <c r="IL19" s="40"/>
      <c r="IM19" s="40"/>
      <c r="IN19" s="40"/>
      <c r="IO19" s="40"/>
      <c r="IP19" s="40"/>
      <c r="IQ19" s="40"/>
      <c r="IR19" s="40"/>
      <c r="IS19" s="40"/>
    </row>
    <row r="20" spans="1:253" ht="24" customHeight="1" thickBot="1">
      <c r="A20" s="89"/>
      <c r="B20" s="90"/>
      <c r="C20" s="90"/>
      <c r="D20" s="91"/>
      <c r="E20" s="92"/>
      <c r="IL20" s="40"/>
      <c r="IM20" s="40"/>
      <c r="IN20" s="40"/>
      <c r="IO20" s="40"/>
      <c r="IP20" s="40"/>
      <c r="IQ20" s="40"/>
      <c r="IR20" s="40"/>
      <c r="IS20" s="40"/>
    </row>
    <row r="21" spans="1:253" ht="23.25" customHeight="1">
      <c r="A21" s="93" t="s">
        <v>44</v>
      </c>
      <c r="B21" s="86"/>
      <c r="C21" s="86"/>
      <c r="D21" s="87"/>
      <c r="E21" s="88"/>
      <c r="IL21" s="40"/>
      <c r="IM21" s="40"/>
      <c r="IN21" s="40"/>
      <c r="IO21" s="40"/>
      <c r="IP21" s="40"/>
      <c r="IQ21" s="40"/>
      <c r="IR21" s="40"/>
      <c r="IS21" s="40"/>
    </row>
    <row r="22" spans="1:253" ht="16" customHeight="1">
      <c r="A22" s="41" t="s">
        <v>2</v>
      </c>
      <c r="B22" s="42" t="s">
        <v>3</v>
      </c>
      <c r="C22" s="42" t="s">
        <v>4</v>
      </c>
      <c r="D22" s="42" t="s">
        <v>5</v>
      </c>
      <c r="E22" s="43" t="s">
        <v>46</v>
      </c>
      <c r="IL22" s="40"/>
      <c r="IM22" s="40"/>
      <c r="IN22" s="40"/>
      <c r="IO22" s="40"/>
      <c r="IP22" s="40"/>
      <c r="IQ22" s="40"/>
      <c r="IR22" s="40"/>
      <c r="IS22" s="40"/>
    </row>
    <row r="23" spans="1:253" ht="22.75" customHeight="1">
      <c r="A23" s="41" t="s">
        <v>64</v>
      </c>
      <c r="B23" s="42" t="s">
        <v>6</v>
      </c>
      <c r="C23" s="42" t="s">
        <v>19</v>
      </c>
      <c r="D23" s="42" t="s">
        <v>23</v>
      </c>
      <c r="E23" s="45">
        <f>IF('Load Calculator'!C7&lt;100,'Week 9'!E24-2.5,IF('Load Calculator'!C7&lt;200,'Week 9'!E24-5,IF('Load Calculator'!C7&lt;300,'Week 9'!E24-7.5,IF('Load Calculator'!C7&lt;400,'Week 9'!E24-10,IF('Load Calculator'!C7&lt;500,'Week 9'!E24-12.5,'Week 9'!E24-15)))))</f>
        <v>65</v>
      </c>
      <c r="IL23" s="40"/>
      <c r="IM23" s="40"/>
      <c r="IN23" s="40"/>
      <c r="IO23" s="40"/>
      <c r="IP23" s="40"/>
      <c r="IQ23" s="40"/>
      <c r="IR23" s="40"/>
      <c r="IS23" s="40"/>
    </row>
    <row r="24" spans="1:253" ht="30.5" customHeight="1">
      <c r="A24" s="41" t="s">
        <v>51</v>
      </c>
      <c r="B24" s="42" t="s">
        <v>20</v>
      </c>
      <c r="C24" s="42" t="s">
        <v>17</v>
      </c>
      <c r="D24" s="42" t="s">
        <v>21</v>
      </c>
      <c r="E24" s="8"/>
      <c r="IL24" s="40"/>
      <c r="IM24" s="40"/>
      <c r="IN24" s="40"/>
      <c r="IO24" s="40"/>
      <c r="IP24" s="40"/>
      <c r="IQ24" s="40"/>
      <c r="IR24" s="40"/>
      <c r="IS24" s="40"/>
    </row>
    <row r="25" spans="1:253" ht="22.5" customHeight="1">
      <c r="A25" s="41" t="s">
        <v>36</v>
      </c>
      <c r="B25" s="42" t="s">
        <v>9</v>
      </c>
      <c r="C25" s="42" t="s">
        <v>8</v>
      </c>
      <c r="D25" s="42" t="s">
        <v>21</v>
      </c>
      <c r="E25" s="8"/>
      <c r="IL25" s="40"/>
      <c r="IM25" s="40"/>
      <c r="IN25" s="40"/>
      <c r="IO25" s="40"/>
      <c r="IP25" s="40"/>
      <c r="IQ25" s="40"/>
      <c r="IR25" s="40"/>
      <c r="IS25" s="40"/>
    </row>
    <row r="26" spans="1:253" ht="22.5" customHeight="1" thickBot="1">
      <c r="A26" s="47" t="s">
        <v>74</v>
      </c>
      <c r="B26" s="49" t="s">
        <v>19</v>
      </c>
      <c r="C26" s="49" t="s">
        <v>75</v>
      </c>
      <c r="D26" s="49" t="s">
        <v>52</v>
      </c>
      <c r="E26" s="12"/>
      <c r="IL26" s="40"/>
      <c r="IM26" s="40"/>
      <c r="IN26" s="40"/>
      <c r="IO26" s="40"/>
      <c r="IP26" s="40"/>
      <c r="IQ26" s="40"/>
      <c r="IR26" s="40"/>
      <c r="IS26" s="40"/>
    </row>
    <row r="27" spans="1:253" ht="94" customHeight="1" thickBot="1">
      <c r="A27" s="124" t="s">
        <v>15</v>
      </c>
      <c r="B27" s="125"/>
      <c r="C27" s="125"/>
      <c r="D27" s="125"/>
      <c r="E27" s="126"/>
      <c r="IL27" s="40"/>
      <c r="IM27" s="40"/>
      <c r="IN27" s="40"/>
      <c r="IO27" s="40"/>
      <c r="IP27" s="40"/>
      <c r="IQ27" s="40"/>
      <c r="IR27" s="40"/>
      <c r="IS27" s="40"/>
    </row>
    <row r="28" spans="1:253" ht="18" customHeight="1">
      <c r="IL28" s="40"/>
      <c r="IM28" s="40"/>
      <c r="IN28" s="40"/>
      <c r="IO28" s="40"/>
      <c r="IP28" s="40"/>
      <c r="IQ28" s="40"/>
      <c r="IR28" s="40"/>
      <c r="IS28" s="40"/>
    </row>
  </sheetData>
  <sheetProtection selectLockedCells="1"/>
  <mergeCells count="10">
    <mergeCell ref="A7:E7"/>
    <mergeCell ref="A2:E2"/>
    <mergeCell ref="A8:E8"/>
    <mergeCell ref="A1:E1"/>
    <mergeCell ref="A3:E3"/>
    <mergeCell ref="A27:E27"/>
    <mergeCell ref="A14:E14"/>
    <mergeCell ref="A15:E15"/>
    <mergeCell ref="A20:E20"/>
    <mergeCell ref="A21:E21"/>
  </mergeCells>
  <pageMargins left="0.75" right="0.75" top="1" bottom="1" header="0.5" footer="0.5"/>
  <pageSetup scale="58" orientation="portrait" r:id="rId1"/>
  <headerFooter>
    <oddFooter>&amp;L&amp;"Helvetica,Regular"&amp;12&amp;K000000&amp;P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0E847-0C63-4FC4-AC1A-8C4053F65817}">
  <sheetPr>
    <pageSetUpPr fitToPage="1"/>
  </sheetPr>
  <dimension ref="A1:IS33"/>
  <sheetViews>
    <sheetView showGridLines="0" topLeftCell="A2" workbookViewId="0">
      <selection activeCell="E8" sqref="A1:XFD1048576"/>
    </sheetView>
  </sheetViews>
  <sheetFormatPr defaultColWidth="12.265625" defaultRowHeight="18" customHeight="1"/>
  <cols>
    <col min="1" max="1" width="30.53125" style="39" customWidth="1"/>
    <col min="2" max="2" width="9.33203125" style="39" customWidth="1"/>
    <col min="3" max="3" width="10.265625" style="39" customWidth="1"/>
    <col min="4" max="4" width="9.265625" style="39" customWidth="1"/>
    <col min="5" max="5" width="6.06640625" style="39" customWidth="1"/>
    <col min="6" max="6" width="24.06640625" style="39" customWidth="1"/>
    <col min="7" max="7" width="9.33203125" style="39" customWidth="1"/>
    <col min="8" max="8" width="10.265625" style="39" customWidth="1"/>
    <col min="9" max="9" width="9.265625" style="39" customWidth="1"/>
    <col min="10" max="13" width="5.59765625" style="39" customWidth="1"/>
    <col min="14" max="253" width="12.265625" style="39" customWidth="1"/>
    <col min="254" max="16384" width="12.265625" style="40"/>
  </cols>
  <sheetData>
    <row r="1" spans="1:253" ht="168.5" customHeight="1" thickBot="1">
      <c r="A1" s="97"/>
      <c r="B1" s="98"/>
      <c r="C1" s="98"/>
      <c r="D1" s="98"/>
      <c r="E1" s="98"/>
    </row>
    <row r="2" spans="1:253" ht="30" customHeight="1" thickBot="1">
      <c r="A2" s="118" t="s">
        <v>98</v>
      </c>
      <c r="B2" s="127"/>
      <c r="C2" s="127"/>
      <c r="D2" s="127"/>
      <c r="E2" s="128"/>
      <c r="IL2" s="40"/>
      <c r="IM2" s="40"/>
      <c r="IN2" s="40"/>
      <c r="IO2" s="40"/>
      <c r="IP2" s="40"/>
      <c r="IQ2" s="40"/>
      <c r="IR2" s="40"/>
      <c r="IS2" s="40"/>
    </row>
    <row r="3" spans="1:253" ht="24" customHeight="1">
      <c r="A3" s="93" t="s">
        <v>26</v>
      </c>
      <c r="B3" s="86"/>
      <c r="C3" s="86"/>
      <c r="D3" s="87"/>
      <c r="E3" s="88"/>
      <c r="IL3" s="40"/>
      <c r="IM3" s="40"/>
      <c r="IN3" s="40"/>
      <c r="IO3" s="40"/>
      <c r="IP3" s="40"/>
      <c r="IQ3" s="40"/>
      <c r="IR3" s="40"/>
      <c r="IS3" s="40"/>
    </row>
    <row r="4" spans="1:253" ht="16" customHeight="1">
      <c r="A4" s="41" t="s">
        <v>2</v>
      </c>
      <c r="B4" s="42" t="s">
        <v>3</v>
      </c>
      <c r="C4" s="42" t="s">
        <v>4</v>
      </c>
      <c r="D4" s="42" t="s">
        <v>5</v>
      </c>
      <c r="E4" s="43" t="s">
        <v>46</v>
      </c>
      <c r="IL4" s="40"/>
      <c r="IM4" s="40"/>
      <c r="IN4" s="40"/>
      <c r="IO4" s="40"/>
      <c r="IP4" s="40"/>
      <c r="IQ4" s="40"/>
      <c r="IR4" s="40"/>
      <c r="IS4" s="40"/>
    </row>
    <row r="5" spans="1:253" ht="22.75" customHeight="1">
      <c r="A5" s="41" t="s">
        <v>54</v>
      </c>
      <c r="B5" s="44">
        <v>1</v>
      </c>
      <c r="C5" s="42" t="s">
        <v>19</v>
      </c>
      <c r="D5" s="42" t="s">
        <v>23</v>
      </c>
      <c r="E5" s="45">
        <f>IF('Load Calculator'!C5&lt;62.5,'Week 10'!E5-2.5,IF('Load Calculator'!C5&lt;125,'Week 10'!E5-5,IF('Load Calculator'!C5&lt;187.5,'Week 10'!E5-7.5,IF('Load Calculator'!C5&lt;250,'Week 10'!E5-10,IF('Load Calculator'!C5&lt;312.5,'Week 10'!E5-12.5,IF('Load Calculator'!C5&lt;375,'Week 10'!E5-15,IF('Load Calculator'!C5&lt;437.5,'Week 10'!E5-17.5,'Week 10'!E5-20)))))))</f>
        <v>97.5</v>
      </c>
      <c r="IL5" s="40"/>
      <c r="IM5" s="40"/>
      <c r="IN5" s="40"/>
      <c r="IO5" s="40"/>
      <c r="IP5" s="40"/>
      <c r="IQ5" s="40"/>
      <c r="IR5" s="40"/>
      <c r="IS5" s="40"/>
    </row>
    <row r="6" spans="1:253" ht="22.75" customHeight="1">
      <c r="A6" s="41" t="s">
        <v>55</v>
      </c>
      <c r="B6" s="44">
        <v>3</v>
      </c>
      <c r="C6" s="42" t="s">
        <v>89</v>
      </c>
      <c r="D6" s="42" t="s">
        <v>23</v>
      </c>
      <c r="E6" s="45">
        <f>IF('Load Calculator'!C5&lt;62.5,'Week 10'!E6-2.5,IF('Load Calculator'!C5&lt;125,'Week 10'!E6-5,IF('Load Calculator'!C5&lt;187.5,'Week 10'!E6-7.5,IF('Load Calculator'!C5&lt;250,'Week 10'!E6-10,IF('Load Calculator'!C5&lt;312.5,'Week 10'!E6-12.5,IF('Load Calculator'!C5&lt;375,'Week 10'!E6-15,IF('Load Calculator'!C5&lt;437.5,'Week 10'!E6-17.5,'Week 10'!E6-20)))))))</f>
        <v>75</v>
      </c>
      <c r="IL6" s="40"/>
      <c r="IM6" s="40"/>
      <c r="IN6" s="40"/>
      <c r="IO6" s="40"/>
      <c r="IP6" s="40"/>
      <c r="IQ6" s="40"/>
      <c r="IR6" s="40"/>
      <c r="IS6" s="40"/>
    </row>
    <row r="7" spans="1:253" ht="22.5" customHeight="1">
      <c r="A7" s="41" t="s">
        <v>56</v>
      </c>
      <c r="B7" s="44">
        <v>3</v>
      </c>
      <c r="C7" s="42" t="s">
        <v>42</v>
      </c>
      <c r="D7" s="42" t="s">
        <v>23</v>
      </c>
      <c r="E7" s="23" t="str">
        <f>IF('Week 6'!E7=0,"Please fill out Week 6 Weight",IF('Week 6'!E7&lt;50,'Week 6'!E7+2.5,IF('Week 6'!E7&lt;100,'Week 6'!E7+5,IF('Week 6'!E7&lt;150,'Week 6'!E7+7.5,IF('Week 6'!E7&lt;200,'Week 6'!E7+10,IF('Week 6'!E7&lt;250,'Week 6'!E7+12.5,IF('Week 6'!E7&lt;300,'Week 6'!E7+15,IF('Week 6'!E7&lt;350,'Week 6'!E7+17.5,IF('Week 6'!E7&lt;400,'Week 6'!E7+20,IF('Week 6'!E7&lt;450,'Week 6'!E7+22.5,IF('Week 6'!E7&lt;500,'Week 6'!E7+25,IF('Week 6'!E7&lt;550,'Week 6'!E7+27.5,'Week 6'!E7+30))))))))))))</f>
        <v>Please fill out Week 6 Weight</v>
      </c>
      <c r="IL7" s="40"/>
      <c r="IM7" s="40"/>
      <c r="IN7" s="40"/>
      <c r="IO7" s="40"/>
      <c r="IP7" s="40"/>
      <c r="IQ7" s="40"/>
      <c r="IR7" s="40"/>
      <c r="IS7" s="40"/>
    </row>
    <row r="8" spans="1:253" ht="22.5" customHeight="1">
      <c r="A8" s="41" t="s">
        <v>57</v>
      </c>
      <c r="B8" s="44">
        <v>2</v>
      </c>
      <c r="C8" s="42" t="s">
        <v>58</v>
      </c>
      <c r="D8" s="42" t="s">
        <v>23</v>
      </c>
      <c r="E8" s="23" t="str">
        <f>IF('Week 6'!E8=0,"Please fill out Week 6 Weight",IF('Week 6'!E8&lt;50,'Week 6'!E8+2.5,IF('Week 6'!E8&lt;100,'Week 6'!E8+5,IF('Week 6'!E8&lt;150,'Week 6'!E8+7.5,IF('Week 6'!E8&lt;200,'Week 6'!E8+10,IF('Week 6'!E8&lt;250,'Week 6'!E8+12.5,IF('Week 6'!E8&lt;300,'Week 6'!E8+15,IF('Week 6'!E8&lt;350,'Week 6'!E8+17.5,IF('Week 6'!E8&lt;400,'Week 6'!E8+20,IF('Week 6'!E8&lt;450,'Week 6'!E8+22.5,IF('Week 6'!E8&lt;500,'Week 6'!E8+25,IF('Week 6'!E8&lt;550,'Week 6'!E8+27.5,'Week 6'!E8+30))))))))))))</f>
        <v>Please fill out Week 6 Weight</v>
      </c>
      <c r="IL8" s="40"/>
      <c r="IM8" s="40"/>
      <c r="IN8" s="40"/>
      <c r="IO8" s="40"/>
      <c r="IP8" s="40"/>
      <c r="IQ8" s="40"/>
      <c r="IR8" s="40"/>
      <c r="IS8" s="40"/>
    </row>
    <row r="9" spans="1:253" ht="24" customHeight="1" thickBot="1">
      <c r="A9" s="102"/>
      <c r="B9" s="129"/>
      <c r="C9" s="129"/>
      <c r="D9" s="91"/>
      <c r="E9" s="92"/>
      <c r="IL9" s="40"/>
      <c r="IM9" s="40"/>
      <c r="IN9" s="40"/>
      <c r="IO9" s="40"/>
      <c r="IP9" s="40"/>
      <c r="IQ9" s="40"/>
      <c r="IR9" s="40"/>
      <c r="IS9" s="40"/>
    </row>
    <row r="10" spans="1:253" ht="23.25" customHeight="1">
      <c r="A10" s="93" t="s">
        <v>27</v>
      </c>
      <c r="B10" s="132"/>
      <c r="C10" s="132"/>
      <c r="D10" s="132"/>
      <c r="E10" s="133"/>
      <c r="IL10" s="40"/>
      <c r="IM10" s="40"/>
      <c r="IN10" s="40"/>
      <c r="IO10" s="40"/>
      <c r="IP10" s="40"/>
      <c r="IQ10" s="40"/>
      <c r="IR10" s="40"/>
      <c r="IS10" s="40"/>
    </row>
    <row r="11" spans="1:253" ht="16" customHeight="1">
      <c r="A11" s="41" t="s">
        <v>2</v>
      </c>
      <c r="B11" s="42" t="s">
        <v>3</v>
      </c>
      <c r="C11" s="42" t="s">
        <v>4</v>
      </c>
      <c r="D11" s="42" t="s">
        <v>5</v>
      </c>
      <c r="E11" s="43" t="s">
        <v>46</v>
      </c>
      <c r="IL11" s="40"/>
      <c r="IM11" s="40"/>
      <c r="IN11" s="40"/>
      <c r="IO11" s="40"/>
      <c r="IP11" s="40"/>
      <c r="IQ11" s="40"/>
      <c r="IR11" s="40"/>
      <c r="IS11" s="40"/>
    </row>
    <row r="12" spans="1:253" ht="22.75" customHeight="1">
      <c r="A12" s="46" t="str">
        <f>IF('Load Calculator'!A8="PLEASE SELECT OVERHEAD EVENT (KGS)","Please select overhead event in Load Calcuator",IF('Load Calculator'!A8="Barbell Clean &amp; Press","A Barbell Clean &amp; Press",IF('Load Calculator'!A8="Log Clean &amp; Press","A Log Clean &amp; Press",IF('Load Calculator'!A8="Axle Clean &amp; Press","A Axle Clean &amp; Press",IF('Load Calculator'!A8="Viking Press","A Viking Press","A Giant Dumbbell")))))</f>
        <v>Please select overhead event in Load Calcuator</v>
      </c>
      <c r="B12" s="42" t="s">
        <v>59</v>
      </c>
      <c r="C12" s="42" t="s">
        <v>19</v>
      </c>
      <c r="D12" s="42" t="s">
        <v>23</v>
      </c>
      <c r="E12" s="45">
        <f>IF('Load Calculator'!A8="Giant Dumbbell","RPE 9",IF('Load Calculator'!C8&lt;62.5,'Week 10'!E12-2.5,IF('Load Calculator'!C8&lt;125,'Week 10'!E12-5,IF('Load Calculator'!C8&lt;187.5,'Week 10'!E12-7.5,IF('Load Calculator'!C8&lt;250,'Week 10'!E12-10,IF('Load Calculator'!C8&lt;312.5,'Week 10'!E12-12.5,IF('Load Calculator'!C8&lt;375,'Week 10'!E12-15,IF('Load Calculator'!C8&lt;437.5,'Week 10'!E12-17.5,'Week 10'!E12-20))))))))</f>
        <v>95</v>
      </c>
      <c r="IL12" s="40"/>
      <c r="IM12" s="40"/>
      <c r="IN12" s="40"/>
      <c r="IO12" s="40"/>
      <c r="IP12" s="40"/>
      <c r="IQ12" s="40"/>
      <c r="IR12" s="40"/>
      <c r="IS12" s="40"/>
    </row>
    <row r="13" spans="1:253" ht="22.75" customHeight="1">
      <c r="A13" s="46" t="str">
        <f>IF('Load Calculator'!A8="PLEASE SELECT OVERHEAD EVENT (KGS)","Please select overhead event in Load Calcuator",IF('Load Calculator'!A8="Barbell Clean &amp; Press","B Barbell Clean &amp; Press",IF('Load Calculator'!A8="Log Clean &amp; Press","B Log Clean &amp; Press",IF('Load Calculator'!A8="Axle Clean &amp; Press","B Axle Clean &amp; Press",IF('Load Calculator'!A8="Viking Press","B Viking Press","B Giant Dumbbell")))))</f>
        <v>Please select overhead event in Load Calcuator</v>
      </c>
      <c r="B13" s="42" t="s">
        <v>19</v>
      </c>
      <c r="C13" s="42" t="s">
        <v>89</v>
      </c>
      <c r="D13" s="42" t="s">
        <v>23</v>
      </c>
      <c r="E13" s="45">
        <f>IF('Load Calculator'!A8="Giant Dumbbell","RPE 7",IF('Load Calculator'!C8&lt;62.5,'Week 10'!E13-2.5,IF('Load Calculator'!C8&lt;125,'Week 10'!E13-5,IF('Load Calculator'!C8&lt;187.5,'Week 10'!E13-7.5,IF('Load Calculator'!C8&lt;250,'Week 10'!E13-10,IF('Load Calculator'!C8&lt;312.5,'Week 10'!E13-12.5,IF('Load Calculator'!C8&lt;375,'Week 10'!E13-15,IF('Load Calculator'!C8&lt;437.5,'Week 10'!E13-17.5,'Week 10'!E13-20))))))))</f>
        <v>75</v>
      </c>
      <c r="IL13" s="40"/>
      <c r="IM13" s="40"/>
      <c r="IN13" s="40"/>
      <c r="IO13" s="40"/>
      <c r="IP13" s="40"/>
      <c r="IQ13" s="40"/>
      <c r="IR13" s="40"/>
      <c r="IS13" s="40"/>
    </row>
    <row r="14" spans="1:253" ht="29" customHeight="1">
      <c r="A14" s="41" t="s">
        <v>60</v>
      </c>
      <c r="B14" s="42" t="s">
        <v>9</v>
      </c>
      <c r="C14" s="42" t="s">
        <v>17</v>
      </c>
      <c r="D14" s="42" t="s">
        <v>23</v>
      </c>
      <c r="E14" s="8"/>
      <c r="IL14" s="40"/>
      <c r="IM14" s="40"/>
      <c r="IN14" s="40"/>
      <c r="IO14" s="40"/>
      <c r="IP14" s="40"/>
      <c r="IQ14" s="40"/>
      <c r="IR14" s="40"/>
      <c r="IS14" s="40"/>
    </row>
    <row r="15" spans="1:253" ht="22.5" customHeight="1">
      <c r="A15" s="41" t="s">
        <v>69</v>
      </c>
      <c r="B15" s="42" t="s">
        <v>9</v>
      </c>
      <c r="C15" s="42" t="s">
        <v>13</v>
      </c>
      <c r="D15" s="42" t="s">
        <v>7</v>
      </c>
      <c r="E15" s="8"/>
      <c r="IL15" s="40"/>
      <c r="IM15" s="40"/>
      <c r="IN15" s="40"/>
      <c r="IO15" s="40"/>
      <c r="IP15" s="40"/>
      <c r="IQ15" s="40"/>
      <c r="IR15" s="40"/>
      <c r="IS15" s="40"/>
    </row>
    <row r="16" spans="1:253" ht="23.25" customHeight="1">
      <c r="A16" s="41" t="s">
        <v>73</v>
      </c>
      <c r="B16" s="44">
        <v>4</v>
      </c>
      <c r="C16" s="42" t="s">
        <v>18</v>
      </c>
      <c r="D16" s="42" t="s">
        <v>21</v>
      </c>
      <c r="E16" s="8"/>
      <c r="IL16" s="40"/>
      <c r="IM16" s="40"/>
      <c r="IN16" s="40"/>
      <c r="IO16" s="40"/>
      <c r="IP16" s="40"/>
      <c r="IQ16" s="40"/>
      <c r="IR16" s="40"/>
      <c r="IS16" s="40"/>
    </row>
    <row r="17" spans="1:253" ht="24" customHeight="1" thickBot="1">
      <c r="A17" s="89"/>
      <c r="B17" s="90"/>
      <c r="C17" s="90"/>
      <c r="D17" s="91"/>
      <c r="E17" s="92"/>
      <c r="IL17" s="40"/>
      <c r="IM17" s="40"/>
      <c r="IN17" s="40"/>
      <c r="IO17" s="40"/>
      <c r="IP17" s="40"/>
      <c r="IQ17" s="40"/>
      <c r="IR17" s="40"/>
      <c r="IS17" s="40"/>
    </row>
    <row r="18" spans="1:253" ht="23.25" customHeight="1">
      <c r="A18" s="85" t="s">
        <v>11</v>
      </c>
      <c r="B18" s="86"/>
      <c r="C18" s="86"/>
      <c r="D18" s="87"/>
      <c r="E18" s="88"/>
      <c r="IL18" s="40"/>
      <c r="IM18" s="40"/>
      <c r="IN18" s="40"/>
      <c r="IO18" s="40"/>
      <c r="IP18" s="40"/>
      <c r="IQ18" s="40"/>
      <c r="IR18" s="40"/>
      <c r="IS18" s="40"/>
    </row>
    <row r="19" spans="1:253" ht="16" customHeight="1">
      <c r="A19" s="41" t="s">
        <v>2</v>
      </c>
      <c r="B19" s="42" t="s">
        <v>3</v>
      </c>
      <c r="C19" s="42" t="s">
        <v>4</v>
      </c>
      <c r="D19" s="53" t="s">
        <v>50</v>
      </c>
      <c r="E19" s="43" t="s">
        <v>46</v>
      </c>
      <c r="IL19" s="40"/>
      <c r="IM19" s="40"/>
      <c r="IN19" s="40"/>
      <c r="IO19" s="40"/>
      <c r="IP19" s="40"/>
      <c r="IQ19" s="40"/>
      <c r="IR19" s="40"/>
      <c r="IS19" s="40"/>
    </row>
    <row r="20" spans="1:253" ht="22.75" customHeight="1">
      <c r="A20" s="41" t="s">
        <v>49</v>
      </c>
      <c r="B20" s="42" t="s">
        <v>59</v>
      </c>
      <c r="C20" s="42" t="s">
        <v>19</v>
      </c>
      <c r="D20" s="42" t="s">
        <v>23</v>
      </c>
      <c r="E20" s="45">
        <f>IF('Load Calculator'!C6&lt;62.5,'Week 10'!E21-2.5,IF('Load Calculator'!C6&lt;125,'Week 10'!E21-5,IF('Load Calculator'!C6&lt;187.5,'Week 10'!E21-7.5,IF('Load Calculator'!C6&lt;250,'Week 10'!E21-10,IF('Load Calculator'!C6&lt;312.5,'Week 10'!E21-12.5,IF('Load Calculator'!C6&lt;375,'Week 10'!E21-15,IF('Load Calculator'!C6&lt;437.5,'Week 10'!E21-17.5,'Week 10'!E21-20)))))))</f>
        <v>97.5</v>
      </c>
      <c r="IL20" s="40"/>
      <c r="IM20" s="40"/>
      <c r="IN20" s="40"/>
      <c r="IO20" s="40"/>
      <c r="IP20" s="40"/>
      <c r="IQ20" s="40"/>
      <c r="IR20" s="40"/>
      <c r="IS20" s="40"/>
    </row>
    <row r="21" spans="1:253" ht="22.75" customHeight="1">
      <c r="A21" s="41" t="s">
        <v>61</v>
      </c>
      <c r="B21" s="42" t="s">
        <v>19</v>
      </c>
      <c r="C21" s="42" t="s">
        <v>89</v>
      </c>
      <c r="D21" s="42" t="s">
        <v>23</v>
      </c>
      <c r="E21" s="45">
        <f>IF('Load Calculator'!C6&lt;62.5,'Week 10'!E22-2.5,IF('Load Calculator'!C6&lt;125,'Week 10'!E22-5,IF('Load Calculator'!C6&lt;187.5,'Week 10'!E22-7.5,IF('Load Calculator'!C6&lt;250,'Week 10'!E22-10,IF('Load Calculator'!C6&lt;312.5,'Week 10'!E22-12.5,IF('Load Calculator'!C6&lt;375,'Week 10'!E22-15,IF('Load Calculator'!C6&lt;437.5,'Week 10'!E22-17.5,'Week 10'!E22-20)))))))</f>
        <v>75</v>
      </c>
      <c r="IL21" s="40"/>
      <c r="IM21" s="40"/>
      <c r="IN21" s="40"/>
      <c r="IO21" s="40"/>
      <c r="IP21" s="40"/>
      <c r="IQ21" s="40"/>
      <c r="IR21" s="40"/>
      <c r="IS21" s="40"/>
    </row>
    <row r="22" spans="1:253" ht="22.5" customHeight="1">
      <c r="A22" s="41" t="s">
        <v>101</v>
      </c>
      <c r="B22" s="42" t="s">
        <v>20</v>
      </c>
      <c r="C22" s="42" t="s">
        <v>17</v>
      </c>
      <c r="D22" s="42" t="s">
        <v>21</v>
      </c>
      <c r="E22" s="8"/>
      <c r="IL22" s="40"/>
      <c r="IM22" s="40"/>
      <c r="IN22" s="40"/>
      <c r="IO22" s="40"/>
      <c r="IP22" s="40"/>
      <c r="IQ22" s="40"/>
      <c r="IR22" s="40"/>
      <c r="IS22" s="40"/>
    </row>
    <row r="23" spans="1:253" ht="22.5" customHeight="1">
      <c r="A23" s="41" t="s">
        <v>63</v>
      </c>
      <c r="B23" s="44">
        <v>3</v>
      </c>
      <c r="C23" s="42" t="s">
        <v>19</v>
      </c>
      <c r="D23" s="42" t="s">
        <v>23</v>
      </c>
      <c r="E23" s="8" t="s">
        <v>104</v>
      </c>
      <c r="IL23" s="40"/>
      <c r="IM23" s="40"/>
      <c r="IN23" s="40"/>
      <c r="IO23" s="40"/>
      <c r="IP23" s="40"/>
      <c r="IQ23" s="40"/>
      <c r="IR23" s="40"/>
      <c r="IS23" s="40"/>
    </row>
    <row r="24" spans="1:253" ht="24" customHeight="1" thickBot="1">
      <c r="A24" s="89"/>
      <c r="B24" s="90"/>
      <c r="C24" s="90"/>
      <c r="D24" s="91"/>
      <c r="E24" s="92"/>
      <c r="IL24" s="40"/>
      <c r="IM24" s="40"/>
      <c r="IN24" s="40"/>
      <c r="IO24" s="40"/>
      <c r="IP24" s="40"/>
      <c r="IQ24" s="40"/>
      <c r="IR24" s="40"/>
      <c r="IS24" s="40"/>
    </row>
    <row r="25" spans="1:253" ht="23.25" customHeight="1">
      <c r="A25" s="93" t="s">
        <v>44</v>
      </c>
      <c r="B25" s="86"/>
      <c r="C25" s="86"/>
      <c r="D25" s="87"/>
      <c r="E25" s="88"/>
      <c r="IL25" s="40"/>
      <c r="IM25" s="40"/>
      <c r="IN25" s="40"/>
      <c r="IO25" s="40"/>
      <c r="IP25" s="40"/>
      <c r="IQ25" s="40"/>
      <c r="IR25" s="40"/>
      <c r="IS25" s="40"/>
    </row>
    <row r="26" spans="1:253" ht="16" customHeight="1">
      <c r="A26" s="41" t="s">
        <v>2</v>
      </c>
      <c r="B26" s="42" t="s">
        <v>3</v>
      </c>
      <c r="C26" s="42" t="s">
        <v>4</v>
      </c>
      <c r="D26" s="42" t="s">
        <v>5</v>
      </c>
      <c r="E26" s="43" t="s">
        <v>46</v>
      </c>
      <c r="IL26" s="40"/>
      <c r="IM26" s="40"/>
      <c r="IN26" s="40"/>
      <c r="IO26" s="40"/>
      <c r="IP26" s="40"/>
      <c r="IQ26" s="40"/>
      <c r="IR26" s="40"/>
      <c r="IS26" s="40"/>
    </row>
    <row r="27" spans="1:253" ht="22.75" customHeight="1">
      <c r="A27" s="41" t="s">
        <v>64</v>
      </c>
      <c r="B27" s="42" t="s">
        <v>59</v>
      </c>
      <c r="C27" s="42" t="s">
        <v>19</v>
      </c>
      <c r="D27" s="42" t="s">
        <v>23</v>
      </c>
      <c r="E27" s="45">
        <f>IF('Load Calculator'!C7&lt;62.5,'Week 10'!E28-2.5,IF('Load Calculator'!C7&lt;125,'Week 10'!E28-5,IF('Load Calculator'!C7&lt;187.5,'Week 10'!E28-7.5,IF('Load Calculator'!C7&lt;250,'Week 10'!E28-10,IF('Load Calculator'!C7&lt;312.5,'Week 10'!E28-12.5,IF('Load Calculator'!C7&lt;375,'Week 10'!E28-15,IF('Load Calculator'!C7&lt;437.5,'Week 10'!E28-17.5,'Week 10'!E28-20)))))))</f>
        <v>97.5</v>
      </c>
      <c r="IL27" s="40"/>
      <c r="IM27" s="40"/>
      <c r="IN27" s="40"/>
      <c r="IO27" s="40"/>
      <c r="IP27" s="40"/>
      <c r="IQ27" s="40"/>
      <c r="IR27" s="40"/>
      <c r="IS27" s="40"/>
    </row>
    <row r="28" spans="1:253" ht="22.75" customHeight="1">
      <c r="A28" s="41" t="s">
        <v>65</v>
      </c>
      <c r="B28" s="42" t="s">
        <v>19</v>
      </c>
      <c r="C28" s="42" t="s">
        <v>89</v>
      </c>
      <c r="D28" s="42" t="s">
        <v>23</v>
      </c>
      <c r="E28" s="45">
        <f>IF('Load Calculator'!C7&lt;62.5,'Week 10'!E29-2.5,IF('Load Calculator'!C7&lt;125,'Week 10'!E29-5,IF('Load Calculator'!C7&lt;187.5,'Week 10'!E29-7.5,IF('Load Calculator'!C7&lt;250,'Week 10'!E29-10,IF('Load Calculator'!C7&lt;312.5,'Week 10'!E29-12.5,IF('Load Calculator'!C7&lt;375,'Week 10'!E29-15,IF('Load Calculator'!C7&lt;437.5,'Week 10'!E29-17.5,'Week 10'!E29-20)))))))</f>
        <v>75</v>
      </c>
      <c r="IL28" s="40"/>
      <c r="IM28" s="40"/>
      <c r="IN28" s="40"/>
      <c r="IO28" s="40"/>
      <c r="IP28" s="40"/>
      <c r="IQ28" s="40"/>
      <c r="IR28" s="40"/>
      <c r="IS28" s="40"/>
    </row>
    <row r="29" spans="1:253" ht="27.5" customHeight="1">
      <c r="A29" s="41" t="s">
        <v>66</v>
      </c>
      <c r="B29" s="42" t="s">
        <v>20</v>
      </c>
      <c r="C29" s="42" t="s">
        <v>17</v>
      </c>
      <c r="D29" s="42" t="s">
        <v>21</v>
      </c>
      <c r="E29" s="8"/>
      <c r="IL29" s="40"/>
      <c r="IM29" s="40"/>
      <c r="IN29" s="40"/>
      <c r="IO29" s="40"/>
      <c r="IP29" s="40"/>
      <c r="IQ29" s="40"/>
      <c r="IR29" s="40"/>
      <c r="IS29" s="40"/>
    </row>
    <row r="30" spans="1:253" ht="22.5" customHeight="1">
      <c r="A30" s="41" t="s">
        <v>67</v>
      </c>
      <c r="B30" s="42" t="s">
        <v>9</v>
      </c>
      <c r="C30" s="42" t="s">
        <v>8</v>
      </c>
      <c r="D30" s="42" t="s">
        <v>21</v>
      </c>
      <c r="E30" s="8"/>
      <c r="IL30" s="40"/>
      <c r="IM30" s="40"/>
      <c r="IN30" s="40"/>
      <c r="IO30" s="40"/>
      <c r="IP30" s="40"/>
      <c r="IQ30" s="40"/>
      <c r="IR30" s="40"/>
      <c r="IS30" s="40"/>
    </row>
    <row r="31" spans="1:253" ht="22.5" customHeight="1" thickBot="1">
      <c r="A31" s="47" t="s">
        <v>116</v>
      </c>
      <c r="B31" s="49" t="s">
        <v>19</v>
      </c>
      <c r="C31" s="49" t="s">
        <v>75</v>
      </c>
      <c r="D31" s="49" t="s">
        <v>52</v>
      </c>
      <c r="E31" s="12"/>
      <c r="IL31" s="40"/>
      <c r="IM31" s="40"/>
      <c r="IN31" s="40"/>
      <c r="IO31" s="40"/>
      <c r="IP31" s="40"/>
      <c r="IQ31" s="40"/>
      <c r="IR31" s="40"/>
      <c r="IS31" s="40"/>
    </row>
    <row r="32" spans="1:253" ht="94" customHeight="1" thickBot="1">
      <c r="A32" s="94" t="s">
        <v>15</v>
      </c>
      <c r="B32" s="95"/>
      <c r="C32" s="95"/>
      <c r="D32" s="95"/>
      <c r="E32" s="96"/>
      <c r="IL32" s="40"/>
      <c r="IM32" s="40"/>
      <c r="IN32" s="40"/>
      <c r="IO32" s="40"/>
      <c r="IP32" s="40"/>
      <c r="IQ32" s="40"/>
      <c r="IR32" s="40"/>
      <c r="IS32" s="40"/>
    </row>
    <row r="33" spans="246:253" ht="18" customHeight="1">
      <c r="IL33" s="40"/>
      <c r="IM33" s="40"/>
      <c r="IN33" s="40"/>
      <c r="IO33" s="40"/>
      <c r="IP33" s="40"/>
      <c r="IQ33" s="40"/>
      <c r="IR33" s="40"/>
      <c r="IS33" s="40"/>
    </row>
  </sheetData>
  <sheetProtection selectLockedCells="1"/>
  <mergeCells count="10">
    <mergeCell ref="A17:E17"/>
    <mergeCell ref="A18:E18"/>
    <mergeCell ref="A24:E24"/>
    <mergeCell ref="A25:E25"/>
    <mergeCell ref="A32:E32"/>
    <mergeCell ref="A2:E2"/>
    <mergeCell ref="A10:E10"/>
    <mergeCell ref="A1:E1"/>
    <mergeCell ref="A3:E3"/>
    <mergeCell ref="A9:E9"/>
  </mergeCells>
  <pageMargins left="0.75" right="0.75" top="1" bottom="1" header="0.5" footer="0.5"/>
  <pageSetup scale="58" orientation="portrait" r:id="rId1"/>
  <headerFooter>
    <oddFooter>&amp;L&amp;"Helvetica,Regular"&amp;12&amp;K000000&amp;P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Load Calculator</vt:lpstr>
      <vt:lpstr>Week 1</vt:lpstr>
      <vt:lpstr>Week 2</vt:lpstr>
      <vt:lpstr>Week 3</vt:lpstr>
      <vt:lpstr>Week 4</vt:lpstr>
      <vt:lpstr>Week 5</vt:lpstr>
      <vt:lpstr>Week 6</vt:lpstr>
      <vt:lpstr>Week 7</vt:lpstr>
      <vt:lpstr>Week 8</vt:lpstr>
      <vt:lpstr>Week 9</vt:lpstr>
      <vt:lpstr>Week 10</vt:lpstr>
      <vt:lpstr>Week 11</vt:lpstr>
      <vt:lpstr>Week 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Yammine</dc:creator>
  <cp:lastModifiedBy>James Yammine</cp:lastModifiedBy>
  <cp:lastPrinted>2019-06-10T17:40:09Z</cp:lastPrinted>
  <dcterms:created xsi:type="dcterms:W3CDTF">2019-03-14T22:51:10Z</dcterms:created>
  <dcterms:modified xsi:type="dcterms:W3CDTF">2019-08-11T08:47:00Z</dcterms:modified>
</cp:coreProperties>
</file>